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Data\Výzva\2023\Závory kabeláž\Soutěž\"/>
    </mc:Choice>
  </mc:AlternateContent>
  <xr:revisionPtr revIDLastSave="0" documentId="13_ncr:1_{29FB7E9E-A5E7-4223-A1ED-320AB02A56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Závory - stavební část" sheetId="2" r:id="rId2"/>
    <sheet name="02 - Nabíjecí stanice - s..." sheetId="3" r:id="rId3"/>
  </sheets>
  <definedNames>
    <definedName name="_xlnm._FilterDatabase" localSheetId="1" hidden="1">'01 - Závory - stavební část'!$C$123:$K$259</definedName>
    <definedName name="_xlnm._FilterDatabase" localSheetId="2" hidden="1">'02 - Nabíjecí stanice - s...'!$C$122:$K$173</definedName>
    <definedName name="_xlnm.Print_Titles" localSheetId="1">'01 - Závory - stavební část'!$123:$123</definedName>
    <definedName name="_xlnm.Print_Titles" localSheetId="2">'02 - Nabíjecí stanice - s...'!$122:$122</definedName>
    <definedName name="_xlnm.Print_Titles" localSheetId="0">'Rekapitulace stavby'!$92:$92</definedName>
    <definedName name="_xlnm.Print_Area" localSheetId="1">'01 - Závory - stavební část'!$C$111:$J$259</definedName>
    <definedName name="_xlnm.Print_Area" localSheetId="2">'02 - Nabíjecí stanice - s...'!$C$110:$J$173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J120" i="3"/>
  <c r="F117" i="3"/>
  <c r="E115" i="3"/>
  <c r="J92" i="3"/>
  <c r="F89" i="3"/>
  <c r="E87" i="3"/>
  <c r="J21" i="3"/>
  <c r="E21" i="3"/>
  <c r="J119" i="3"/>
  <c r="J20" i="3"/>
  <c r="J18" i="3"/>
  <c r="E18" i="3"/>
  <c r="F120" i="3"/>
  <c r="J17" i="3"/>
  <c r="J15" i="3"/>
  <c r="E15" i="3"/>
  <c r="F119" i="3"/>
  <c r="J14" i="3"/>
  <c r="J12" i="3"/>
  <c r="J89" i="3" s="1"/>
  <c r="E7" i="3"/>
  <c r="E113" i="3" s="1"/>
  <c r="J37" i="2"/>
  <c r="J36" i="2"/>
  <c r="AY95" i="1" s="1"/>
  <c r="J35" i="2"/>
  <c r="AX95" i="1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F118" i="2"/>
  <c r="E116" i="2"/>
  <c r="J92" i="2"/>
  <c r="F89" i="2"/>
  <c r="E87" i="2"/>
  <c r="J21" i="2"/>
  <c r="E21" i="2"/>
  <c r="J91" i="2" s="1"/>
  <c r="J20" i="2"/>
  <c r="J18" i="2"/>
  <c r="E18" i="2"/>
  <c r="F121" i="2" s="1"/>
  <c r="J17" i="2"/>
  <c r="J15" i="2"/>
  <c r="E15" i="2"/>
  <c r="F120" i="2" s="1"/>
  <c r="J14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242" i="2"/>
  <c r="BK239" i="2"/>
  <c r="BK234" i="2"/>
  <c r="BK232" i="2"/>
  <c r="BK173" i="2"/>
  <c r="J170" i="2"/>
  <c r="J165" i="2"/>
  <c r="J154" i="2"/>
  <c r="J148" i="2"/>
  <c r="J146" i="2"/>
  <c r="BK143" i="2"/>
  <c r="BK135" i="2"/>
  <c r="J131" i="2"/>
  <c r="BK127" i="2"/>
  <c r="J256" i="2"/>
  <c r="BK230" i="2"/>
  <c r="BK227" i="2"/>
  <c r="J225" i="2"/>
  <c r="BK218" i="2"/>
  <c r="J211" i="2"/>
  <c r="J208" i="2"/>
  <c r="J207" i="2"/>
  <c r="J203" i="2"/>
  <c r="J197" i="2"/>
  <c r="J195" i="2"/>
  <c r="J191" i="2"/>
  <c r="J187" i="2"/>
  <c r="J185" i="2"/>
  <c r="J177" i="2"/>
  <c r="J176" i="2"/>
  <c r="J173" i="2"/>
  <c r="BK170" i="2"/>
  <c r="BK165" i="2"/>
  <c r="BK154" i="2"/>
  <c r="BK148" i="2"/>
  <c r="BK146" i="2"/>
  <c r="J143" i="2"/>
  <c r="J135" i="2"/>
  <c r="BK233" i="2"/>
  <c r="J127" i="2"/>
  <c r="BK245" i="2"/>
  <c r="BK244" i="2"/>
  <c r="J165" i="3"/>
  <c r="BK154" i="3"/>
  <c r="BK152" i="3"/>
  <c r="BK141" i="3"/>
  <c r="BK138" i="3"/>
  <c r="BK126" i="3"/>
  <c r="J172" i="3"/>
  <c r="BK163" i="3"/>
  <c r="J156" i="3"/>
  <c r="J150" i="3"/>
  <c r="BK146" i="3"/>
  <c r="BK135" i="3"/>
  <c r="J129" i="3"/>
  <c r="BK172" i="3"/>
  <c r="J163" i="3"/>
  <c r="J158" i="3"/>
  <c r="BK148" i="3"/>
  <c r="J141" i="3"/>
  <c r="J137" i="3"/>
  <c r="J169" i="3"/>
  <c r="BK156" i="3"/>
  <c r="J146" i="3"/>
  <c r="BK137" i="3"/>
  <c r="BK129" i="3"/>
  <c r="BK241" i="2"/>
  <c r="J230" i="2"/>
  <c r="BK228" i="2"/>
  <c r="J227" i="2"/>
  <c r="J226" i="2"/>
  <c r="BK225" i="2"/>
  <c r="J133" i="2"/>
  <c r="J129" i="2"/>
  <c r="BK251" i="2"/>
  <c r="J251" i="2"/>
  <c r="BK247" i="2"/>
  <c r="J241" i="2"/>
  <c r="BK222" i="2"/>
  <c r="J218" i="2"/>
  <c r="J215" i="2"/>
  <c r="BK211" i="2"/>
  <c r="J244" i="2"/>
  <c r="J242" i="2"/>
  <c r="J239" i="2"/>
  <c r="J234" i="2"/>
  <c r="J174" i="2"/>
  <c r="BK171" i="2"/>
  <c r="J168" i="2"/>
  <c r="BK159" i="2"/>
  <c r="J152" i="2"/>
  <c r="BK147" i="2"/>
  <c r="J144" i="2"/>
  <c r="BK140" i="2"/>
  <c r="BK133" i="2"/>
  <c r="BK129" i="2"/>
  <c r="BK256" i="2"/>
  <c r="J233" i="2"/>
  <c r="J228" i="2"/>
  <c r="BK226" i="2"/>
  <c r="J222" i="2"/>
  <c r="BK215" i="2"/>
  <c r="BK208" i="2"/>
  <c r="BK207" i="2"/>
  <c r="BK203" i="2"/>
  <c r="BK197" i="2"/>
  <c r="BK195" i="2"/>
  <c r="BK191" i="2"/>
  <c r="BK187" i="2"/>
  <c r="BK185" i="2"/>
  <c r="BK177" i="2"/>
  <c r="BK176" i="2"/>
  <c r="BK174" i="2"/>
  <c r="J171" i="2"/>
  <c r="BK168" i="2"/>
  <c r="J159" i="2"/>
  <c r="BK152" i="2"/>
  <c r="J147" i="2"/>
  <c r="BK144" i="2"/>
  <c r="J140" i="2"/>
  <c r="BK131" i="2"/>
  <c r="J232" i="2"/>
  <c r="J247" i="2"/>
  <c r="J245" i="2"/>
  <c r="AS94" i="1"/>
  <c r="BK139" i="3"/>
  <c r="J135" i="3"/>
  <c r="BK169" i="3"/>
  <c r="J160" i="3"/>
  <c r="J152" i="3"/>
  <c r="J148" i="3"/>
  <c r="J138" i="3"/>
  <c r="J126" i="3"/>
  <c r="BK165" i="3"/>
  <c r="BK160" i="3"/>
  <c r="BK150" i="3"/>
  <c r="BK142" i="3"/>
  <c r="J139" i="3"/>
  <c r="J131" i="3"/>
  <c r="BK158" i="3"/>
  <c r="J154" i="3"/>
  <c r="J142" i="3"/>
  <c r="BK131" i="3"/>
  <c r="F34" i="2" l="1"/>
  <c r="BA95" i="1" s="1"/>
  <c r="P126" i="2"/>
  <c r="T126" i="2"/>
  <c r="P186" i="2"/>
  <c r="T186" i="2"/>
  <c r="P196" i="2"/>
  <c r="T196" i="2"/>
  <c r="P224" i="2"/>
  <c r="T224" i="2"/>
  <c r="P240" i="2"/>
  <c r="T240" i="2"/>
  <c r="P250" i="2"/>
  <c r="P249" i="2"/>
  <c r="R250" i="2"/>
  <c r="R249" i="2"/>
  <c r="T125" i="3"/>
  <c r="BK147" i="3"/>
  <c r="J147" i="3" s="1"/>
  <c r="J99" i="3" s="1"/>
  <c r="R147" i="3"/>
  <c r="P153" i="3"/>
  <c r="BK162" i="3"/>
  <c r="J162" i="3" s="1"/>
  <c r="J101" i="3" s="1"/>
  <c r="T162" i="3"/>
  <c r="BK126" i="2"/>
  <c r="J126" i="2" s="1"/>
  <c r="J98" i="2" s="1"/>
  <c r="R126" i="2"/>
  <c r="BK186" i="2"/>
  <c r="J186" i="2" s="1"/>
  <c r="J99" i="2" s="1"/>
  <c r="R186" i="2"/>
  <c r="BK196" i="2"/>
  <c r="J196" i="2"/>
  <c r="J100" i="2" s="1"/>
  <c r="R196" i="2"/>
  <c r="BK224" i="2"/>
  <c r="J224" i="2" s="1"/>
  <c r="J101" i="2" s="1"/>
  <c r="R224" i="2"/>
  <c r="BK240" i="2"/>
  <c r="J240" i="2" s="1"/>
  <c r="J102" i="2" s="1"/>
  <c r="R240" i="2"/>
  <c r="BK250" i="2"/>
  <c r="J250" i="2" s="1"/>
  <c r="J104" i="2" s="1"/>
  <c r="T250" i="2"/>
  <c r="T249" i="2" s="1"/>
  <c r="BK125" i="3"/>
  <c r="J125" i="3" s="1"/>
  <c r="J98" i="3" s="1"/>
  <c r="P125" i="3"/>
  <c r="R125" i="3"/>
  <c r="BK153" i="3"/>
  <c r="J153" i="3" s="1"/>
  <c r="J100" i="3" s="1"/>
  <c r="T153" i="3"/>
  <c r="P162" i="3"/>
  <c r="R168" i="3"/>
  <c r="R167" i="3" s="1"/>
  <c r="P147" i="3"/>
  <c r="T147" i="3"/>
  <c r="R153" i="3"/>
  <c r="R162" i="3"/>
  <c r="BK168" i="3"/>
  <c r="J168" i="3" s="1"/>
  <c r="J103" i="3" s="1"/>
  <c r="P168" i="3"/>
  <c r="P167" i="3"/>
  <c r="T168" i="3"/>
  <c r="T167" i="3"/>
  <c r="F91" i="3"/>
  <c r="BE138" i="3"/>
  <c r="BE146" i="3"/>
  <c r="BE160" i="3"/>
  <c r="BE169" i="3"/>
  <c r="F92" i="3"/>
  <c r="J117" i="3"/>
  <c r="BE126" i="3"/>
  <c r="BE131" i="3"/>
  <c r="BE135" i="3"/>
  <c r="BE137" i="3"/>
  <c r="BE152" i="3"/>
  <c r="BE154" i="3"/>
  <c r="BE163" i="3"/>
  <c r="BE172" i="3"/>
  <c r="J91" i="3"/>
  <c r="BE129" i="3"/>
  <c r="BE139" i="3"/>
  <c r="BE141" i="3"/>
  <c r="BE148" i="3"/>
  <c r="BE150" i="3"/>
  <c r="BE165" i="3"/>
  <c r="E85" i="3"/>
  <c r="BE142" i="3"/>
  <c r="BE156" i="3"/>
  <c r="BE158" i="3"/>
  <c r="BE244" i="2"/>
  <c r="BE245" i="2"/>
  <c r="J118" i="2"/>
  <c r="BE127" i="2"/>
  <c r="BE131" i="2"/>
  <c r="BE232" i="2"/>
  <c r="BE233" i="2"/>
  <c r="BE256" i="2"/>
  <c r="J120" i="2"/>
  <c r="BE133" i="2"/>
  <c r="BE159" i="2"/>
  <c r="BE176" i="2"/>
  <c r="BE177" i="2"/>
  <c r="BE185" i="2"/>
  <c r="BE187" i="2"/>
  <c r="BE191" i="2"/>
  <c r="BE195" i="2"/>
  <c r="BE197" i="2"/>
  <c r="BE203" i="2"/>
  <c r="BE207" i="2"/>
  <c r="BE222" i="2"/>
  <c r="BE225" i="2"/>
  <c r="BE226" i="2"/>
  <c r="BE227" i="2"/>
  <c r="BE228" i="2"/>
  <c r="BE230" i="2"/>
  <c r="BE241" i="2"/>
  <c r="F91" i="2"/>
  <c r="F92" i="2"/>
  <c r="E114" i="2"/>
  <c r="BE129" i="2"/>
  <c r="BE135" i="2"/>
  <c r="BE140" i="2"/>
  <c r="BE143" i="2"/>
  <c r="BE144" i="2"/>
  <c r="BE146" i="2"/>
  <c r="BE147" i="2"/>
  <c r="BE148" i="2"/>
  <c r="BE152" i="2"/>
  <c r="BE154" i="2"/>
  <c r="BE165" i="2"/>
  <c r="BE168" i="2"/>
  <c r="BE170" i="2"/>
  <c r="BE171" i="2"/>
  <c r="BE173" i="2"/>
  <c r="BE174" i="2"/>
  <c r="BE234" i="2"/>
  <c r="BE239" i="2"/>
  <c r="BE242" i="2"/>
  <c r="BE208" i="2"/>
  <c r="BE211" i="2"/>
  <c r="BE215" i="2"/>
  <c r="BE218" i="2"/>
  <c r="BE247" i="2"/>
  <c r="BE251" i="2"/>
  <c r="J34" i="2"/>
  <c r="AW95" i="1" s="1"/>
  <c r="F36" i="2"/>
  <c r="BC95" i="1" s="1"/>
  <c r="F35" i="2"/>
  <c r="BB95" i="1" s="1"/>
  <c r="F37" i="2"/>
  <c r="BD95" i="1" s="1"/>
  <c r="J34" i="3"/>
  <c r="AW96" i="1" s="1"/>
  <c r="F35" i="3"/>
  <c r="BB96" i="1" s="1"/>
  <c r="F34" i="3"/>
  <c r="BA96" i="1" s="1"/>
  <c r="F36" i="3"/>
  <c r="BC96" i="1" s="1"/>
  <c r="F37" i="3"/>
  <c r="BD96" i="1" s="1"/>
  <c r="BA94" i="1" l="1"/>
  <c r="W30" i="1" s="1"/>
  <c r="R124" i="3"/>
  <c r="R123" i="3"/>
  <c r="P124" i="3"/>
  <c r="P123" i="3"/>
  <c r="AU96" i="1" s="1"/>
  <c r="R125" i="2"/>
  <c r="R124" i="2"/>
  <c r="T124" i="3"/>
  <c r="T123" i="3" s="1"/>
  <c r="T125" i="2"/>
  <c r="T124" i="2"/>
  <c r="P125" i="2"/>
  <c r="P124" i="2" s="1"/>
  <c r="AU95" i="1" s="1"/>
  <c r="BK125" i="2"/>
  <c r="J125" i="2" s="1"/>
  <c r="J97" i="2" s="1"/>
  <c r="BK167" i="3"/>
  <c r="J167" i="3"/>
  <c r="J102" i="3" s="1"/>
  <c r="BK249" i="2"/>
  <c r="J249" i="2"/>
  <c r="J103" i="2" s="1"/>
  <c r="BK124" i="3"/>
  <c r="J124" i="3" s="1"/>
  <c r="J97" i="3" s="1"/>
  <c r="F33" i="2"/>
  <c r="AZ95" i="1" s="1"/>
  <c r="J33" i="2"/>
  <c r="AV95" i="1" s="1"/>
  <c r="AT95" i="1" s="1"/>
  <c r="BD94" i="1"/>
  <c r="W33" i="1" s="1"/>
  <c r="BC94" i="1"/>
  <c r="W32" i="1" s="1"/>
  <c r="BB94" i="1"/>
  <c r="W31" i="1" s="1"/>
  <c r="F33" i="3"/>
  <c r="AZ96" i="1" s="1"/>
  <c r="J33" i="3"/>
  <c r="AV96" i="1" s="1"/>
  <c r="AT96" i="1" s="1"/>
  <c r="AW94" i="1" l="1"/>
  <c r="AK30" i="1" s="1"/>
  <c r="BK123" i="3"/>
  <c r="J123" i="3" s="1"/>
  <c r="J96" i="3" s="1"/>
  <c r="BK124" i="2"/>
  <c r="J124" i="2" s="1"/>
  <c r="J30" i="2" s="1"/>
  <c r="AG95" i="1" s="1"/>
  <c r="AU94" i="1"/>
  <c r="AZ94" i="1"/>
  <c r="W29" i="1" s="1"/>
  <c r="AY94" i="1"/>
  <c r="AX94" i="1"/>
  <c r="J39" i="2" l="1"/>
  <c r="J96" i="2"/>
  <c r="AN95" i="1"/>
  <c r="J30" i="3"/>
  <c r="AG96" i="1" s="1"/>
  <c r="AG94" i="1" s="1"/>
  <c r="AK26" i="1" s="1"/>
  <c r="AV94" i="1"/>
  <c r="AK29" i="1" s="1"/>
  <c r="AK35" i="1" l="1"/>
  <c r="J39" i="3"/>
  <c r="AN96" i="1"/>
  <c r="AT94" i="1"/>
  <c r="AN94" i="1" s="1"/>
</calcChain>
</file>

<file path=xl/sharedStrings.xml><?xml version="1.0" encoding="utf-8"?>
<sst xmlns="http://schemas.openxmlformats.org/spreadsheetml/2006/main" count="2359" uniqueCount="394">
  <si>
    <t>Export Komplet</t>
  </si>
  <si>
    <t/>
  </si>
  <si>
    <t>2.0</t>
  </si>
  <si>
    <t>False</t>
  </si>
  <si>
    <t>{178d0124-c2ae-4510-8666-94ccb0a41e30}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</si>
  <si>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</si>
  <si>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</si>
  <si>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</si>
  <si>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</si>
  <si>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</si>
  <si>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</si>
  <si>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</si>
  <si>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</si>
  <si>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9-22-040101</t>
  </si>
  <si>
    <t>Stavba:</t>
  </si>
  <si>
    <t>UHK - parkoviště</t>
  </si>
  <si>
    <t>KSO:</t>
  </si>
  <si>
    <t>CC-CZ:</t>
  </si>
  <si>
    <t>Místo:</t>
  </si>
  <si>
    <t>Hradec Králové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</si>
  <si>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</si>
  <si>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</si>
  <si>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</si>
  <si>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</si>
  <si>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</si>
  <si>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</si>
  <si>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</si>
  <si>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</si>
  <si>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</si>
  <si>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Michal Holánek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</si>
  <si>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</si>
  <si>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</si>
  <si>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</si>
  <si>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</si>
  <si>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</si>
  <si>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</si>
  <si>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</si>
  <si>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</si>
  <si>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</si>
  <si>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</si>
  <si>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</si>
  <si>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</si>
  <si>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</si>
  <si>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</si>
  <si>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</si>
  <si>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</si>
  <si>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</si>
  <si>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</si>
  <si>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</si>
  <si>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</si>
  <si>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</si>
  <si>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</si>
  <si>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</si>
  <si>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</si>
  <si>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</si>
  <si>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</si>
  <si>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</si>
  <si>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</si>
  <si>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</si>
  <si>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</si>
  <si>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</si>
  <si>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</si>
  <si>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</si>
  <si>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</si>
  <si>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</si>
  <si>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</si>
  <si>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</si>
  <si>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</si>
  <si>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</si>
  <si>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</si>
  <si>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</si>
  <si>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</si>
  <si>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</si>
  <si>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</si>
  <si>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</si>
  <si>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</si>
  <si>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</si>
  <si>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Závory - stavební část</t>
  </si>
  <si>
    <t>STA</t>
  </si>
  <si>
    <t>1</t>
  </si>
  <si>
    <t>{594850f3-a966-4d6c-b5e6-9a5e5e7f65f8}</t>
  </si>
  <si>
    <t>2</t>
  </si>
  <si>
    <t>02</t>
  </si>
  <si>
    <t>Nabíjecí stanice - stavební část</t>
  </si>
  <si>
    <t>{84e44e5b-0f50-413a-9834-6b7f4929e929}</t>
  </si>
  <si>
    <t>KRYCÍ LIST SOUPISU PRACÍ</t>
  </si>
  <si>
    <t>Objekt:</t>
  </si>
  <si>
    <t>01 - Závory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</si>
  <si>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</si>
  <si>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</si>
  <si>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</si>
  <si>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</si>
  <si>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</si>
  <si>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</si>
  <si>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</si>
  <si>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</si>
  <si>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</si>
  <si>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</si>
  <si>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</si>
  <si>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</si>
  <si>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</si>
  <si>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</si>
  <si>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</si>
  <si>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</si>
  <si>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</si>
  <si>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</si>
  <si>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</si>
  <si>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</si>
  <si>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</si>
  <si>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</si>
  <si>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</si>
  <si>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</si>
  <si>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</si>
  <si>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</si>
  <si>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</si>
  <si>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</si>
  <si>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</si>
  <si>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</si>
  <si>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</si>
  <si>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</si>
  <si>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</si>
  <si>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</si>
  <si>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4</t>
  </si>
  <si>
    <t>-1869033811</t>
  </si>
  <si>
    <t>VV</t>
  </si>
  <si>
    <t>13,1*1</t>
  </si>
  <si>
    <t>52</t>
  </si>
  <si>
    <t>113107031</t>
  </si>
  <si>
    <t>Odstranění podkladu z betonu prostého tl přes 100 do 150 mm při překopech ručně</t>
  </si>
  <si>
    <t>-465760742</t>
  </si>
  <si>
    <t>"ostrůvek"10,2*1,2</t>
  </si>
  <si>
    <t>53</t>
  </si>
  <si>
    <t>113107042</t>
  </si>
  <si>
    <t>Odstranění podkladu živičných tl přes 50 do 100 mm při překopech ručně</t>
  </si>
  <si>
    <t>-472338975</t>
  </si>
  <si>
    <t>"indukční smyčky"3,3*1*4</t>
  </si>
  <si>
    <t>16</t>
  </si>
  <si>
    <t>113107043</t>
  </si>
  <si>
    <t>Odstranění podkladu živičných tl přes 100 do 150 mm při překopech ručně</t>
  </si>
  <si>
    <t>867053205</t>
  </si>
  <si>
    <t>"silnice u závor"6,8*0,5</t>
  </si>
  <si>
    <t>10</t>
  </si>
  <si>
    <t>113107111</t>
  </si>
  <si>
    <t>Odstranění podkladu z kameniva těženého tl do 100 mm ručně</t>
  </si>
  <si>
    <t>1528369646</t>
  </si>
  <si>
    <t>"zámková dlažba"13,1*1</t>
  </si>
  <si>
    <t>Součet</t>
  </si>
  <si>
    <t>11</t>
  </si>
  <si>
    <t>113107122</t>
  </si>
  <si>
    <t>Odstranění podkladu z kameniva drceného tl přes 100 do 200 mm ručně</t>
  </si>
  <si>
    <t>1542739793</t>
  </si>
  <si>
    <t>18</t>
  </si>
  <si>
    <t>113107123</t>
  </si>
  <si>
    <t>Odstranění podkladu z kameniva drceného tl přes 200 do 300 mm ručně</t>
  </si>
  <si>
    <t>-1909431406</t>
  </si>
  <si>
    <t>31</t>
  </si>
  <si>
    <t>113202111</t>
  </si>
  <si>
    <t>Vytrhání obrub krajníků obrubníků stojatých</t>
  </si>
  <si>
    <t>m</t>
  </si>
  <si>
    <t>-1519910563</t>
  </si>
  <si>
    <t>"stavající ostrůvek závor" 2,5+2,5+1+1</t>
  </si>
  <si>
    <t>9</t>
  </si>
  <si>
    <t>119001412</t>
  </si>
  <si>
    <t>Dočasné zajištění potrubí betonového, ŽB nebo kameninového DN přes 200 do 500 mm</t>
  </si>
  <si>
    <t>-857335617</t>
  </si>
  <si>
    <t>17</t>
  </si>
  <si>
    <t>119001421</t>
  </si>
  <si>
    <t>Dočasné zajištění kabelů a kabelových tratí ze 3 volně ložených kabelů</t>
  </si>
  <si>
    <t>1930397421</t>
  </si>
  <si>
    <t>28</t>
  </si>
  <si>
    <t>121112003</t>
  </si>
  <si>
    <t>Sejmutí ornice tl vrstvy do 200 mm ručně</t>
  </si>
  <si>
    <t>1913487961</t>
  </si>
  <si>
    <t>"rýha pro kabely"(1,5+22,5+52,1)*0,8</t>
  </si>
  <si>
    <t>"startovací jámy"2,2*1,2*4</t>
  </si>
  <si>
    <t>59</t>
  </si>
  <si>
    <t>122211101</t>
  </si>
  <si>
    <t>Odkopávky a prokopávky v hornině třídy těžitelnosti I, skupiny 3 ručně</t>
  </si>
  <si>
    <t>m3</t>
  </si>
  <si>
    <t>-675694161</t>
  </si>
  <si>
    <t>"pro zámkovou dlažbu platební terminál"3*2*0,3</t>
  </si>
  <si>
    <t>12</t>
  </si>
  <si>
    <t>132212132</t>
  </si>
  <si>
    <t>Hloubení nezapažených rýh šířky do 800 mm v nesoudržných horninách třídy těžitelnosti I skupiny 3 ručně</t>
  </si>
  <si>
    <t>-1612110436</t>
  </si>
  <si>
    <t>Zpevněná plocha - zámková dlažba u objektu</t>
  </si>
  <si>
    <t>13,1*0,5*0,45</t>
  </si>
  <si>
    <t>"rýha pro kabely"(1,5+22,5+52,1)*0,5*0,65</t>
  </si>
  <si>
    <t>27</t>
  </si>
  <si>
    <t>133251101</t>
  </si>
  <si>
    <t>Hloubení šachet nezapažených v hornině třídy těžitelnosti I skupiny 3 objem do 20 m3</t>
  </si>
  <si>
    <t>-1034263573</t>
  </si>
  <si>
    <t>startovací jáma pro zemní protlak 4 ks</t>
  </si>
  <si>
    <t>2,2*1,2*0,75*4</t>
  </si>
  <si>
    <t>"výkop u vstupu do objektu"2*1*0,55</t>
  </si>
  <si>
    <t>"základy pro závory"0,6*0,6*0,5*6</t>
  </si>
  <si>
    <t>25</t>
  </si>
  <si>
    <t>139951121</t>
  </si>
  <si>
    <t>Bourání kcí v hloubených vykopávkách ze zdiva z betonu prostého strojně</t>
  </si>
  <si>
    <t>-1283691373</t>
  </si>
  <si>
    <t>stávající základy závor</t>
  </si>
  <si>
    <t>3*1*0,5</t>
  </si>
  <si>
    <t>26</t>
  </si>
  <si>
    <t>141720007</t>
  </si>
  <si>
    <t>Neřízený zemní protlak strojně vnějšího průměru přes 125 do 160 mm v hornině třídy těžitelnosti I skupiny 1 a 2</t>
  </si>
  <si>
    <t>2121523950</t>
  </si>
  <si>
    <t>7+9</t>
  </si>
  <si>
    <t>29</t>
  </si>
  <si>
    <t>141721333</t>
  </si>
  <si>
    <t>Řízené horizontální vrtání délky vrtu do 20 m hl do 6 m s vtažením ocelového potrubí do DN 300 mm v hornině třídy těžitelnosti I a II skupiny 1 až 4</t>
  </si>
  <si>
    <t>1539336155</t>
  </si>
  <si>
    <t>55</t>
  </si>
  <si>
    <t>162751117</t>
  </si>
  <si>
    <t>Vodorovné přemístění přes 9 000 do 10000 m výkopku/sypaniny z horniny třídy těžitelnosti I skupiny 1 až 3</t>
  </si>
  <si>
    <t>-2145206282</t>
  </si>
  <si>
    <t>(27,681+10,1)-(32,896)</t>
  </si>
  <si>
    <t>56</t>
  </si>
  <si>
    <t>167151101</t>
  </si>
  <si>
    <t>Nakládání výkopku z hornin třídy těžitelnosti I skupiny 1 až 3 do 100 m3</t>
  </si>
  <si>
    <t>1642886811</t>
  </si>
  <si>
    <t>58</t>
  </si>
  <si>
    <t>171201231</t>
  </si>
  <si>
    <t>Poplatek za uložení zeminy a kamení na recyklační skládce (skládkovné) kód odpadu 17 05 04</t>
  </si>
  <si>
    <t>t</t>
  </si>
  <si>
    <t>539131255</t>
  </si>
  <si>
    <t>4,485*1,7</t>
  </si>
  <si>
    <t>57</t>
  </si>
  <si>
    <t>171251201</t>
  </si>
  <si>
    <t>Uložení sypaniny na skládky nebo meziskládky</t>
  </si>
  <si>
    <t>-530326014</t>
  </si>
  <si>
    <t>13</t>
  </si>
  <si>
    <t>174112101</t>
  </si>
  <si>
    <t>Zásyp jam, šachet a rýh do 30 m3 sypaninou se zhutněním při překopech inženýrských sítí ručně</t>
  </si>
  <si>
    <t>-1886893957</t>
  </si>
  <si>
    <t>"rýha pro kabely"(1,5+22,5+52,1)*0,5*0,55</t>
  </si>
  <si>
    <t>30</t>
  </si>
  <si>
    <t>181311103</t>
  </si>
  <si>
    <t>Rozprostření ornice tl vrstvy do 200 mm v rovině nebo ve svahu do 1:5 ručně</t>
  </si>
  <si>
    <t>-298786444</t>
  </si>
  <si>
    <t>Zakládání</t>
  </si>
  <si>
    <t>39</t>
  </si>
  <si>
    <t>275313711</t>
  </si>
  <si>
    <t>Základové patky z betonu tř. C 20/25</t>
  </si>
  <si>
    <t>152633160</t>
  </si>
  <si>
    <t>"základy pro závory"0,6*0,6*0,7*6</t>
  </si>
  <si>
    <t>"základ pod platební terminál" 0,6*0,6*0,7</t>
  </si>
  <si>
    <t>40</t>
  </si>
  <si>
    <t>275351121</t>
  </si>
  <si>
    <t>Zřízení bednění základových patek</t>
  </si>
  <si>
    <t>332818852</t>
  </si>
  <si>
    <t>"základy pro závory"(0,6+0,6)*2*0,3*6</t>
  </si>
  <si>
    <t>"základ pod platební terminál" (0,6+0,6)*2*0,7</t>
  </si>
  <si>
    <t>41</t>
  </si>
  <si>
    <t>275351122</t>
  </si>
  <si>
    <t>Odstranění bednění základových patek</t>
  </si>
  <si>
    <t>167604663</t>
  </si>
  <si>
    <t>5</t>
  </si>
  <si>
    <t>Komunikace pozemní</t>
  </si>
  <si>
    <t>44</t>
  </si>
  <si>
    <t>566901131</t>
  </si>
  <si>
    <t>Vyspravení podkladu po překopech inženýrských sítí plochy do 15 m2 štěrkodrtí tl. 100 mm</t>
  </si>
  <si>
    <t>1580115895</t>
  </si>
  <si>
    <t>"platební terminál"2*3</t>
  </si>
  <si>
    <t>6</t>
  </si>
  <si>
    <t>566901132</t>
  </si>
  <si>
    <t>Vyspravení podkladu po překopech inženýrských sítí plochy do 15 m2 štěrkodrtí tl. 150 mm</t>
  </si>
  <si>
    <t>1891701369</t>
  </si>
  <si>
    <t>19</t>
  </si>
  <si>
    <t>566901134</t>
  </si>
  <si>
    <t>Vyspravení podkladu po překopech inženýrských sítí plochy do 15 m2 štěrkodrtí tl. 250 mm</t>
  </si>
  <si>
    <t>871600117</t>
  </si>
  <si>
    <t>42</t>
  </si>
  <si>
    <t>566901161</t>
  </si>
  <si>
    <t>Vyspravení podkladu po překopech inženýrských sítí plochy do 15 m2 obalovaným kamenivem ACP (OK) tl. 100 mm</t>
  </si>
  <si>
    <t>-1572733646</t>
  </si>
  <si>
    <t>43</t>
  </si>
  <si>
    <t>572340112</t>
  </si>
  <si>
    <t>Vyspravení krytu komunikací po překopech pl do 15 m2 asfaltovým betonem ACO (AB) tl přes 50 do 70 mm</t>
  </si>
  <si>
    <t>697782190</t>
  </si>
  <si>
    <t>8</t>
  </si>
  <si>
    <t>596212210</t>
  </si>
  <si>
    <t>Kladení zámkové dlažby pozemních komunikací ručně tl 80 mm skupiny A pl do 50 m2</t>
  </si>
  <si>
    <t>1738204696</t>
  </si>
  <si>
    <t>"zámková dlažba u objektu - použití vybourané dlažby"13,1*1</t>
  </si>
  <si>
    <t>45</t>
  </si>
  <si>
    <t>1925487324</t>
  </si>
  <si>
    <t>47</t>
  </si>
  <si>
    <t>M</t>
  </si>
  <si>
    <t>59245020</t>
  </si>
  <si>
    <t>dlažba tvar obdélník betonová 200x100x80mm přírodní</t>
  </si>
  <si>
    <t>65613169</t>
  </si>
  <si>
    <t>18,24*1,03 'Přepočtené koeficientem množství</t>
  </si>
  <si>
    <t>Ostatní konstrukce a práce, bourání</t>
  </si>
  <si>
    <t>48</t>
  </si>
  <si>
    <t>916131213</t>
  </si>
  <si>
    <t>Osazení silničního obrubníku betonového stojatého s boční opěrou do lože z betonu prostého</t>
  </si>
  <si>
    <t>587681044</t>
  </si>
  <si>
    <t>37</t>
  </si>
  <si>
    <t>59217031</t>
  </si>
  <si>
    <t>obrubník betonový silniční 1000x150x250mm</t>
  </si>
  <si>
    <t>-777560228</t>
  </si>
  <si>
    <t>38</t>
  </si>
  <si>
    <t>59217053</t>
  </si>
  <si>
    <t>obrubník betonový pro kruhový objezd vnější R1 200x520x300mm</t>
  </si>
  <si>
    <t>-55548669</t>
  </si>
  <si>
    <t>49</t>
  </si>
  <si>
    <t>916231213</t>
  </si>
  <si>
    <t>Osazení chodníkového obrubníku betonového stojatého s boční opěrou do lože z betonu prostého</t>
  </si>
  <si>
    <t>1261314181</t>
  </si>
  <si>
    <t>"platební terminál"(2+3)*2</t>
  </si>
  <si>
    <t>50</t>
  </si>
  <si>
    <t>59217018</t>
  </si>
  <si>
    <t>obrubník betonový chodníkový 1000x80x200mm</t>
  </si>
  <si>
    <t>1753381923</t>
  </si>
  <si>
    <t>10*1,02 'Přepočtené koeficientem množství</t>
  </si>
  <si>
    <t>35</t>
  </si>
  <si>
    <t>916231291</t>
  </si>
  <si>
    <t>Příplatek za řezání obrubníků při osazování do oblouku o poloměru do 1m</t>
  </si>
  <si>
    <t>124874630</t>
  </si>
  <si>
    <t>36</t>
  </si>
  <si>
    <t>916231293</t>
  </si>
  <si>
    <t>Příplatek za osazení obloukového obrubníku</t>
  </si>
  <si>
    <t>1647451160</t>
  </si>
  <si>
    <t>3</t>
  </si>
  <si>
    <t>919735113</t>
  </si>
  <si>
    <t>Řezání stávajícího živičného krytu hl přes 100 do 150 mm</t>
  </si>
  <si>
    <t>-1891283658</t>
  </si>
  <si>
    <t>"silnice u závor"6,8*2</t>
  </si>
  <si>
    <t>"ostrůvek"10*2+1+1</t>
  </si>
  <si>
    <t>"indukční smyčky"(3,3+3,3+1+1)*4</t>
  </si>
  <si>
    <t>979051121</t>
  </si>
  <si>
    <t>Očištění zámkových dlaždic se spárováním z kameniva těženého při překopech inženýrských sítí</t>
  </si>
  <si>
    <t>-1327825068</t>
  </si>
  <si>
    <t>997</t>
  </si>
  <si>
    <t>Přesun sutě</t>
  </si>
  <si>
    <t>997221571</t>
  </si>
  <si>
    <t>Vodorovná doprava vybouraných hmot do 1 km</t>
  </si>
  <si>
    <t>-881451449</t>
  </si>
  <si>
    <t>22</t>
  </si>
  <si>
    <t>997221579</t>
  </si>
  <si>
    <t>Příplatek ZKD 1 km u vodorovné dopravy vybouraných hmot</t>
  </si>
  <si>
    <t>1382941473</t>
  </si>
  <si>
    <t>12,691*15 'Přepočtené koeficientem množství</t>
  </si>
  <si>
    <t>23</t>
  </si>
  <si>
    <t>997221612</t>
  </si>
  <si>
    <t>Nakládání vybouraných hmot na dopravní prostředky pro vodorovnou dopravu</t>
  </si>
  <si>
    <t>-27716650</t>
  </si>
  <si>
    <t>51</t>
  </si>
  <si>
    <t>997221861</t>
  </si>
  <si>
    <t>Poplatek za uložení stavebního odpadu na recyklační skládce (skládkovné) z prostého betonu pod kódem 17 01 01</t>
  </si>
  <si>
    <t>728782738</t>
  </si>
  <si>
    <t>12,691-3,978</t>
  </si>
  <si>
    <t>54</t>
  </si>
  <si>
    <t>997221875</t>
  </si>
  <si>
    <t>Poplatek za uložení stavebního odpadu na recyklační skládce (skládkovné) asfaltového bez obsahu dehtu zatříděného do Katalogu odpadů pod kódem 17 03 02</t>
  </si>
  <si>
    <t>415721308</t>
  </si>
  <si>
    <t>2,904+1,074</t>
  </si>
  <si>
    <t>PSV</t>
  </si>
  <si>
    <t>Práce a dodávky PSV</t>
  </si>
  <si>
    <t>741</t>
  </si>
  <si>
    <t>Elektroinstalace - silnoproud</t>
  </si>
  <si>
    <t>14</t>
  </si>
  <si>
    <t>741410075</t>
  </si>
  <si>
    <t>Montáž vedení uzemňovací - obsyp vedení</t>
  </si>
  <si>
    <t>682160782</t>
  </si>
  <si>
    <t>13,1</t>
  </si>
  <si>
    <t>"rýha pro kabely"1,5+22,5+52,1</t>
  </si>
  <si>
    <t>58337310</t>
  </si>
  <si>
    <t>štěrkopísek frakce 0/4</t>
  </si>
  <si>
    <t>32</t>
  </si>
  <si>
    <t>1364280797</t>
  </si>
  <si>
    <t>13,1*0,5*0,1*1,6</t>
  </si>
  <si>
    <t>"rýha pro kabely"(1,5+22,5+52,1)*0,5*0,1*1,6</t>
  </si>
  <si>
    <t>02 - Nabíjecí stanice - stavební část</t>
  </si>
  <si>
    <t>"startovací jámy"2,2*1,2*2</t>
  </si>
  <si>
    <t>1927025307</t>
  </si>
  <si>
    <t>"pro zámkovou dlažbu"3*2*0,3</t>
  </si>
  <si>
    <t>startovací jáma pro zemní protlak 2 ks</t>
  </si>
  <si>
    <t>2,2*1,2*0,75*2</t>
  </si>
  <si>
    <t>14,5</t>
  </si>
  <si>
    <t>-1064875343</t>
  </si>
  <si>
    <t>156238607</t>
  </si>
  <si>
    <t>-1632751135</t>
  </si>
  <si>
    <t>1,8*1,7</t>
  </si>
  <si>
    <t>2146074029</t>
  </si>
  <si>
    <t>-1205961022</t>
  </si>
  <si>
    <t>"základ pro nabíjecí stanici" 0,9*0,6*0,7</t>
  </si>
  <si>
    <t>"základ pro nabíjecí stanici" (0,9+0,6)*2*0,7</t>
  </si>
  <si>
    <t>"pro zámkovou dlažbu"3*2</t>
  </si>
  <si>
    <t>6*1,03 'Přepočtené koeficientem množství</t>
  </si>
  <si>
    <t>"nabíjecí stanice"(2+3)*2</t>
  </si>
  <si>
    <t>"kabely pro nabíjecí stanici"2,5</t>
  </si>
  <si>
    <t>"kabely pro nabíjecí stanici"2,5*0,5*0,1*1,6</t>
  </si>
  <si>
    <t>Univerzita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</si>
</sst>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K6" sqref="K6:AO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74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02" t="s">
        <v>13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9"/>
      <c r="BS5" s="16" t="s">
        <v>6</v>
      </c>
    </row>
    <row r="6" spans="1:74" ht="36.950000000000003" customHeight="1">
      <c r="B6" s="19"/>
      <c r="D6" s="24" t="s">
        <v>14</v>
      </c>
      <c r="K6" s="203" t="s">
        <v>15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173">
        <v>45141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21</v>
      </c>
      <c r="K10" t="s">
        <v>393</v>
      </c>
      <c r="AK10" s="25" t="s">
        <v>22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23</v>
      </c>
      <c r="AK11" s="25" t="s">
        <v>24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25</v>
      </c>
      <c r="AK13" s="25" t="s">
        <v>22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23</v>
      </c>
      <c r="AK14" s="25" t="s">
        <v>24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26</v>
      </c>
      <c r="AK16" s="25" t="s">
        <v>22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23</v>
      </c>
      <c r="AK17" s="25" t="s">
        <v>24</v>
      </c>
      <c r="AN17" s="23" t="s">
        <v>1</v>
      </c>
      <c r="AR17" s="19"/>
      <c r="BS17" s="16" t="s">
        <v>27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28</v>
      </c>
      <c r="AK19" s="25" t="s">
        <v>22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29</v>
      </c>
      <c r="AK20" s="25" t="s">
        <v>24</v>
      </c>
      <c r="AN20" s="23" t="s">
        <v>1</v>
      </c>
      <c r="AR20" s="19"/>
      <c r="BS20" s="16" t="s">
        <v>27</v>
      </c>
    </row>
    <row r="21" spans="2:71" ht="6.95" customHeight="1">
      <c r="B21" s="19"/>
      <c r="AR21" s="19"/>
    </row>
    <row r="22" spans="2:71" ht="12" customHeight="1">
      <c r="B22" s="19"/>
      <c r="D22" s="25" t="s">
        <v>30</v>
      </c>
      <c r="AR22" s="19"/>
    </row>
    <row r="23" spans="2:71" ht="16.5" customHeight="1">
      <c r="B23" s="19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5">
        <f>ROUND(AG94,2)</f>
        <v>0</v>
      </c>
      <c r="AL26" s="206"/>
      <c r="AM26" s="206"/>
      <c r="AN26" s="206"/>
      <c r="AO26" s="206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207" t="s">
        <v>32</v>
      </c>
      <c r="M28" s="207"/>
      <c r="N28" s="207"/>
      <c r="O28" s="207"/>
      <c r="P28" s="207"/>
      <c r="W28" s="207" t="s">
        <v>33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34</v>
      </c>
      <c r="AL28" s="207"/>
      <c r="AM28" s="207"/>
      <c r="AN28" s="207"/>
      <c r="AO28" s="207"/>
      <c r="AR28" s="28"/>
    </row>
    <row r="29" spans="2:71" s="2" customFormat="1" ht="14.45" customHeight="1">
      <c r="B29" s="32"/>
      <c r="D29" s="25" t="s">
        <v>35</v>
      </c>
      <c r="F29" s="25" t="s">
        <v>36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2"/>
    </row>
    <row r="30" spans="2:71" s="2" customFormat="1" ht="14.45" customHeight="1">
      <c r="B30" s="32"/>
      <c r="F30" s="25" t="s">
        <v>37</v>
      </c>
      <c r="L30" s="197">
        <v>0.15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2"/>
    </row>
    <row r="31" spans="2:71" s="2" customFormat="1" ht="14.45" hidden="1" customHeight="1">
      <c r="B31" s="32"/>
      <c r="F31" s="25" t="s">
        <v>38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2"/>
    </row>
    <row r="32" spans="2:71" s="2" customFormat="1" ht="14.45" hidden="1" customHeight="1">
      <c r="B32" s="32"/>
      <c r="F32" s="25" t="s">
        <v>39</v>
      </c>
      <c r="L32" s="197">
        <v>0.15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2"/>
    </row>
    <row r="33" spans="2:44" s="2" customFormat="1" ht="14.45" hidden="1" customHeight="1">
      <c r="B33" s="32"/>
      <c r="F33" s="25" t="s">
        <v>40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42</v>
      </c>
      <c r="U35" s="35"/>
      <c r="V35" s="35"/>
      <c r="W35" s="35"/>
      <c r="X35" s="198" t="s">
        <v>43</v>
      </c>
      <c r="Y35" s="199"/>
      <c r="Z35" s="199"/>
      <c r="AA35" s="199"/>
      <c r="AB35" s="199"/>
      <c r="AC35" s="35"/>
      <c r="AD35" s="35"/>
      <c r="AE35" s="35"/>
      <c r="AF35" s="35"/>
      <c r="AG35" s="35"/>
      <c r="AH35" s="35"/>
      <c r="AI35" s="35"/>
      <c r="AJ35" s="35"/>
      <c r="AK35" s="200">
        <f>SUM(AK26:AK33)</f>
        <v>0</v>
      </c>
      <c r="AL35" s="199"/>
      <c r="AM35" s="199"/>
      <c r="AN35" s="199"/>
      <c r="AO35" s="201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46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47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46</v>
      </c>
      <c r="AI60" s="30"/>
      <c r="AJ60" s="30"/>
      <c r="AK60" s="30"/>
      <c r="AL60" s="30"/>
      <c r="AM60" s="39" t="s">
        <v>47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48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49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46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47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46</v>
      </c>
      <c r="AI75" s="30"/>
      <c r="AJ75" s="30"/>
      <c r="AK75" s="30"/>
      <c r="AL75" s="30"/>
      <c r="AM75" s="39" t="s">
        <v>47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20" t="s">
        <v>50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9-22-040101</v>
      </c>
      <c r="AR84" s="44"/>
    </row>
    <row r="85" spans="1:91" s="4" customFormat="1" ht="36.950000000000003" customHeight="1">
      <c r="B85" s="45"/>
      <c r="C85" s="46" t="s">
        <v>14</v>
      </c>
      <c r="L85" s="186" t="str">
        <f>K6</f>
        <v>UHK - parkoviště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Hradec Králové</v>
      </c>
      <c r="AI87" s="25" t="s">
        <v>20</v>
      </c>
      <c r="AM87" s="188">
        <f>IF(AN8= "","",AN8)</f>
        <v>45141</v>
      </c>
      <c r="AN87" s="188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21</v>
      </c>
      <c r="L89" s="3" t="str">
        <f>IF(E11= "","",E11)</f>
        <v xml:space="preserve"> </v>
      </c>
      <c r="AI89" s="25" t="s">
        <v>26</v>
      </c>
      <c r="AM89" s="189" t="str">
        <f>IF(E17="","",E17)</f>
        <v xml:space="preserve"> </v>
      </c>
      <c r="AN89" s="190"/>
      <c r="AO89" s="190"/>
      <c r="AP89" s="190"/>
      <c r="AR89" s="28"/>
      <c r="AS89" s="191" t="s">
        <v>51</v>
      </c>
      <c r="AT89" s="192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5" t="s">
        <v>25</v>
      </c>
      <c r="L90" s="3" t="str">
        <f>IF(E14="","",E14)</f>
        <v xml:space="preserve"> </v>
      </c>
      <c r="AI90" s="25" t="s">
        <v>28</v>
      </c>
      <c r="AM90" s="189" t="str">
        <f>IF(E20="","",E20)</f>
        <v>Michal Holánek</v>
      </c>
      <c r="AN90" s="190"/>
      <c r="AO90" s="190"/>
      <c r="AP90" s="190"/>
      <c r="AR90" s="28"/>
      <c r="AS90" s="193"/>
      <c r="AT90" s="194"/>
      <c r="BD90" s="52"/>
    </row>
    <row r="91" spans="1:91" s="1" customFormat="1" ht="10.9" customHeight="1">
      <c r="B91" s="28"/>
      <c r="AR91" s="28"/>
      <c r="AS91" s="193"/>
      <c r="AT91" s="194"/>
      <c r="BD91" s="52"/>
    </row>
    <row r="92" spans="1:91" s="1" customFormat="1" ht="29.25" customHeight="1">
      <c r="B92" s="28"/>
      <c r="C92" s="181" t="s">
        <v>52</v>
      </c>
      <c r="D92" s="182"/>
      <c r="E92" s="182"/>
      <c r="F92" s="182"/>
      <c r="G92" s="182"/>
      <c r="H92" s="53"/>
      <c r="I92" s="183" t="s">
        <v>53</v>
      </c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4" t="s">
        <v>54</v>
      </c>
      <c r="AH92" s="182"/>
      <c r="AI92" s="182"/>
      <c r="AJ92" s="182"/>
      <c r="AK92" s="182"/>
      <c r="AL92" s="182"/>
      <c r="AM92" s="182"/>
      <c r="AN92" s="183" t="s">
        <v>55</v>
      </c>
      <c r="AO92" s="182"/>
      <c r="AP92" s="185"/>
      <c r="AQ92" s="54" t="s">
        <v>56</v>
      </c>
      <c r="AR92" s="28"/>
      <c r="AS92" s="55" t="s">
        <v>57</v>
      </c>
      <c r="AT92" s="56" t="s">
        <v>58</v>
      </c>
      <c r="AU92" s="56" t="s">
        <v>59</v>
      </c>
      <c r="AV92" s="56" t="s">
        <v>60</v>
      </c>
      <c r="AW92" s="56" t="s">
        <v>61</v>
      </c>
      <c r="AX92" s="56" t="s">
        <v>62</v>
      </c>
      <c r="AY92" s="56" t="s">
        <v>63</v>
      </c>
      <c r="AZ92" s="56" t="s">
        <v>64</v>
      </c>
      <c r="BA92" s="56" t="s">
        <v>65</v>
      </c>
      <c r="BB92" s="56" t="s">
        <v>66</v>
      </c>
      <c r="BC92" s="56" t="s">
        <v>67</v>
      </c>
      <c r="BD92" s="57" t="s">
        <v>68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69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9">
        <f>ROUND(SUM(AG95:AG96),2)</f>
        <v>0</v>
      </c>
      <c r="AH94" s="179"/>
      <c r="AI94" s="179"/>
      <c r="AJ94" s="179"/>
      <c r="AK94" s="179"/>
      <c r="AL94" s="179"/>
      <c r="AM94" s="179"/>
      <c r="AN94" s="180">
        <f>SUM(AG94,AT94)</f>
        <v>0</v>
      </c>
      <c r="AO94" s="180"/>
      <c r="AP94" s="180"/>
      <c r="AQ94" s="63" t="s">
        <v>1</v>
      </c>
      <c r="AR94" s="59"/>
      <c r="AS94" s="64">
        <f>ROUND(SUM(AS95:AS96),2)</f>
        <v>0</v>
      </c>
      <c r="AT94" s="65">
        <f>ROUND(SUM(AV94:AW94),2)</f>
        <v>0</v>
      </c>
      <c r="AU94" s="66">
        <f>ROUND(SUM(AU95:AU96),5)</f>
        <v>617.48991000000001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ROUND(SUM(AZ95:AZ96),2)</f>
        <v>0</v>
      </c>
      <c r="BA94" s="65">
        <f>ROUND(SUM(BA95:BA96),2)</f>
        <v>0</v>
      </c>
      <c r="BB94" s="65">
        <f>ROUND(SUM(BB95:BB96),2)</f>
        <v>0</v>
      </c>
      <c r="BC94" s="65">
        <f>ROUND(SUM(BC95:BC96),2)</f>
        <v>0</v>
      </c>
      <c r="BD94" s="67">
        <f>ROUND(SUM(BD95:BD96),2)</f>
        <v>0</v>
      </c>
      <c r="BS94" s="68" t="s">
        <v>70</v>
      </c>
      <c r="BT94" s="68" t="s">
        <v>71</v>
      </c>
      <c r="BU94" s="69" t="s">
        <v>72</v>
      </c>
      <c r="BV94" s="68" t="s">
        <v>73</v>
      </c>
      <c r="BW94" s="68" t="s">
        <v>4</v>
      </c>
      <c r="BX94" s="68" t="s">
        <v>74</v>
      </c>
      <c r="CL94" s="68" t="s">
        <v>1</v>
      </c>
    </row>
    <row r="95" spans="1:91" s="6" customFormat="1" ht="16.5" customHeight="1">
      <c r="A95" s="70" t="s">
        <v>75</v>
      </c>
      <c r="B95" s="71"/>
      <c r="C95" s="72"/>
      <c r="D95" s="178" t="s">
        <v>76</v>
      </c>
      <c r="E95" s="178"/>
      <c r="F95" s="178"/>
      <c r="G95" s="178"/>
      <c r="H95" s="178"/>
      <c r="I95" s="73"/>
      <c r="J95" s="178" t="s">
        <v>77</v>
      </c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6">
        <f>'01 - Závory - stavební část'!J30</f>
        <v>0</v>
      </c>
      <c r="AH95" s="177"/>
      <c r="AI95" s="177"/>
      <c r="AJ95" s="177"/>
      <c r="AK95" s="177"/>
      <c r="AL95" s="177"/>
      <c r="AM95" s="177"/>
      <c r="AN95" s="176">
        <f>SUM(AG95,AT95)</f>
        <v>0</v>
      </c>
      <c r="AO95" s="177"/>
      <c r="AP95" s="177"/>
      <c r="AQ95" s="74" t="s">
        <v>78</v>
      </c>
      <c r="AR95" s="71"/>
      <c r="AS95" s="75">
        <v>0</v>
      </c>
      <c r="AT95" s="76">
        <f>ROUND(SUM(AV95:AW95),2)</f>
        <v>0</v>
      </c>
      <c r="AU95" s="77">
        <f>'01 - Závory - stavební část'!P124</f>
        <v>558.45307700000012</v>
      </c>
      <c r="AV95" s="76">
        <f>'01 - Závory - stavební část'!J33</f>
        <v>0</v>
      </c>
      <c r="AW95" s="76">
        <f>'01 - Závory - stavební část'!J34</f>
        <v>0</v>
      </c>
      <c r="AX95" s="76">
        <f>'01 - Závory - stavební část'!J35</f>
        <v>0</v>
      </c>
      <c r="AY95" s="76">
        <f>'01 - Závory - stavební část'!J36</f>
        <v>0</v>
      </c>
      <c r="AZ95" s="76">
        <f>'01 - Závory - stavební část'!F33</f>
        <v>0</v>
      </c>
      <c r="BA95" s="76">
        <f>'01 - Závory - stavební část'!F34</f>
        <v>0</v>
      </c>
      <c r="BB95" s="76">
        <f>'01 - Závory - stavební část'!F35</f>
        <v>0</v>
      </c>
      <c r="BC95" s="76">
        <f>'01 - Závory - stavební část'!F36</f>
        <v>0</v>
      </c>
      <c r="BD95" s="78">
        <f>'01 - Závory - stavební část'!F37</f>
        <v>0</v>
      </c>
      <c r="BT95" s="79" t="s">
        <v>79</v>
      </c>
      <c r="BV95" s="79" t="s">
        <v>73</v>
      </c>
      <c r="BW95" s="79" t="s">
        <v>80</v>
      </c>
      <c r="BX95" s="79" t="s">
        <v>4</v>
      </c>
      <c r="CL95" s="79" t="s">
        <v>1</v>
      </c>
      <c r="CM95" s="79" t="s">
        <v>81</v>
      </c>
    </row>
    <row r="96" spans="1:91" s="6" customFormat="1" ht="16.5" customHeight="1">
      <c r="A96" s="70" t="s">
        <v>75</v>
      </c>
      <c r="B96" s="71"/>
      <c r="C96" s="72"/>
      <c r="D96" s="178" t="s">
        <v>82</v>
      </c>
      <c r="E96" s="178"/>
      <c r="F96" s="178"/>
      <c r="G96" s="178"/>
      <c r="H96" s="178"/>
      <c r="I96" s="73"/>
      <c r="J96" s="178" t="s">
        <v>83</v>
      </c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6">
        <f>'02 - Nabíjecí stanice - s...'!J30</f>
        <v>0</v>
      </c>
      <c r="AH96" s="177"/>
      <c r="AI96" s="177"/>
      <c r="AJ96" s="177"/>
      <c r="AK96" s="177"/>
      <c r="AL96" s="177"/>
      <c r="AM96" s="177"/>
      <c r="AN96" s="176">
        <f>SUM(AG96,AT96)</f>
        <v>0</v>
      </c>
      <c r="AO96" s="177"/>
      <c r="AP96" s="177"/>
      <c r="AQ96" s="74" t="s">
        <v>78</v>
      </c>
      <c r="AR96" s="71"/>
      <c r="AS96" s="80">
        <v>0</v>
      </c>
      <c r="AT96" s="81">
        <f>ROUND(SUM(AV96:AW96),2)</f>
        <v>0</v>
      </c>
      <c r="AU96" s="82">
        <f>'02 - Nabíjecí stanice - s...'!P123</f>
        <v>59.036831999999983</v>
      </c>
      <c r="AV96" s="81">
        <f>'02 - Nabíjecí stanice - s...'!J33</f>
        <v>0</v>
      </c>
      <c r="AW96" s="81">
        <f>'02 - Nabíjecí stanice - s...'!J34</f>
        <v>0</v>
      </c>
      <c r="AX96" s="81">
        <f>'02 - Nabíjecí stanice - s...'!J35</f>
        <v>0</v>
      </c>
      <c r="AY96" s="81">
        <f>'02 - Nabíjecí stanice - s...'!J36</f>
        <v>0</v>
      </c>
      <c r="AZ96" s="81">
        <f>'02 - Nabíjecí stanice - s...'!F33</f>
        <v>0</v>
      </c>
      <c r="BA96" s="81">
        <f>'02 - Nabíjecí stanice - s...'!F34</f>
        <v>0</v>
      </c>
      <c r="BB96" s="81">
        <f>'02 - Nabíjecí stanice - s...'!F35</f>
        <v>0</v>
      </c>
      <c r="BC96" s="81">
        <f>'02 - Nabíjecí stanice - s...'!F36</f>
        <v>0</v>
      </c>
      <c r="BD96" s="83">
        <f>'02 - Nabíjecí stanice - s...'!F37</f>
        <v>0</v>
      </c>
      <c r="BT96" s="79" t="s">
        <v>79</v>
      </c>
      <c r="BV96" s="79" t="s">
        <v>73</v>
      </c>
      <c r="BW96" s="79" t="s">
        <v>84</v>
      </c>
      <c r="BX96" s="79" t="s">
        <v>4</v>
      </c>
      <c r="CL96" s="79" t="s">
        <v>1</v>
      </c>
      <c r="CM96" s="79" t="s">
        <v>81</v>
      </c>
    </row>
    <row r="97" spans="2:44" s="1" customFormat="1" ht="30" customHeight="1">
      <c r="B97" s="28"/>
      <c r="AR97" s="28"/>
    </row>
    <row r="98" spans="2:44" s="1" customFormat="1" ht="6.95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28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Závory - stavební část'!C2" display="/" xr:uid="{00000000-0004-0000-0000-000000000000}"/>
    <hyperlink ref="A96" location="'02 - Nabíjecí stanice - s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0"/>
  <sheetViews>
    <sheetView showGridLines="0" topLeftCell="A113" workbookViewId="0">
      <selection activeCell="W250" sqref="W25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4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6" t="s">
        <v>80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hidden="1" customHeight="1">
      <c r="B4" s="19"/>
      <c r="D4" s="20" t="s">
        <v>85</v>
      </c>
      <c r="L4" s="19"/>
      <c r="M4" s="84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16.5" hidden="1" customHeight="1">
      <c r="B7" s="19"/>
      <c r="E7" s="209" t="str">
        <f>'Rekapitulace stavby'!K6</f>
        <v>UHK - parkoviště</v>
      </c>
      <c r="F7" s="210"/>
      <c r="G7" s="210"/>
      <c r="H7" s="210"/>
      <c r="L7" s="19"/>
    </row>
    <row r="8" spans="2:46" s="1" customFormat="1" ht="12" hidden="1" customHeight="1">
      <c r="B8" s="28"/>
      <c r="D8" s="25" t="s">
        <v>86</v>
      </c>
      <c r="L8" s="28"/>
    </row>
    <row r="9" spans="2:46" s="1" customFormat="1" ht="16.5" hidden="1" customHeight="1">
      <c r="B9" s="28"/>
      <c r="E9" s="186" t="s">
        <v>87</v>
      </c>
      <c r="F9" s="208"/>
      <c r="G9" s="208"/>
      <c r="H9" s="208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>
        <f>'Rekapitulace stavby'!AN8</f>
        <v>45141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3" t="str">
        <f>IF('Rekapitulace stavby'!E11="","",'Rekapitulace stavby'!E11)</f>
        <v xml:space="preserve"> </v>
      </c>
      <c r="I15" s="25" t="s">
        <v>24</v>
      </c>
      <c r="J15" s="23" t="str">
        <f>IF('Rekapitulace stavby'!AN11="","",'Rekapitulace stavby'!AN11)</f>
        <v/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25</v>
      </c>
      <c r="I17" s="25" t="s">
        <v>22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02" t="str">
        <f>'Rekapitulace stavby'!E14</f>
        <v xml:space="preserve"> </v>
      </c>
      <c r="F18" s="202"/>
      <c r="G18" s="202"/>
      <c r="H18" s="202"/>
      <c r="I18" s="25" t="s">
        <v>24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26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3" t="str">
        <f>IF('Rekapitulace stavby'!E17="","",'Rekapitulace stavby'!E17)</f>
        <v xml:space="preserve"> </v>
      </c>
      <c r="I21" s="25" t="s">
        <v>24</v>
      </c>
      <c r="J21" s="23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28</v>
      </c>
      <c r="I23" s="25" t="s">
        <v>22</v>
      </c>
      <c r="J23" s="23" t="s">
        <v>1</v>
      </c>
      <c r="L23" s="28"/>
    </row>
    <row r="24" spans="2:12" s="1" customFormat="1" ht="18" hidden="1" customHeight="1">
      <c r="B24" s="28"/>
      <c r="E24" s="23" t="s">
        <v>29</v>
      </c>
      <c r="I24" s="25" t="s">
        <v>24</v>
      </c>
      <c r="J24" s="23" t="s">
        <v>1</v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30</v>
      </c>
      <c r="L26" s="28"/>
    </row>
    <row r="27" spans="2:12" s="7" customFormat="1" ht="16.5" hidden="1" customHeight="1">
      <c r="B27" s="85"/>
      <c r="E27" s="204" t="s">
        <v>1</v>
      </c>
      <c r="F27" s="204"/>
      <c r="G27" s="204"/>
      <c r="H27" s="204"/>
      <c r="L27" s="85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31</v>
      </c>
      <c r="J30" s="62">
        <f>ROUND(J124,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hidden="1" customHeight="1">
      <c r="B33" s="28"/>
      <c r="D33" s="51" t="s">
        <v>35</v>
      </c>
      <c r="E33" s="25" t="s">
        <v>36</v>
      </c>
      <c r="F33" s="87">
        <f>ROUND((SUM(BE124:BE259)),  2)</f>
        <v>0</v>
      </c>
      <c r="I33" s="88">
        <v>0.21</v>
      </c>
      <c r="J33" s="87">
        <f>ROUND(((SUM(BE124:BE259))*I33),  2)</f>
        <v>0</v>
      </c>
      <c r="L33" s="28"/>
    </row>
    <row r="34" spans="2:12" s="1" customFormat="1" ht="14.45" hidden="1" customHeight="1">
      <c r="B34" s="28"/>
      <c r="E34" s="25" t="s">
        <v>37</v>
      </c>
      <c r="F34" s="87">
        <f>ROUND((SUM(BF124:BF259)),  2)</f>
        <v>0</v>
      </c>
      <c r="I34" s="88">
        <v>0.15</v>
      </c>
      <c r="J34" s="87">
        <f>ROUND(((SUM(BF124:BF259))*I34),  2)</f>
        <v>0</v>
      </c>
      <c r="L34" s="28"/>
    </row>
    <row r="35" spans="2:12" s="1" customFormat="1" ht="14.45" hidden="1" customHeight="1">
      <c r="B35" s="28"/>
      <c r="E35" s="25" t="s">
        <v>38</v>
      </c>
      <c r="F35" s="87">
        <f>ROUND((SUM(BG124:BG259)),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5" t="s">
        <v>39</v>
      </c>
      <c r="F36" s="87">
        <f>ROUND((SUM(BH124:BH259)),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5" t="s">
        <v>40</v>
      </c>
      <c r="F37" s="87">
        <f>ROUND((SUM(BI124:BI259)),  2)</f>
        <v>0</v>
      </c>
      <c r="I37" s="88">
        <v>0</v>
      </c>
      <c r="J37" s="87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88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16.5" hidden="1" customHeight="1">
      <c r="B85" s="28"/>
      <c r="E85" s="209" t="str">
        <f>E7</f>
        <v>UHK - parkoviště</v>
      </c>
      <c r="F85" s="210"/>
      <c r="G85" s="210"/>
      <c r="H85" s="210"/>
      <c r="L85" s="28"/>
    </row>
    <row r="86" spans="2:47" s="1" customFormat="1" ht="12" hidden="1" customHeight="1">
      <c r="B86" s="28"/>
      <c r="C86" s="25" t="s">
        <v>86</v>
      </c>
      <c r="L86" s="28"/>
    </row>
    <row r="87" spans="2:47" s="1" customFormat="1" ht="16.5" hidden="1" customHeight="1">
      <c r="B87" s="28"/>
      <c r="E87" s="186" t="str">
        <f>E9</f>
        <v>01 - Závory - stavební část</v>
      </c>
      <c r="F87" s="208"/>
      <c r="G87" s="208"/>
      <c r="H87" s="208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Hradec Králové</v>
      </c>
      <c r="I89" s="25" t="s">
        <v>20</v>
      </c>
      <c r="J89" s="48">
        <f>IF(J12="","",J12)</f>
        <v>45141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5" t="s">
        <v>21</v>
      </c>
      <c r="F91" s="23" t="str">
        <f>E15</f>
        <v xml:space="preserve"> </v>
      </c>
      <c r="I91" s="25" t="s">
        <v>26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5" t="s">
        <v>25</v>
      </c>
      <c r="F92" s="23" t="str">
        <f>IF(E18="","",E18)</f>
        <v xml:space="preserve"> </v>
      </c>
      <c r="I92" s="25" t="s">
        <v>28</v>
      </c>
      <c r="J92" s="26" t="str">
        <f>E24</f>
        <v>Michal Holánek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89</v>
      </c>
      <c r="D94" s="89"/>
      <c r="E94" s="89"/>
      <c r="F94" s="89"/>
      <c r="G94" s="89"/>
      <c r="H94" s="89"/>
      <c r="I94" s="89"/>
      <c r="J94" s="98" t="s">
        <v>90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9" t="s">
        <v>91</v>
      </c>
      <c r="J96" s="62">
        <f>J124</f>
        <v>0</v>
      </c>
      <c r="L96" s="28"/>
      <c r="AU96" s="16" t="s">
        <v>92</v>
      </c>
    </row>
    <row r="97" spans="2:12" s="8" customFormat="1" ht="24.95" hidden="1" customHeight="1">
      <c r="B97" s="100"/>
      <c r="D97" s="101" t="s">
        <v>93</v>
      </c>
      <c r="E97" s="102"/>
      <c r="F97" s="102"/>
      <c r="G97" s="102"/>
      <c r="H97" s="102"/>
      <c r="I97" s="102"/>
      <c r="J97" s="103">
        <f>J125</f>
        <v>0</v>
      </c>
      <c r="L97" s="100"/>
    </row>
    <row r="98" spans="2:12" s="9" customFormat="1" ht="19.899999999999999" hidden="1" customHeight="1">
      <c r="B98" s="104"/>
      <c r="D98" s="105" t="s">
        <v>94</v>
      </c>
      <c r="E98" s="106"/>
      <c r="F98" s="106"/>
      <c r="G98" s="106"/>
      <c r="H98" s="106"/>
      <c r="I98" s="106"/>
      <c r="J98" s="107">
        <f>J126</f>
        <v>0</v>
      </c>
      <c r="L98" s="104"/>
    </row>
    <row r="99" spans="2:12" s="9" customFormat="1" ht="19.899999999999999" hidden="1" customHeight="1">
      <c r="B99" s="104"/>
      <c r="D99" s="105" t="s">
        <v>95</v>
      </c>
      <c r="E99" s="106"/>
      <c r="F99" s="106"/>
      <c r="G99" s="106"/>
      <c r="H99" s="106"/>
      <c r="I99" s="106"/>
      <c r="J99" s="107">
        <f>J186</f>
        <v>0</v>
      </c>
      <c r="L99" s="104"/>
    </row>
    <row r="100" spans="2:12" s="9" customFormat="1" ht="19.899999999999999" hidden="1" customHeight="1">
      <c r="B100" s="104"/>
      <c r="D100" s="105" t="s">
        <v>96</v>
      </c>
      <c r="E100" s="106"/>
      <c r="F100" s="106"/>
      <c r="G100" s="106"/>
      <c r="H100" s="106"/>
      <c r="I100" s="106"/>
      <c r="J100" s="107">
        <f>J196</f>
        <v>0</v>
      </c>
      <c r="L100" s="104"/>
    </row>
    <row r="101" spans="2:12" s="9" customFormat="1" ht="19.899999999999999" hidden="1" customHeight="1">
      <c r="B101" s="104"/>
      <c r="D101" s="105" t="s">
        <v>97</v>
      </c>
      <c r="E101" s="106"/>
      <c r="F101" s="106"/>
      <c r="G101" s="106"/>
      <c r="H101" s="106"/>
      <c r="I101" s="106"/>
      <c r="J101" s="107">
        <f>J224</f>
        <v>0</v>
      </c>
      <c r="L101" s="104"/>
    </row>
    <row r="102" spans="2:12" s="9" customFormat="1" ht="19.899999999999999" hidden="1" customHeight="1">
      <c r="B102" s="104"/>
      <c r="D102" s="105" t="s">
        <v>98</v>
      </c>
      <c r="E102" s="106"/>
      <c r="F102" s="106"/>
      <c r="G102" s="106"/>
      <c r="H102" s="106"/>
      <c r="I102" s="106"/>
      <c r="J102" s="107">
        <f>J240</f>
        <v>0</v>
      </c>
      <c r="L102" s="104"/>
    </row>
    <row r="103" spans="2:12" s="8" customFormat="1" ht="24.95" hidden="1" customHeight="1">
      <c r="B103" s="100"/>
      <c r="D103" s="101" t="s">
        <v>99</v>
      </c>
      <c r="E103" s="102"/>
      <c r="F103" s="102"/>
      <c r="G103" s="102"/>
      <c r="H103" s="102"/>
      <c r="I103" s="102"/>
      <c r="J103" s="103">
        <f>J249</f>
        <v>0</v>
      </c>
      <c r="L103" s="100"/>
    </row>
    <row r="104" spans="2:12" s="9" customFormat="1" ht="19.899999999999999" hidden="1" customHeight="1">
      <c r="B104" s="104"/>
      <c r="D104" s="105" t="s">
        <v>100</v>
      </c>
      <c r="E104" s="106"/>
      <c r="F104" s="106"/>
      <c r="G104" s="106"/>
      <c r="H104" s="106"/>
      <c r="I104" s="106"/>
      <c r="J104" s="107">
        <f>J250</f>
        <v>0</v>
      </c>
      <c r="L104" s="104"/>
    </row>
    <row r="105" spans="2:12" s="1" customFormat="1" ht="21.75" hidden="1" customHeight="1">
      <c r="B105" s="28"/>
      <c r="L105" s="28"/>
    </row>
    <row r="106" spans="2:12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07" spans="2:12" hidden="1"/>
    <row r="108" spans="2:12" hidden="1"/>
    <row r="109" spans="2:12" hidden="1"/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12" s="1" customFormat="1" ht="24.95" customHeight="1">
      <c r="B111" s="28"/>
      <c r="C111" s="20" t="s">
        <v>101</v>
      </c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5" t="s">
        <v>14</v>
      </c>
      <c r="L113" s="28"/>
    </row>
    <row r="114" spans="2:65" s="1" customFormat="1" ht="16.5" customHeight="1">
      <c r="B114" s="28"/>
      <c r="E114" s="209" t="str">
        <f>E7</f>
        <v>UHK - parkoviště</v>
      </c>
      <c r="F114" s="210"/>
      <c r="G114" s="210"/>
      <c r="H114" s="210"/>
      <c r="L114" s="28"/>
    </row>
    <row r="115" spans="2:65" s="1" customFormat="1" ht="12" customHeight="1">
      <c r="B115" s="28"/>
      <c r="C115" s="25" t="s">
        <v>86</v>
      </c>
      <c r="L115" s="28"/>
    </row>
    <row r="116" spans="2:65" s="1" customFormat="1" ht="16.5" customHeight="1">
      <c r="B116" s="28"/>
      <c r="E116" s="186" t="str">
        <f>E9</f>
        <v>01 - Závory - stavební část</v>
      </c>
      <c r="F116" s="208"/>
      <c r="G116" s="208"/>
      <c r="H116" s="208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5" t="s">
        <v>18</v>
      </c>
      <c r="F118" s="23" t="str">
        <f>F12</f>
        <v>Hradec Králové</v>
      </c>
      <c r="I118" s="25" t="s">
        <v>20</v>
      </c>
      <c r="J118" s="48">
        <f>IF(J12="","",J12)</f>
        <v>45141</v>
      </c>
      <c r="L118" s="28"/>
    </row>
    <row r="119" spans="2:65" s="1" customFormat="1" ht="6.95" customHeight="1">
      <c r="B119" s="28"/>
      <c r="L119" s="28"/>
    </row>
    <row r="120" spans="2:65" s="1" customFormat="1" ht="15.2" customHeight="1">
      <c r="B120" s="28"/>
      <c r="C120" s="25" t="s">
        <v>21</v>
      </c>
      <c r="F120" s="23" t="str">
        <f>E15</f>
        <v xml:space="preserve"> </v>
      </c>
      <c r="I120" s="25" t="s">
        <v>26</v>
      </c>
      <c r="J120" s="26" t="str">
        <f>E21</f>
        <v xml:space="preserve"> </v>
      </c>
      <c r="L120" s="28"/>
    </row>
    <row r="121" spans="2:65" s="1" customFormat="1" ht="15.2" customHeight="1">
      <c r="B121" s="28"/>
      <c r="C121" s="25" t="s">
        <v>25</v>
      </c>
      <c r="F121" s="23" t="str">
        <f>IF(E18="","",E18)</f>
        <v xml:space="preserve"> </v>
      </c>
      <c r="I121" s="25" t="s">
        <v>28</v>
      </c>
      <c r="J121" s="26" t="str">
        <f>E24</f>
        <v>Michal Holánek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08"/>
      <c r="C123" s="109" t="s">
        <v>102</v>
      </c>
      <c r="D123" s="110" t="s">
        <v>56</v>
      </c>
      <c r="E123" s="110" t="s">
        <v>52</v>
      </c>
      <c r="F123" s="110" t="s">
        <v>53</v>
      </c>
      <c r="G123" s="110" t="s">
        <v>103</v>
      </c>
      <c r="H123" s="110" t="s">
        <v>104</v>
      </c>
      <c r="I123" s="110" t="s">
        <v>105</v>
      </c>
      <c r="J123" s="111" t="s">
        <v>90</v>
      </c>
      <c r="K123" s="112" t="s">
        <v>106</v>
      </c>
      <c r="L123" s="108"/>
      <c r="M123" s="55" t="s">
        <v>1</v>
      </c>
      <c r="N123" s="56" t="s">
        <v>35</v>
      </c>
      <c r="O123" s="56" t="s">
        <v>107</v>
      </c>
      <c r="P123" s="56" t="s">
        <v>108</v>
      </c>
      <c r="Q123" s="56" t="s">
        <v>109</v>
      </c>
      <c r="R123" s="56" t="s">
        <v>110</v>
      </c>
      <c r="S123" s="56" t="s">
        <v>111</v>
      </c>
      <c r="T123" s="57" t="s">
        <v>112</v>
      </c>
    </row>
    <row r="124" spans="2:65" s="1" customFormat="1" ht="22.9" customHeight="1">
      <c r="B124" s="28"/>
      <c r="C124" s="60" t="s">
        <v>113</v>
      </c>
      <c r="J124" s="113">
        <f>BK124</f>
        <v>0</v>
      </c>
      <c r="L124" s="28"/>
      <c r="M124" s="58"/>
      <c r="N124" s="49"/>
      <c r="O124" s="49"/>
      <c r="P124" s="114">
        <f>P125+P249</f>
        <v>558.45307700000012</v>
      </c>
      <c r="Q124" s="49"/>
      <c r="R124" s="114">
        <f>R125+R249</f>
        <v>60.080705479999992</v>
      </c>
      <c r="S124" s="49"/>
      <c r="T124" s="115">
        <f>T125+T249</f>
        <v>12.6914</v>
      </c>
      <c r="AT124" s="16" t="s">
        <v>70</v>
      </c>
      <c r="AU124" s="16" t="s">
        <v>92</v>
      </c>
      <c r="BK124" s="116">
        <f>BK125+BK249</f>
        <v>0</v>
      </c>
    </row>
    <row r="125" spans="2:65" s="11" customFormat="1" ht="25.9" customHeight="1">
      <c r="B125" s="117"/>
      <c r="D125" s="118" t="s">
        <v>70</v>
      </c>
      <c r="E125" s="119" t="s">
        <v>114</v>
      </c>
      <c r="F125" s="119" t="s">
        <v>115</v>
      </c>
      <c r="J125" s="120">
        <f>BK125</f>
        <v>0</v>
      </c>
      <c r="L125" s="117"/>
      <c r="M125" s="121"/>
      <c r="P125" s="122">
        <f>P126+P186+P196+P224+P240</f>
        <v>549.17627700000014</v>
      </c>
      <c r="R125" s="122">
        <f>R126+R186+R196+R224+R240</f>
        <v>53.992705479999991</v>
      </c>
      <c r="T125" s="123">
        <f>T126+T186+T196+T224+T240</f>
        <v>12.6914</v>
      </c>
      <c r="AR125" s="118" t="s">
        <v>79</v>
      </c>
      <c r="AT125" s="124" t="s">
        <v>70</v>
      </c>
      <c r="AU125" s="124" t="s">
        <v>71</v>
      </c>
      <c r="AY125" s="118" t="s">
        <v>116</v>
      </c>
      <c r="BK125" s="125">
        <f>BK126+BK186+BK196+BK224+BK240</f>
        <v>0</v>
      </c>
    </row>
    <row r="126" spans="2:65" s="11" customFormat="1" ht="22.9" customHeight="1">
      <c r="B126" s="117"/>
      <c r="D126" s="118" t="s">
        <v>70</v>
      </c>
      <c r="E126" s="126" t="s">
        <v>79</v>
      </c>
      <c r="F126" s="126" t="s">
        <v>117</v>
      </c>
      <c r="J126" s="127">
        <f>BK126</f>
        <v>0</v>
      </c>
      <c r="L126" s="117"/>
      <c r="M126" s="121"/>
      <c r="P126" s="122">
        <f>SUM(P127:P185)</f>
        <v>428.81388000000015</v>
      </c>
      <c r="R126" s="122">
        <f>SUM(R127:R185)</f>
        <v>0.12529000000000001</v>
      </c>
      <c r="T126" s="123">
        <f>SUM(T127:T185)</f>
        <v>12.6914</v>
      </c>
      <c r="AR126" s="118" t="s">
        <v>79</v>
      </c>
      <c r="AT126" s="124" t="s">
        <v>70</v>
      </c>
      <c r="AU126" s="124" t="s">
        <v>79</v>
      </c>
      <c r="AY126" s="118" t="s">
        <v>116</v>
      </c>
      <c r="BK126" s="125">
        <f>SUM(BK127:BK185)</f>
        <v>0</v>
      </c>
    </row>
    <row r="127" spans="2:65" s="1" customFormat="1" ht="24.2" customHeight="1">
      <c r="B127" s="128"/>
      <c r="C127" s="129" t="s">
        <v>79</v>
      </c>
      <c r="D127" s="129" t="s">
        <v>118</v>
      </c>
      <c r="E127" s="130" t="s">
        <v>119</v>
      </c>
      <c r="F127" s="131" t="s">
        <v>120</v>
      </c>
      <c r="G127" s="132" t="s">
        <v>121</v>
      </c>
      <c r="H127" s="133">
        <v>13.1</v>
      </c>
      <c r="I127" s="134">
        <v>0</v>
      </c>
      <c r="J127" s="134">
        <f>ROUND(I127*H127,2)</f>
        <v>0</v>
      </c>
      <c r="K127" s="135"/>
      <c r="L127" s="28"/>
      <c r="M127" s="136" t="s">
        <v>1</v>
      </c>
      <c r="N127" s="137" t="s">
        <v>36</v>
      </c>
      <c r="O127" s="138">
        <v>0.41</v>
      </c>
      <c r="P127" s="138">
        <f>O127*H127</f>
        <v>5.3709999999999996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122</v>
      </c>
      <c r="AT127" s="140" t="s">
        <v>118</v>
      </c>
      <c r="AU127" s="140" t="s">
        <v>81</v>
      </c>
      <c r="AY127" s="16" t="s">
        <v>116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6" t="s">
        <v>79</v>
      </c>
      <c r="BK127" s="141">
        <f>ROUND(I127*H127,2)</f>
        <v>0</v>
      </c>
      <c r="BL127" s="16" t="s">
        <v>122</v>
      </c>
      <c r="BM127" s="140" t="s">
        <v>123</v>
      </c>
    </row>
    <row r="128" spans="2:65" s="12" customFormat="1">
      <c r="B128" s="142"/>
      <c r="D128" s="143" t="s">
        <v>124</v>
      </c>
      <c r="E128" s="144" t="s">
        <v>1</v>
      </c>
      <c r="F128" s="145" t="s">
        <v>125</v>
      </c>
      <c r="H128" s="146">
        <v>13.1</v>
      </c>
      <c r="L128" s="142"/>
      <c r="M128" s="147"/>
      <c r="T128" s="148"/>
      <c r="AT128" s="144" t="s">
        <v>124</v>
      </c>
      <c r="AU128" s="144" t="s">
        <v>81</v>
      </c>
      <c r="AV128" s="12" t="s">
        <v>81</v>
      </c>
      <c r="AW128" s="12" t="s">
        <v>27</v>
      </c>
      <c r="AX128" s="12" t="s">
        <v>79</v>
      </c>
      <c r="AY128" s="144" t="s">
        <v>116</v>
      </c>
    </row>
    <row r="129" spans="2:65" s="1" customFormat="1" ht="24.2" customHeight="1">
      <c r="B129" s="128"/>
      <c r="C129" s="129" t="s">
        <v>126</v>
      </c>
      <c r="D129" s="129" t="s">
        <v>118</v>
      </c>
      <c r="E129" s="130" t="s">
        <v>127</v>
      </c>
      <c r="F129" s="131" t="s">
        <v>128</v>
      </c>
      <c r="G129" s="132" t="s">
        <v>121</v>
      </c>
      <c r="H129" s="133">
        <v>12.24</v>
      </c>
      <c r="I129" s="134">
        <v>0</v>
      </c>
      <c r="J129" s="134">
        <f>ROUND(I129*H129,2)</f>
        <v>0</v>
      </c>
      <c r="K129" s="135"/>
      <c r="L129" s="28"/>
      <c r="M129" s="136" t="s">
        <v>1</v>
      </c>
      <c r="N129" s="137" t="s">
        <v>36</v>
      </c>
      <c r="O129" s="138">
        <v>2.5369999999999999</v>
      </c>
      <c r="P129" s="138">
        <f>O129*H129</f>
        <v>31.052879999999998</v>
      </c>
      <c r="Q129" s="138">
        <v>0</v>
      </c>
      <c r="R129" s="138">
        <f>Q129*H129</f>
        <v>0</v>
      </c>
      <c r="S129" s="138">
        <v>0.32500000000000001</v>
      </c>
      <c r="T129" s="139">
        <f>S129*H129</f>
        <v>3.9780000000000002</v>
      </c>
      <c r="AR129" s="140" t="s">
        <v>122</v>
      </c>
      <c r="AT129" s="140" t="s">
        <v>118</v>
      </c>
      <c r="AU129" s="140" t="s">
        <v>81</v>
      </c>
      <c r="AY129" s="16" t="s">
        <v>116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6" t="s">
        <v>79</v>
      </c>
      <c r="BK129" s="141">
        <f>ROUND(I129*H129,2)</f>
        <v>0</v>
      </c>
      <c r="BL129" s="16" t="s">
        <v>122</v>
      </c>
      <c r="BM129" s="140" t="s">
        <v>129</v>
      </c>
    </row>
    <row r="130" spans="2:65" s="12" customFormat="1">
      <c r="B130" s="142"/>
      <c r="D130" s="143" t="s">
        <v>124</v>
      </c>
      <c r="E130" s="144" t="s">
        <v>1</v>
      </c>
      <c r="F130" s="145" t="s">
        <v>130</v>
      </c>
      <c r="H130" s="146">
        <v>12.24</v>
      </c>
      <c r="L130" s="142"/>
      <c r="M130" s="147"/>
      <c r="T130" s="148"/>
      <c r="AT130" s="144" t="s">
        <v>124</v>
      </c>
      <c r="AU130" s="144" t="s">
        <v>81</v>
      </c>
      <c r="AV130" s="12" t="s">
        <v>81</v>
      </c>
      <c r="AW130" s="12" t="s">
        <v>27</v>
      </c>
      <c r="AX130" s="12" t="s">
        <v>79</v>
      </c>
      <c r="AY130" s="144" t="s">
        <v>116</v>
      </c>
    </row>
    <row r="131" spans="2:65" s="1" customFormat="1" ht="24.2" customHeight="1">
      <c r="B131" s="128"/>
      <c r="C131" s="129" t="s">
        <v>131</v>
      </c>
      <c r="D131" s="129" t="s">
        <v>118</v>
      </c>
      <c r="E131" s="130" t="s">
        <v>132</v>
      </c>
      <c r="F131" s="131" t="s">
        <v>133</v>
      </c>
      <c r="G131" s="132" t="s">
        <v>121</v>
      </c>
      <c r="H131" s="133">
        <v>13.2</v>
      </c>
      <c r="I131" s="134">
        <v>0</v>
      </c>
      <c r="J131" s="134">
        <f>ROUND(I131*H131,2)</f>
        <v>0</v>
      </c>
      <c r="K131" s="135"/>
      <c r="L131" s="28"/>
      <c r="M131" s="136" t="s">
        <v>1</v>
      </c>
      <c r="N131" s="137" t="s">
        <v>36</v>
      </c>
      <c r="O131" s="138">
        <v>0.77200000000000002</v>
      </c>
      <c r="P131" s="138">
        <f>O131*H131</f>
        <v>10.1904</v>
      </c>
      <c r="Q131" s="138">
        <v>0</v>
      </c>
      <c r="R131" s="138">
        <f>Q131*H131</f>
        <v>0</v>
      </c>
      <c r="S131" s="138">
        <v>0.22</v>
      </c>
      <c r="T131" s="139">
        <f>S131*H131</f>
        <v>2.9039999999999999</v>
      </c>
      <c r="AR131" s="140" t="s">
        <v>122</v>
      </c>
      <c r="AT131" s="140" t="s">
        <v>118</v>
      </c>
      <c r="AU131" s="140" t="s">
        <v>81</v>
      </c>
      <c r="AY131" s="16" t="s">
        <v>116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79</v>
      </c>
      <c r="BK131" s="141">
        <f>ROUND(I131*H131,2)</f>
        <v>0</v>
      </c>
      <c r="BL131" s="16" t="s">
        <v>122</v>
      </c>
      <c r="BM131" s="140" t="s">
        <v>134</v>
      </c>
    </row>
    <row r="132" spans="2:65" s="12" customFormat="1">
      <c r="B132" s="142"/>
      <c r="D132" s="143" t="s">
        <v>124</v>
      </c>
      <c r="E132" s="144" t="s">
        <v>1</v>
      </c>
      <c r="F132" s="145" t="s">
        <v>135</v>
      </c>
      <c r="H132" s="146">
        <v>13.2</v>
      </c>
      <c r="L132" s="142"/>
      <c r="M132" s="147"/>
      <c r="T132" s="148"/>
      <c r="AT132" s="144" t="s">
        <v>124</v>
      </c>
      <c r="AU132" s="144" t="s">
        <v>81</v>
      </c>
      <c r="AV132" s="12" t="s">
        <v>81</v>
      </c>
      <c r="AW132" s="12" t="s">
        <v>27</v>
      </c>
      <c r="AX132" s="12" t="s">
        <v>79</v>
      </c>
      <c r="AY132" s="144" t="s">
        <v>116</v>
      </c>
    </row>
    <row r="133" spans="2:65" s="1" customFormat="1" ht="24.2" customHeight="1">
      <c r="B133" s="128"/>
      <c r="C133" s="129" t="s">
        <v>136</v>
      </c>
      <c r="D133" s="129" t="s">
        <v>118</v>
      </c>
      <c r="E133" s="130" t="s">
        <v>137</v>
      </c>
      <c r="F133" s="131" t="s">
        <v>138</v>
      </c>
      <c r="G133" s="132" t="s">
        <v>121</v>
      </c>
      <c r="H133" s="133">
        <v>3.4</v>
      </c>
      <c r="I133" s="134">
        <v>0</v>
      </c>
      <c r="J133" s="134">
        <f>ROUND(I133*H133,2)</f>
        <v>0</v>
      </c>
      <c r="K133" s="135"/>
      <c r="L133" s="28"/>
      <c r="M133" s="136" t="s">
        <v>1</v>
      </c>
      <c r="N133" s="137" t="s">
        <v>36</v>
      </c>
      <c r="O133" s="138">
        <v>1.3140000000000001</v>
      </c>
      <c r="P133" s="138">
        <f>O133*H133</f>
        <v>4.4676</v>
      </c>
      <c r="Q133" s="138">
        <v>0</v>
      </c>
      <c r="R133" s="138">
        <f>Q133*H133</f>
        <v>0</v>
      </c>
      <c r="S133" s="138">
        <v>0.316</v>
      </c>
      <c r="T133" s="139">
        <f>S133*H133</f>
        <v>1.0744</v>
      </c>
      <c r="AR133" s="140" t="s">
        <v>122</v>
      </c>
      <c r="AT133" s="140" t="s">
        <v>118</v>
      </c>
      <c r="AU133" s="140" t="s">
        <v>81</v>
      </c>
      <c r="AY133" s="16" t="s">
        <v>116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6" t="s">
        <v>79</v>
      </c>
      <c r="BK133" s="141">
        <f>ROUND(I133*H133,2)</f>
        <v>0</v>
      </c>
      <c r="BL133" s="16" t="s">
        <v>122</v>
      </c>
      <c r="BM133" s="140" t="s">
        <v>139</v>
      </c>
    </row>
    <row r="134" spans="2:65" s="12" customFormat="1">
      <c r="B134" s="142"/>
      <c r="D134" s="143" t="s">
        <v>124</v>
      </c>
      <c r="E134" s="144" t="s">
        <v>1</v>
      </c>
      <c r="F134" s="145" t="s">
        <v>140</v>
      </c>
      <c r="H134" s="146">
        <v>3.4</v>
      </c>
      <c r="L134" s="142"/>
      <c r="M134" s="147"/>
      <c r="T134" s="148"/>
      <c r="AT134" s="144" t="s">
        <v>124</v>
      </c>
      <c r="AU134" s="144" t="s">
        <v>81</v>
      </c>
      <c r="AV134" s="12" t="s">
        <v>81</v>
      </c>
      <c r="AW134" s="12" t="s">
        <v>27</v>
      </c>
      <c r="AX134" s="12" t="s">
        <v>79</v>
      </c>
      <c r="AY134" s="144" t="s">
        <v>116</v>
      </c>
    </row>
    <row r="135" spans="2:65" s="1" customFormat="1" ht="24.2" customHeight="1">
      <c r="B135" s="128"/>
      <c r="C135" s="129" t="s">
        <v>141</v>
      </c>
      <c r="D135" s="129" t="s">
        <v>118</v>
      </c>
      <c r="E135" s="130" t="s">
        <v>142</v>
      </c>
      <c r="F135" s="131" t="s">
        <v>143</v>
      </c>
      <c r="G135" s="132" t="s">
        <v>121</v>
      </c>
      <c r="H135" s="133">
        <v>28.74</v>
      </c>
      <c r="I135" s="134">
        <v>0</v>
      </c>
      <c r="J135" s="134">
        <f>ROUND(I135*H135,2)</f>
        <v>0</v>
      </c>
      <c r="K135" s="135"/>
      <c r="L135" s="28"/>
      <c r="M135" s="136" t="s">
        <v>1</v>
      </c>
      <c r="N135" s="137" t="s">
        <v>36</v>
      </c>
      <c r="O135" s="138">
        <v>0.31</v>
      </c>
      <c r="P135" s="138">
        <f>O135*H135</f>
        <v>8.9093999999999998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122</v>
      </c>
      <c r="AT135" s="140" t="s">
        <v>118</v>
      </c>
      <c r="AU135" s="140" t="s">
        <v>81</v>
      </c>
      <c r="AY135" s="16" t="s">
        <v>116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79</v>
      </c>
      <c r="BK135" s="141">
        <f>ROUND(I135*H135,2)</f>
        <v>0</v>
      </c>
      <c r="BL135" s="16" t="s">
        <v>122</v>
      </c>
      <c r="BM135" s="140" t="s">
        <v>144</v>
      </c>
    </row>
    <row r="136" spans="2:65" s="12" customFormat="1">
      <c r="B136" s="142"/>
      <c r="D136" s="143" t="s">
        <v>124</v>
      </c>
      <c r="E136" s="144" t="s">
        <v>1</v>
      </c>
      <c r="F136" s="145" t="s">
        <v>145</v>
      </c>
      <c r="H136" s="146">
        <v>13.1</v>
      </c>
      <c r="L136" s="142"/>
      <c r="M136" s="147"/>
      <c r="T136" s="148"/>
      <c r="AT136" s="144" t="s">
        <v>124</v>
      </c>
      <c r="AU136" s="144" t="s">
        <v>81</v>
      </c>
      <c r="AV136" s="12" t="s">
        <v>81</v>
      </c>
      <c r="AW136" s="12" t="s">
        <v>27</v>
      </c>
      <c r="AX136" s="12" t="s">
        <v>71</v>
      </c>
      <c r="AY136" s="144" t="s">
        <v>116</v>
      </c>
    </row>
    <row r="137" spans="2:65" s="12" customFormat="1">
      <c r="B137" s="142"/>
      <c r="D137" s="143" t="s">
        <v>124</v>
      </c>
      <c r="E137" s="144" t="s">
        <v>1</v>
      </c>
      <c r="F137" s="145" t="s">
        <v>140</v>
      </c>
      <c r="H137" s="146">
        <v>3.4</v>
      </c>
      <c r="L137" s="142"/>
      <c r="M137" s="147"/>
      <c r="T137" s="148"/>
      <c r="AT137" s="144" t="s">
        <v>124</v>
      </c>
      <c r="AU137" s="144" t="s">
        <v>81</v>
      </c>
      <c r="AV137" s="12" t="s">
        <v>81</v>
      </c>
      <c r="AW137" s="12" t="s">
        <v>27</v>
      </c>
      <c r="AX137" s="12" t="s">
        <v>71</v>
      </c>
      <c r="AY137" s="144" t="s">
        <v>116</v>
      </c>
    </row>
    <row r="138" spans="2:65" s="12" customFormat="1">
      <c r="B138" s="142"/>
      <c r="D138" s="143" t="s">
        <v>124</v>
      </c>
      <c r="E138" s="144" t="s">
        <v>1</v>
      </c>
      <c r="F138" s="145" t="s">
        <v>130</v>
      </c>
      <c r="H138" s="146">
        <v>12.24</v>
      </c>
      <c r="L138" s="142"/>
      <c r="M138" s="147"/>
      <c r="T138" s="148"/>
      <c r="AT138" s="144" t="s">
        <v>124</v>
      </c>
      <c r="AU138" s="144" t="s">
        <v>81</v>
      </c>
      <c r="AV138" s="12" t="s">
        <v>81</v>
      </c>
      <c r="AW138" s="12" t="s">
        <v>27</v>
      </c>
      <c r="AX138" s="12" t="s">
        <v>71</v>
      </c>
      <c r="AY138" s="144" t="s">
        <v>116</v>
      </c>
    </row>
    <row r="139" spans="2:65" s="13" customFormat="1">
      <c r="B139" s="149"/>
      <c r="D139" s="143" t="s">
        <v>124</v>
      </c>
      <c r="E139" s="150" t="s">
        <v>1</v>
      </c>
      <c r="F139" s="151" t="s">
        <v>146</v>
      </c>
      <c r="H139" s="152">
        <v>28.74</v>
      </c>
      <c r="L139" s="149"/>
      <c r="M139" s="153"/>
      <c r="T139" s="154"/>
      <c r="AT139" s="150" t="s">
        <v>124</v>
      </c>
      <c r="AU139" s="150" t="s">
        <v>81</v>
      </c>
      <c r="AV139" s="13" t="s">
        <v>122</v>
      </c>
      <c r="AW139" s="13" t="s">
        <v>27</v>
      </c>
      <c r="AX139" s="13" t="s">
        <v>79</v>
      </c>
      <c r="AY139" s="150" t="s">
        <v>116</v>
      </c>
    </row>
    <row r="140" spans="2:65" s="1" customFormat="1" ht="24.2" customHeight="1">
      <c r="B140" s="128"/>
      <c r="C140" s="129" t="s">
        <v>147</v>
      </c>
      <c r="D140" s="129" t="s">
        <v>118</v>
      </c>
      <c r="E140" s="130" t="s">
        <v>148</v>
      </c>
      <c r="F140" s="131" t="s">
        <v>149</v>
      </c>
      <c r="G140" s="132" t="s">
        <v>121</v>
      </c>
      <c r="H140" s="133">
        <v>13.1</v>
      </c>
      <c r="I140" s="134">
        <v>0</v>
      </c>
      <c r="J140" s="134">
        <f>ROUND(I140*H140,2)</f>
        <v>0</v>
      </c>
      <c r="K140" s="135"/>
      <c r="L140" s="28"/>
      <c r="M140" s="136" t="s">
        <v>1</v>
      </c>
      <c r="N140" s="137" t="s">
        <v>36</v>
      </c>
      <c r="O140" s="138">
        <v>0.69499999999999995</v>
      </c>
      <c r="P140" s="138">
        <f>O140*H140</f>
        <v>9.1044999999999998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122</v>
      </c>
      <c r="AT140" s="140" t="s">
        <v>118</v>
      </c>
      <c r="AU140" s="140" t="s">
        <v>81</v>
      </c>
      <c r="AY140" s="16" t="s">
        <v>116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79</v>
      </c>
      <c r="BK140" s="141">
        <f>ROUND(I140*H140,2)</f>
        <v>0</v>
      </c>
      <c r="BL140" s="16" t="s">
        <v>122</v>
      </c>
      <c r="BM140" s="140" t="s">
        <v>150</v>
      </c>
    </row>
    <row r="141" spans="2:65" s="12" customFormat="1">
      <c r="B141" s="142"/>
      <c r="D141" s="143" t="s">
        <v>124</v>
      </c>
      <c r="E141" s="144" t="s">
        <v>1</v>
      </c>
      <c r="F141" s="145" t="s">
        <v>145</v>
      </c>
      <c r="H141" s="146">
        <v>13.1</v>
      </c>
      <c r="L141" s="142"/>
      <c r="M141" s="147"/>
      <c r="T141" s="148"/>
      <c r="AT141" s="144" t="s">
        <v>124</v>
      </c>
      <c r="AU141" s="144" t="s">
        <v>81</v>
      </c>
      <c r="AV141" s="12" t="s">
        <v>81</v>
      </c>
      <c r="AW141" s="12" t="s">
        <v>27</v>
      </c>
      <c r="AX141" s="12" t="s">
        <v>71</v>
      </c>
      <c r="AY141" s="144" t="s">
        <v>116</v>
      </c>
    </row>
    <row r="142" spans="2:65" s="13" customFormat="1">
      <c r="B142" s="149"/>
      <c r="D142" s="143" t="s">
        <v>124</v>
      </c>
      <c r="E142" s="150" t="s">
        <v>1</v>
      </c>
      <c r="F142" s="151" t="s">
        <v>146</v>
      </c>
      <c r="H142" s="152">
        <v>13.1</v>
      </c>
      <c r="L142" s="149"/>
      <c r="M142" s="153"/>
      <c r="T142" s="154"/>
      <c r="AT142" s="150" t="s">
        <v>124</v>
      </c>
      <c r="AU142" s="150" t="s">
        <v>81</v>
      </c>
      <c r="AV142" s="13" t="s">
        <v>122</v>
      </c>
      <c r="AW142" s="13" t="s">
        <v>27</v>
      </c>
      <c r="AX142" s="13" t="s">
        <v>79</v>
      </c>
      <c r="AY142" s="150" t="s">
        <v>116</v>
      </c>
    </row>
    <row r="143" spans="2:65" s="1" customFormat="1" ht="24.2" customHeight="1">
      <c r="B143" s="128"/>
      <c r="C143" s="129" t="s">
        <v>151</v>
      </c>
      <c r="D143" s="129" t="s">
        <v>118</v>
      </c>
      <c r="E143" s="130" t="s">
        <v>152</v>
      </c>
      <c r="F143" s="131" t="s">
        <v>153</v>
      </c>
      <c r="G143" s="132" t="s">
        <v>121</v>
      </c>
      <c r="H143" s="133">
        <v>28.84</v>
      </c>
      <c r="I143" s="134">
        <v>0</v>
      </c>
      <c r="J143" s="134">
        <f>ROUND(I143*H143,2)</f>
        <v>0</v>
      </c>
      <c r="K143" s="135"/>
      <c r="L143" s="28"/>
      <c r="M143" s="136" t="s">
        <v>1</v>
      </c>
      <c r="N143" s="137" t="s">
        <v>36</v>
      </c>
      <c r="O143" s="138">
        <v>1.1579999999999999</v>
      </c>
      <c r="P143" s="138">
        <f>O143*H143</f>
        <v>33.396719999999995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122</v>
      </c>
      <c r="AT143" s="140" t="s">
        <v>118</v>
      </c>
      <c r="AU143" s="140" t="s">
        <v>81</v>
      </c>
      <c r="AY143" s="16" t="s">
        <v>116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79</v>
      </c>
      <c r="BK143" s="141">
        <f>ROUND(I143*H143,2)</f>
        <v>0</v>
      </c>
      <c r="BL143" s="16" t="s">
        <v>122</v>
      </c>
      <c r="BM143" s="140" t="s">
        <v>154</v>
      </c>
    </row>
    <row r="144" spans="2:65" s="1" customFormat="1" ht="16.5" customHeight="1">
      <c r="B144" s="128"/>
      <c r="C144" s="129" t="s">
        <v>155</v>
      </c>
      <c r="D144" s="129" t="s">
        <v>118</v>
      </c>
      <c r="E144" s="130" t="s">
        <v>156</v>
      </c>
      <c r="F144" s="131" t="s">
        <v>157</v>
      </c>
      <c r="G144" s="132" t="s">
        <v>158</v>
      </c>
      <c r="H144" s="133">
        <v>7</v>
      </c>
      <c r="I144" s="134">
        <v>0</v>
      </c>
      <c r="J144" s="134">
        <f>ROUND(I144*H144,2)</f>
        <v>0</v>
      </c>
      <c r="K144" s="135"/>
      <c r="L144" s="28"/>
      <c r="M144" s="136" t="s">
        <v>1</v>
      </c>
      <c r="N144" s="137" t="s">
        <v>36</v>
      </c>
      <c r="O144" s="138">
        <v>0.13300000000000001</v>
      </c>
      <c r="P144" s="138">
        <f>O144*H144</f>
        <v>0.93100000000000005</v>
      </c>
      <c r="Q144" s="138">
        <v>0</v>
      </c>
      <c r="R144" s="138">
        <f>Q144*H144</f>
        <v>0</v>
      </c>
      <c r="S144" s="138">
        <v>0.20499999999999999</v>
      </c>
      <c r="T144" s="139">
        <f>S144*H144</f>
        <v>1.4349999999999998</v>
      </c>
      <c r="AR144" s="140" t="s">
        <v>122</v>
      </c>
      <c r="AT144" s="140" t="s">
        <v>118</v>
      </c>
      <c r="AU144" s="140" t="s">
        <v>81</v>
      </c>
      <c r="AY144" s="16" t="s">
        <v>116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79</v>
      </c>
      <c r="BK144" s="141">
        <f>ROUND(I144*H144,2)</f>
        <v>0</v>
      </c>
      <c r="BL144" s="16" t="s">
        <v>122</v>
      </c>
      <c r="BM144" s="140" t="s">
        <v>159</v>
      </c>
    </row>
    <row r="145" spans="2:65" s="12" customFormat="1">
      <c r="B145" s="142"/>
      <c r="D145" s="143" t="s">
        <v>124</v>
      </c>
      <c r="E145" s="144" t="s">
        <v>1</v>
      </c>
      <c r="F145" s="145" t="s">
        <v>160</v>
      </c>
      <c r="H145" s="146">
        <v>7</v>
      </c>
      <c r="L145" s="142"/>
      <c r="M145" s="147"/>
      <c r="T145" s="148"/>
      <c r="AT145" s="144" t="s">
        <v>124</v>
      </c>
      <c r="AU145" s="144" t="s">
        <v>81</v>
      </c>
      <c r="AV145" s="12" t="s">
        <v>81</v>
      </c>
      <c r="AW145" s="12" t="s">
        <v>27</v>
      </c>
      <c r="AX145" s="12" t="s">
        <v>79</v>
      </c>
      <c r="AY145" s="144" t="s">
        <v>116</v>
      </c>
    </row>
    <row r="146" spans="2:65" s="1" customFormat="1" ht="24.2" customHeight="1">
      <c r="B146" s="128"/>
      <c r="C146" s="129" t="s">
        <v>161</v>
      </c>
      <c r="D146" s="129" t="s">
        <v>118</v>
      </c>
      <c r="E146" s="130" t="s">
        <v>162</v>
      </c>
      <c r="F146" s="131" t="s">
        <v>163</v>
      </c>
      <c r="G146" s="132" t="s">
        <v>158</v>
      </c>
      <c r="H146" s="133">
        <v>1</v>
      </c>
      <c r="I146" s="134">
        <v>0</v>
      </c>
      <c r="J146" s="134">
        <f>ROUND(I146*H146,2)</f>
        <v>0</v>
      </c>
      <c r="K146" s="135"/>
      <c r="L146" s="28"/>
      <c r="M146" s="136" t="s">
        <v>1</v>
      </c>
      <c r="N146" s="137" t="s">
        <v>36</v>
      </c>
      <c r="O146" s="138">
        <v>1.153</v>
      </c>
      <c r="P146" s="138">
        <f>O146*H146</f>
        <v>1.153</v>
      </c>
      <c r="Q146" s="138">
        <v>1.269E-2</v>
      </c>
      <c r="R146" s="138">
        <f>Q146*H146</f>
        <v>1.269E-2</v>
      </c>
      <c r="S146" s="138">
        <v>0</v>
      </c>
      <c r="T146" s="139">
        <f>S146*H146</f>
        <v>0</v>
      </c>
      <c r="AR146" s="140" t="s">
        <v>122</v>
      </c>
      <c r="AT146" s="140" t="s">
        <v>118</v>
      </c>
      <c r="AU146" s="140" t="s">
        <v>81</v>
      </c>
      <c r="AY146" s="16" t="s">
        <v>116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79</v>
      </c>
      <c r="BK146" s="141">
        <f>ROUND(I146*H146,2)</f>
        <v>0</v>
      </c>
      <c r="BL146" s="16" t="s">
        <v>122</v>
      </c>
      <c r="BM146" s="140" t="s">
        <v>164</v>
      </c>
    </row>
    <row r="147" spans="2:65" s="1" customFormat="1" ht="24.2" customHeight="1">
      <c r="B147" s="128"/>
      <c r="C147" s="129" t="s">
        <v>165</v>
      </c>
      <c r="D147" s="129" t="s">
        <v>118</v>
      </c>
      <c r="E147" s="130" t="s">
        <v>166</v>
      </c>
      <c r="F147" s="131" t="s">
        <v>167</v>
      </c>
      <c r="G147" s="132" t="s">
        <v>158</v>
      </c>
      <c r="H147" s="133">
        <v>3</v>
      </c>
      <c r="I147" s="134">
        <v>0</v>
      </c>
      <c r="J147" s="134">
        <f>ROUND(I147*H147,2)</f>
        <v>0</v>
      </c>
      <c r="K147" s="135"/>
      <c r="L147" s="28"/>
      <c r="M147" s="136" t="s">
        <v>1</v>
      </c>
      <c r="N147" s="137" t="s">
        <v>36</v>
      </c>
      <c r="O147" s="138">
        <v>0.54700000000000004</v>
      </c>
      <c r="P147" s="138">
        <f>O147*H147</f>
        <v>1.641</v>
      </c>
      <c r="Q147" s="138">
        <v>3.6900000000000002E-2</v>
      </c>
      <c r="R147" s="138">
        <f>Q147*H147</f>
        <v>0.11070000000000001</v>
      </c>
      <c r="S147" s="138">
        <v>0</v>
      </c>
      <c r="T147" s="139">
        <f>S147*H147</f>
        <v>0</v>
      </c>
      <c r="AR147" s="140" t="s">
        <v>122</v>
      </c>
      <c r="AT147" s="140" t="s">
        <v>118</v>
      </c>
      <c r="AU147" s="140" t="s">
        <v>81</v>
      </c>
      <c r="AY147" s="16" t="s">
        <v>116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79</v>
      </c>
      <c r="BK147" s="141">
        <f>ROUND(I147*H147,2)</f>
        <v>0</v>
      </c>
      <c r="BL147" s="16" t="s">
        <v>122</v>
      </c>
      <c r="BM147" s="140" t="s">
        <v>168</v>
      </c>
    </row>
    <row r="148" spans="2:65" s="1" customFormat="1" ht="16.5" customHeight="1">
      <c r="B148" s="128"/>
      <c r="C148" s="129" t="s">
        <v>169</v>
      </c>
      <c r="D148" s="129" t="s">
        <v>118</v>
      </c>
      <c r="E148" s="130" t="s">
        <v>170</v>
      </c>
      <c r="F148" s="131" t="s">
        <v>171</v>
      </c>
      <c r="G148" s="132" t="s">
        <v>121</v>
      </c>
      <c r="H148" s="133">
        <v>71.44</v>
      </c>
      <c r="I148" s="134">
        <v>0</v>
      </c>
      <c r="J148" s="134">
        <f>ROUND(I148*H148,2)</f>
        <v>0</v>
      </c>
      <c r="K148" s="135"/>
      <c r="L148" s="28"/>
      <c r="M148" s="136" t="s">
        <v>1</v>
      </c>
      <c r="N148" s="137" t="s">
        <v>36</v>
      </c>
      <c r="O148" s="138">
        <v>0.55100000000000005</v>
      </c>
      <c r="P148" s="138">
        <f>O148*H148</f>
        <v>39.363440000000004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122</v>
      </c>
      <c r="AT148" s="140" t="s">
        <v>118</v>
      </c>
      <c r="AU148" s="140" t="s">
        <v>81</v>
      </c>
      <c r="AY148" s="16" t="s">
        <v>116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6" t="s">
        <v>79</v>
      </c>
      <c r="BK148" s="141">
        <f>ROUND(I148*H148,2)</f>
        <v>0</v>
      </c>
      <c r="BL148" s="16" t="s">
        <v>122</v>
      </c>
      <c r="BM148" s="140" t="s">
        <v>172</v>
      </c>
    </row>
    <row r="149" spans="2:65" s="12" customFormat="1">
      <c r="B149" s="142"/>
      <c r="D149" s="143" t="s">
        <v>124</v>
      </c>
      <c r="E149" s="144" t="s">
        <v>1</v>
      </c>
      <c r="F149" s="145" t="s">
        <v>173</v>
      </c>
      <c r="H149" s="146">
        <v>60.88</v>
      </c>
      <c r="L149" s="142"/>
      <c r="M149" s="147"/>
      <c r="T149" s="148"/>
      <c r="AT149" s="144" t="s">
        <v>124</v>
      </c>
      <c r="AU149" s="144" t="s">
        <v>81</v>
      </c>
      <c r="AV149" s="12" t="s">
        <v>81</v>
      </c>
      <c r="AW149" s="12" t="s">
        <v>27</v>
      </c>
      <c r="AX149" s="12" t="s">
        <v>71</v>
      </c>
      <c r="AY149" s="144" t="s">
        <v>116</v>
      </c>
    </row>
    <row r="150" spans="2:65" s="12" customFormat="1">
      <c r="B150" s="142"/>
      <c r="D150" s="143" t="s">
        <v>124</v>
      </c>
      <c r="E150" s="144" t="s">
        <v>1</v>
      </c>
      <c r="F150" s="145" t="s">
        <v>174</v>
      </c>
      <c r="H150" s="146">
        <v>10.56</v>
      </c>
      <c r="L150" s="142"/>
      <c r="M150" s="147"/>
      <c r="T150" s="148"/>
      <c r="AT150" s="144" t="s">
        <v>124</v>
      </c>
      <c r="AU150" s="144" t="s">
        <v>81</v>
      </c>
      <c r="AV150" s="12" t="s">
        <v>81</v>
      </c>
      <c r="AW150" s="12" t="s">
        <v>27</v>
      </c>
      <c r="AX150" s="12" t="s">
        <v>71</v>
      </c>
      <c r="AY150" s="144" t="s">
        <v>116</v>
      </c>
    </row>
    <row r="151" spans="2:65" s="13" customFormat="1">
      <c r="B151" s="149"/>
      <c r="D151" s="143" t="s">
        <v>124</v>
      </c>
      <c r="E151" s="150" t="s">
        <v>1</v>
      </c>
      <c r="F151" s="151" t="s">
        <v>146</v>
      </c>
      <c r="H151" s="152">
        <v>71.44</v>
      </c>
      <c r="L151" s="149"/>
      <c r="M151" s="153"/>
      <c r="T151" s="154"/>
      <c r="AT151" s="150" t="s">
        <v>124</v>
      </c>
      <c r="AU151" s="150" t="s">
        <v>81</v>
      </c>
      <c r="AV151" s="13" t="s">
        <v>122</v>
      </c>
      <c r="AW151" s="13" t="s">
        <v>27</v>
      </c>
      <c r="AX151" s="13" t="s">
        <v>79</v>
      </c>
      <c r="AY151" s="150" t="s">
        <v>116</v>
      </c>
    </row>
    <row r="152" spans="2:65" s="1" customFormat="1" ht="24.2" customHeight="1">
      <c r="B152" s="128"/>
      <c r="C152" s="129" t="s">
        <v>175</v>
      </c>
      <c r="D152" s="129" t="s">
        <v>118</v>
      </c>
      <c r="E152" s="130" t="s">
        <v>176</v>
      </c>
      <c r="F152" s="131" t="s">
        <v>177</v>
      </c>
      <c r="G152" s="132" t="s">
        <v>178</v>
      </c>
      <c r="H152" s="133">
        <v>1.8</v>
      </c>
      <c r="I152" s="134">
        <v>0</v>
      </c>
      <c r="J152" s="134">
        <f>ROUND(I152*H152,2)</f>
        <v>0</v>
      </c>
      <c r="K152" s="135"/>
      <c r="L152" s="28"/>
      <c r="M152" s="136" t="s">
        <v>1</v>
      </c>
      <c r="N152" s="137" t="s">
        <v>36</v>
      </c>
      <c r="O152" s="138">
        <v>3.1480000000000001</v>
      </c>
      <c r="P152" s="138">
        <f>O152*H152</f>
        <v>5.6664000000000003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122</v>
      </c>
      <c r="AT152" s="140" t="s">
        <v>118</v>
      </c>
      <c r="AU152" s="140" t="s">
        <v>81</v>
      </c>
      <c r="AY152" s="16" t="s">
        <v>116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79</v>
      </c>
      <c r="BK152" s="141">
        <f>ROUND(I152*H152,2)</f>
        <v>0</v>
      </c>
      <c r="BL152" s="16" t="s">
        <v>122</v>
      </c>
      <c r="BM152" s="140" t="s">
        <v>179</v>
      </c>
    </row>
    <row r="153" spans="2:65" s="12" customFormat="1">
      <c r="B153" s="142"/>
      <c r="D153" s="143" t="s">
        <v>124</v>
      </c>
      <c r="E153" s="144" t="s">
        <v>1</v>
      </c>
      <c r="F153" s="145" t="s">
        <v>180</v>
      </c>
      <c r="H153" s="146">
        <v>1.8</v>
      </c>
      <c r="L153" s="142"/>
      <c r="M153" s="147"/>
      <c r="T153" s="148"/>
      <c r="AT153" s="144" t="s">
        <v>124</v>
      </c>
      <c r="AU153" s="144" t="s">
        <v>81</v>
      </c>
      <c r="AV153" s="12" t="s">
        <v>81</v>
      </c>
      <c r="AW153" s="12" t="s">
        <v>27</v>
      </c>
      <c r="AX153" s="12" t="s">
        <v>79</v>
      </c>
      <c r="AY153" s="144" t="s">
        <v>116</v>
      </c>
    </row>
    <row r="154" spans="2:65" s="1" customFormat="1" ht="37.9" customHeight="1">
      <c r="B154" s="128"/>
      <c r="C154" s="129" t="s">
        <v>181</v>
      </c>
      <c r="D154" s="129" t="s">
        <v>118</v>
      </c>
      <c r="E154" s="130" t="s">
        <v>182</v>
      </c>
      <c r="F154" s="131" t="s">
        <v>183</v>
      </c>
      <c r="G154" s="132" t="s">
        <v>178</v>
      </c>
      <c r="H154" s="133">
        <v>27.681000000000001</v>
      </c>
      <c r="I154" s="134">
        <v>0</v>
      </c>
      <c r="J154" s="134">
        <f>ROUND(I154*H154,2)</f>
        <v>0</v>
      </c>
      <c r="K154" s="135"/>
      <c r="L154" s="28"/>
      <c r="M154" s="136" t="s">
        <v>1</v>
      </c>
      <c r="N154" s="137" t="s">
        <v>36</v>
      </c>
      <c r="O154" s="138">
        <v>4.8630000000000004</v>
      </c>
      <c r="P154" s="138">
        <f>O154*H154</f>
        <v>134.61270300000001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122</v>
      </c>
      <c r="AT154" s="140" t="s">
        <v>118</v>
      </c>
      <c r="AU154" s="140" t="s">
        <v>81</v>
      </c>
      <c r="AY154" s="16" t="s">
        <v>116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79</v>
      </c>
      <c r="BK154" s="141">
        <f>ROUND(I154*H154,2)</f>
        <v>0</v>
      </c>
      <c r="BL154" s="16" t="s">
        <v>122</v>
      </c>
      <c r="BM154" s="140" t="s">
        <v>184</v>
      </c>
    </row>
    <row r="155" spans="2:65" s="14" customFormat="1">
      <c r="B155" s="155"/>
      <c r="D155" s="143" t="s">
        <v>124</v>
      </c>
      <c r="E155" s="156" t="s">
        <v>1</v>
      </c>
      <c r="F155" s="157" t="s">
        <v>185</v>
      </c>
      <c r="H155" s="156" t="s">
        <v>1</v>
      </c>
      <c r="L155" s="155"/>
      <c r="M155" s="158"/>
      <c r="T155" s="159"/>
      <c r="AT155" s="156" t="s">
        <v>124</v>
      </c>
      <c r="AU155" s="156" t="s">
        <v>81</v>
      </c>
      <c r="AV155" s="14" t="s">
        <v>79</v>
      </c>
      <c r="AW155" s="14" t="s">
        <v>27</v>
      </c>
      <c r="AX155" s="14" t="s">
        <v>71</v>
      </c>
      <c r="AY155" s="156" t="s">
        <v>116</v>
      </c>
    </row>
    <row r="156" spans="2:65" s="12" customFormat="1">
      <c r="B156" s="142"/>
      <c r="D156" s="143" t="s">
        <v>124</v>
      </c>
      <c r="E156" s="144" t="s">
        <v>1</v>
      </c>
      <c r="F156" s="145" t="s">
        <v>186</v>
      </c>
      <c r="H156" s="146">
        <v>2.948</v>
      </c>
      <c r="L156" s="142"/>
      <c r="M156" s="147"/>
      <c r="T156" s="148"/>
      <c r="AT156" s="144" t="s">
        <v>124</v>
      </c>
      <c r="AU156" s="144" t="s">
        <v>81</v>
      </c>
      <c r="AV156" s="12" t="s">
        <v>81</v>
      </c>
      <c r="AW156" s="12" t="s">
        <v>27</v>
      </c>
      <c r="AX156" s="12" t="s">
        <v>71</v>
      </c>
      <c r="AY156" s="144" t="s">
        <v>116</v>
      </c>
    </row>
    <row r="157" spans="2:65" s="12" customFormat="1">
      <c r="B157" s="142"/>
      <c r="D157" s="143" t="s">
        <v>124</v>
      </c>
      <c r="E157" s="144" t="s">
        <v>1</v>
      </c>
      <c r="F157" s="145" t="s">
        <v>187</v>
      </c>
      <c r="H157" s="146">
        <v>24.733000000000001</v>
      </c>
      <c r="L157" s="142"/>
      <c r="M157" s="147"/>
      <c r="T157" s="148"/>
      <c r="AT157" s="144" t="s">
        <v>124</v>
      </c>
      <c r="AU157" s="144" t="s">
        <v>81</v>
      </c>
      <c r="AV157" s="12" t="s">
        <v>81</v>
      </c>
      <c r="AW157" s="12" t="s">
        <v>27</v>
      </c>
      <c r="AX157" s="12" t="s">
        <v>71</v>
      </c>
      <c r="AY157" s="144" t="s">
        <v>116</v>
      </c>
    </row>
    <row r="158" spans="2:65" s="13" customFormat="1">
      <c r="B158" s="149"/>
      <c r="D158" s="143" t="s">
        <v>124</v>
      </c>
      <c r="E158" s="150" t="s">
        <v>1</v>
      </c>
      <c r="F158" s="151" t="s">
        <v>146</v>
      </c>
      <c r="H158" s="152">
        <v>27.681000000000001</v>
      </c>
      <c r="L158" s="149"/>
      <c r="M158" s="153"/>
      <c r="T158" s="154"/>
      <c r="AT158" s="150" t="s">
        <v>124</v>
      </c>
      <c r="AU158" s="150" t="s">
        <v>81</v>
      </c>
      <c r="AV158" s="13" t="s">
        <v>122</v>
      </c>
      <c r="AW158" s="13" t="s">
        <v>27</v>
      </c>
      <c r="AX158" s="13" t="s">
        <v>79</v>
      </c>
      <c r="AY158" s="150" t="s">
        <v>116</v>
      </c>
    </row>
    <row r="159" spans="2:65" s="1" customFormat="1" ht="24.2" customHeight="1">
      <c r="B159" s="128"/>
      <c r="C159" s="129" t="s">
        <v>188</v>
      </c>
      <c r="D159" s="129" t="s">
        <v>118</v>
      </c>
      <c r="E159" s="130" t="s">
        <v>189</v>
      </c>
      <c r="F159" s="131" t="s">
        <v>190</v>
      </c>
      <c r="G159" s="132" t="s">
        <v>178</v>
      </c>
      <c r="H159" s="133">
        <v>10.1</v>
      </c>
      <c r="I159" s="134">
        <v>0</v>
      </c>
      <c r="J159" s="134">
        <f>ROUND(I159*H159,2)</f>
        <v>0</v>
      </c>
      <c r="K159" s="135"/>
      <c r="L159" s="28"/>
      <c r="M159" s="136" t="s">
        <v>1</v>
      </c>
      <c r="N159" s="137" t="s">
        <v>36</v>
      </c>
      <c r="O159" s="138">
        <v>2.0190000000000001</v>
      </c>
      <c r="P159" s="138">
        <f>O159*H159</f>
        <v>20.3919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122</v>
      </c>
      <c r="AT159" s="140" t="s">
        <v>118</v>
      </c>
      <c r="AU159" s="140" t="s">
        <v>81</v>
      </c>
      <c r="AY159" s="16" t="s">
        <v>116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6" t="s">
        <v>79</v>
      </c>
      <c r="BK159" s="141">
        <f>ROUND(I159*H159,2)</f>
        <v>0</v>
      </c>
      <c r="BL159" s="16" t="s">
        <v>122</v>
      </c>
      <c r="BM159" s="140" t="s">
        <v>191</v>
      </c>
    </row>
    <row r="160" spans="2:65" s="14" customFormat="1">
      <c r="B160" s="155"/>
      <c r="D160" s="143" t="s">
        <v>124</v>
      </c>
      <c r="E160" s="156" t="s">
        <v>1</v>
      </c>
      <c r="F160" s="157" t="s">
        <v>192</v>
      </c>
      <c r="H160" s="156" t="s">
        <v>1</v>
      </c>
      <c r="L160" s="155"/>
      <c r="M160" s="158"/>
      <c r="T160" s="159"/>
      <c r="AT160" s="156" t="s">
        <v>124</v>
      </c>
      <c r="AU160" s="156" t="s">
        <v>81</v>
      </c>
      <c r="AV160" s="14" t="s">
        <v>79</v>
      </c>
      <c r="AW160" s="14" t="s">
        <v>27</v>
      </c>
      <c r="AX160" s="14" t="s">
        <v>71</v>
      </c>
      <c r="AY160" s="156" t="s">
        <v>116</v>
      </c>
    </row>
    <row r="161" spans="2:65" s="12" customFormat="1">
      <c r="B161" s="142"/>
      <c r="D161" s="143" t="s">
        <v>124</v>
      </c>
      <c r="E161" s="144" t="s">
        <v>1</v>
      </c>
      <c r="F161" s="145" t="s">
        <v>193</v>
      </c>
      <c r="H161" s="146">
        <v>7.92</v>
      </c>
      <c r="L161" s="142"/>
      <c r="M161" s="147"/>
      <c r="T161" s="148"/>
      <c r="AT161" s="144" t="s">
        <v>124</v>
      </c>
      <c r="AU161" s="144" t="s">
        <v>81</v>
      </c>
      <c r="AV161" s="12" t="s">
        <v>81</v>
      </c>
      <c r="AW161" s="12" t="s">
        <v>27</v>
      </c>
      <c r="AX161" s="12" t="s">
        <v>71</v>
      </c>
      <c r="AY161" s="144" t="s">
        <v>116</v>
      </c>
    </row>
    <row r="162" spans="2:65" s="12" customFormat="1">
      <c r="B162" s="142"/>
      <c r="D162" s="143" t="s">
        <v>124</v>
      </c>
      <c r="E162" s="144" t="s">
        <v>1</v>
      </c>
      <c r="F162" s="145" t="s">
        <v>194</v>
      </c>
      <c r="H162" s="146">
        <v>1.1000000000000001</v>
      </c>
      <c r="L162" s="142"/>
      <c r="M162" s="147"/>
      <c r="T162" s="148"/>
      <c r="AT162" s="144" t="s">
        <v>124</v>
      </c>
      <c r="AU162" s="144" t="s">
        <v>81</v>
      </c>
      <c r="AV162" s="12" t="s">
        <v>81</v>
      </c>
      <c r="AW162" s="12" t="s">
        <v>27</v>
      </c>
      <c r="AX162" s="12" t="s">
        <v>71</v>
      </c>
      <c r="AY162" s="144" t="s">
        <v>116</v>
      </c>
    </row>
    <row r="163" spans="2:65" s="12" customFormat="1">
      <c r="B163" s="142"/>
      <c r="D163" s="143" t="s">
        <v>124</v>
      </c>
      <c r="E163" s="144" t="s">
        <v>1</v>
      </c>
      <c r="F163" s="145" t="s">
        <v>195</v>
      </c>
      <c r="H163" s="146">
        <v>1.08</v>
      </c>
      <c r="L163" s="142"/>
      <c r="M163" s="147"/>
      <c r="T163" s="148"/>
      <c r="AT163" s="144" t="s">
        <v>124</v>
      </c>
      <c r="AU163" s="144" t="s">
        <v>81</v>
      </c>
      <c r="AV163" s="12" t="s">
        <v>81</v>
      </c>
      <c r="AW163" s="12" t="s">
        <v>27</v>
      </c>
      <c r="AX163" s="12" t="s">
        <v>71</v>
      </c>
      <c r="AY163" s="144" t="s">
        <v>116</v>
      </c>
    </row>
    <row r="164" spans="2:65" s="13" customFormat="1">
      <c r="B164" s="149"/>
      <c r="D164" s="143" t="s">
        <v>124</v>
      </c>
      <c r="E164" s="150" t="s">
        <v>1</v>
      </c>
      <c r="F164" s="151" t="s">
        <v>146</v>
      </c>
      <c r="H164" s="152">
        <v>10.1</v>
      </c>
      <c r="L164" s="149"/>
      <c r="M164" s="153"/>
      <c r="T164" s="154"/>
      <c r="AT164" s="150" t="s">
        <v>124</v>
      </c>
      <c r="AU164" s="150" t="s">
        <v>81</v>
      </c>
      <c r="AV164" s="13" t="s">
        <v>122</v>
      </c>
      <c r="AW164" s="13" t="s">
        <v>27</v>
      </c>
      <c r="AX164" s="13" t="s">
        <v>79</v>
      </c>
      <c r="AY164" s="150" t="s">
        <v>116</v>
      </c>
    </row>
    <row r="165" spans="2:65" s="1" customFormat="1" ht="24.2" customHeight="1">
      <c r="B165" s="128"/>
      <c r="C165" s="129" t="s">
        <v>196</v>
      </c>
      <c r="D165" s="129" t="s">
        <v>118</v>
      </c>
      <c r="E165" s="130" t="s">
        <v>197</v>
      </c>
      <c r="F165" s="131" t="s">
        <v>198</v>
      </c>
      <c r="G165" s="132" t="s">
        <v>178</v>
      </c>
      <c r="H165" s="133">
        <v>1.5</v>
      </c>
      <c r="I165" s="134">
        <v>0</v>
      </c>
      <c r="J165" s="134">
        <f>ROUND(I165*H165,2)</f>
        <v>0</v>
      </c>
      <c r="K165" s="135"/>
      <c r="L165" s="28"/>
      <c r="M165" s="136" t="s">
        <v>1</v>
      </c>
      <c r="N165" s="137" t="s">
        <v>36</v>
      </c>
      <c r="O165" s="138">
        <v>3.5579999999999998</v>
      </c>
      <c r="P165" s="138">
        <f>O165*H165</f>
        <v>5.3369999999999997</v>
      </c>
      <c r="Q165" s="138">
        <v>0</v>
      </c>
      <c r="R165" s="138">
        <f>Q165*H165</f>
        <v>0</v>
      </c>
      <c r="S165" s="138">
        <v>2.2000000000000002</v>
      </c>
      <c r="T165" s="139">
        <f>S165*H165</f>
        <v>3.3000000000000003</v>
      </c>
      <c r="AR165" s="140" t="s">
        <v>122</v>
      </c>
      <c r="AT165" s="140" t="s">
        <v>118</v>
      </c>
      <c r="AU165" s="140" t="s">
        <v>81</v>
      </c>
      <c r="AY165" s="16" t="s">
        <v>116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6" t="s">
        <v>79</v>
      </c>
      <c r="BK165" s="141">
        <f>ROUND(I165*H165,2)</f>
        <v>0</v>
      </c>
      <c r="BL165" s="16" t="s">
        <v>122</v>
      </c>
      <c r="BM165" s="140" t="s">
        <v>199</v>
      </c>
    </row>
    <row r="166" spans="2:65" s="14" customFormat="1">
      <c r="B166" s="155"/>
      <c r="D166" s="143" t="s">
        <v>124</v>
      </c>
      <c r="E166" s="156" t="s">
        <v>1</v>
      </c>
      <c r="F166" s="157" t="s">
        <v>200</v>
      </c>
      <c r="H166" s="156" t="s">
        <v>1</v>
      </c>
      <c r="L166" s="155"/>
      <c r="M166" s="158"/>
      <c r="T166" s="159"/>
      <c r="AT166" s="156" t="s">
        <v>124</v>
      </c>
      <c r="AU166" s="156" t="s">
        <v>81</v>
      </c>
      <c r="AV166" s="14" t="s">
        <v>79</v>
      </c>
      <c r="AW166" s="14" t="s">
        <v>27</v>
      </c>
      <c r="AX166" s="14" t="s">
        <v>71</v>
      </c>
      <c r="AY166" s="156" t="s">
        <v>116</v>
      </c>
    </row>
    <row r="167" spans="2:65" s="12" customFormat="1">
      <c r="B167" s="142"/>
      <c r="D167" s="143" t="s">
        <v>124</v>
      </c>
      <c r="E167" s="144" t="s">
        <v>1</v>
      </c>
      <c r="F167" s="145" t="s">
        <v>201</v>
      </c>
      <c r="H167" s="146">
        <v>1.5</v>
      </c>
      <c r="L167" s="142"/>
      <c r="M167" s="147"/>
      <c r="T167" s="148"/>
      <c r="AT167" s="144" t="s">
        <v>124</v>
      </c>
      <c r="AU167" s="144" t="s">
        <v>81</v>
      </c>
      <c r="AV167" s="12" t="s">
        <v>81</v>
      </c>
      <c r="AW167" s="12" t="s">
        <v>27</v>
      </c>
      <c r="AX167" s="12" t="s">
        <v>79</v>
      </c>
      <c r="AY167" s="144" t="s">
        <v>116</v>
      </c>
    </row>
    <row r="168" spans="2:65" s="1" customFormat="1" ht="37.9" customHeight="1">
      <c r="B168" s="128"/>
      <c r="C168" s="129" t="s">
        <v>202</v>
      </c>
      <c r="D168" s="129" t="s">
        <v>118</v>
      </c>
      <c r="E168" s="130" t="s">
        <v>203</v>
      </c>
      <c r="F168" s="131" t="s">
        <v>204</v>
      </c>
      <c r="G168" s="132" t="s">
        <v>158</v>
      </c>
      <c r="H168" s="133">
        <v>16</v>
      </c>
      <c r="I168" s="134">
        <v>0</v>
      </c>
      <c r="J168" s="134">
        <f>ROUND(I168*H168,2)</f>
        <v>0</v>
      </c>
      <c r="K168" s="135"/>
      <c r="L168" s="28"/>
      <c r="M168" s="136" t="s">
        <v>1</v>
      </c>
      <c r="N168" s="137" t="s">
        <v>36</v>
      </c>
      <c r="O168" s="138">
        <v>1.6519999999999999</v>
      </c>
      <c r="P168" s="138">
        <f>O168*H168</f>
        <v>26.431999999999999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122</v>
      </c>
      <c r="AT168" s="140" t="s">
        <v>118</v>
      </c>
      <c r="AU168" s="140" t="s">
        <v>81</v>
      </c>
      <c r="AY168" s="16" t="s">
        <v>116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6" t="s">
        <v>79</v>
      </c>
      <c r="BK168" s="141">
        <f>ROUND(I168*H168,2)</f>
        <v>0</v>
      </c>
      <c r="BL168" s="16" t="s">
        <v>122</v>
      </c>
      <c r="BM168" s="140" t="s">
        <v>205</v>
      </c>
    </row>
    <row r="169" spans="2:65" s="12" customFormat="1">
      <c r="B169" s="142"/>
      <c r="D169" s="143" t="s">
        <v>124</v>
      </c>
      <c r="E169" s="144" t="s">
        <v>1</v>
      </c>
      <c r="F169" s="145" t="s">
        <v>206</v>
      </c>
      <c r="H169" s="146">
        <v>16</v>
      </c>
      <c r="L169" s="142"/>
      <c r="M169" s="147"/>
      <c r="T169" s="148"/>
      <c r="AT169" s="144" t="s">
        <v>124</v>
      </c>
      <c r="AU169" s="144" t="s">
        <v>81</v>
      </c>
      <c r="AV169" s="12" t="s">
        <v>81</v>
      </c>
      <c r="AW169" s="12" t="s">
        <v>27</v>
      </c>
      <c r="AX169" s="12" t="s">
        <v>79</v>
      </c>
      <c r="AY169" s="144" t="s">
        <v>116</v>
      </c>
    </row>
    <row r="170" spans="2:65" s="1" customFormat="1" ht="44.25" customHeight="1">
      <c r="B170" s="128"/>
      <c r="C170" s="129" t="s">
        <v>207</v>
      </c>
      <c r="D170" s="129" t="s">
        <v>118</v>
      </c>
      <c r="E170" s="130" t="s">
        <v>208</v>
      </c>
      <c r="F170" s="131" t="s">
        <v>209</v>
      </c>
      <c r="G170" s="132" t="s">
        <v>158</v>
      </c>
      <c r="H170" s="133">
        <v>1.9</v>
      </c>
      <c r="I170" s="134">
        <v>0</v>
      </c>
      <c r="J170" s="134">
        <f>ROUND(I170*H170,2)</f>
        <v>0</v>
      </c>
      <c r="K170" s="135"/>
      <c r="L170" s="28"/>
      <c r="M170" s="136" t="s">
        <v>1</v>
      </c>
      <c r="N170" s="137" t="s">
        <v>36</v>
      </c>
      <c r="O170" s="138">
        <v>8.16</v>
      </c>
      <c r="P170" s="138">
        <f>O170*H170</f>
        <v>15.504</v>
      </c>
      <c r="Q170" s="138">
        <v>1E-3</v>
      </c>
      <c r="R170" s="138">
        <f>Q170*H170</f>
        <v>1.9E-3</v>
      </c>
      <c r="S170" s="138">
        <v>0</v>
      </c>
      <c r="T170" s="139">
        <f>S170*H170</f>
        <v>0</v>
      </c>
      <c r="AR170" s="140" t="s">
        <v>122</v>
      </c>
      <c r="AT170" s="140" t="s">
        <v>118</v>
      </c>
      <c r="AU170" s="140" t="s">
        <v>81</v>
      </c>
      <c r="AY170" s="16" t="s">
        <v>116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6" t="s">
        <v>79</v>
      </c>
      <c r="BK170" s="141">
        <f>ROUND(I170*H170,2)</f>
        <v>0</v>
      </c>
      <c r="BL170" s="16" t="s">
        <v>122</v>
      </c>
      <c r="BM170" s="140" t="s">
        <v>210</v>
      </c>
    </row>
    <row r="171" spans="2:65" s="1" customFormat="1" ht="37.9" customHeight="1">
      <c r="B171" s="128"/>
      <c r="C171" s="129" t="s">
        <v>211</v>
      </c>
      <c r="D171" s="129" t="s">
        <v>118</v>
      </c>
      <c r="E171" s="130" t="s">
        <v>212</v>
      </c>
      <c r="F171" s="131" t="s">
        <v>213</v>
      </c>
      <c r="G171" s="132" t="s">
        <v>178</v>
      </c>
      <c r="H171" s="133">
        <v>4.8849999999999998</v>
      </c>
      <c r="I171" s="134">
        <v>0</v>
      </c>
      <c r="J171" s="134">
        <f>ROUND(I171*H171,2)</f>
        <v>0</v>
      </c>
      <c r="K171" s="135"/>
      <c r="L171" s="28"/>
      <c r="M171" s="136" t="s">
        <v>1</v>
      </c>
      <c r="N171" s="137" t="s">
        <v>36</v>
      </c>
      <c r="O171" s="138">
        <v>8.6999999999999994E-2</v>
      </c>
      <c r="P171" s="138">
        <f>O171*H171</f>
        <v>0.42499499999999996</v>
      </c>
      <c r="Q171" s="138">
        <v>0</v>
      </c>
      <c r="R171" s="138">
        <f>Q171*H171</f>
        <v>0</v>
      </c>
      <c r="S171" s="138">
        <v>0</v>
      </c>
      <c r="T171" s="139">
        <f>S171*H171</f>
        <v>0</v>
      </c>
      <c r="AR171" s="140" t="s">
        <v>122</v>
      </c>
      <c r="AT171" s="140" t="s">
        <v>118</v>
      </c>
      <c r="AU171" s="140" t="s">
        <v>81</v>
      </c>
      <c r="AY171" s="16" t="s">
        <v>116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79</v>
      </c>
      <c r="BK171" s="141">
        <f>ROUND(I171*H171,2)</f>
        <v>0</v>
      </c>
      <c r="BL171" s="16" t="s">
        <v>122</v>
      </c>
      <c r="BM171" s="140" t="s">
        <v>214</v>
      </c>
    </row>
    <row r="172" spans="2:65" s="12" customFormat="1">
      <c r="B172" s="142"/>
      <c r="D172" s="143" t="s">
        <v>124</v>
      </c>
      <c r="E172" s="144" t="s">
        <v>1</v>
      </c>
      <c r="F172" s="145" t="s">
        <v>215</v>
      </c>
      <c r="H172" s="146">
        <v>4.8849999999999998</v>
      </c>
      <c r="L172" s="142"/>
      <c r="M172" s="147"/>
      <c r="T172" s="148"/>
      <c r="AT172" s="144" t="s">
        <v>124</v>
      </c>
      <c r="AU172" s="144" t="s">
        <v>81</v>
      </c>
      <c r="AV172" s="12" t="s">
        <v>81</v>
      </c>
      <c r="AW172" s="12" t="s">
        <v>27</v>
      </c>
      <c r="AX172" s="12" t="s">
        <v>79</v>
      </c>
      <c r="AY172" s="144" t="s">
        <v>116</v>
      </c>
    </row>
    <row r="173" spans="2:65" s="1" customFormat="1" ht="24.2" customHeight="1">
      <c r="B173" s="128"/>
      <c r="C173" s="129" t="s">
        <v>216</v>
      </c>
      <c r="D173" s="129" t="s">
        <v>118</v>
      </c>
      <c r="E173" s="130" t="s">
        <v>217</v>
      </c>
      <c r="F173" s="131" t="s">
        <v>218</v>
      </c>
      <c r="G173" s="132" t="s">
        <v>178</v>
      </c>
      <c r="H173" s="133">
        <v>4.4850000000000003</v>
      </c>
      <c r="I173" s="134">
        <v>0</v>
      </c>
      <c r="J173" s="134">
        <f>ROUND(I173*H173,2)</f>
        <v>0</v>
      </c>
      <c r="K173" s="135"/>
      <c r="L173" s="28"/>
      <c r="M173" s="136" t="s">
        <v>1</v>
      </c>
      <c r="N173" s="137" t="s">
        <v>36</v>
      </c>
      <c r="O173" s="138">
        <v>0.19700000000000001</v>
      </c>
      <c r="P173" s="138">
        <f>O173*H173</f>
        <v>0.88354500000000014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122</v>
      </c>
      <c r="AT173" s="140" t="s">
        <v>118</v>
      </c>
      <c r="AU173" s="140" t="s">
        <v>81</v>
      </c>
      <c r="AY173" s="16" t="s">
        <v>116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79</v>
      </c>
      <c r="BK173" s="141">
        <f>ROUND(I173*H173,2)</f>
        <v>0</v>
      </c>
      <c r="BL173" s="16" t="s">
        <v>122</v>
      </c>
      <c r="BM173" s="140" t="s">
        <v>219</v>
      </c>
    </row>
    <row r="174" spans="2:65" s="1" customFormat="1" ht="33" customHeight="1">
      <c r="B174" s="128"/>
      <c r="C174" s="129" t="s">
        <v>220</v>
      </c>
      <c r="D174" s="129" t="s">
        <v>118</v>
      </c>
      <c r="E174" s="130" t="s">
        <v>221</v>
      </c>
      <c r="F174" s="131" t="s">
        <v>222</v>
      </c>
      <c r="G174" s="132" t="s">
        <v>223</v>
      </c>
      <c r="H174" s="133">
        <v>7.625</v>
      </c>
      <c r="I174" s="134">
        <v>0</v>
      </c>
      <c r="J174" s="134">
        <f>ROUND(I174*H174,2)</f>
        <v>0</v>
      </c>
      <c r="K174" s="135"/>
      <c r="L174" s="28"/>
      <c r="M174" s="136" t="s">
        <v>1</v>
      </c>
      <c r="N174" s="137" t="s">
        <v>36</v>
      </c>
      <c r="O174" s="138">
        <v>0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122</v>
      </c>
      <c r="AT174" s="140" t="s">
        <v>118</v>
      </c>
      <c r="AU174" s="140" t="s">
        <v>81</v>
      </c>
      <c r="AY174" s="16" t="s">
        <v>116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6" t="s">
        <v>79</v>
      </c>
      <c r="BK174" s="141">
        <f>ROUND(I174*H174,2)</f>
        <v>0</v>
      </c>
      <c r="BL174" s="16" t="s">
        <v>122</v>
      </c>
      <c r="BM174" s="140" t="s">
        <v>224</v>
      </c>
    </row>
    <row r="175" spans="2:65" s="12" customFormat="1">
      <c r="B175" s="142"/>
      <c r="D175" s="143" t="s">
        <v>124</v>
      </c>
      <c r="E175" s="144" t="s">
        <v>1</v>
      </c>
      <c r="F175" s="145" t="s">
        <v>225</v>
      </c>
      <c r="H175" s="146">
        <v>7.625</v>
      </c>
      <c r="L175" s="142"/>
      <c r="M175" s="147"/>
      <c r="T175" s="148"/>
      <c r="AT175" s="144" t="s">
        <v>124</v>
      </c>
      <c r="AU175" s="144" t="s">
        <v>81</v>
      </c>
      <c r="AV175" s="12" t="s">
        <v>81</v>
      </c>
      <c r="AW175" s="12" t="s">
        <v>27</v>
      </c>
      <c r="AX175" s="12" t="s">
        <v>79</v>
      </c>
      <c r="AY175" s="144" t="s">
        <v>116</v>
      </c>
    </row>
    <row r="176" spans="2:65" s="1" customFormat="1" ht="16.5" customHeight="1">
      <c r="B176" s="128"/>
      <c r="C176" s="129" t="s">
        <v>226</v>
      </c>
      <c r="D176" s="129" t="s">
        <v>118</v>
      </c>
      <c r="E176" s="130" t="s">
        <v>227</v>
      </c>
      <c r="F176" s="131" t="s">
        <v>228</v>
      </c>
      <c r="G176" s="132" t="s">
        <v>178</v>
      </c>
      <c r="H176" s="133">
        <v>4.4850000000000003</v>
      </c>
      <c r="I176" s="134">
        <v>0</v>
      </c>
      <c r="J176" s="134">
        <f>ROUND(I176*H176,2)</f>
        <v>0</v>
      </c>
      <c r="K176" s="135"/>
      <c r="L176" s="28"/>
      <c r="M176" s="136" t="s">
        <v>1</v>
      </c>
      <c r="N176" s="137" t="s">
        <v>36</v>
      </c>
      <c r="O176" s="138">
        <v>8.9999999999999993E-3</v>
      </c>
      <c r="P176" s="138">
        <f>O176*H176</f>
        <v>4.0364999999999998E-2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122</v>
      </c>
      <c r="AT176" s="140" t="s">
        <v>118</v>
      </c>
      <c r="AU176" s="140" t="s">
        <v>81</v>
      </c>
      <c r="AY176" s="16" t="s">
        <v>116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6" t="s">
        <v>79</v>
      </c>
      <c r="BK176" s="141">
        <f>ROUND(I176*H176,2)</f>
        <v>0</v>
      </c>
      <c r="BL176" s="16" t="s">
        <v>122</v>
      </c>
      <c r="BM176" s="140" t="s">
        <v>229</v>
      </c>
    </row>
    <row r="177" spans="2:65" s="1" customFormat="1" ht="33" customHeight="1">
      <c r="B177" s="128"/>
      <c r="C177" s="129" t="s">
        <v>230</v>
      </c>
      <c r="D177" s="129" t="s">
        <v>118</v>
      </c>
      <c r="E177" s="130" t="s">
        <v>231</v>
      </c>
      <c r="F177" s="131" t="s">
        <v>232</v>
      </c>
      <c r="G177" s="132" t="s">
        <v>178</v>
      </c>
      <c r="H177" s="133">
        <v>32.896000000000001</v>
      </c>
      <c r="I177" s="134">
        <v>0</v>
      </c>
      <c r="J177" s="134">
        <f>ROUND(I177*H177,2)</f>
        <v>0</v>
      </c>
      <c r="K177" s="135"/>
      <c r="L177" s="28"/>
      <c r="M177" s="136" t="s">
        <v>1</v>
      </c>
      <c r="N177" s="137" t="s">
        <v>36</v>
      </c>
      <c r="O177" s="138">
        <v>0.79700000000000004</v>
      </c>
      <c r="P177" s="138">
        <f>O177*H177</f>
        <v>26.218112000000001</v>
      </c>
      <c r="Q177" s="138">
        <v>0</v>
      </c>
      <c r="R177" s="138">
        <f>Q177*H177</f>
        <v>0</v>
      </c>
      <c r="S177" s="138">
        <v>0</v>
      </c>
      <c r="T177" s="139">
        <f>S177*H177</f>
        <v>0</v>
      </c>
      <c r="AR177" s="140" t="s">
        <v>122</v>
      </c>
      <c r="AT177" s="140" t="s">
        <v>118</v>
      </c>
      <c r="AU177" s="140" t="s">
        <v>81</v>
      </c>
      <c r="AY177" s="16" t="s">
        <v>116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6" t="s">
        <v>79</v>
      </c>
      <c r="BK177" s="141">
        <f>ROUND(I177*H177,2)</f>
        <v>0</v>
      </c>
      <c r="BL177" s="16" t="s">
        <v>122</v>
      </c>
      <c r="BM177" s="140" t="s">
        <v>233</v>
      </c>
    </row>
    <row r="178" spans="2:65" s="14" customFormat="1">
      <c r="B178" s="155"/>
      <c r="D178" s="143" t="s">
        <v>124</v>
      </c>
      <c r="E178" s="156" t="s">
        <v>1</v>
      </c>
      <c r="F178" s="157" t="s">
        <v>185</v>
      </c>
      <c r="H178" s="156" t="s">
        <v>1</v>
      </c>
      <c r="L178" s="155"/>
      <c r="M178" s="158"/>
      <c r="T178" s="159"/>
      <c r="AT178" s="156" t="s">
        <v>124</v>
      </c>
      <c r="AU178" s="156" t="s">
        <v>81</v>
      </c>
      <c r="AV178" s="14" t="s">
        <v>79</v>
      </c>
      <c r="AW178" s="14" t="s">
        <v>27</v>
      </c>
      <c r="AX178" s="14" t="s">
        <v>71</v>
      </c>
      <c r="AY178" s="156" t="s">
        <v>116</v>
      </c>
    </row>
    <row r="179" spans="2:65" s="12" customFormat="1">
      <c r="B179" s="142"/>
      <c r="D179" s="143" t="s">
        <v>124</v>
      </c>
      <c r="E179" s="144" t="s">
        <v>1</v>
      </c>
      <c r="F179" s="145" t="s">
        <v>186</v>
      </c>
      <c r="H179" s="146">
        <v>2.948</v>
      </c>
      <c r="L179" s="142"/>
      <c r="M179" s="147"/>
      <c r="T179" s="148"/>
      <c r="AT179" s="144" t="s">
        <v>124</v>
      </c>
      <c r="AU179" s="144" t="s">
        <v>81</v>
      </c>
      <c r="AV179" s="12" t="s">
        <v>81</v>
      </c>
      <c r="AW179" s="12" t="s">
        <v>27</v>
      </c>
      <c r="AX179" s="12" t="s">
        <v>71</v>
      </c>
      <c r="AY179" s="144" t="s">
        <v>116</v>
      </c>
    </row>
    <row r="180" spans="2:65" s="14" customFormat="1">
      <c r="B180" s="155"/>
      <c r="D180" s="143" t="s">
        <v>124</v>
      </c>
      <c r="E180" s="156" t="s">
        <v>1</v>
      </c>
      <c r="F180" s="157" t="s">
        <v>192</v>
      </c>
      <c r="H180" s="156" t="s">
        <v>1</v>
      </c>
      <c r="L180" s="155"/>
      <c r="M180" s="158"/>
      <c r="T180" s="159"/>
      <c r="AT180" s="156" t="s">
        <v>124</v>
      </c>
      <c r="AU180" s="156" t="s">
        <v>81</v>
      </c>
      <c r="AV180" s="14" t="s">
        <v>79</v>
      </c>
      <c r="AW180" s="14" t="s">
        <v>27</v>
      </c>
      <c r="AX180" s="14" t="s">
        <v>71</v>
      </c>
      <c r="AY180" s="156" t="s">
        <v>116</v>
      </c>
    </row>
    <row r="181" spans="2:65" s="12" customFormat="1">
      <c r="B181" s="142"/>
      <c r="D181" s="143" t="s">
        <v>124</v>
      </c>
      <c r="E181" s="144" t="s">
        <v>1</v>
      </c>
      <c r="F181" s="145" t="s">
        <v>193</v>
      </c>
      <c r="H181" s="146">
        <v>7.92</v>
      </c>
      <c r="L181" s="142"/>
      <c r="M181" s="147"/>
      <c r="T181" s="148"/>
      <c r="AT181" s="144" t="s">
        <v>124</v>
      </c>
      <c r="AU181" s="144" t="s">
        <v>81</v>
      </c>
      <c r="AV181" s="12" t="s">
        <v>81</v>
      </c>
      <c r="AW181" s="12" t="s">
        <v>27</v>
      </c>
      <c r="AX181" s="12" t="s">
        <v>71</v>
      </c>
      <c r="AY181" s="144" t="s">
        <v>116</v>
      </c>
    </row>
    <row r="182" spans="2:65" s="12" customFormat="1">
      <c r="B182" s="142"/>
      <c r="D182" s="143" t="s">
        <v>124</v>
      </c>
      <c r="E182" s="144" t="s">
        <v>1</v>
      </c>
      <c r="F182" s="145" t="s">
        <v>194</v>
      </c>
      <c r="H182" s="146">
        <v>1.1000000000000001</v>
      </c>
      <c r="L182" s="142"/>
      <c r="M182" s="147"/>
      <c r="T182" s="148"/>
      <c r="AT182" s="144" t="s">
        <v>124</v>
      </c>
      <c r="AU182" s="144" t="s">
        <v>81</v>
      </c>
      <c r="AV182" s="12" t="s">
        <v>81</v>
      </c>
      <c r="AW182" s="12" t="s">
        <v>27</v>
      </c>
      <c r="AX182" s="12" t="s">
        <v>71</v>
      </c>
      <c r="AY182" s="144" t="s">
        <v>116</v>
      </c>
    </row>
    <row r="183" spans="2:65" s="12" customFormat="1">
      <c r="B183" s="142"/>
      <c r="D183" s="143" t="s">
        <v>124</v>
      </c>
      <c r="E183" s="144" t="s">
        <v>1</v>
      </c>
      <c r="F183" s="145" t="s">
        <v>234</v>
      </c>
      <c r="H183" s="146">
        <v>20.928000000000001</v>
      </c>
      <c r="L183" s="142"/>
      <c r="M183" s="147"/>
      <c r="T183" s="148"/>
      <c r="AT183" s="144" t="s">
        <v>124</v>
      </c>
      <c r="AU183" s="144" t="s">
        <v>81</v>
      </c>
      <c r="AV183" s="12" t="s">
        <v>81</v>
      </c>
      <c r="AW183" s="12" t="s">
        <v>27</v>
      </c>
      <c r="AX183" s="12" t="s">
        <v>71</v>
      </c>
      <c r="AY183" s="144" t="s">
        <v>116</v>
      </c>
    </row>
    <row r="184" spans="2:65" s="13" customFormat="1">
      <c r="B184" s="149"/>
      <c r="D184" s="143" t="s">
        <v>124</v>
      </c>
      <c r="E184" s="150" t="s">
        <v>1</v>
      </c>
      <c r="F184" s="151" t="s">
        <v>146</v>
      </c>
      <c r="H184" s="152">
        <v>32.896000000000001</v>
      </c>
      <c r="L184" s="149"/>
      <c r="M184" s="153"/>
      <c r="T184" s="154"/>
      <c r="AT184" s="150" t="s">
        <v>124</v>
      </c>
      <c r="AU184" s="150" t="s">
        <v>81</v>
      </c>
      <c r="AV184" s="13" t="s">
        <v>122</v>
      </c>
      <c r="AW184" s="13" t="s">
        <v>27</v>
      </c>
      <c r="AX184" s="13" t="s">
        <v>79</v>
      </c>
      <c r="AY184" s="150" t="s">
        <v>116</v>
      </c>
    </row>
    <row r="185" spans="2:65" s="1" customFormat="1" ht="24.2" customHeight="1">
      <c r="B185" s="128"/>
      <c r="C185" s="129" t="s">
        <v>235</v>
      </c>
      <c r="D185" s="129" t="s">
        <v>118</v>
      </c>
      <c r="E185" s="130" t="s">
        <v>236</v>
      </c>
      <c r="F185" s="131" t="s">
        <v>237</v>
      </c>
      <c r="G185" s="132" t="s">
        <v>121</v>
      </c>
      <c r="H185" s="133">
        <v>71.44</v>
      </c>
      <c r="I185" s="134">
        <v>0</v>
      </c>
      <c r="J185" s="134">
        <f>ROUND(I185*H185,2)</f>
        <v>0</v>
      </c>
      <c r="K185" s="135"/>
      <c r="L185" s="28"/>
      <c r="M185" s="136" t="s">
        <v>1</v>
      </c>
      <c r="N185" s="137" t="s">
        <v>36</v>
      </c>
      <c r="O185" s="138">
        <v>0.66800000000000004</v>
      </c>
      <c r="P185" s="138">
        <f>O185*H185</f>
        <v>47.721920000000004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AR185" s="140" t="s">
        <v>122</v>
      </c>
      <c r="AT185" s="140" t="s">
        <v>118</v>
      </c>
      <c r="AU185" s="140" t="s">
        <v>81</v>
      </c>
      <c r="AY185" s="16" t="s">
        <v>116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6" t="s">
        <v>79</v>
      </c>
      <c r="BK185" s="141">
        <f>ROUND(I185*H185,2)</f>
        <v>0</v>
      </c>
      <c r="BL185" s="16" t="s">
        <v>122</v>
      </c>
      <c r="BM185" s="140" t="s">
        <v>238</v>
      </c>
    </row>
    <row r="186" spans="2:65" s="11" customFormat="1" ht="22.9" customHeight="1">
      <c r="B186" s="117"/>
      <c r="D186" s="118" t="s">
        <v>70</v>
      </c>
      <c r="E186" s="126" t="s">
        <v>81</v>
      </c>
      <c r="F186" s="126" t="s">
        <v>239</v>
      </c>
      <c r="J186" s="127">
        <f>BK186</f>
        <v>0</v>
      </c>
      <c r="L186" s="117"/>
      <c r="M186" s="121"/>
      <c r="P186" s="122">
        <f>SUM(P187:P195)</f>
        <v>3.2261760000000002</v>
      </c>
      <c r="R186" s="122">
        <f>SUM(R187:R195)</f>
        <v>4.4291386799999994</v>
      </c>
      <c r="T186" s="123">
        <f>SUM(T187:T195)</f>
        <v>0</v>
      </c>
      <c r="AR186" s="118" t="s">
        <v>79</v>
      </c>
      <c r="AT186" s="124" t="s">
        <v>70</v>
      </c>
      <c r="AU186" s="124" t="s">
        <v>79</v>
      </c>
      <c r="AY186" s="118" t="s">
        <v>116</v>
      </c>
      <c r="BK186" s="125">
        <f>SUM(BK187:BK195)</f>
        <v>0</v>
      </c>
    </row>
    <row r="187" spans="2:65" s="1" customFormat="1" ht="16.5" customHeight="1">
      <c r="B187" s="128"/>
      <c r="C187" s="129" t="s">
        <v>240</v>
      </c>
      <c r="D187" s="129" t="s">
        <v>118</v>
      </c>
      <c r="E187" s="130" t="s">
        <v>241</v>
      </c>
      <c r="F187" s="131" t="s">
        <v>242</v>
      </c>
      <c r="G187" s="132" t="s">
        <v>178</v>
      </c>
      <c r="H187" s="133">
        <v>1.764</v>
      </c>
      <c r="I187" s="134">
        <v>0</v>
      </c>
      <c r="J187" s="134">
        <f>ROUND(I187*H187,2)</f>
        <v>0</v>
      </c>
      <c r="K187" s="135"/>
      <c r="L187" s="28"/>
      <c r="M187" s="136" t="s">
        <v>1</v>
      </c>
      <c r="N187" s="137" t="s">
        <v>36</v>
      </c>
      <c r="O187" s="138">
        <v>0.58399999999999996</v>
      </c>
      <c r="P187" s="138">
        <f>O187*H187</f>
        <v>1.030176</v>
      </c>
      <c r="Q187" s="138">
        <v>2.5018699999999998</v>
      </c>
      <c r="R187" s="138">
        <f>Q187*H187</f>
        <v>4.4132986799999996</v>
      </c>
      <c r="S187" s="138">
        <v>0</v>
      </c>
      <c r="T187" s="139">
        <f>S187*H187</f>
        <v>0</v>
      </c>
      <c r="AR187" s="140" t="s">
        <v>122</v>
      </c>
      <c r="AT187" s="140" t="s">
        <v>118</v>
      </c>
      <c r="AU187" s="140" t="s">
        <v>81</v>
      </c>
      <c r="AY187" s="16" t="s">
        <v>116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6" t="s">
        <v>79</v>
      </c>
      <c r="BK187" s="141">
        <f>ROUND(I187*H187,2)</f>
        <v>0</v>
      </c>
      <c r="BL187" s="16" t="s">
        <v>122</v>
      </c>
      <c r="BM187" s="140" t="s">
        <v>243</v>
      </c>
    </row>
    <row r="188" spans="2:65" s="12" customFormat="1">
      <c r="B188" s="142"/>
      <c r="D188" s="143" t="s">
        <v>124</v>
      </c>
      <c r="E188" s="144" t="s">
        <v>1</v>
      </c>
      <c r="F188" s="145" t="s">
        <v>244</v>
      </c>
      <c r="H188" s="146">
        <v>1.512</v>
      </c>
      <c r="L188" s="142"/>
      <c r="M188" s="147"/>
      <c r="T188" s="148"/>
      <c r="AT188" s="144" t="s">
        <v>124</v>
      </c>
      <c r="AU188" s="144" t="s">
        <v>81</v>
      </c>
      <c r="AV188" s="12" t="s">
        <v>81</v>
      </c>
      <c r="AW188" s="12" t="s">
        <v>27</v>
      </c>
      <c r="AX188" s="12" t="s">
        <v>71</v>
      </c>
      <c r="AY188" s="144" t="s">
        <v>116</v>
      </c>
    </row>
    <row r="189" spans="2:65" s="12" customFormat="1">
      <c r="B189" s="142"/>
      <c r="D189" s="143" t="s">
        <v>124</v>
      </c>
      <c r="E189" s="144" t="s">
        <v>1</v>
      </c>
      <c r="F189" s="145" t="s">
        <v>245</v>
      </c>
      <c r="H189" s="146">
        <v>0.252</v>
      </c>
      <c r="L189" s="142"/>
      <c r="M189" s="147"/>
      <c r="T189" s="148"/>
      <c r="AT189" s="144" t="s">
        <v>124</v>
      </c>
      <c r="AU189" s="144" t="s">
        <v>81</v>
      </c>
      <c r="AV189" s="12" t="s">
        <v>81</v>
      </c>
      <c r="AW189" s="12" t="s">
        <v>27</v>
      </c>
      <c r="AX189" s="12" t="s">
        <v>71</v>
      </c>
      <c r="AY189" s="144" t="s">
        <v>116</v>
      </c>
    </row>
    <row r="190" spans="2:65" s="13" customFormat="1">
      <c r="B190" s="149"/>
      <c r="D190" s="143" t="s">
        <v>124</v>
      </c>
      <c r="E190" s="150" t="s">
        <v>1</v>
      </c>
      <c r="F190" s="151" t="s">
        <v>146</v>
      </c>
      <c r="H190" s="152">
        <v>1.764</v>
      </c>
      <c r="L190" s="149"/>
      <c r="M190" s="153"/>
      <c r="T190" s="154"/>
      <c r="AT190" s="150" t="s">
        <v>124</v>
      </c>
      <c r="AU190" s="150" t="s">
        <v>81</v>
      </c>
      <c r="AV190" s="13" t="s">
        <v>122</v>
      </c>
      <c r="AW190" s="13" t="s">
        <v>27</v>
      </c>
      <c r="AX190" s="13" t="s">
        <v>79</v>
      </c>
      <c r="AY190" s="150" t="s">
        <v>116</v>
      </c>
    </row>
    <row r="191" spans="2:65" s="1" customFormat="1" ht="16.5" customHeight="1">
      <c r="B191" s="128"/>
      <c r="C191" s="129" t="s">
        <v>246</v>
      </c>
      <c r="D191" s="129" t="s">
        <v>118</v>
      </c>
      <c r="E191" s="130" t="s">
        <v>247</v>
      </c>
      <c r="F191" s="131" t="s">
        <v>248</v>
      </c>
      <c r="G191" s="132" t="s">
        <v>121</v>
      </c>
      <c r="H191" s="133">
        <v>6</v>
      </c>
      <c r="I191" s="134">
        <v>0</v>
      </c>
      <c r="J191" s="134">
        <f>ROUND(I191*H191,2)</f>
        <v>0</v>
      </c>
      <c r="K191" s="135"/>
      <c r="L191" s="28"/>
      <c r="M191" s="136" t="s">
        <v>1</v>
      </c>
      <c r="N191" s="137" t="s">
        <v>36</v>
      </c>
      <c r="O191" s="138">
        <v>0.27400000000000002</v>
      </c>
      <c r="P191" s="138">
        <f>O191*H191</f>
        <v>1.6440000000000001</v>
      </c>
      <c r="Q191" s="138">
        <v>2.64E-3</v>
      </c>
      <c r="R191" s="138">
        <f>Q191*H191</f>
        <v>1.584E-2</v>
      </c>
      <c r="S191" s="138">
        <v>0</v>
      </c>
      <c r="T191" s="139">
        <f>S191*H191</f>
        <v>0</v>
      </c>
      <c r="AR191" s="140" t="s">
        <v>122</v>
      </c>
      <c r="AT191" s="140" t="s">
        <v>118</v>
      </c>
      <c r="AU191" s="140" t="s">
        <v>81</v>
      </c>
      <c r="AY191" s="16" t="s">
        <v>116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6" t="s">
        <v>79</v>
      </c>
      <c r="BK191" s="141">
        <f>ROUND(I191*H191,2)</f>
        <v>0</v>
      </c>
      <c r="BL191" s="16" t="s">
        <v>122</v>
      </c>
      <c r="BM191" s="140" t="s">
        <v>249</v>
      </c>
    </row>
    <row r="192" spans="2:65" s="12" customFormat="1">
      <c r="B192" s="142"/>
      <c r="D192" s="143" t="s">
        <v>124</v>
      </c>
      <c r="E192" s="144" t="s">
        <v>1</v>
      </c>
      <c r="F192" s="145" t="s">
        <v>250</v>
      </c>
      <c r="H192" s="146">
        <v>4.32</v>
      </c>
      <c r="L192" s="142"/>
      <c r="M192" s="147"/>
      <c r="T192" s="148"/>
      <c r="AT192" s="144" t="s">
        <v>124</v>
      </c>
      <c r="AU192" s="144" t="s">
        <v>81</v>
      </c>
      <c r="AV192" s="12" t="s">
        <v>81</v>
      </c>
      <c r="AW192" s="12" t="s">
        <v>27</v>
      </c>
      <c r="AX192" s="12" t="s">
        <v>71</v>
      </c>
      <c r="AY192" s="144" t="s">
        <v>116</v>
      </c>
    </row>
    <row r="193" spans="2:65" s="12" customFormat="1">
      <c r="B193" s="142"/>
      <c r="D193" s="143" t="s">
        <v>124</v>
      </c>
      <c r="E193" s="144" t="s">
        <v>1</v>
      </c>
      <c r="F193" s="145" t="s">
        <v>251</v>
      </c>
      <c r="H193" s="146">
        <v>1.68</v>
      </c>
      <c r="L193" s="142"/>
      <c r="M193" s="147"/>
      <c r="T193" s="148"/>
      <c r="AT193" s="144" t="s">
        <v>124</v>
      </c>
      <c r="AU193" s="144" t="s">
        <v>81</v>
      </c>
      <c r="AV193" s="12" t="s">
        <v>81</v>
      </c>
      <c r="AW193" s="12" t="s">
        <v>27</v>
      </c>
      <c r="AX193" s="12" t="s">
        <v>71</v>
      </c>
      <c r="AY193" s="144" t="s">
        <v>116</v>
      </c>
    </row>
    <row r="194" spans="2:65" s="13" customFormat="1">
      <c r="B194" s="149"/>
      <c r="D194" s="143" t="s">
        <v>124</v>
      </c>
      <c r="E194" s="150" t="s">
        <v>1</v>
      </c>
      <c r="F194" s="151" t="s">
        <v>146</v>
      </c>
      <c r="H194" s="152">
        <v>6</v>
      </c>
      <c r="L194" s="149"/>
      <c r="M194" s="153"/>
      <c r="T194" s="154"/>
      <c r="AT194" s="150" t="s">
        <v>124</v>
      </c>
      <c r="AU194" s="150" t="s">
        <v>81</v>
      </c>
      <c r="AV194" s="13" t="s">
        <v>122</v>
      </c>
      <c r="AW194" s="13" t="s">
        <v>27</v>
      </c>
      <c r="AX194" s="13" t="s">
        <v>79</v>
      </c>
      <c r="AY194" s="150" t="s">
        <v>116</v>
      </c>
    </row>
    <row r="195" spans="2:65" s="1" customFormat="1" ht="16.5" customHeight="1">
      <c r="B195" s="128"/>
      <c r="C195" s="129" t="s">
        <v>252</v>
      </c>
      <c r="D195" s="129" t="s">
        <v>118</v>
      </c>
      <c r="E195" s="130" t="s">
        <v>253</v>
      </c>
      <c r="F195" s="131" t="s">
        <v>254</v>
      </c>
      <c r="G195" s="132" t="s">
        <v>121</v>
      </c>
      <c r="H195" s="133">
        <v>6</v>
      </c>
      <c r="I195" s="134">
        <v>0</v>
      </c>
      <c r="J195" s="134">
        <f>ROUND(I195*H195,2)</f>
        <v>0</v>
      </c>
      <c r="K195" s="135"/>
      <c r="L195" s="28"/>
      <c r="M195" s="136" t="s">
        <v>1</v>
      </c>
      <c r="N195" s="137" t="s">
        <v>36</v>
      </c>
      <c r="O195" s="138">
        <v>9.1999999999999998E-2</v>
      </c>
      <c r="P195" s="138">
        <f>O195*H195</f>
        <v>0.55200000000000005</v>
      </c>
      <c r="Q195" s="138">
        <v>0</v>
      </c>
      <c r="R195" s="138">
        <f>Q195*H195</f>
        <v>0</v>
      </c>
      <c r="S195" s="138">
        <v>0</v>
      </c>
      <c r="T195" s="139">
        <f>S195*H195</f>
        <v>0</v>
      </c>
      <c r="AR195" s="140" t="s">
        <v>122</v>
      </c>
      <c r="AT195" s="140" t="s">
        <v>118</v>
      </c>
      <c r="AU195" s="140" t="s">
        <v>81</v>
      </c>
      <c r="AY195" s="16" t="s">
        <v>116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6" t="s">
        <v>79</v>
      </c>
      <c r="BK195" s="141">
        <f>ROUND(I195*H195,2)</f>
        <v>0</v>
      </c>
      <c r="BL195" s="16" t="s">
        <v>122</v>
      </c>
      <c r="BM195" s="140" t="s">
        <v>255</v>
      </c>
    </row>
    <row r="196" spans="2:65" s="11" customFormat="1" ht="22.9" customHeight="1">
      <c r="B196" s="117"/>
      <c r="D196" s="118" t="s">
        <v>70</v>
      </c>
      <c r="E196" s="126" t="s">
        <v>256</v>
      </c>
      <c r="F196" s="126" t="s">
        <v>257</v>
      </c>
      <c r="J196" s="127">
        <f>BK196</f>
        <v>0</v>
      </c>
      <c r="L196" s="117"/>
      <c r="M196" s="121"/>
      <c r="P196" s="122">
        <f>SUM(P197:P223)</f>
        <v>66.042060000000006</v>
      </c>
      <c r="R196" s="122">
        <f>SUM(R197:R223)</f>
        <v>42.30783679999999</v>
      </c>
      <c r="T196" s="123">
        <f>SUM(T197:T223)</f>
        <v>0</v>
      </c>
      <c r="AR196" s="118" t="s">
        <v>79</v>
      </c>
      <c r="AT196" s="124" t="s">
        <v>70</v>
      </c>
      <c r="AU196" s="124" t="s">
        <v>79</v>
      </c>
      <c r="AY196" s="118" t="s">
        <v>116</v>
      </c>
      <c r="BK196" s="125">
        <f>SUM(BK197:BK223)</f>
        <v>0</v>
      </c>
    </row>
    <row r="197" spans="2:65" s="1" customFormat="1" ht="24.2" customHeight="1">
      <c r="B197" s="128"/>
      <c r="C197" s="129" t="s">
        <v>258</v>
      </c>
      <c r="D197" s="129" t="s">
        <v>118</v>
      </c>
      <c r="E197" s="130" t="s">
        <v>259</v>
      </c>
      <c r="F197" s="131" t="s">
        <v>260</v>
      </c>
      <c r="G197" s="132" t="s">
        <v>121</v>
      </c>
      <c r="H197" s="133">
        <v>34.74</v>
      </c>
      <c r="I197" s="134">
        <v>0</v>
      </c>
      <c r="J197" s="134">
        <f>ROUND(I197*H197,2)</f>
        <v>0</v>
      </c>
      <c r="K197" s="135"/>
      <c r="L197" s="28"/>
      <c r="M197" s="136" t="s">
        <v>1</v>
      </c>
      <c r="N197" s="137" t="s">
        <v>36</v>
      </c>
      <c r="O197" s="138">
        <v>0.21</v>
      </c>
      <c r="P197" s="138">
        <f>O197*H197</f>
        <v>7.2953999999999999</v>
      </c>
      <c r="Q197" s="138">
        <v>0.23</v>
      </c>
      <c r="R197" s="138">
        <f>Q197*H197</f>
        <v>7.9902000000000006</v>
      </c>
      <c r="S197" s="138">
        <v>0</v>
      </c>
      <c r="T197" s="139">
        <f>S197*H197</f>
        <v>0</v>
      </c>
      <c r="AR197" s="140" t="s">
        <v>122</v>
      </c>
      <c r="AT197" s="140" t="s">
        <v>118</v>
      </c>
      <c r="AU197" s="140" t="s">
        <v>81</v>
      </c>
      <c r="AY197" s="16" t="s">
        <v>116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6" t="s">
        <v>79</v>
      </c>
      <c r="BK197" s="141">
        <f>ROUND(I197*H197,2)</f>
        <v>0</v>
      </c>
      <c r="BL197" s="16" t="s">
        <v>122</v>
      </c>
      <c r="BM197" s="140" t="s">
        <v>261</v>
      </c>
    </row>
    <row r="198" spans="2:65" s="12" customFormat="1">
      <c r="B198" s="142"/>
      <c r="D198" s="143" t="s">
        <v>124</v>
      </c>
      <c r="E198" s="144" t="s">
        <v>1</v>
      </c>
      <c r="F198" s="145" t="s">
        <v>145</v>
      </c>
      <c r="H198" s="146">
        <v>13.1</v>
      </c>
      <c r="L198" s="142"/>
      <c r="M198" s="147"/>
      <c r="T198" s="148"/>
      <c r="AT198" s="144" t="s">
        <v>124</v>
      </c>
      <c r="AU198" s="144" t="s">
        <v>81</v>
      </c>
      <c r="AV198" s="12" t="s">
        <v>81</v>
      </c>
      <c r="AW198" s="12" t="s">
        <v>27</v>
      </c>
      <c r="AX198" s="12" t="s">
        <v>71</v>
      </c>
      <c r="AY198" s="144" t="s">
        <v>116</v>
      </c>
    </row>
    <row r="199" spans="2:65" s="12" customFormat="1">
      <c r="B199" s="142"/>
      <c r="D199" s="143" t="s">
        <v>124</v>
      </c>
      <c r="E199" s="144" t="s">
        <v>1</v>
      </c>
      <c r="F199" s="145" t="s">
        <v>140</v>
      </c>
      <c r="H199" s="146">
        <v>3.4</v>
      </c>
      <c r="L199" s="142"/>
      <c r="M199" s="147"/>
      <c r="T199" s="148"/>
      <c r="AT199" s="144" t="s">
        <v>124</v>
      </c>
      <c r="AU199" s="144" t="s">
        <v>81</v>
      </c>
      <c r="AV199" s="12" t="s">
        <v>81</v>
      </c>
      <c r="AW199" s="12" t="s">
        <v>27</v>
      </c>
      <c r="AX199" s="12" t="s">
        <v>71</v>
      </c>
      <c r="AY199" s="144" t="s">
        <v>116</v>
      </c>
    </row>
    <row r="200" spans="2:65" s="12" customFormat="1">
      <c r="B200" s="142"/>
      <c r="D200" s="143" t="s">
        <v>124</v>
      </c>
      <c r="E200" s="144" t="s">
        <v>1</v>
      </c>
      <c r="F200" s="145" t="s">
        <v>130</v>
      </c>
      <c r="H200" s="146">
        <v>12.24</v>
      </c>
      <c r="L200" s="142"/>
      <c r="M200" s="147"/>
      <c r="T200" s="148"/>
      <c r="AT200" s="144" t="s">
        <v>124</v>
      </c>
      <c r="AU200" s="144" t="s">
        <v>81</v>
      </c>
      <c r="AV200" s="12" t="s">
        <v>81</v>
      </c>
      <c r="AW200" s="12" t="s">
        <v>27</v>
      </c>
      <c r="AX200" s="12" t="s">
        <v>71</v>
      </c>
      <c r="AY200" s="144" t="s">
        <v>116</v>
      </c>
    </row>
    <row r="201" spans="2:65" s="12" customFormat="1">
      <c r="B201" s="142"/>
      <c r="D201" s="143" t="s">
        <v>124</v>
      </c>
      <c r="E201" s="144" t="s">
        <v>1</v>
      </c>
      <c r="F201" s="145" t="s">
        <v>262</v>
      </c>
      <c r="H201" s="146">
        <v>6</v>
      </c>
      <c r="L201" s="142"/>
      <c r="M201" s="147"/>
      <c r="T201" s="148"/>
      <c r="AT201" s="144" t="s">
        <v>124</v>
      </c>
      <c r="AU201" s="144" t="s">
        <v>81</v>
      </c>
      <c r="AV201" s="12" t="s">
        <v>81</v>
      </c>
      <c r="AW201" s="12" t="s">
        <v>27</v>
      </c>
      <c r="AX201" s="12" t="s">
        <v>71</v>
      </c>
      <c r="AY201" s="144" t="s">
        <v>116</v>
      </c>
    </row>
    <row r="202" spans="2:65" s="13" customFormat="1">
      <c r="B202" s="149"/>
      <c r="D202" s="143" t="s">
        <v>124</v>
      </c>
      <c r="E202" s="150" t="s">
        <v>1</v>
      </c>
      <c r="F202" s="151" t="s">
        <v>146</v>
      </c>
      <c r="H202" s="152">
        <v>34.74</v>
      </c>
      <c r="L202" s="149"/>
      <c r="M202" s="153"/>
      <c r="T202" s="154"/>
      <c r="AT202" s="150" t="s">
        <v>124</v>
      </c>
      <c r="AU202" s="150" t="s">
        <v>81</v>
      </c>
      <c r="AV202" s="13" t="s">
        <v>122</v>
      </c>
      <c r="AW202" s="13" t="s">
        <v>27</v>
      </c>
      <c r="AX202" s="13" t="s">
        <v>79</v>
      </c>
      <c r="AY202" s="150" t="s">
        <v>116</v>
      </c>
    </row>
    <row r="203" spans="2:65" s="1" customFormat="1" ht="24.2" customHeight="1">
      <c r="B203" s="128"/>
      <c r="C203" s="129" t="s">
        <v>263</v>
      </c>
      <c r="D203" s="129" t="s">
        <v>118</v>
      </c>
      <c r="E203" s="130" t="s">
        <v>264</v>
      </c>
      <c r="F203" s="131" t="s">
        <v>265</v>
      </c>
      <c r="G203" s="132" t="s">
        <v>121</v>
      </c>
      <c r="H203" s="133">
        <v>19.100000000000001</v>
      </c>
      <c r="I203" s="134">
        <v>0</v>
      </c>
      <c r="J203" s="134">
        <f>ROUND(I203*H203,2)</f>
        <v>0</v>
      </c>
      <c r="K203" s="135"/>
      <c r="L203" s="28"/>
      <c r="M203" s="136" t="s">
        <v>1</v>
      </c>
      <c r="N203" s="137" t="s">
        <v>36</v>
      </c>
      <c r="O203" s="138">
        <v>0.31</v>
      </c>
      <c r="P203" s="138">
        <f>O203*H203</f>
        <v>5.9210000000000003</v>
      </c>
      <c r="Q203" s="138">
        <v>0.34499999999999997</v>
      </c>
      <c r="R203" s="138">
        <f>Q203*H203</f>
        <v>6.5895000000000001</v>
      </c>
      <c r="S203" s="138">
        <v>0</v>
      </c>
      <c r="T203" s="139">
        <f>S203*H203</f>
        <v>0</v>
      </c>
      <c r="AR203" s="140" t="s">
        <v>122</v>
      </c>
      <c r="AT203" s="140" t="s">
        <v>118</v>
      </c>
      <c r="AU203" s="140" t="s">
        <v>81</v>
      </c>
      <c r="AY203" s="16" t="s">
        <v>116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6" t="s">
        <v>79</v>
      </c>
      <c r="BK203" s="141">
        <f>ROUND(I203*H203,2)</f>
        <v>0</v>
      </c>
      <c r="BL203" s="16" t="s">
        <v>122</v>
      </c>
      <c r="BM203" s="140" t="s">
        <v>266</v>
      </c>
    </row>
    <row r="204" spans="2:65" s="12" customFormat="1">
      <c r="B204" s="142"/>
      <c r="D204" s="143" t="s">
        <v>124</v>
      </c>
      <c r="E204" s="144" t="s">
        <v>1</v>
      </c>
      <c r="F204" s="145" t="s">
        <v>145</v>
      </c>
      <c r="H204" s="146">
        <v>13.1</v>
      </c>
      <c r="L204" s="142"/>
      <c r="M204" s="147"/>
      <c r="T204" s="148"/>
      <c r="AT204" s="144" t="s">
        <v>124</v>
      </c>
      <c r="AU204" s="144" t="s">
        <v>81</v>
      </c>
      <c r="AV204" s="12" t="s">
        <v>81</v>
      </c>
      <c r="AW204" s="12" t="s">
        <v>27</v>
      </c>
      <c r="AX204" s="12" t="s">
        <v>71</v>
      </c>
      <c r="AY204" s="144" t="s">
        <v>116</v>
      </c>
    </row>
    <row r="205" spans="2:65" s="12" customFormat="1">
      <c r="B205" s="142"/>
      <c r="D205" s="143" t="s">
        <v>124</v>
      </c>
      <c r="E205" s="144" t="s">
        <v>1</v>
      </c>
      <c r="F205" s="145" t="s">
        <v>262</v>
      </c>
      <c r="H205" s="146">
        <v>6</v>
      </c>
      <c r="L205" s="142"/>
      <c r="M205" s="147"/>
      <c r="T205" s="148"/>
      <c r="AT205" s="144" t="s">
        <v>124</v>
      </c>
      <c r="AU205" s="144" t="s">
        <v>81</v>
      </c>
      <c r="AV205" s="12" t="s">
        <v>81</v>
      </c>
      <c r="AW205" s="12" t="s">
        <v>27</v>
      </c>
      <c r="AX205" s="12" t="s">
        <v>71</v>
      </c>
      <c r="AY205" s="144" t="s">
        <v>116</v>
      </c>
    </row>
    <row r="206" spans="2:65" s="13" customFormat="1">
      <c r="B206" s="149"/>
      <c r="D206" s="143" t="s">
        <v>124</v>
      </c>
      <c r="E206" s="150" t="s">
        <v>1</v>
      </c>
      <c r="F206" s="151" t="s">
        <v>146</v>
      </c>
      <c r="H206" s="152">
        <v>19.100000000000001</v>
      </c>
      <c r="L206" s="149"/>
      <c r="M206" s="153"/>
      <c r="T206" s="154"/>
      <c r="AT206" s="150" t="s">
        <v>124</v>
      </c>
      <c r="AU206" s="150" t="s">
        <v>81</v>
      </c>
      <c r="AV206" s="13" t="s">
        <v>122</v>
      </c>
      <c r="AW206" s="13" t="s">
        <v>27</v>
      </c>
      <c r="AX206" s="13" t="s">
        <v>79</v>
      </c>
      <c r="AY206" s="150" t="s">
        <v>116</v>
      </c>
    </row>
    <row r="207" spans="2:65" s="1" customFormat="1" ht="24.2" customHeight="1">
      <c r="B207" s="128"/>
      <c r="C207" s="129" t="s">
        <v>267</v>
      </c>
      <c r="D207" s="129" t="s">
        <v>118</v>
      </c>
      <c r="E207" s="130" t="s">
        <v>268</v>
      </c>
      <c r="F207" s="131" t="s">
        <v>269</v>
      </c>
      <c r="G207" s="132" t="s">
        <v>121</v>
      </c>
      <c r="H207" s="133">
        <v>28.84</v>
      </c>
      <c r="I207" s="134">
        <v>0</v>
      </c>
      <c r="J207" s="134">
        <f>ROUND(I207*H207,2)</f>
        <v>0</v>
      </c>
      <c r="K207" s="135"/>
      <c r="L207" s="28"/>
      <c r="M207" s="136" t="s">
        <v>1</v>
      </c>
      <c r="N207" s="137" t="s">
        <v>36</v>
      </c>
      <c r="O207" s="138">
        <v>0.45700000000000002</v>
      </c>
      <c r="P207" s="138">
        <f>O207*H207</f>
        <v>13.179880000000001</v>
      </c>
      <c r="Q207" s="138">
        <v>0.57499999999999996</v>
      </c>
      <c r="R207" s="138">
        <f>Q207*H207</f>
        <v>16.582999999999998</v>
      </c>
      <c r="S207" s="138">
        <v>0</v>
      </c>
      <c r="T207" s="139">
        <f>S207*H207</f>
        <v>0</v>
      </c>
      <c r="AR207" s="140" t="s">
        <v>122</v>
      </c>
      <c r="AT207" s="140" t="s">
        <v>118</v>
      </c>
      <c r="AU207" s="140" t="s">
        <v>81</v>
      </c>
      <c r="AY207" s="16" t="s">
        <v>116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6" t="s">
        <v>79</v>
      </c>
      <c r="BK207" s="141">
        <f>ROUND(I207*H207,2)</f>
        <v>0</v>
      </c>
      <c r="BL207" s="16" t="s">
        <v>122</v>
      </c>
      <c r="BM207" s="140" t="s">
        <v>270</v>
      </c>
    </row>
    <row r="208" spans="2:65" s="1" customFormat="1" ht="37.9" customHeight="1">
      <c r="B208" s="128"/>
      <c r="C208" s="129" t="s">
        <v>271</v>
      </c>
      <c r="D208" s="129" t="s">
        <v>118</v>
      </c>
      <c r="E208" s="130" t="s">
        <v>272</v>
      </c>
      <c r="F208" s="131" t="s">
        <v>273</v>
      </c>
      <c r="G208" s="132" t="s">
        <v>121</v>
      </c>
      <c r="H208" s="133">
        <v>3.4</v>
      </c>
      <c r="I208" s="134">
        <v>0</v>
      </c>
      <c r="J208" s="134">
        <f>ROUND(I208*H208,2)</f>
        <v>0</v>
      </c>
      <c r="K208" s="135"/>
      <c r="L208" s="28"/>
      <c r="M208" s="136" t="s">
        <v>1</v>
      </c>
      <c r="N208" s="137" t="s">
        <v>36</v>
      </c>
      <c r="O208" s="138">
        <v>1.0209999999999999</v>
      </c>
      <c r="P208" s="138">
        <f>O208*H208</f>
        <v>3.4713999999999996</v>
      </c>
      <c r="Q208" s="138">
        <v>0.26375999999999999</v>
      </c>
      <c r="R208" s="138">
        <f>Q208*H208</f>
        <v>0.89678399999999991</v>
      </c>
      <c r="S208" s="138">
        <v>0</v>
      </c>
      <c r="T208" s="139">
        <f>S208*H208</f>
        <v>0</v>
      </c>
      <c r="AR208" s="140" t="s">
        <v>122</v>
      </c>
      <c r="AT208" s="140" t="s">
        <v>118</v>
      </c>
      <c r="AU208" s="140" t="s">
        <v>81</v>
      </c>
      <c r="AY208" s="16" t="s">
        <v>116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6" t="s">
        <v>79</v>
      </c>
      <c r="BK208" s="141">
        <f>ROUND(I208*H208,2)</f>
        <v>0</v>
      </c>
      <c r="BL208" s="16" t="s">
        <v>122</v>
      </c>
      <c r="BM208" s="140" t="s">
        <v>274</v>
      </c>
    </row>
    <row r="209" spans="2:65" s="12" customFormat="1">
      <c r="B209" s="142"/>
      <c r="D209" s="143" t="s">
        <v>124</v>
      </c>
      <c r="E209" s="144" t="s">
        <v>1</v>
      </c>
      <c r="F209" s="145" t="s">
        <v>140</v>
      </c>
      <c r="H209" s="146">
        <v>3.4</v>
      </c>
      <c r="L209" s="142"/>
      <c r="M209" s="147"/>
      <c r="T209" s="148"/>
      <c r="AT209" s="144" t="s">
        <v>124</v>
      </c>
      <c r="AU209" s="144" t="s">
        <v>81</v>
      </c>
      <c r="AV209" s="12" t="s">
        <v>81</v>
      </c>
      <c r="AW209" s="12" t="s">
        <v>27</v>
      </c>
      <c r="AX209" s="12" t="s">
        <v>71</v>
      </c>
      <c r="AY209" s="144" t="s">
        <v>116</v>
      </c>
    </row>
    <row r="210" spans="2:65" s="13" customFormat="1">
      <c r="B210" s="149"/>
      <c r="D210" s="143" t="s">
        <v>124</v>
      </c>
      <c r="E210" s="150" t="s">
        <v>1</v>
      </c>
      <c r="F210" s="151" t="s">
        <v>146</v>
      </c>
      <c r="H210" s="152">
        <v>3.4</v>
      </c>
      <c r="L210" s="149"/>
      <c r="M210" s="153"/>
      <c r="T210" s="154"/>
      <c r="AT210" s="150" t="s">
        <v>124</v>
      </c>
      <c r="AU210" s="150" t="s">
        <v>81</v>
      </c>
      <c r="AV210" s="13" t="s">
        <v>122</v>
      </c>
      <c r="AW210" s="13" t="s">
        <v>27</v>
      </c>
      <c r="AX210" s="13" t="s">
        <v>79</v>
      </c>
      <c r="AY210" s="150" t="s">
        <v>116</v>
      </c>
    </row>
    <row r="211" spans="2:65" s="1" customFormat="1" ht="33" customHeight="1">
      <c r="B211" s="128"/>
      <c r="C211" s="129" t="s">
        <v>275</v>
      </c>
      <c r="D211" s="129" t="s">
        <v>118</v>
      </c>
      <c r="E211" s="130" t="s">
        <v>276</v>
      </c>
      <c r="F211" s="131" t="s">
        <v>277</v>
      </c>
      <c r="G211" s="132" t="s">
        <v>121</v>
      </c>
      <c r="H211" s="133">
        <v>16.600000000000001</v>
      </c>
      <c r="I211" s="134">
        <v>0</v>
      </c>
      <c r="J211" s="134">
        <f>ROUND(I211*H211,2)</f>
        <v>0</v>
      </c>
      <c r="K211" s="135"/>
      <c r="L211" s="28"/>
      <c r="M211" s="136" t="s">
        <v>1</v>
      </c>
      <c r="N211" s="137" t="s">
        <v>36</v>
      </c>
      <c r="O211" s="138">
        <v>0.75</v>
      </c>
      <c r="P211" s="138">
        <f>O211*H211</f>
        <v>12.450000000000001</v>
      </c>
      <c r="Q211" s="138">
        <v>0.20745</v>
      </c>
      <c r="R211" s="138">
        <f>Q211*H211</f>
        <v>3.44367</v>
      </c>
      <c r="S211" s="138">
        <v>0</v>
      </c>
      <c r="T211" s="139">
        <f>S211*H211</f>
        <v>0</v>
      </c>
      <c r="AR211" s="140" t="s">
        <v>122</v>
      </c>
      <c r="AT211" s="140" t="s">
        <v>118</v>
      </c>
      <c r="AU211" s="140" t="s">
        <v>81</v>
      </c>
      <c r="AY211" s="16" t="s">
        <v>116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6" t="s">
        <v>79</v>
      </c>
      <c r="BK211" s="141">
        <f>ROUND(I211*H211,2)</f>
        <v>0</v>
      </c>
      <c r="BL211" s="16" t="s">
        <v>122</v>
      </c>
      <c r="BM211" s="140" t="s">
        <v>278</v>
      </c>
    </row>
    <row r="212" spans="2:65" s="12" customFormat="1">
      <c r="B212" s="142"/>
      <c r="D212" s="143" t="s">
        <v>124</v>
      </c>
      <c r="E212" s="144" t="s">
        <v>1</v>
      </c>
      <c r="F212" s="145" t="s">
        <v>140</v>
      </c>
      <c r="H212" s="146">
        <v>3.4</v>
      </c>
      <c r="L212" s="142"/>
      <c r="M212" s="147"/>
      <c r="T212" s="148"/>
      <c r="AT212" s="144" t="s">
        <v>124</v>
      </c>
      <c r="AU212" s="144" t="s">
        <v>81</v>
      </c>
      <c r="AV212" s="12" t="s">
        <v>81</v>
      </c>
      <c r="AW212" s="12" t="s">
        <v>27</v>
      </c>
      <c r="AX212" s="12" t="s">
        <v>71</v>
      </c>
      <c r="AY212" s="144" t="s">
        <v>116</v>
      </c>
    </row>
    <row r="213" spans="2:65" s="12" customFormat="1">
      <c r="B213" s="142"/>
      <c r="D213" s="143" t="s">
        <v>124</v>
      </c>
      <c r="E213" s="144" t="s">
        <v>1</v>
      </c>
      <c r="F213" s="145" t="s">
        <v>135</v>
      </c>
      <c r="H213" s="146">
        <v>13.2</v>
      </c>
      <c r="L213" s="142"/>
      <c r="M213" s="147"/>
      <c r="T213" s="148"/>
      <c r="AT213" s="144" t="s">
        <v>124</v>
      </c>
      <c r="AU213" s="144" t="s">
        <v>81</v>
      </c>
      <c r="AV213" s="12" t="s">
        <v>81</v>
      </c>
      <c r="AW213" s="12" t="s">
        <v>27</v>
      </c>
      <c r="AX213" s="12" t="s">
        <v>71</v>
      </c>
      <c r="AY213" s="144" t="s">
        <v>116</v>
      </c>
    </row>
    <row r="214" spans="2:65" s="13" customFormat="1">
      <c r="B214" s="149"/>
      <c r="D214" s="143" t="s">
        <v>124</v>
      </c>
      <c r="E214" s="150" t="s">
        <v>1</v>
      </c>
      <c r="F214" s="151" t="s">
        <v>146</v>
      </c>
      <c r="H214" s="152">
        <v>16.600000000000001</v>
      </c>
      <c r="L214" s="149"/>
      <c r="M214" s="153"/>
      <c r="T214" s="154"/>
      <c r="AT214" s="150" t="s">
        <v>124</v>
      </c>
      <c r="AU214" s="150" t="s">
        <v>81</v>
      </c>
      <c r="AV214" s="13" t="s">
        <v>122</v>
      </c>
      <c r="AW214" s="13" t="s">
        <v>27</v>
      </c>
      <c r="AX214" s="13" t="s">
        <v>79</v>
      </c>
      <c r="AY214" s="150" t="s">
        <v>116</v>
      </c>
    </row>
    <row r="215" spans="2:65" s="1" customFormat="1" ht="24.2" customHeight="1">
      <c r="B215" s="128"/>
      <c r="C215" s="129" t="s">
        <v>279</v>
      </c>
      <c r="D215" s="129" t="s">
        <v>118</v>
      </c>
      <c r="E215" s="130" t="s">
        <v>280</v>
      </c>
      <c r="F215" s="131" t="s">
        <v>281</v>
      </c>
      <c r="G215" s="132" t="s">
        <v>121</v>
      </c>
      <c r="H215" s="133">
        <v>13.1</v>
      </c>
      <c r="I215" s="134">
        <v>0</v>
      </c>
      <c r="J215" s="134">
        <f>ROUND(I215*H215,2)</f>
        <v>0</v>
      </c>
      <c r="K215" s="135"/>
      <c r="L215" s="28"/>
      <c r="M215" s="136" t="s">
        <v>1</v>
      </c>
      <c r="N215" s="137" t="s">
        <v>36</v>
      </c>
      <c r="O215" s="138">
        <v>0.75700000000000001</v>
      </c>
      <c r="P215" s="138">
        <f>O215*H215</f>
        <v>9.9167000000000005</v>
      </c>
      <c r="Q215" s="138">
        <v>0.11162</v>
      </c>
      <c r="R215" s="138">
        <f>Q215*H215</f>
        <v>1.4622219999999999</v>
      </c>
      <c r="S215" s="138">
        <v>0</v>
      </c>
      <c r="T215" s="139">
        <f>S215*H215</f>
        <v>0</v>
      </c>
      <c r="AR215" s="140" t="s">
        <v>122</v>
      </c>
      <c r="AT215" s="140" t="s">
        <v>118</v>
      </c>
      <c r="AU215" s="140" t="s">
        <v>81</v>
      </c>
      <c r="AY215" s="16" t="s">
        <v>116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6" t="s">
        <v>79</v>
      </c>
      <c r="BK215" s="141">
        <f>ROUND(I215*H215,2)</f>
        <v>0</v>
      </c>
      <c r="BL215" s="16" t="s">
        <v>122</v>
      </c>
      <c r="BM215" s="140" t="s">
        <v>282</v>
      </c>
    </row>
    <row r="216" spans="2:65" s="12" customFormat="1" ht="22.5">
      <c r="B216" s="142"/>
      <c r="D216" s="143" t="s">
        <v>124</v>
      </c>
      <c r="E216" s="144" t="s">
        <v>1</v>
      </c>
      <c r="F216" s="145" t="s">
        <v>283</v>
      </c>
      <c r="H216" s="146">
        <v>13.1</v>
      </c>
      <c r="L216" s="142"/>
      <c r="M216" s="147"/>
      <c r="T216" s="148"/>
      <c r="AT216" s="144" t="s">
        <v>124</v>
      </c>
      <c r="AU216" s="144" t="s">
        <v>81</v>
      </c>
      <c r="AV216" s="12" t="s">
        <v>81</v>
      </c>
      <c r="AW216" s="12" t="s">
        <v>27</v>
      </c>
      <c r="AX216" s="12" t="s">
        <v>71</v>
      </c>
      <c r="AY216" s="144" t="s">
        <v>116</v>
      </c>
    </row>
    <row r="217" spans="2:65" s="13" customFormat="1">
      <c r="B217" s="149"/>
      <c r="D217" s="143" t="s">
        <v>124</v>
      </c>
      <c r="E217" s="150" t="s">
        <v>1</v>
      </c>
      <c r="F217" s="151" t="s">
        <v>146</v>
      </c>
      <c r="H217" s="152">
        <v>13.1</v>
      </c>
      <c r="L217" s="149"/>
      <c r="M217" s="153"/>
      <c r="T217" s="154"/>
      <c r="AT217" s="150" t="s">
        <v>124</v>
      </c>
      <c r="AU217" s="150" t="s">
        <v>81</v>
      </c>
      <c r="AV217" s="13" t="s">
        <v>122</v>
      </c>
      <c r="AW217" s="13" t="s">
        <v>27</v>
      </c>
      <c r="AX217" s="13" t="s">
        <v>79</v>
      </c>
      <c r="AY217" s="150" t="s">
        <v>116</v>
      </c>
    </row>
    <row r="218" spans="2:65" s="1" customFormat="1" ht="24.2" customHeight="1">
      <c r="B218" s="128"/>
      <c r="C218" s="129" t="s">
        <v>284</v>
      </c>
      <c r="D218" s="129" t="s">
        <v>118</v>
      </c>
      <c r="E218" s="130" t="s">
        <v>280</v>
      </c>
      <c r="F218" s="131" t="s">
        <v>281</v>
      </c>
      <c r="G218" s="132" t="s">
        <v>121</v>
      </c>
      <c r="H218" s="133">
        <v>18.239999999999998</v>
      </c>
      <c r="I218" s="134">
        <v>0</v>
      </c>
      <c r="J218" s="134">
        <f>ROUND(I218*H218,2)</f>
        <v>0</v>
      </c>
      <c r="K218" s="135"/>
      <c r="L218" s="28"/>
      <c r="M218" s="136" t="s">
        <v>1</v>
      </c>
      <c r="N218" s="137" t="s">
        <v>36</v>
      </c>
      <c r="O218" s="138">
        <v>0.75700000000000001</v>
      </c>
      <c r="P218" s="138">
        <f>O218*H218</f>
        <v>13.80768</v>
      </c>
      <c r="Q218" s="138">
        <v>0.11162</v>
      </c>
      <c r="R218" s="138">
        <f>Q218*H218</f>
        <v>2.0359487999999999</v>
      </c>
      <c r="S218" s="138">
        <v>0</v>
      </c>
      <c r="T218" s="139">
        <f>S218*H218</f>
        <v>0</v>
      </c>
      <c r="AR218" s="140" t="s">
        <v>122</v>
      </c>
      <c r="AT218" s="140" t="s">
        <v>118</v>
      </c>
      <c r="AU218" s="140" t="s">
        <v>81</v>
      </c>
      <c r="AY218" s="16" t="s">
        <v>116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6" t="s">
        <v>79</v>
      </c>
      <c r="BK218" s="141">
        <f>ROUND(I218*H218,2)</f>
        <v>0</v>
      </c>
      <c r="BL218" s="16" t="s">
        <v>122</v>
      </c>
      <c r="BM218" s="140" t="s">
        <v>285</v>
      </c>
    </row>
    <row r="219" spans="2:65" s="12" customFormat="1">
      <c r="B219" s="142"/>
      <c r="D219" s="143" t="s">
        <v>124</v>
      </c>
      <c r="E219" s="144" t="s">
        <v>1</v>
      </c>
      <c r="F219" s="145" t="s">
        <v>130</v>
      </c>
      <c r="H219" s="146">
        <v>12.24</v>
      </c>
      <c r="L219" s="142"/>
      <c r="M219" s="147"/>
      <c r="T219" s="148"/>
      <c r="AT219" s="144" t="s">
        <v>124</v>
      </c>
      <c r="AU219" s="144" t="s">
        <v>81</v>
      </c>
      <c r="AV219" s="12" t="s">
        <v>81</v>
      </c>
      <c r="AW219" s="12" t="s">
        <v>27</v>
      </c>
      <c r="AX219" s="12" t="s">
        <v>71</v>
      </c>
      <c r="AY219" s="144" t="s">
        <v>116</v>
      </c>
    </row>
    <row r="220" spans="2:65" s="12" customFormat="1">
      <c r="B220" s="142"/>
      <c r="D220" s="143" t="s">
        <v>124</v>
      </c>
      <c r="E220" s="144" t="s">
        <v>1</v>
      </c>
      <c r="F220" s="145" t="s">
        <v>262</v>
      </c>
      <c r="H220" s="146">
        <v>6</v>
      </c>
      <c r="L220" s="142"/>
      <c r="M220" s="147"/>
      <c r="T220" s="148"/>
      <c r="AT220" s="144" t="s">
        <v>124</v>
      </c>
      <c r="AU220" s="144" t="s">
        <v>81</v>
      </c>
      <c r="AV220" s="12" t="s">
        <v>81</v>
      </c>
      <c r="AW220" s="12" t="s">
        <v>27</v>
      </c>
      <c r="AX220" s="12" t="s">
        <v>71</v>
      </c>
      <c r="AY220" s="144" t="s">
        <v>116</v>
      </c>
    </row>
    <row r="221" spans="2:65" s="13" customFormat="1">
      <c r="B221" s="149"/>
      <c r="D221" s="143" t="s">
        <v>124</v>
      </c>
      <c r="E221" s="150" t="s">
        <v>1</v>
      </c>
      <c r="F221" s="151" t="s">
        <v>146</v>
      </c>
      <c r="H221" s="152">
        <v>18.239999999999998</v>
      </c>
      <c r="L221" s="149"/>
      <c r="M221" s="153"/>
      <c r="T221" s="154"/>
      <c r="AT221" s="150" t="s">
        <v>124</v>
      </c>
      <c r="AU221" s="150" t="s">
        <v>81</v>
      </c>
      <c r="AV221" s="13" t="s">
        <v>122</v>
      </c>
      <c r="AW221" s="13" t="s">
        <v>27</v>
      </c>
      <c r="AX221" s="13" t="s">
        <v>79</v>
      </c>
      <c r="AY221" s="150" t="s">
        <v>116</v>
      </c>
    </row>
    <row r="222" spans="2:65" s="1" customFormat="1" ht="21.75" customHeight="1">
      <c r="B222" s="128"/>
      <c r="C222" s="160" t="s">
        <v>286</v>
      </c>
      <c r="D222" s="160" t="s">
        <v>287</v>
      </c>
      <c r="E222" s="161" t="s">
        <v>288</v>
      </c>
      <c r="F222" s="162" t="s">
        <v>289</v>
      </c>
      <c r="G222" s="163" t="s">
        <v>121</v>
      </c>
      <c r="H222" s="164">
        <v>18.786999999999999</v>
      </c>
      <c r="I222" s="165">
        <v>0</v>
      </c>
      <c r="J222" s="165">
        <f>ROUND(I222*H222,2)</f>
        <v>0</v>
      </c>
      <c r="K222" s="166"/>
      <c r="L222" s="167"/>
      <c r="M222" s="168" t="s">
        <v>1</v>
      </c>
      <c r="N222" s="169" t="s">
        <v>36</v>
      </c>
      <c r="O222" s="138">
        <v>0</v>
      </c>
      <c r="P222" s="138">
        <f>O222*H222</f>
        <v>0</v>
      </c>
      <c r="Q222" s="138">
        <v>0.17599999999999999</v>
      </c>
      <c r="R222" s="138">
        <f>Q222*H222</f>
        <v>3.3065119999999997</v>
      </c>
      <c r="S222" s="138">
        <v>0</v>
      </c>
      <c r="T222" s="139">
        <f>S222*H222</f>
        <v>0</v>
      </c>
      <c r="AR222" s="140" t="s">
        <v>279</v>
      </c>
      <c r="AT222" s="140" t="s">
        <v>287</v>
      </c>
      <c r="AU222" s="140" t="s">
        <v>81</v>
      </c>
      <c r="AY222" s="16" t="s">
        <v>116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6" t="s">
        <v>79</v>
      </c>
      <c r="BK222" s="141">
        <f>ROUND(I222*H222,2)</f>
        <v>0</v>
      </c>
      <c r="BL222" s="16" t="s">
        <v>122</v>
      </c>
      <c r="BM222" s="140" t="s">
        <v>290</v>
      </c>
    </row>
    <row r="223" spans="2:65" s="12" customFormat="1">
      <c r="B223" s="142"/>
      <c r="D223" s="143" t="s">
        <v>124</v>
      </c>
      <c r="F223" s="145" t="s">
        <v>291</v>
      </c>
      <c r="H223" s="146">
        <v>18.786999999999999</v>
      </c>
      <c r="L223" s="142"/>
      <c r="M223" s="147"/>
      <c r="T223" s="148"/>
      <c r="AT223" s="144" t="s">
        <v>124</v>
      </c>
      <c r="AU223" s="144" t="s">
        <v>81</v>
      </c>
      <c r="AV223" s="12" t="s">
        <v>81</v>
      </c>
      <c r="AW223" s="12" t="s">
        <v>3</v>
      </c>
      <c r="AX223" s="12" t="s">
        <v>79</v>
      </c>
      <c r="AY223" s="144" t="s">
        <v>116</v>
      </c>
    </row>
    <row r="224" spans="2:65" s="11" customFormat="1" ht="22.9" customHeight="1">
      <c r="B224" s="117"/>
      <c r="D224" s="118" t="s">
        <v>70</v>
      </c>
      <c r="E224" s="126" t="s">
        <v>161</v>
      </c>
      <c r="F224" s="126" t="s">
        <v>292</v>
      </c>
      <c r="J224" s="127">
        <f>BK224</f>
        <v>0</v>
      </c>
      <c r="L224" s="117"/>
      <c r="M224" s="121"/>
      <c r="P224" s="122">
        <f>SUM(P225:P239)</f>
        <v>34.963899999999995</v>
      </c>
      <c r="R224" s="122">
        <f>SUM(R225:R239)</f>
        <v>7.1304400000000001</v>
      </c>
      <c r="T224" s="123">
        <f>SUM(T225:T239)</f>
        <v>0</v>
      </c>
      <c r="AR224" s="118" t="s">
        <v>79</v>
      </c>
      <c r="AT224" s="124" t="s">
        <v>70</v>
      </c>
      <c r="AU224" s="124" t="s">
        <v>79</v>
      </c>
      <c r="AY224" s="118" t="s">
        <v>116</v>
      </c>
      <c r="BK224" s="125">
        <f>SUM(BK225:BK239)</f>
        <v>0</v>
      </c>
    </row>
    <row r="225" spans="2:65" s="1" customFormat="1" ht="33" customHeight="1">
      <c r="B225" s="128"/>
      <c r="C225" s="129" t="s">
        <v>293</v>
      </c>
      <c r="D225" s="129" t="s">
        <v>118</v>
      </c>
      <c r="E225" s="130" t="s">
        <v>294</v>
      </c>
      <c r="F225" s="131" t="s">
        <v>295</v>
      </c>
      <c r="G225" s="132" t="s">
        <v>158</v>
      </c>
      <c r="H225" s="133">
        <v>23</v>
      </c>
      <c r="I225" s="134">
        <v>0</v>
      </c>
      <c r="J225" s="134">
        <f>ROUND(I225*H225,2)</f>
        <v>0</v>
      </c>
      <c r="K225" s="135"/>
      <c r="L225" s="28"/>
      <c r="M225" s="136" t="s">
        <v>1</v>
      </c>
      <c r="N225" s="137" t="s">
        <v>36</v>
      </c>
      <c r="O225" s="138">
        <v>0.26800000000000002</v>
      </c>
      <c r="P225" s="138">
        <f>O225*H225</f>
        <v>6.1640000000000006</v>
      </c>
      <c r="Q225" s="138">
        <v>0.15540000000000001</v>
      </c>
      <c r="R225" s="138">
        <f>Q225*H225</f>
        <v>3.5742000000000003</v>
      </c>
      <c r="S225" s="138">
        <v>0</v>
      </c>
      <c r="T225" s="139">
        <f>S225*H225</f>
        <v>0</v>
      </c>
      <c r="AR225" s="140" t="s">
        <v>122</v>
      </c>
      <c r="AT225" s="140" t="s">
        <v>118</v>
      </c>
      <c r="AU225" s="140" t="s">
        <v>81</v>
      </c>
      <c r="AY225" s="16" t="s">
        <v>116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6" t="s">
        <v>79</v>
      </c>
      <c r="BK225" s="141">
        <f>ROUND(I225*H225,2)</f>
        <v>0</v>
      </c>
      <c r="BL225" s="16" t="s">
        <v>122</v>
      </c>
      <c r="BM225" s="140" t="s">
        <v>296</v>
      </c>
    </row>
    <row r="226" spans="2:65" s="1" customFormat="1" ht="16.5" customHeight="1">
      <c r="B226" s="128"/>
      <c r="C226" s="160" t="s">
        <v>297</v>
      </c>
      <c r="D226" s="160" t="s">
        <v>287</v>
      </c>
      <c r="E226" s="161" t="s">
        <v>298</v>
      </c>
      <c r="F226" s="162" t="s">
        <v>299</v>
      </c>
      <c r="G226" s="163" t="s">
        <v>158</v>
      </c>
      <c r="H226" s="164">
        <v>19</v>
      </c>
      <c r="I226" s="165">
        <v>0</v>
      </c>
      <c r="J226" s="165">
        <f>ROUND(I226*H226,2)</f>
        <v>0</v>
      </c>
      <c r="K226" s="166"/>
      <c r="L226" s="167"/>
      <c r="M226" s="168" t="s">
        <v>1</v>
      </c>
      <c r="N226" s="169" t="s">
        <v>36</v>
      </c>
      <c r="O226" s="138">
        <v>0</v>
      </c>
      <c r="P226" s="138">
        <f>O226*H226</f>
        <v>0</v>
      </c>
      <c r="Q226" s="138">
        <v>0.08</v>
      </c>
      <c r="R226" s="138">
        <f>Q226*H226</f>
        <v>1.52</v>
      </c>
      <c r="S226" s="138">
        <v>0</v>
      </c>
      <c r="T226" s="139">
        <f>S226*H226</f>
        <v>0</v>
      </c>
      <c r="AR226" s="140" t="s">
        <v>279</v>
      </c>
      <c r="AT226" s="140" t="s">
        <v>287</v>
      </c>
      <c r="AU226" s="140" t="s">
        <v>81</v>
      </c>
      <c r="AY226" s="16" t="s">
        <v>116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6" t="s">
        <v>79</v>
      </c>
      <c r="BK226" s="141">
        <f>ROUND(I226*H226,2)</f>
        <v>0</v>
      </c>
      <c r="BL226" s="16" t="s">
        <v>122</v>
      </c>
      <c r="BM226" s="140" t="s">
        <v>300</v>
      </c>
    </row>
    <row r="227" spans="2:65" s="1" customFormat="1" ht="24.2" customHeight="1">
      <c r="B227" s="128"/>
      <c r="C227" s="160" t="s">
        <v>301</v>
      </c>
      <c r="D227" s="160" t="s">
        <v>287</v>
      </c>
      <c r="E227" s="161" t="s">
        <v>302</v>
      </c>
      <c r="F227" s="162" t="s">
        <v>303</v>
      </c>
      <c r="G227" s="163" t="s">
        <v>158</v>
      </c>
      <c r="H227" s="164">
        <v>4</v>
      </c>
      <c r="I227" s="165">
        <v>0</v>
      </c>
      <c r="J227" s="165">
        <f>ROUND(I227*H227,2)</f>
        <v>0</v>
      </c>
      <c r="K227" s="166"/>
      <c r="L227" s="167"/>
      <c r="M227" s="168" t="s">
        <v>1</v>
      </c>
      <c r="N227" s="169" t="s">
        <v>36</v>
      </c>
      <c r="O227" s="138">
        <v>0</v>
      </c>
      <c r="P227" s="138">
        <f>O227*H227</f>
        <v>0</v>
      </c>
      <c r="Q227" s="138">
        <v>9.3509999999999996E-2</v>
      </c>
      <c r="R227" s="138">
        <f>Q227*H227</f>
        <v>0.37403999999999998</v>
      </c>
      <c r="S227" s="138">
        <v>0</v>
      </c>
      <c r="T227" s="139">
        <f>S227*H227</f>
        <v>0</v>
      </c>
      <c r="AR227" s="140" t="s">
        <v>279</v>
      </c>
      <c r="AT227" s="140" t="s">
        <v>287</v>
      </c>
      <c r="AU227" s="140" t="s">
        <v>81</v>
      </c>
      <c r="AY227" s="16" t="s">
        <v>116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6" t="s">
        <v>79</v>
      </c>
      <c r="BK227" s="141">
        <f>ROUND(I227*H227,2)</f>
        <v>0</v>
      </c>
      <c r="BL227" s="16" t="s">
        <v>122</v>
      </c>
      <c r="BM227" s="140" t="s">
        <v>304</v>
      </c>
    </row>
    <row r="228" spans="2:65" s="1" customFormat="1" ht="33" customHeight="1">
      <c r="B228" s="128"/>
      <c r="C228" s="129" t="s">
        <v>305</v>
      </c>
      <c r="D228" s="129" t="s">
        <v>118</v>
      </c>
      <c r="E228" s="130" t="s">
        <v>306</v>
      </c>
      <c r="F228" s="131" t="s">
        <v>307</v>
      </c>
      <c r="G228" s="132" t="s">
        <v>158</v>
      </c>
      <c r="H228" s="133">
        <v>10</v>
      </c>
      <c r="I228" s="134">
        <v>0</v>
      </c>
      <c r="J228" s="134">
        <f>ROUND(I228*H228,2)</f>
        <v>0</v>
      </c>
      <c r="K228" s="135"/>
      <c r="L228" s="28"/>
      <c r="M228" s="136" t="s">
        <v>1</v>
      </c>
      <c r="N228" s="137" t="s">
        <v>36</v>
      </c>
      <c r="O228" s="138">
        <v>0.23899999999999999</v>
      </c>
      <c r="P228" s="138">
        <f>O228*H228</f>
        <v>2.3899999999999997</v>
      </c>
      <c r="Q228" s="138">
        <v>0.1295</v>
      </c>
      <c r="R228" s="138">
        <f>Q228*H228</f>
        <v>1.2949999999999999</v>
      </c>
      <c r="S228" s="138">
        <v>0</v>
      </c>
      <c r="T228" s="139">
        <f>S228*H228</f>
        <v>0</v>
      </c>
      <c r="AR228" s="140" t="s">
        <v>122</v>
      </c>
      <c r="AT228" s="140" t="s">
        <v>118</v>
      </c>
      <c r="AU228" s="140" t="s">
        <v>81</v>
      </c>
      <c r="AY228" s="16" t="s">
        <v>116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6" t="s">
        <v>79</v>
      </c>
      <c r="BK228" s="141">
        <f>ROUND(I228*H228,2)</f>
        <v>0</v>
      </c>
      <c r="BL228" s="16" t="s">
        <v>122</v>
      </c>
      <c r="BM228" s="140" t="s">
        <v>308</v>
      </c>
    </row>
    <row r="229" spans="2:65" s="12" customFormat="1">
      <c r="B229" s="142"/>
      <c r="D229" s="143" t="s">
        <v>124</v>
      </c>
      <c r="E229" s="144" t="s">
        <v>1</v>
      </c>
      <c r="F229" s="145" t="s">
        <v>309</v>
      </c>
      <c r="H229" s="146">
        <v>10</v>
      </c>
      <c r="L229" s="142"/>
      <c r="M229" s="147"/>
      <c r="T229" s="148"/>
      <c r="AT229" s="144" t="s">
        <v>124</v>
      </c>
      <c r="AU229" s="144" t="s">
        <v>81</v>
      </c>
      <c r="AV229" s="12" t="s">
        <v>81</v>
      </c>
      <c r="AW229" s="12" t="s">
        <v>27</v>
      </c>
      <c r="AX229" s="12" t="s">
        <v>79</v>
      </c>
      <c r="AY229" s="144" t="s">
        <v>116</v>
      </c>
    </row>
    <row r="230" spans="2:65" s="1" customFormat="1" ht="16.5" customHeight="1">
      <c r="B230" s="128"/>
      <c r="C230" s="160" t="s">
        <v>310</v>
      </c>
      <c r="D230" s="160" t="s">
        <v>287</v>
      </c>
      <c r="E230" s="161" t="s">
        <v>311</v>
      </c>
      <c r="F230" s="162" t="s">
        <v>312</v>
      </c>
      <c r="G230" s="163" t="s">
        <v>158</v>
      </c>
      <c r="H230" s="164">
        <v>10.199999999999999</v>
      </c>
      <c r="I230" s="165">
        <v>0</v>
      </c>
      <c r="J230" s="165">
        <f>ROUND(I230*H230,2)</f>
        <v>0</v>
      </c>
      <c r="K230" s="166"/>
      <c r="L230" s="167"/>
      <c r="M230" s="168" t="s">
        <v>1</v>
      </c>
      <c r="N230" s="169" t="s">
        <v>36</v>
      </c>
      <c r="O230" s="138">
        <v>0</v>
      </c>
      <c r="P230" s="138">
        <f>O230*H230</f>
        <v>0</v>
      </c>
      <c r="Q230" s="138">
        <v>3.5999999999999997E-2</v>
      </c>
      <c r="R230" s="138">
        <f>Q230*H230</f>
        <v>0.36719999999999997</v>
      </c>
      <c r="S230" s="138">
        <v>0</v>
      </c>
      <c r="T230" s="139">
        <f>S230*H230</f>
        <v>0</v>
      </c>
      <c r="AR230" s="140" t="s">
        <v>279</v>
      </c>
      <c r="AT230" s="140" t="s">
        <v>287</v>
      </c>
      <c r="AU230" s="140" t="s">
        <v>81</v>
      </c>
      <c r="AY230" s="16" t="s">
        <v>116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6" t="s">
        <v>79</v>
      </c>
      <c r="BK230" s="141">
        <f>ROUND(I230*H230,2)</f>
        <v>0</v>
      </c>
      <c r="BL230" s="16" t="s">
        <v>122</v>
      </c>
      <c r="BM230" s="140" t="s">
        <v>313</v>
      </c>
    </row>
    <row r="231" spans="2:65" s="12" customFormat="1">
      <c r="B231" s="142"/>
      <c r="D231" s="143" t="s">
        <v>124</v>
      </c>
      <c r="F231" s="145" t="s">
        <v>314</v>
      </c>
      <c r="H231" s="146">
        <v>10.199999999999999</v>
      </c>
      <c r="L231" s="142"/>
      <c r="M231" s="147"/>
      <c r="T231" s="148"/>
      <c r="AT231" s="144" t="s">
        <v>124</v>
      </c>
      <c r="AU231" s="144" t="s">
        <v>81</v>
      </c>
      <c r="AV231" s="12" t="s">
        <v>81</v>
      </c>
      <c r="AW231" s="12" t="s">
        <v>3</v>
      </c>
      <c r="AX231" s="12" t="s">
        <v>79</v>
      </c>
      <c r="AY231" s="144" t="s">
        <v>116</v>
      </c>
    </row>
    <row r="232" spans="2:65" s="1" customFormat="1" ht="24.2" customHeight="1">
      <c r="B232" s="128"/>
      <c r="C232" s="129" t="s">
        <v>315</v>
      </c>
      <c r="D232" s="129" t="s">
        <v>118</v>
      </c>
      <c r="E232" s="130" t="s">
        <v>316</v>
      </c>
      <c r="F232" s="131" t="s">
        <v>317</v>
      </c>
      <c r="G232" s="132" t="s">
        <v>158</v>
      </c>
      <c r="H232" s="133">
        <v>3</v>
      </c>
      <c r="I232" s="134">
        <v>0</v>
      </c>
      <c r="J232" s="134">
        <f>ROUND(I232*H232,2)</f>
        <v>0</v>
      </c>
      <c r="K232" s="135"/>
      <c r="L232" s="28"/>
      <c r="M232" s="136" t="s">
        <v>1</v>
      </c>
      <c r="N232" s="137" t="s">
        <v>36</v>
      </c>
      <c r="O232" s="138">
        <v>0.16700000000000001</v>
      </c>
      <c r="P232" s="138">
        <f>O232*H232</f>
        <v>0.501</v>
      </c>
      <c r="Q232" s="138">
        <v>0</v>
      </c>
      <c r="R232" s="138">
        <f>Q232*H232</f>
        <v>0</v>
      </c>
      <c r="S232" s="138">
        <v>0</v>
      </c>
      <c r="T232" s="139">
        <f>S232*H232</f>
        <v>0</v>
      </c>
      <c r="AR232" s="140" t="s">
        <v>122</v>
      </c>
      <c r="AT232" s="140" t="s">
        <v>118</v>
      </c>
      <c r="AU232" s="140" t="s">
        <v>81</v>
      </c>
      <c r="AY232" s="16" t="s">
        <v>116</v>
      </c>
      <c r="BE232" s="141">
        <f>IF(N232="základní",J232,0)</f>
        <v>0</v>
      </c>
      <c r="BF232" s="141">
        <f>IF(N232="snížená",J232,0)</f>
        <v>0</v>
      </c>
      <c r="BG232" s="141">
        <f>IF(N232="zákl. přenesená",J232,0)</f>
        <v>0</v>
      </c>
      <c r="BH232" s="141">
        <f>IF(N232="sníž. přenesená",J232,0)</f>
        <v>0</v>
      </c>
      <c r="BI232" s="141">
        <f>IF(N232="nulová",J232,0)</f>
        <v>0</v>
      </c>
      <c r="BJ232" s="16" t="s">
        <v>79</v>
      </c>
      <c r="BK232" s="141">
        <f>ROUND(I232*H232,2)</f>
        <v>0</v>
      </c>
      <c r="BL232" s="16" t="s">
        <v>122</v>
      </c>
      <c r="BM232" s="140" t="s">
        <v>318</v>
      </c>
    </row>
    <row r="233" spans="2:65" s="1" customFormat="1" ht="16.5" customHeight="1">
      <c r="B233" s="128"/>
      <c r="C233" s="129" t="s">
        <v>319</v>
      </c>
      <c r="D233" s="129" t="s">
        <v>118</v>
      </c>
      <c r="E233" s="130" t="s">
        <v>320</v>
      </c>
      <c r="F233" s="131" t="s">
        <v>321</v>
      </c>
      <c r="G233" s="132" t="s">
        <v>158</v>
      </c>
      <c r="H233" s="133">
        <v>3</v>
      </c>
      <c r="I233" s="134">
        <v>0</v>
      </c>
      <c r="J233" s="134">
        <f>ROUND(I233*H233,2)</f>
        <v>0</v>
      </c>
      <c r="K233" s="135"/>
      <c r="L233" s="28"/>
      <c r="M233" s="136" t="s">
        <v>1</v>
      </c>
      <c r="N233" s="137" t="s">
        <v>36</v>
      </c>
      <c r="O233" s="138">
        <v>8.3000000000000004E-2</v>
      </c>
      <c r="P233" s="138">
        <f>O233*H233</f>
        <v>0.249</v>
      </c>
      <c r="Q233" s="138">
        <v>0</v>
      </c>
      <c r="R233" s="138">
        <f>Q233*H233</f>
        <v>0</v>
      </c>
      <c r="S233" s="138">
        <v>0</v>
      </c>
      <c r="T233" s="139">
        <f>S233*H233</f>
        <v>0</v>
      </c>
      <c r="AR233" s="140" t="s">
        <v>122</v>
      </c>
      <c r="AT233" s="140" t="s">
        <v>118</v>
      </c>
      <c r="AU233" s="140" t="s">
        <v>81</v>
      </c>
      <c r="AY233" s="16" t="s">
        <v>116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6" t="s">
        <v>79</v>
      </c>
      <c r="BK233" s="141">
        <f>ROUND(I233*H233,2)</f>
        <v>0</v>
      </c>
      <c r="BL233" s="16" t="s">
        <v>122</v>
      </c>
      <c r="BM233" s="140" t="s">
        <v>322</v>
      </c>
    </row>
    <row r="234" spans="2:65" s="1" customFormat="1" ht="24.2" customHeight="1">
      <c r="B234" s="128"/>
      <c r="C234" s="129" t="s">
        <v>323</v>
      </c>
      <c r="D234" s="129" t="s">
        <v>118</v>
      </c>
      <c r="E234" s="130" t="s">
        <v>324</v>
      </c>
      <c r="F234" s="131" t="s">
        <v>325</v>
      </c>
      <c r="G234" s="132" t="s">
        <v>158</v>
      </c>
      <c r="H234" s="133">
        <v>70</v>
      </c>
      <c r="I234" s="134">
        <v>0</v>
      </c>
      <c r="J234" s="134">
        <f>ROUND(I234*H234,2)</f>
        <v>0</v>
      </c>
      <c r="K234" s="135"/>
      <c r="L234" s="28"/>
      <c r="M234" s="136" t="s">
        <v>1</v>
      </c>
      <c r="N234" s="137" t="s">
        <v>36</v>
      </c>
      <c r="O234" s="138">
        <v>0.30499999999999999</v>
      </c>
      <c r="P234" s="138">
        <f>O234*H234</f>
        <v>21.349999999999998</v>
      </c>
      <c r="Q234" s="138">
        <v>0</v>
      </c>
      <c r="R234" s="138">
        <f>Q234*H234</f>
        <v>0</v>
      </c>
      <c r="S234" s="138">
        <v>0</v>
      </c>
      <c r="T234" s="139">
        <f>S234*H234</f>
        <v>0</v>
      </c>
      <c r="AR234" s="140" t="s">
        <v>122</v>
      </c>
      <c r="AT234" s="140" t="s">
        <v>118</v>
      </c>
      <c r="AU234" s="140" t="s">
        <v>81</v>
      </c>
      <c r="AY234" s="16" t="s">
        <v>116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6" t="s">
        <v>79</v>
      </c>
      <c r="BK234" s="141">
        <f>ROUND(I234*H234,2)</f>
        <v>0</v>
      </c>
      <c r="BL234" s="16" t="s">
        <v>122</v>
      </c>
      <c r="BM234" s="140" t="s">
        <v>326</v>
      </c>
    </row>
    <row r="235" spans="2:65" s="12" customFormat="1">
      <c r="B235" s="142"/>
      <c r="D235" s="143" t="s">
        <v>124</v>
      </c>
      <c r="E235" s="144" t="s">
        <v>1</v>
      </c>
      <c r="F235" s="145" t="s">
        <v>327</v>
      </c>
      <c r="H235" s="146">
        <v>13.6</v>
      </c>
      <c r="L235" s="142"/>
      <c r="M235" s="147"/>
      <c r="T235" s="148"/>
      <c r="AT235" s="144" t="s">
        <v>124</v>
      </c>
      <c r="AU235" s="144" t="s">
        <v>81</v>
      </c>
      <c r="AV235" s="12" t="s">
        <v>81</v>
      </c>
      <c r="AW235" s="12" t="s">
        <v>27</v>
      </c>
      <c r="AX235" s="12" t="s">
        <v>71</v>
      </c>
      <c r="AY235" s="144" t="s">
        <v>116</v>
      </c>
    </row>
    <row r="236" spans="2:65" s="12" customFormat="1">
      <c r="B236" s="142"/>
      <c r="D236" s="143" t="s">
        <v>124</v>
      </c>
      <c r="E236" s="144" t="s">
        <v>1</v>
      </c>
      <c r="F236" s="145" t="s">
        <v>328</v>
      </c>
      <c r="H236" s="146">
        <v>22</v>
      </c>
      <c r="L236" s="142"/>
      <c r="M236" s="147"/>
      <c r="T236" s="148"/>
      <c r="AT236" s="144" t="s">
        <v>124</v>
      </c>
      <c r="AU236" s="144" t="s">
        <v>81</v>
      </c>
      <c r="AV236" s="12" t="s">
        <v>81</v>
      </c>
      <c r="AW236" s="12" t="s">
        <v>27</v>
      </c>
      <c r="AX236" s="12" t="s">
        <v>71</v>
      </c>
      <c r="AY236" s="144" t="s">
        <v>116</v>
      </c>
    </row>
    <row r="237" spans="2:65" s="12" customFormat="1">
      <c r="B237" s="142"/>
      <c r="D237" s="143" t="s">
        <v>124</v>
      </c>
      <c r="E237" s="144" t="s">
        <v>1</v>
      </c>
      <c r="F237" s="145" t="s">
        <v>329</v>
      </c>
      <c r="H237" s="146">
        <v>34.4</v>
      </c>
      <c r="L237" s="142"/>
      <c r="M237" s="147"/>
      <c r="T237" s="148"/>
      <c r="AT237" s="144" t="s">
        <v>124</v>
      </c>
      <c r="AU237" s="144" t="s">
        <v>81</v>
      </c>
      <c r="AV237" s="12" t="s">
        <v>81</v>
      </c>
      <c r="AW237" s="12" t="s">
        <v>27</v>
      </c>
      <c r="AX237" s="12" t="s">
        <v>71</v>
      </c>
      <c r="AY237" s="144" t="s">
        <v>116</v>
      </c>
    </row>
    <row r="238" spans="2:65" s="13" customFormat="1">
      <c r="B238" s="149"/>
      <c r="D238" s="143" t="s">
        <v>124</v>
      </c>
      <c r="E238" s="150" t="s">
        <v>1</v>
      </c>
      <c r="F238" s="151" t="s">
        <v>146</v>
      </c>
      <c r="H238" s="152">
        <v>70</v>
      </c>
      <c r="L238" s="149"/>
      <c r="M238" s="153"/>
      <c r="T238" s="154"/>
      <c r="AT238" s="150" t="s">
        <v>124</v>
      </c>
      <c r="AU238" s="150" t="s">
        <v>81</v>
      </c>
      <c r="AV238" s="13" t="s">
        <v>122</v>
      </c>
      <c r="AW238" s="13" t="s">
        <v>27</v>
      </c>
      <c r="AX238" s="13" t="s">
        <v>79</v>
      </c>
      <c r="AY238" s="150" t="s">
        <v>116</v>
      </c>
    </row>
    <row r="239" spans="2:65" s="1" customFormat="1" ht="33" customHeight="1">
      <c r="B239" s="128"/>
      <c r="C239" s="129" t="s">
        <v>256</v>
      </c>
      <c r="D239" s="129" t="s">
        <v>118</v>
      </c>
      <c r="E239" s="130" t="s">
        <v>330</v>
      </c>
      <c r="F239" s="131" t="s">
        <v>331</v>
      </c>
      <c r="G239" s="132" t="s">
        <v>121</v>
      </c>
      <c r="H239" s="133">
        <v>13.1</v>
      </c>
      <c r="I239" s="134">
        <v>0</v>
      </c>
      <c r="J239" s="134">
        <f>ROUND(I239*H239,2)</f>
        <v>0</v>
      </c>
      <c r="K239" s="135"/>
      <c r="L239" s="28"/>
      <c r="M239" s="136" t="s">
        <v>1</v>
      </c>
      <c r="N239" s="137" t="s">
        <v>36</v>
      </c>
      <c r="O239" s="138">
        <v>0.32900000000000001</v>
      </c>
      <c r="P239" s="138">
        <f>O239*H239</f>
        <v>4.3098999999999998</v>
      </c>
      <c r="Q239" s="138">
        <v>0</v>
      </c>
      <c r="R239" s="138">
        <f>Q239*H239</f>
        <v>0</v>
      </c>
      <c r="S239" s="138">
        <v>0</v>
      </c>
      <c r="T239" s="139">
        <f>S239*H239</f>
        <v>0</v>
      </c>
      <c r="AR239" s="140" t="s">
        <v>122</v>
      </c>
      <c r="AT239" s="140" t="s">
        <v>118</v>
      </c>
      <c r="AU239" s="140" t="s">
        <v>81</v>
      </c>
      <c r="AY239" s="16" t="s">
        <v>116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6" t="s">
        <v>79</v>
      </c>
      <c r="BK239" s="141">
        <f>ROUND(I239*H239,2)</f>
        <v>0</v>
      </c>
      <c r="BL239" s="16" t="s">
        <v>122</v>
      </c>
      <c r="BM239" s="140" t="s">
        <v>332</v>
      </c>
    </row>
    <row r="240" spans="2:65" s="11" customFormat="1" ht="22.9" customHeight="1">
      <c r="B240" s="117"/>
      <c r="D240" s="118" t="s">
        <v>70</v>
      </c>
      <c r="E240" s="126" t="s">
        <v>333</v>
      </c>
      <c r="F240" s="126" t="s">
        <v>334</v>
      </c>
      <c r="J240" s="127">
        <f>BK240</f>
        <v>0</v>
      </c>
      <c r="L240" s="117"/>
      <c r="M240" s="121"/>
      <c r="P240" s="122">
        <f>SUM(P241:P248)</f>
        <v>16.130261000000001</v>
      </c>
      <c r="R240" s="122">
        <f>SUM(R241:R248)</f>
        <v>0</v>
      </c>
      <c r="T240" s="123">
        <f>SUM(T241:T248)</f>
        <v>0</v>
      </c>
      <c r="AR240" s="118" t="s">
        <v>79</v>
      </c>
      <c r="AT240" s="124" t="s">
        <v>70</v>
      </c>
      <c r="AU240" s="124" t="s">
        <v>79</v>
      </c>
      <c r="AY240" s="118" t="s">
        <v>116</v>
      </c>
      <c r="BK240" s="125">
        <f>SUM(BK241:BK248)</f>
        <v>0</v>
      </c>
    </row>
    <row r="241" spans="2:65" s="1" customFormat="1" ht="16.5" customHeight="1">
      <c r="B241" s="128"/>
      <c r="C241" s="129" t="s">
        <v>7</v>
      </c>
      <c r="D241" s="129" t="s">
        <v>118</v>
      </c>
      <c r="E241" s="130" t="s">
        <v>335</v>
      </c>
      <c r="F241" s="131" t="s">
        <v>336</v>
      </c>
      <c r="G241" s="132" t="s">
        <v>223</v>
      </c>
      <c r="H241" s="133">
        <v>12.691000000000001</v>
      </c>
      <c r="I241" s="134">
        <v>0</v>
      </c>
      <c r="J241" s="134">
        <f>ROUND(I241*H241,2)</f>
        <v>0</v>
      </c>
      <c r="K241" s="135"/>
      <c r="L241" s="28"/>
      <c r="M241" s="136" t="s">
        <v>1</v>
      </c>
      <c r="N241" s="137" t="s">
        <v>36</v>
      </c>
      <c r="O241" s="138">
        <v>0.83499999999999996</v>
      </c>
      <c r="P241" s="138">
        <f>O241*H241</f>
        <v>10.596985</v>
      </c>
      <c r="Q241" s="138">
        <v>0</v>
      </c>
      <c r="R241" s="138">
        <f>Q241*H241</f>
        <v>0</v>
      </c>
      <c r="S241" s="138">
        <v>0</v>
      </c>
      <c r="T241" s="139">
        <f>S241*H241</f>
        <v>0</v>
      </c>
      <c r="AR241" s="140" t="s">
        <v>122</v>
      </c>
      <c r="AT241" s="140" t="s">
        <v>118</v>
      </c>
      <c r="AU241" s="140" t="s">
        <v>81</v>
      </c>
      <c r="AY241" s="16" t="s">
        <v>116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6" t="s">
        <v>79</v>
      </c>
      <c r="BK241" s="141">
        <f>ROUND(I241*H241,2)</f>
        <v>0</v>
      </c>
      <c r="BL241" s="16" t="s">
        <v>122</v>
      </c>
      <c r="BM241" s="140" t="s">
        <v>337</v>
      </c>
    </row>
    <row r="242" spans="2:65" s="1" customFormat="1" ht="24.2" customHeight="1">
      <c r="B242" s="128"/>
      <c r="C242" s="129" t="s">
        <v>338</v>
      </c>
      <c r="D242" s="129" t="s">
        <v>118</v>
      </c>
      <c r="E242" s="130" t="s">
        <v>339</v>
      </c>
      <c r="F242" s="131" t="s">
        <v>340</v>
      </c>
      <c r="G242" s="132" t="s">
        <v>223</v>
      </c>
      <c r="H242" s="133">
        <v>190.36500000000001</v>
      </c>
      <c r="I242" s="134">
        <v>0</v>
      </c>
      <c r="J242" s="134">
        <f>ROUND(I242*H242,2)</f>
        <v>0</v>
      </c>
      <c r="K242" s="135"/>
      <c r="L242" s="28"/>
      <c r="M242" s="136" t="s">
        <v>1</v>
      </c>
      <c r="N242" s="137" t="s">
        <v>36</v>
      </c>
      <c r="O242" s="138">
        <v>4.0000000000000001E-3</v>
      </c>
      <c r="P242" s="138">
        <f>O242*H242</f>
        <v>0.76146000000000003</v>
      </c>
      <c r="Q242" s="138">
        <v>0</v>
      </c>
      <c r="R242" s="138">
        <f>Q242*H242</f>
        <v>0</v>
      </c>
      <c r="S242" s="138">
        <v>0</v>
      </c>
      <c r="T242" s="139">
        <f>S242*H242</f>
        <v>0</v>
      </c>
      <c r="AR242" s="140" t="s">
        <v>122</v>
      </c>
      <c r="AT242" s="140" t="s">
        <v>118</v>
      </c>
      <c r="AU242" s="140" t="s">
        <v>81</v>
      </c>
      <c r="AY242" s="16" t="s">
        <v>116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6" t="s">
        <v>79</v>
      </c>
      <c r="BK242" s="141">
        <f>ROUND(I242*H242,2)</f>
        <v>0</v>
      </c>
      <c r="BL242" s="16" t="s">
        <v>122</v>
      </c>
      <c r="BM242" s="140" t="s">
        <v>341</v>
      </c>
    </row>
    <row r="243" spans="2:65" s="12" customFormat="1">
      <c r="B243" s="142"/>
      <c r="D243" s="143" t="s">
        <v>124</v>
      </c>
      <c r="F243" s="145" t="s">
        <v>342</v>
      </c>
      <c r="H243" s="146">
        <v>190.36500000000001</v>
      </c>
      <c r="L243" s="142"/>
      <c r="M243" s="147"/>
      <c r="T243" s="148"/>
      <c r="AT243" s="144" t="s">
        <v>124</v>
      </c>
      <c r="AU243" s="144" t="s">
        <v>81</v>
      </c>
      <c r="AV243" s="12" t="s">
        <v>81</v>
      </c>
      <c r="AW243" s="12" t="s">
        <v>3</v>
      </c>
      <c r="AX243" s="12" t="s">
        <v>79</v>
      </c>
      <c r="AY243" s="144" t="s">
        <v>116</v>
      </c>
    </row>
    <row r="244" spans="2:65" s="1" customFormat="1" ht="24.2" customHeight="1">
      <c r="B244" s="128"/>
      <c r="C244" s="129" t="s">
        <v>343</v>
      </c>
      <c r="D244" s="129" t="s">
        <v>118</v>
      </c>
      <c r="E244" s="130" t="s">
        <v>344</v>
      </c>
      <c r="F244" s="131" t="s">
        <v>345</v>
      </c>
      <c r="G244" s="132" t="s">
        <v>223</v>
      </c>
      <c r="H244" s="133">
        <v>12.691000000000001</v>
      </c>
      <c r="I244" s="134">
        <v>0</v>
      </c>
      <c r="J244" s="134">
        <f>ROUND(I244*H244,2)</f>
        <v>0</v>
      </c>
      <c r="K244" s="135"/>
      <c r="L244" s="28"/>
      <c r="M244" s="136" t="s">
        <v>1</v>
      </c>
      <c r="N244" s="137" t="s">
        <v>36</v>
      </c>
      <c r="O244" s="138">
        <v>0.376</v>
      </c>
      <c r="P244" s="138">
        <f>O244*H244</f>
        <v>4.7718160000000003</v>
      </c>
      <c r="Q244" s="138">
        <v>0</v>
      </c>
      <c r="R244" s="138">
        <f>Q244*H244</f>
        <v>0</v>
      </c>
      <c r="S244" s="138">
        <v>0</v>
      </c>
      <c r="T244" s="139">
        <f>S244*H244</f>
        <v>0</v>
      </c>
      <c r="AR244" s="140" t="s">
        <v>122</v>
      </c>
      <c r="AT244" s="140" t="s">
        <v>118</v>
      </c>
      <c r="AU244" s="140" t="s">
        <v>81</v>
      </c>
      <c r="AY244" s="16" t="s">
        <v>116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6" t="s">
        <v>79</v>
      </c>
      <c r="BK244" s="141">
        <f>ROUND(I244*H244,2)</f>
        <v>0</v>
      </c>
      <c r="BL244" s="16" t="s">
        <v>122</v>
      </c>
      <c r="BM244" s="140" t="s">
        <v>346</v>
      </c>
    </row>
    <row r="245" spans="2:65" s="1" customFormat="1" ht="37.9" customHeight="1">
      <c r="B245" s="128"/>
      <c r="C245" s="129" t="s">
        <v>347</v>
      </c>
      <c r="D245" s="129" t="s">
        <v>118</v>
      </c>
      <c r="E245" s="130" t="s">
        <v>348</v>
      </c>
      <c r="F245" s="131" t="s">
        <v>349</v>
      </c>
      <c r="G245" s="132" t="s">
        <v>223</v>
      </c>
      <c r="H245" s="133">
        <v>8.7129999999999992</v>
      </c>
      <c r="I245" s="134">
        <v>0</v>
      </c>
      <c r="J245" s="134">
        <f>ROUND(I245*H245,2)</f>
        <v>0</v>
      </c>
      <c r="K245" s="135"/>
      <c r="L245" s="28"/>
      <c r="M245" s="136" t="s">
        <v>1</v>
      </c>
      <c r="N245" s="137" t="s">
        <v>36</v>
      </c>
      <c r="O245" s="138">
        <v>0</v>
      </c>
      <c r="P245" s="138">
        <f>O245*H245</f>
        <v>0</v>
      </c>
      <c r="Q245" s="138">
        <v>0</v>
      </c>
      <c r="R245" s="138">
        <f>Q245*H245</f>
        <v>0</v>
      </c>
      <c r="S245" s="138">
        <v>0</v>
      </c>
      <c r="T245" s="139">
        <f>S245*H245</f>
        <v>0</v>
      </c>
      <c r="AR245" s="140" t="s">
        <v>122</v>
      </c>
      <c r="AT245" s="140" t="s">
        <v>118</v>
      </c>
      <c r="AU245" s="140" t="s">
        <v>81</v>
      </c>
      <c r="AY245" s="16" t="s">
        <v>116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6" t="s">
        <v>79</v>
      </c>
      <c r="BK245" s="141">
        <f>ROUND(I245*H245,2)</f>
        <v>0</v>
      </c>
      <c r="BL245" s="16" t="s">
        <v>122</v>
      </c>
      <c r="BM245" s="140" t="s">
        <v>350</v>
      </c>
    </row>
    <row r="246" spans="2:65" s="12" customFormat="1">
      <c r="B246" s="142"/>
      <c r="D246" s="143" t="s">
        <v>124</v>
      </c>
      <c r="E246" s="144" t="s">
        <v>1</v>
      </c>
      <c r="F246" s="145" t="s">
        <v>351</v>
      </c>
      <c r="H246" s="146">
        <v>8.7129999999999992</v>
      </c>
      <c r="L246" s="142"/>
      <c r="M246" s="147"/>
      <c r="T246" s="148"/>
      <c r="AT246" s="144" t="s">
        <v>124</v>
      </c>
      <c r="AU246" s="144" t="s">
        <v>81</v>
      </c>
      <c r="AV246" s="12" t="s">
        <v>81</v>
      </c>
      <c r="AW246" s="12" t="s">
        <v>27</v>
      </c>
      <c r="AX246" s="12" t="s">
        <v>79</v>
      </c>
      <c r="AY246" s="144" t="s">
        <v>116</v>
      </c>
    </row>
    <row r="247" spans="2:65" s="1" customFormat="1" ht="44.25" customHeight="1">
      <c r="B247" s="128"/>
      <c r="C247" s="129" t="s">
        <v>352</v>
      </c>
      <c r="D247" s="129" t="s">
        <v>118</v>
      </c>
      <c r="E247" s="130" t="s">
        <v>353</v>
      </c>
      <c r="F247" s="131" t="s">
        <v>354</v>
      </c>
      <c r="G247" s="132" t="s">
        <v>223</v>
      </c>
      <c r="H247" s="133">
        <v>3.9780000000000002</v>
      </c>
      <c r="I247" s="134">
        <v>0</v>
      </c>
      <c r="J247" s="134">
        <f>ROUND(I247*H247,2)</f>
        <v>0</v>
      </c>
      <c r="K247" s="135"/>
      <c r="L247" s="28"/>
      <c r="M247" s="136" t="s">
        <v>1</v>
      </c>
      <c r="N247" s="137" t="s">
        <v>36</v>
      </c>
      <c r="O247" s="138">
        <v>0</v>
      </c>
      <c r="P247" s="138">
        <f>O247*H247</f>
        <v>0</v>
      </c>
      <c r="Q247" s="138">
        <v>0</v>
      </c>
      <c r="R247" s="138">
        <f>Q247*H247</f>
        <v>0</v>
      </c>
      <c r="S247" s="138">
        <v>0</v>
      </c>
      <c r="T247" s="139">
        <f>S247*H247</f>
        <v>0</v>
      </c>
      <c r="AR247" s="140" t="s">
        <v>122</v>
      </c>
      <c r="AT247" s="140" t="s">
        <v>118</v>
      </c>
      <c r="AU247" s="140" t="s">
        <v>81</v>
      </c>
      <c r="AY247" s="16" t="s">
        <v>116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6" t="s">
        <v>79</v>
      </c>
      <c r="BK247" s="141">
        <f>ROUND(I247*H247,2)</f>
        <v>0</v>
      </c>
      <c r="BL247" s="16" t="s">
        <v>122</v>
      </c>
      <c r="BM247" s="140" t="s">
        <v>355</v>
      </c>
    </row>
    <row r="248" spans="2:65" s="12" customFormat="1">
      <c r="B248" s="142"/>
      <c r="D248" s="143" t="s">
        <v>124</v>
      </c>
      <c r="E248" s="144" t="s">
        <v>1</v>
      </c>
      <c r="F248" s="145" t="s">
        <v>356</v>
      </c>
      <c r="H248" s="146">
        <v>3.9780000000000002</v>
      </c>
      <c r="L248" s="142"/>
      <c r="M248" s="147"/>
      <c r="T248" s="148"/>
      <c r="AT248" s="144" t="s">
        <v>124</v>
      </c>
      <c r="AU248" s="144" t="s">
        <v>81</v>
      </c>
      <c r="AV248" s="12" t="s">
        <v>81</v>
      </c>
      <c r="AW248" s="12" t="s">
        <v>27</v>
      </c>
      <c r="AX248" s="12" t="s">
        <v>79</v>
      </c>
      <c r="AY248" s="144" t="s">
        <v>116</v>
      </c>
    </row>
    <row r="249" spans="2:65" s="11" customFormat="1" ht="25.9" customHeight="1">
      <c r="B249" s="117"/>
      <c r="D249" s="118" t="s">
        <v>70</v>
      </c>
      <c r="E249" s="119" t="s">
        <v>357</v>
      </c>
      <c r="F249" s="119" t="s">
        <v>358</v>
      </c>
      <c r="J249" s="120">
        <f>BK249</f>
        <v>0</v>
      </c>
      <c r="L249" s="117"/>
      <c r="M249" s="121"/>
      <c r="P249" s="122">
        <f>P250</f>
        <v>9.2767999999999997</v>
      </c>
      <c r="R249" s="122">
        <f>R250</f>
        <v>6.0880000000000001</v>
      </c>
      <c r="T249" s="123">
        <f>T250</f>
        <v>0</v>
      </c>
      <c r="AR249" s="118" t="s">
        <v>81</v>
      </c>
      <c r="AT249" s="124" t="s">
        <v>70</v>
      </c>
      <c r="AU249" s="124" t="s">
        <v>71</v>
      </c>
      <c r="AY249" s="118" t="s">
        <v>116</v>
      </c>
      <c r="BK249" s="125">
        <f>BK250</f>
        <v>0</v>
      </c>
    </row>
    <row r="250" spans="2:65" s="11" customFormat="1" ht="22.9" customHeight="1">
      <c r="B250" s="117"/>
      <c r="D250" s="118" t="s">
        <v>70</v>
      </c>
      <c r="E250" s="126" t="s">
        <v>359</v>
      </c>
      <c r="F250" s="126" t="s">
        <v>360</v>
      </c>
      <c r="J250" s="127">
        <f>BK250</f>
        <v>0</v>
      </c>
      <c r="L250" s="117"/>
      <c r="M250" s="121"/>
      <c r="P250" s="122">
        <f>SUM(P251:P259)</f>
        <v>9.2767999999999997</v>
      </c>
      <c r="R250" s="122">
        <f>SUM(R251:R259)</f>
        <v>6.0880000000000001</v>
      </c>
      <c r="T250" s="123">
        <f>SUM(T251:T259)</f>
        <v>0</v>
      </c>
      <c r="AR250" s="118" t="s">
        <v>81</v>
      </c>
      <c r="AT250" s="124" t="s">
        <v>70</v>
      </c>
      <c r="AU250" s="124" t="s">
        <v>79</v>
      </c>
      <c r="AY250" s="118" t="s">
        <v>116</v>
      </c>
      <c r="BK250" s="125">
        <f>SUM(BK251:BK259)</f>
        <v>0</v>
      </c>
    </row>
    <row r="251" spans="2:65" s="1" customFormat="1" ht="16.5" customHeight="1">
      <c r="B251" s="128"/>
      <c r="C251" s="129" t="s">
        <v>361</v>
      </c>
      <c r="D251" s="129" t="s">
        <v>118</v>
      </c>
      <c r="E251" s="130" t="s">
        <v>362</v>
      </c>
      <c r="F251" s="131" t="s">
        <v>363</v>
      </c>
      <c r="G251" s="132" t="s">
        <v>158</v>
      </c>
      <c r="H251" s="133">
        <v>89.2</v>
      </c>
      <c r="I251" s="134">
        <v>0</v>
      </c>
      <c r="J251" s="134">
        <f>ROUND(I251*H251,2)</f>
        <v>0</v>
      </c>
      <c r="K251" s="135"/>
      <c r="L251" s="28"/>
      <c r="M251" s="136" t="s">
        <v>1</v>
      </c>
      <c r="N251" s="137" t="s">
        <v>36</v>
      </c>
      <c r="O251" s="138">
        <v>0.104</v>
      </c>
      <c r="P251" s="138">
        <f>O251*H251</f>
        <v>9.2767999999999997</v>
      </c>
      <c r="Q251" s="138">
        <v>0</v>
      </c>
      <c r="R251" s="138">
        <f>Q251*H251</f>
        <v>0</v>
      </c>
      <c r="S251" s="138">
        <v>0</v>
      </c>
      <c r="T251" s="139">
        <f>S251*H251</f>
        <v>0</v>
      </c>
      <c r="AR251" s="140" t="s">
        <v>136</v>
      </c>
      <c r="AT251" s="140" t="s">
        <v>118</v>
      </c>
      <c r="AU251" s="140" t="s">
        <v>81</v>
      </c>
      <c r="AY251" s="16" t="s">
        <v>116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6" t="s">
        <v>79</v>
      </c>
      <c r="BK251" s="141">
        <f>ROUND(I251*H251,2)</f>
        <v>0</v>
      </c>
      <c r="BL251" s="16" t="s">
        <v>136</v>
      </c>
      <c r="BM251" s="140" t="s">
        <v>364</v>
      </c>
    </row>
    <row r="252" spans="2:65" s="14" customFormat="1">
      <c r="B252" s="155"/>
      <c r="D252" s="143" t="s">
        <v>124</v>
      </c>
      <c r="E252" s="156" t="s">
        <v>1</v>
      </c>
      <c r="F252" s="157" t="s">
        <v>185</v>
      </c>
      <c r="H252" s="156" t="s">
        <v>1</v>
      </c>
      <c r="L252" s="155"/>
      <c r="M252" s="158"/>
      <c r="T252" s="159"/>
      <c r="AT252" s="156" t="s">
        <v>124</v>
      </c>
      <c r="AU252" s="156" t="s">
        <v>81</v>
      </c>
      <c r="AV252" s="14" t="s">
        <v>79</v>
      </c>
      <c r="AW252" s="14" t="s">
        <v>27</v>
      </c>
      <c r="AX252" s="14" t="s">
        <v>71</v>
      </c>
      <c r="AY252" s="156" t="s">
        <v>116</v>
      </c>
    </row>
    <row r="253" spans="2:65" s="12" customFormat="1">
      <c r="B253" s="142"/>
      <c r="D253" s="143" t="s">
        <v>124</v>
      </c>
      <c r="E253" s="144" t="s">
        <v>1</v>
      </c>
      <c r="F253" s="145" t="s">
        <v>365</v>
      </c>
      <c r="H253" s="146">
        <v>13.1</v>
      </c>
      <c r="L253" s="142"/>
      <c r="M253" s="147"/>
      <c r="T253" s="148"/>
      <c r="AT253" s="144" t="s">
        <v>124</v>
      </c>
      <c r="AU253" s="144" t="s">
        <v>81</v>
      </c>
      <c r="AV253" s="12" t="s">
        <v>81</v>
      </c>
      <c r="AW253" s="12" t="s">
        <v>27</v>
      </c>
      <c r="AX253" s="12" t="s">
        <v>71</v>
      </c>
      <c r="AY253" s="144" t="s">
        <v>116</v>
      </c>
    </row>
    <row r="254" spans="2:65" s="12" customFormat="1">
      <c r="B254" s="142"/>
      <c r="D254" s="143" t="s">
        <v>124</v>
      </c>
      <c r="E254" s="144" t="s">
        <v>1</v>
      </c>
      <c r="F254" s="145" t="s">
        <v>366</v>
      </c>
      <c r="H254" s="146">
        <v>76.099999999999994</v>
      </c>
      <c r="L254" s="142"/>
      <c r="M254" s="147"/>
      <c r="T254" s="148"/>
      <c r="AT254" s="144" t="s">
        <v>124</v>
      </c>
      <c r="AU254" s="144" t="s">
        <v>81</v>
      </c>
      <c r="AV254" s="12" t="s">
        <v>81</v>
      </c>
      <c r="AW254" s="12" t="s">
        <v>27</v>
      </c>
      <c r="AX254" s="12" t="s">
        <v>71</v>
      </c>
      <c r="AY254" s="144" t="s">
        <v>116</v>
      </c>
    </row>
    <row r="255" spans="2:65" s="13" customFormat="1">
      <c r="B255" s="149"/>
      <c r="D255" s="143" t="s">
        <v>124</v>
      </c>
      <c r="E255" s="150" t="s">
        <v>1</v>
      </c>
      <c r="F255" s="151" t="s">
        <v>146</v>
      </c>
      <c r="H255" s="152">
        <v>89.2</v>
      </c>
      <c r="L255" s="149"/>
      <c r="M255" s="153"/>
      <c r="T255" s="154"/>
      <c r="AT255" s="150" t="s">
        <v>124</v>
      </c>
      <c r="AU255" s="150" t="s">
        <v>81</v>
      </c>
      <c r="AV255" s="13" t="s">
        <v>122</v>
      </c>
      <c r="AW255" s="13" t="s">
        <v>27</v>
      </c>
      <c r="AX255" s="13" t="s">
        <v>79</v>
      </c>
      <c r="AY255" s="150" t="s">
        <v>116</v>
      </c>
    </row>
    <row r="256" spans="2:65" s="1" customFormat="1" ht="16.5" customHeight="1">
      <c r="B256" s="128"/>
      <c r="C256" s="160" t="s">
        <v>8</v>
      </c>
      <c r="D256" s="160" t="s">
        <v>287</v>
      </c>
      <c r="E256" s="161" t="s">
        <v>367</v>
      </c>
      <c r="F256" s="162" t="s">
        <v>368</v>
      </c>
      <c r="G256" s="163" t="s">
        <v>223</v>
      </c>
      <c r="H256" s="164">
        <v>6.0880000000000001</v>
      </c>
      <c r="I256" s="165">
        <v>0</v>
      </c>
      <c r="J256" s="165">
        <f>ROUND(I256*H256,2)</f>
        <v>0</v>
      </c>
      <c r="K256" s="166"/>
      <c r="L256" s="167"/>
      <c r="M256" s="168" t="s">
        <v>1</v>
      </c>
      <c r="N256" s="169" t="s">
        <v>36</v>
      </c>
      <c r="O256" s="138">
        <v>0</v>
      </c>
      <c r="P256" s="138">
        <f>O256*H256</f>
        <v>0</v>
      </c>
      <c r="Q256" s="138">
        <v>1</v>
      </c>
      <c r="R256" s="138">
        <f>Q256*H256</f>
        <v>6.0880000000000001</v>
      </c>
      <c r="S256" s="138">
        <v>0</v>
      </c>
      <c r="T256" s="139">
        <f>S256*H256</f>
        <v>0</v>
      </c>
      <c r="AR256" s="140" t="s">
        <v>369</v>
      </c>
      <c r="AT256" s="140" t="s">
        <v>287</v>
      </c>
      <c r="AU256" s="140" t="s">
        <v>81</v>
      </c>
      <c r="AY256" s="16" t="s">
        <v>116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6" t="s">
        <v>79</v>
      </c>
      <c r="BK256" s="141">
        <f>ROUND(I256*H256,2)</f>
        <v>0</v>
      </c>
      <c r="BL256" s="16" t="s">
        <v>136</v>
      </c>
      <c r="BM256" s="140" t="s">
        <v>370</v>
      </c>
    </row>
    <row r="257" spans="2:51" s="14" customFormat="1">
      <c r="B257" s="155"/>
      <c r="D257" s="143" t="s">
        <v>124</v>
      </c>
      <c r="E257" s="156" t="s">
        <v>1</v>
      </c>
      <c r="F257" s="157" t="s">
        <v>185</v>
      </c>
      <c r="H257" s="156" t="s">
        <v>1</v>
      </c>
      <c r="L257" s="155"/>
      <c r="M257" s="158"/>
      <c r="T257" s="159"/>
      <c r="AT257" s="156" t="s">
        <v>124</v>
      </c>
      <c r="AU257" s="156" t="s">
        <v>81</v>
      </c>
      <c r="AV257" s="14" t="s">
        <v>79</v>
      </c>
      <c r="AW257" s="14" t="s">
        <v>27</v>
      </c>
      <c r="AX257" s="14" t="s">
        <v>71</v>
      </c>
      <c r="AY257" s="156" t="s">
        <v>116</v>
      </c>
    </row>
    <row r="258" spans="2:51" s="12" customFormat="1">
      <c r="B258" s="142"/>
      <c r="D258" s="143" t="s">
        <v>124</v>
      </c>
      <c r="E258" s="144" t="s">
        <v>1</v>
      </c>
      <c r="F258" s="145" t="s">
        <v>371</v>
      </c>
      <c r="H258" s="146">
        <v>1.048</v>
      </c>
      <c r="L258" s="142"/>
      <c r="M258" s="147"/>
      <c r="T258" s="148"/>
      <c r="AT258" s="144" t="s">
        <v>124</v>
      </c>
      <c r="AU258" s="144" t="s">
        <v>81</v>
      </c>
      <c r="AV258" s="12" t="s">
        <v>81</v>
      </c>
      <c r="AW258" s="12" t="s">
        <v>27</v>
      </c>
      <c r="AX258" s="12" t="s">
        <v>71</v>
      </c>
      <c r="AY258" s="144" t="s">
        <v>116</v>
      </c>
    </row>
    <row r="259" spans="2:51" s="12" customFormat="1">
      <c r="B259" s="142"/>
      <c r="D259" s="143" t="s">
        <v>124</v>
      </c>
      <c r="E259" s="144" t="s">
        <v>1</v>
      </c>
      <c r="F259" s="145" t="s">
        <v>372</v>
      </c>
      <c r="H259" s="146">
        <v>6.0880000000000001</v>
      </c>
      <c r="L259" s="142"/>
      <c r="M259" s="170"/>
      <c r="N259" s="171"/>
      <c r="O259" s="171"/>
      <c r="P259" s="171"/>
      <c r="Q259" s="171"/>
      <c r="R259" s="171"/>
      <c r="S259" s="171"/>
      <c r="T259" s="172"/>
      <c r="AT259" s="144" t="s">
        <v>124</v>
      </c>
      <c r="AU259" s="144" t="s">
        <v>81</v>
      </c>
      <c r="AV259" s="12" t="s">
        <v>81</v>
      </c>
      <c r="AW259" s="12" t="s">
        <v>27</v>
      </c>
      <c r="AX259" s="12" t="s">
        <v>79</v>
      </c>
      <c r="AY259" s="144" t="s">
        <v>116</v>
      </c>
    </row>
    <row r="260" spans="2:51" s="1" customFormat="1" ht="6.95" customHeight="1">
      <c r="B260" s="40"/>
      <c r="C260" s="41"/>
      <c r="D260" s="41"/>
      <c r="E260" s="41"/>
      <c r="F260" s="41"/>
      <c r="G260" s="41"/>
      <c r="H260" s="41"/>
      <c r="I260" s="41"/>
      <c r="J260" s="41"/>
      <c r="K260" s="41"/>
      <c r="L260" s="28"/>
    </row>
  </sheetData>
  <autoFilter ref="C123:K259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4"/>
  <sheetViews>
    <sheetView showGridLines="0" topLeftCell="A115" workbookViewId="0">
      <selection activeCell="W162" sqref="W16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4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6" t="s">
        <v>84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hidden="1" customHeight="1">
      <c r="B4" s="19"/>
      <c r="D4" s="20" t="s">
        <v>85</v>
      </c>
      <c r="L4" s="19"/>
      <c r="M4" s="84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16.5" hidden="1" customHeight="1">
      <c r="B7" s="19"/>
      <c r="E7" s="209" t="str">
        <f>'Rekapitulace stavby'!K6</f>
        <v>UHK - parkoviště</v>
      </c>
      <c r="F7" s="210"/>
      <c r="G7" s="210"/>
      <c r="H7" s="210"/>
      <c r="L7" s="19"/>
    </row>
    <row r="8" spans="2:46" s="1" customFormat="1" ht="12" hidden="1" customHeight="1">
      <c r="B8" s="28"/>
      <c r="D8" s="25" t="s">
        <v>86</v>
      </c>
      <c r="L8" s="28"/>
    </row>
    <row r="9" spans="2:46" s="1" customFormat="1" ht="16.5" hidden="1" customHeight="1">
      <c r="B9" s="28"/>
      <c r="E9" s="186" t="s">
        <v>373</v>
      </c>
      <c r="F9" s="208"/>
      <c r="G9" s="208"/>
      <c r="H9" s="208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>
        <f>'Rekapitulace stavby'!AN8</f>
        <v>45141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3" t="str">
        <f>IF('Rekapitulace stavby'!E11="","",'Rekapitulace stavby'!E11)</f>
        <v xml:space="preserve"> </v>
      </c>
      <c r="I15" s="25" t="s">
        <v>24</v>
      </c>
      <c r="J15" s="23" t="str">
        <f>IF('Rekapitulace stavby'!AN11="","",'Rekapitulace stavby'!AN11)</f>
        <v/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25</v>
      </c>
      <c r="I17" s="25" t="s">
        <v>22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02" t="str">
        <f>'Rekapitulace stavby'!E14</f>
        <v xml:space="preserve"> </v>
      </c>
      <c r="F18" s="202"/>
      <c r="G18" s="202"/>
      <c r="H18" s="202"/>
      <c r="I18" s="25" t="s">
        <v>24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26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3" t="str">
        <f>IF('Rekapitulace stavby'!E17="","",'Rekapitulace stavby'!E17)</f>
        <v xml:space="preserve"> </v>
      </c>
      <c r="I21" s="25" t="s">
        <v>24</v>
      </c>
      <c r="J21" s="23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28</v>
      </c>
      <c r="I23" s="25" t="s">
        <v>22</v>
      </c>
      <c r="J23" s="23" t="s">
        <v>1</v>
      </c>
      <c r="L23" s="28"/>
    </row>
    <row r="24" spans="2:12" s="1" customFormat="1" ht="18" hidden="1" customHeight="1">
      <c r="B24" s="28"/>
      <c r="E24" s="23" t="s">
        <v>29</v>
      </c>
      <c r="I24" s="25" t="s">
        <v>24</v>
      </c>
      <c r="J24" s="23" t="s">
        <v>1</v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30</v>
      </c>
      <c r="L26" s="28"/>
    </row>
    <row r="27" spans="2:12" s="7" customFormat="1" ht="16.5" hidden="1" customHeight="1">
      <c r="B27" s="85"/>
      <c r="E27" s="204" t="s">
        <v>1</v>
      </c>
      <c r="F27" s="204"/>
      <c r="G27" s="204"/>
      <c r="H27" s="204"/>
      <c r="L27" s="85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31</v>
      </c>
      <c r="J30" s="62">
        <f>ROUND(J123,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hidden="1" customHeight="1">
      <c r="B33" s="28"/>
      <c r="D33" s="51" t="s">
        <v>35</v>
      </c>
      <c r="E33" s="25" t="s">
        <v>36</v>
      </c>
      <c r="F33" s="87">
        <f>ROUND((SUM(BE123:BE173)),  2)</f>
        <v>0</v>
      </c>
      <c r="I33" s="88">
        <v>0.21</v>
      </c>
      <c r="J33" s="87">
        <f>ROUND(((SUM(BE123:BE173))*I33),  2)</f>
        <v>0</v>
      </c>
      <c r="L33" s="28"/>
    </row>
    <row r="34" spans="2:12" s="1" customFormat="1" ht="14.45" hidden="1" customHeight="1">
      <c r="B34" s="28"/>
      <c r="E34" s="25" t="s">
        <v>37</v>
      </c>
      <c r="F34" s="87">
        <f>ROUND((SUM(BF123:BF173)),  2)</f>
        <v>0</v>
      </c>
      <c r="I34" s="88">
        <v>0.15</v>
      </c>
      <c r="J34" s="87">
        <f>ROUND(((SUM(BF123:BF173))*I34),  2)</f>
        <v>0</v>
      </c>
      <c r="L34" s="28"/>
    </row>
    <row r="35" spans="2:12" s="1" customFormat="1" ht="14.45" hidden="1" customHeight="1">
      <c r="B35" s="28"/>
      <c r="E35" s="25" t="s">
        <v>38</v>
      </c>
      <c r="F35" s="87">
        <f>ROUND((SUM(BG123:BG173)),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5" t="s">
        <v>39</v>
      </c>
      <c r="F36" s="87">
        <f>ROUND((SUM(BH123:BH173)),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5" t="s">
        <v>40</v>
      </c>
      <c r="F37" s="87">
        <f>ROUND((SUM(BI123:BI173)),  2)</f>
        <v>0</v>
      </c>
      <c r="I37" s="88">
        <v>0</v>
      </c>
      <c r="J37" s="87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88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16.5" hidden="1" customHeight="1">
      <c r="B85" s="28"/>
      <c r="E85" s="209" t="str">
        <f>E7</f>
        <v>UHK - parkoviště</v>
      </c>
      <c r="F85" s="210"/>
      <c r="G85" s="210"/>
      <c r="H85" s="210"/>
      <c r="L85" s="28"/>
    </row>
    <row r="86" spans="2:47" s="1" customFormat="1" ht="12" hidden="1" customHeight="1">
      <c r="B86" s="28"/>
      <c r="C86" s="25" t="s">
        <v>86</v>
      </c>
      <c r="L86" s="28"/>
    </row>
    <row r="87" spans="2:47" s="1" customFormat="1" ht="16.5" hidden="1" customHeight="1">
      <c r="B87" s="28"/>
      <c r="E87" s="186" t="str">
        <f>E9</f>
        <v>02 - Nabíjecí stanice - stavební část</v>
      </c>
      <c r="F87" s="208"/>
      <c r="G87" s="208"/>
      <c r="H87" s="208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Hradec Králové</v>
      </c>
      <c r="I89" s="25" t="s">
        <v>20</v>
      </c>
      <c r="J89" s="48">
        <f>IF(J12="","",J12)</f>
        <v>45141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5" t="s">
        <v>21</v>
      </c>
      <c r="F91" s="23" t="str">
        <f>E15</f>
        <v xml:space="preserve"> </v>
      </c>
      <c r="I91" s="25" t="s">
        <v>26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5" t="s">
        <v>25</v>
      </c>
      <c r="F92" s="23" t="str">
        <f>IF(E18="","",E18)</f>
        <v xml:space="preserve"> </v>
      </c>
      <c r="I92" s="25" t="s">
        <v>28</v>
      </c>
      <c r="J92" s="26" t="str">
        <f>E24</f>
        <v>Michal Holánek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89</v>
      </c>
      <c r="D94" s="89"/>
      <c r="E94" s="89"/>
      <c r="F94" s="89"/>
      <c r="G94" s="89"/>
      <c r="H94" s="89"/>
      <c r="I94" s="89"/>
      <c r="J94" s="98" t="s">
        <v>90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9" t="s">
        <v>91</v>
      </c>
      <c r="J96" s="62">
        <f>J123</f>
        <v>0</v>
      </c>
      <c r="L96" s="28"/>
      <c r="AU96" s="16" t="s">
        <v>92</v>
      </c>
    </row>
    <row r="97" spans="2:12" s="8" customFormat="1" ht="24.95" hidden="1" customHeight="1">
      <c r="B97" s="100"/>
      <c r="D97" s="101" t="s">
        <v>93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9" customFormat="1" ht="19.899999999999999" hidden="1" customHeight="1">
      <c r="B98" s="104"/>
      <c r="D98" s="105" t="s">
        <v>94</v>
      </c>
      <c r="E98" s="106"/>
      <c r="F98" s="106"/>
      <c r="G98" s="106"/>
      <c r="H98" s="106"/>
      <c r="I98" s="106"/>
      <c r="J98" s="107">
        <f>J125</f>
        <v>0</v>
      </c>
      <c r="L98" s="104"/>
    </row>
    <row r="99" spans="2:12" s="9" customFormat="1" ht="19.899999999999999" hidden="1" customHeight="1">
      <c r="B99" s="104"/>
      <c r="D99" s="105" t="s">
        <v>95</v>
      </c>
      <c r="E99" s="106"/>
      <c r="F99" s="106"/>
      <c r="G99" s="106"/>
      <c r="H99" s="106"/>
      <c r="I99" s="106"/>
      <c r="J99" s="107">
        <f>J147</f>
        <v>0</v>
      </c>
      <c r="L99" s="104"/>
    </row>
    <row r="100" spans="2:12" s="9" customFormat="1" ht="19.899999999999999" hidden="1" customHeight="1">
      <c r="B100" s="104"/>
      <c r="D100" s="105" t="s">
        <v>96</v>
      </c>
      <c r="E100" s="106"/>
      <c r="F100" s="106"/>
      <c r="G100" s="106"/>
      <c r="H100" s="106"/>
      <c r="I100" s="106"/>
      <c r="J100" s="107">
        <f>J153</f>
        <v>0</v>
      </c>
      <c r="L100" s="104"/>
    </row>
    <row r="101" spans="2:12" s="9" customFormat="1" ht="19.899999999999999" hidden="1" customHeight="1">
      <c r="B101" s="104"/>
      <c r="D101" s="105" t="s">
        <v>97</v>
      </c>
      <c r="E101" s="106"/>
      <c r="F101" s="106"/>
      <c r="G101" s="106"/>
      <c r="H101" s="106"/>
      <c r="I101" s="106"/>
      <c r="J101" s="107">
        <f>J162</f>
        <v>0</v>
      </c>
      <c r="L101" s="104"/>
    </row>
    <row r="102" spans="2:12" s="8" customFormat="1" ht="24.95" hidden="1" customHeight="1">
      <c r="B102" s="100"/>
      <c r="D102" s="101" t="s">
        <v>99</v>
      </c>
      <c r="E102" s="102"/>
      <c r="F102" s="102"/>
      <c r="G102" s="102"/>
      <c r="H102" s="102"/>
      <c r="I102" s="102"/>
      <c r="J102" s="103">
        <f>J167</f>
        <v>0</v>
      </c>
      <c r="L102" s="100"/>
    </row>
    <row r="103" spans="2:12" s="9" customFormat="1" ht="19.899999999999999" hidden="1" customHeight="1">
      <c r="B103" s="104"/>
      <c r="D103" s="105" t="s">
        <v>100</v>
      </c>
      <c r="E103" s="106"/>
      <c r="F103" s="106"/>
      <c r="G103" s="106"/>
      <c r="H103" s="106"/>
      <c r="I103" s="106"/>
      <c r="J103" s="107">
        <f>J168</f>
        <v>0</v>
      </c>
      <c r="L103" s="104"/>
    </row>
    <row r="104" spans="2:12" s="1" customFormat="1" ht="21.75" hidden="1" customHeight="1">
      <c r="B104" s="28"/>
      <c r="L104" s="28"/>
    </row>
    <row r="105" spans="2:12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12" hidden="1"/>
    <row r="107" spans="2:12" hidden="1"/>
    <row r="108" spans="2:12" hidden="1"/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20" t="s">
        <v>101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5" t="s">
        <v>14</v>
      </c>
      <c r="L112" s="28"/>
    </row>
    <row r="113" spans="2:65" s="1" customFormat="1" ht="16.5" customHeight="1">
      <c r="B113" s="28"/>
      <c r="E113" s="209" t="str">
        <f>E7</f>
        <v>UHK - parkoviště</v>
      </c>
      <c r="F113" s="210"/>
      <c r="G113" s="210"/>
      <c r="H113" s="210"/>
      <c r="L113" s="28"/>
    </row>
    <row r="114" spans="2:65" s="1" customFormat="1" ht="12" customHeight="1">
      <c r="B114" s="28"/>
      <c r="C114" s="25" t="s">
        <v>86</v>
      </c>
      <c r="L114" s="28"/>
    </row>
    <row r="115" spans="2:65" s="1" customFormat="1" ht="16.5" customHeight="1">
      <c r="B115" s="28"/>
      <c r="E115" s="186" t="str">
        <f>E9</f>
        <v>02 - Nabíjecí stanice - stavební část</v>
      </c>
      <c r="F115" s="208"/>
      <c r="G115" s="208"/>
      <c r="H115" s="208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5" t="s">
        <v>18</v>
      </c>
      <c r="F117" s="23" t="str">
        <f>F12</f>
        <v>Hradec Králové</v>
      </c>
      <c r="I117" s="25" t="s">
        <v>20</v>
      </c>
      <c r="J117" s="48">
        <f>IF(J12="","",J12)</f>
        <v>45141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5" t="s">
        <v>21</v>
      </c>
      <c r="F119" s="23" t="str">
        <f>E15</f>
        <v xml:space="preserve"> </v>
      </c>
      <c r="I119" s="25" t="s">
        <v>26</v>
      </c>
      <c r="J119" s="26" t="str">
        <f>E21</f>
        <v xml:space="preserve"> </v>
      </c>
      <c r="L119" s="28"/>
    </row>
    <row r="120" spans="2:65" s="1" customFormat="1" ht="15.2" customHeight="1">
      <c r="B120" s="28"/>
      <c r="C120" s="25" t="s">
        <v>25</v>
      </c>
      <c r="F120" s="23" t="str">
        <f>IF(E18="","",E18)</f>
        <v xml:space="preserve"> </v>
      </c>
      <c r="I120" s="25" t="s">
        <v>28</v>
      </c>
      <c r="J120" s="26" t="str">
        <f>E24</f>
        <v>Michal Holánek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08"/>
      <c r="C122" s="109" t="s">
        <v>102</v>
      </c>
      <c r="D122" s="110" t="s">
        <v>56</v>
      </c>
      <c r="E122" s="110" t="s">
        <v>52</v>
      </c>
      <c r="F122" s="110" t="s">
        <v>53</v>
      </c>
      <c r="G122" s="110" t="s">
        <v>103</v>
      </c>
      <c r="H122" s="110" t="s">
        <v>104</v>
      </c>
      <c r="I122" s="110" t="s">
        <v>105</v>
      </c>
      <c r="J122" s="111" t="s">
        <v>90</v>
      </c>
      <c r="K122" s="112" t="s">
        <v>106</v>
      </c>
      <c r="L122" s="108"/>
      <c r="M122" s="55" t="s">
        <v>1</v>
      </c>
      <c r="N122" s="56" t="s">
        <v>35</v>
      </c>
      <c r="O122" s="56" t="s">
        <v>107</v>
      </c>
      <c r="P122" s="56" t="s">
        <v>108</v>
      </c>
      <c r="Q122" s="56" t="s">
        <v>109</v>
      </c>
      <c r="R122" s="56" t="s">
        <v>110</v>
      </c>
      <c r="S122" s="56" t="s">
        <v>111</v>
      </c>
      <c r="T122" s="57" t="s">
        <v>112</v>
      </c>
    </row>
    <row r="123" spans="2:65" s="1" customFormat="1" ht="22.9" customHeight="1">
      <c r="B123" s="28"/>
      <c r="C123" s="60" t="s">
        <v>113</v>
      </c>
      <c r="J123" s="113">
        <f>BK123</f>
        <v>0</v>
      </c>
      <c r="L123" s="28"/>
      <c r="M123" s="58"/>
      <c r="N123" s="49"/>
      <c r="O123" s="49"/>
      <c r="P123" s="114">
        <f>P124+P167</f>
        <v>59.036831999999983</v>
      </c>
      <c r="Q123" s="49"/>
      <c r="R123" s="114">
        <f>R124+R167</f>
        <v>8.0208508599999995</v>
      </c>
      <c r="S123" s="49"/>
      <c r="T123" s="115">
        <f>T124+T167</f>
        <v>0</v>
      </c>
      <c r="AT123" s="16" t="s">
        <v>70</v>
      </c>
      <c r="AU123" s="16" t="s">
        <v>92</v>
      </c>
      <c r="BK123" s="116">
        <f>BK124+BK167</f>
        <v>0</v>
      </c>
    </row>
    <row r="124" spans="2:65" s="11" customFormat="1" ht="25.9" customHeight="1">
      <c r="B124" s="117"/>
      <c r="D124" s="118" t="s">
        <v>70</v>
      </c>
      <c r="E124" s="119" t="s">
        <v>114</v>
      </c>
      <c r="F124" s="119" t="s">
        <v>115</v>
      </c>
      <c r="J124" s="120">
        <f>BK124</f>
        <v>0</v>
      </c>
      <c r="L124" s="117"/>
      <c r="M124" s="121"/>
      <c r="P124" s="122">
        <f>P125+P147+P153+P162</f>
        <v>58.776831999999985</v>
      </c>
      <c r="R124" s="122">
        <f>R125+R147+R153+R162</f>
        <v>7.8208508600000002</v>
      </c>
      <c r="T124" s="123">
        <f>T125+T147+T153+T162</f>
        <v>0</v>
      </c>
      <c r="AR124" s="118" t="s">
        <v>79</v>
      </c>
      <c r="AT124" s="124" t="s">
        <v>70</v>
      </c>
      <c r="AU124" s="124" t="s">
        <v>71</v>
      </c>
      <c r="AY124" s="118" t="s">
        <v>116</v>
      </c>
      <c r="BK124" s="125">
        <f>BK125+BK147+BK153+BK162</f>
        <v>0</v>
      </c>
    </row>
    <row r="125" spans="2:65" s="11" customFormat="1" ht="22.9" customHeight="1">
      <c r="B125" s="117"/>
      <c r="D125" s="118" t="s">
        <v>70</v>
      </c>
      <c r="E125" s="126" t="s">
        <v>79</v>
      </c>
      <c r="F125" s="126" t="s">
        <v>117</v>
      </c>
      <c r="J125" s="127">
        <f>BK125</f>
        <v>0</v>
      </c>
      <c r="L125" s="117"/>
      <c r="M125" s="121"/>
      <c r="P125" s="122">
        <f>SUM(P126:P146)</f>
        <v>47.735479999999988</v>
      </c>
      <c r="R125" s="122">
        <f>SUM(R126:R146)</f>
        <v>0</v>
      </c>
      <c r="T125" s="123">
        <f>SUM(T126:T146)</f>
        <v>0</v>
      </c>
      <c r="AR125" s="118" t="s">
        <v>79</v>
      </c>
      <c r="AT125" s="124" t="s">
        <v>70</v>
      </c>
      <c r="AU125" s="124" t="s">
        <v>79</v>
      </c>
      <c r="AY125" s="118" t="s">
        <v>116</v>
      </c>
      <c r="BK125" s="125">
        <f>SUM(BK126:BK146)</f>
        <v>0</v>
      </c>
    </row>
    <row r="126" spans="2:65" s="1" customFormat="1" ht="16.5" customHeight="1">
      <c r="B126" s="128"/>
      <c r="C126" s="129" t="s">
        <v>169</v>
      </c>
      <c r="D126" s="129" t="s">
        <v>118</v>
      </c>
      <c r="E126" s="130" t="s">
        <v>170</v>
      </c>
      <c r="F126" s="131" t="s">
        <v>171</v>
      </c>
      <c r="G126" s="132" t="s">
        <v>121</v>
      </c>
      <c r="H126" s="133">
        <v>5.28</v>
      </c>
      <c r="I126" s="134">
        <v>0</v>
      </c>
      <c r="J126" s="134">
        <f>ROUND(I126*H126,2)</f>
        <v>0</v>
      </c>
      <c r="K126" s="135"/>
      <c r="L126" s="28"/>
      <c r="M126" s="136" t="s">
        <v>1</v>
      </c>
      <c r="N126" s="137" t="s">
        <v>36</v>
      </c>
      <c r="O126" s="138">
        <v>0.55100000000000005</v>
      </c>
      <c r="P126" s="138">
        <f>O126*H126</f>
        <v>2.9092800000000003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122</v>
      </c>
      <c r="AT126" s="140" t="s">
        <v>118</v>
      </c>
      <c r="AU126" s="140" t="s">
        <v>81</v>
      </c>
      <c r="AY126" s="16" t="s">
        <v>116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6" t="s">
        <v>79</v>
      </c>
      <c r="BK126" s="141">
        <f>ROUND(I126*H126,2)</f>
        <v>0</v>
      </c>
      <c r="BL126" s="16" t="s">
        <v>122</v>
      </c>
      <c r="BM126" s="140" t="s">
        <v>172</v>
      </c>
    </row>
    <row r="127" spans="2:65" s="12" customFormat="1">
      <c r="B127" s="142"/>
      <c r="D127" s="143" t="s">
        <v>124</v>
      </c>
      <c r="E127" s="144" t="s">
        <v>1</v>
      </c>
      <c r="F127" s="145" t="s">
        <v>374</v>
      </c>
      <c r="H127" s="146">
        <v>5.28</v>
      </c>
      <c r="L127" s="142"/>
      <c r="M127" s="147"/>
      <c r="T127" s="148"/>
      <c r="AT127" s="144" t="s">
        <v>124</v>
      </c>
      <c r="AU127" s="144" t="s">
        <v>81</v>
      </c>
      <c r="AV127" s="12" t="s">
        <v>81</v>
      </c>
      <c r="AW127" s="12" t="s">
        <v>27</v>
      </c>
      <c r="AX127" s="12" t="s">
        <v>71</v>
      </c>
      <c r="AY127" s="144" t="s">
        <v>116</v>
      </c>
    </row>
    <row r="128" spans="2:65" s="13" customFormat="1">
      <c r="B128" s="149"/>
      <c r="D128" s="143" t="s">
        <v>124</v>
      </c>
      <c r="E128" s="150" t="s">
        <v>1</v>
      </c>
      <c r="F128" s="151" t="s">
        <v>146</v>
      </c>
      <c r="H128" s="152">
        <v>5.28</v>
      </c>
      <c r="L128" s="149"/>
      <c r="M128" s="153"/>
      <c r="T128" s="154"/>
      <c r="AT128" s="150" t="s">
        <v>124</v>
      </c>
      <c r="AU128" s="150" t="s">
        <v>81</v>
      </c>
      <c r="AV128" s="13" t="s">
        <v>122</v>
      </c>
      <c r="AW128" s="13" t="s">
        <v>27</v>
      </c>
      <c r="AX128" s="13" t="s">
        <v>79</v>
      </c>
      <c r="AY128" s="150" t="s">
        <v>116</v>
      </c>
    </row>
    <row r="129" spans="2:65" s="1" customFormat="1" ht="24.2" customHeight="1">
      <c r="B129" s="128"/>
      <c r="C129" s="129" t="s">
        <v>347</v>
      </c>
      <c r="D129" s="129" t="s">
        <v>118</v>
      </c>
      <c r="E129" s="130" t="s">
        <v>176</v>
      </c>
      <c r="F129" s="131" t="s">
        <v>177</v>
      </c>
      <c r="G129" s="132" t="s">
        <v>178</v>
      </c>
      <c r="H129" s="133">
        <v>1.8</v>
      </c>
      <c r="I129" s="134">
        <v>0</v>
      </c>
      <c r="J129" s="134">
        <f>ROUND(I129*H129,2)</f>
        <v>0</v>
      </c>
      <c r="K129" s="135"/>
      <c r="L129" s="28"/>
      <c r="M129" s="136" t="s">
        <v>1</v>
      </c>
      <c r="N129" s="137" t="s">
        <v>36</v>
      </c>
      <c r="O129" s="138">
        <v>3.1480000000000001</v>
      </c>
      <c r="P129" s="138">
        <f>O129*H129</f>
        <v>5.6664000000000003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122</v>
      </c>
      <c r="AT129" s="140" t="s">
        <v>118</v>
      </c>
      <c r="AU129" s="140" t="s">
        <v>81</v>
      </c>
      <c r="AY129" s="16" t="s">
        <v>116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6" t="s">
        <v>79</v>
      </c>
      <c r="BK129" s="141">
        <f>ROUND(I129*H129,2)</f>
        <v>0</v>
      </c>
      <c r="BL129" s="16" t="s">
        <v>122</v>
      </c>
      <c r="BM129" s="140" t="s">
        <v>375</v>
      </c>
    </row>
    <row r="130" spans="2:65" s="12" customFormat="1">
      <c r="B130" s="142"/>
      <c r="D130" s="143" t="s">
        <v>124</v>
      </c>
      <c r="E130" s="144" t="s">
        <v>1</v>
      </c>
      <c r="F130" s="145" t="s">
        <v>376</v>
      </c>
      <c r="H130" s="146">
        <v>1.8</v>
      </c>
      <c r="L130" s="142"/>
      <c r="M130" s="147"/>
      <c r="T130" s="148"/>
      <c r="AT130" s="144" t="s">
        <v>124</v>
      </c>
      <c r="AU130" s="144" t="s">
        <v>81</v>
      </c>
      <c r="AV130" s="12" t="s">
        <v>81</v>
      </c>
      <c r="AW130" s="12" t="s">
        <v>27</v>
      </c>
      <c r="AX130" s="12" t="s">
        <v>79</v>
      </c>
      <c r="AY130" s="144" t="s">
        <v>116</v>
      </c>
    </row>
    <row r="131" spans="2:65" s="1" customFormat="1" ht="24.2" customHeight="1">
      <c r="B131" s="128"/>
      <c r="C131" s="129" t="s">
        <v>188</v>
      </c>
      <c r="D131" s="129" t="s">
        <v>118</v>
      </c>
      <c r="E131" s="130" t="s">
        <v>189</v>
      </c>
      <c r="F131" s="131" t="s">
        <v>190</v>
      </c>
      <c r="G131" s="132" t="s">
        <v>178</v>
      </c>
      <c r="H131" s="133">
        <v>3.96</v>
      </c>
      <c r="I131" s="134">
        <v>0</v>
      </c>
      <c r="J131" s="134">
        <f>ROUND(I131*H131,2)</f>
        <v>0</v>
      </c>
      <c r="K131" s="135"/>
      <c r="L131" s="28"/>
      <c r="M131" s="136" t="s">
        <v>1</v>
      </c>
      <c r="N131" s="137" t="s">
        <v>36</v>
      </c>
      <c r="O131" s="138">
        <v>2.0190000000000001</v>
      </c>
      <c r="P131" s="138">
        <f>O131*H131</f>
        <v>7.9952400000000008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122</v>
      </c>
      <c r="AT131" s="140" t="s">
        <v>118</v>
      </c>
      <c r="AU131" s="140" t="s">
        <v>81</v>
      </c>
      <c r="AY131" s="16" t="s">
        <v>116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79</v>
      </c>
      <c r="BK131" s="141">
        <f>ROUND(I131*H131,2)</f>
        <v>0</v>
      </c>
      <c r="BL131" s="16" t="s">
        <v>122</v>
      </c>
      <c r="BM131" s="140" t="s">
        <v>191</v>
      </c>
    </row>
    <row r="132" spans="2:65" s="14" customFormat="1">
      <c r="B132" s="155"/>
      <c r="D132" s="143" t="s">
        <v>124</v>
      </c>
      <c r="E132" s="156" t="s">
        <v>1</v>
      </c>
      <c r="F132" s="157" t="s">
        <v>377</v>
      </c>
      <c r="H132" s="156" t="s">
        <v>1</v>
      </c>
      <c r="L132" s="155"/>
      <c r="M132" s="158"/>
      <c r="T132" s="159"/>
      <c r="AT132" s="156" t="s">
        <v>124</v>
      </c>
      <c r="AU132" s="156" t="s">
        <v>81</v>
      </c>
      <c r="AV132" s="14" t="s">
        <v>79</v>
      </c>
      <c r="AW132" s="14" t="s">
        <v>27</v>
      </c>
      <c r="AX132" s="14" t="s">
        <v>71</v>
      </c>
      <c r="AY132" s="156" t="s">
        <v>116</v>
      </c>
    </row>
    <row r="133" spans="2:65" s="12" customFormat="1">
      <c r="B133" s="142"/>
      <c r="D133" s="143" t="s">
        <v>124</v>
      </c>
      <c r="E133" s="144" t="s">
        <v>1</v>
      </c>
      <c r="F133" s="145" t="s">
        <v>378</v>
      </c>
      <c r="H133" s="146">
        <v>3.96</v>
      </c>
      <c r="L133" s="142"/>
      <c r="M133" s="147"/>
      <c r="T133" s="148"/>
      <c r="AT133" s="144" t="s">
        <v>124</v>
      </c>
      <c r="AU133" s="144" t="s">
        <v>81</v>
      </c>
      <c r="AV133" s="12" t="s">
        <v>81</v>
      </c>
      <c r="AW133" s="12" t="s">
        <v>27</v>
      </c>
      <c r="AX133" s="12" t="s">
        <v>71</v>
      </c>
      <c r="AY133" s="144" t="s">
        <v>116</v>
      </c>
    </row>
    <row r="134" spans="2:65" s="13" customFormat="1">
      <c r="B134" s="149"/>
      <c r="D134" s="143" t="s">
        <v>124</v>
      </c>
      <c r="E134" s="150" t="s">
        <v>1</v>
      </c>
      <c r="F134" s="151" t="s">
        <v>146</v>
      </c>
      <c r="H134" s="152">
        <v>3.96</v>
      </c>
      <c r="L134" s="149"/>
      <c r="M134" s="153"/>
      <c r="T134" s="154"/>
      <c r="AT134" s="150" t="s">
        <v>124</v>
      </c>
      <c r="AU134" s="150" t="s">
        <v>81</v>
      </c>
      <c r="AV134" s="13" t="s">
        <v>122</v>
      </c>
      <c r="AW134" s="13" t="s">
        <v>27</v>
      </c>
      <c r="AX134" s="13" t="s">
        <v>79</v>
      </c>
      <c r="AY134" s="150" t="s">
        <v>116</v>
      </c>
    </row>
    <row r="135" spans="2:65" s="1" customFormat="1" ht="37.9" customHeight="1">
      <c r="B135" s="128"/>
      <c r="C135" s="129" t="s">
        <v>202</v>
      </c>
      <c r="D135" s="129" t="s">
        <v>118</v>
      </c>
      <c r="E135" s="130" t="s">
        <v>203</v>
      </c>
      <c r="F135" s="131" t="s">
        <v>204</v>
      </c>
      <c r="G135" s="132" t="s">
        <v>158</v>
      </c>
      <c r="H135" s="133">
        <v>14.5</v>
      </c>
      <c r="I135" s="134">
        <v>0</v>
      </c>
      <c r="J135" s="134">
        <f>ROUND(I135*H135,2)</f>
        <v>0</v>
      </c>
      <c r="K135" s="135"/>
      <c r="L135" s="28"/>
      <c r="M135" s="136" t="s">
        <v>1</v>
      </c>
      <c r="N135" s="137" t="s">
        <v>36</v>
      </c>
      <c r="O135" s="138">
        <v>1.6519999999999999</v>
      </c>
      <c r="P135" s="138">
        <f>O135*H135</f>
        <v>23.953999999999997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122</v>
      </c>
      <c r="AT135" s="140" t="s">
        <v>118</v>
      </c>
      <c r="AU135" s="140" t="s">
        <v>81</v>
      </c>
      <c r="AY135" s="16" t="s">
        <v>116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79</v>
      </c>
      <c r="BK135" s="141">
        <f>ROUND(I135*H135,2)</f>
        <v>0</v>
      </c>
      <c r="BL135" s="16" t="s">
        <v>122</v>
      </c>
      <c r="BM135" s="140" t="s">
        <v>205</v>
      </c>
    </row>
    <row r="136" spans="2:65" s="12" customFormat="1">
      <c r="B136" s="142"/>
      <c r="D136" s="143" t="s">
        <v>124</v>
      </c>
      <c r="E136" s="144" t="s">
        <v>1</v>
      </c>
      <c r="F136" s="145" t="s">
        <v>379</v>
      </c>
      <c r="H136" s="146">
        <v>14.5</v>
      </c>
      <c r="L136" s="142"/>
      <c r="M136" s="147"/>
      <c r="T136" s="148"/>
      <c r="AT136" s="144" t="s">
        <v>124</v>
      </c>
      <c r="AU136" s="144" t="s">
        <v>81</v>
      </c>
      <c r="AV136" s="12" t="s">
        <v>81</v>
      </c>
      <c r="AW136" s="12" t="s">
        <v>27</v>
      </c>
      <c r="AX136" s="12" t="s">
        <v>79</v>
      </c>
      <c r="AY136" s="144" t="s">
        <v>116</v>
      </c>
    </row>
    <row r="137" spans="2:65" s="1" customFormat="1" ht="37.9" customHeight="1">
      <c r="B137" s="128"/>
      <c r="C137" s="129" t="s">
        <v>131</v>
      </c>
      <c r="D137" s="129" t="s">
        <v>118</v>
      </c>
      <c r="E137" s="130" t="s">
        <v>212</v>
      </c>
      <c r="F137" s="131" t="s">
        <v>213</v>
      </c>
      <c r="G137" s="132" t="s">
        <v>178</v>
      </c>
      <c r="H137" s="133">
        <v>1.8</v>
      </c>
      <c r="I137" s="134">
        <v>0</v>
      </c>
      <c r="J137" s="134">
        <f>ROUND(I137*H137,2)</f>
        <v>0</v>
      </c>
      <c r="K137" s="135"/>
      <c r="L137" s="28"/>
      <c r="M137" s="136" t="s">
        <v>1</v>
      </c>
      <c r="N137" s="137" t="s">
        <v>36</v>
      </c>
      <c r="O137" s="138">
        <v>8.6999999999999994E-2</v>
      </c>
      <c r="P137" s="138">
        <f>O137*H137</f>
        <v>0.15659999999999999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122</v>
      </c>
      <c r="AT137" s="140" t="s">
        <v>118</v>
      </c>
      <c r="AU137" s="140" t="s">
        <v>81</v>
      </c>
      <c r="AY137" s="16" t="s">
        <v>116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79</v>
      </c>
      <c r="BK137" s="141">
        <f>ROUND(I137*H137,2)</f>
        <v>0</v>
      </c>
      <c r="BL137" s="16" t="s">
        <v>122</v>
      </c>
      <c r="BM137" s="140" t="s">
        <v>380</v>
      </c>
    </row>
    <row r="138" spans="2:65" s="1" customFormat="1" ht="24.2" customHeight="1">
      <c r="B138" s="128"/>
      <c r="C138" s="129" t="s">
        <v>352</v>
      </c>
      <c r="D138" s="129" t="s">
        <v>118</v>
      </c>
      <c r="E138" s="130" t="s">
        <v>217</v>
      </c>
      <c r="F138" s="131" t="s">
        <v>218</v>
      </c>
      <c r="G138" s="132" t="s">
        <v>178</v>
      </c>
      <c r="H138" s="133">
        <v>1.8</v>
      </c>
      <c r="I138" s="134">
        <v>0</v>
      </c>
      <c r="J138" s="134">
        <f>ROUND(I138*H138,2)</f>
        <v>0</v>
      </c>
      <c r="K138" s="135"/>
      <c r="L138" s="28"/>
      <c r="M138" s="136" t="s">
        <v>1</v>
      </c>
      <c r="N138" s="137" t="s">
        <v>36</v>
      </c>
      <c r="O138" s="138">
        <v>0.19700000000000001</v>
      </c>
      <c r="P138" s="138">
        <f>O138*H138</f>
        <v>0.35460000000000003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122</v>
      </c>
      <c r="AT138" s="140" t="s">
        <v>118</v>
      </c>
      <c r="AU138" s="140" t="s">
        <v>81</v>
      </c>
      <c r="AY138" s="16" t="s">
        <v>116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79</v>
      </c>
      <c r="BK138" s="141">
        <f>ROUND(I138*H138,2)</f>
        <v>0</v>
      </c>
      <c r="BL138" s="16" t="s">
        <v>122</v>
      </c>
      <c r="BM138" s="140" t="s">
        <v>381</v>
      </c>
    </row>
    <row r="139" spans="2:65" s="1" customFormat="1" ht="33" customHeight="1">
      <c r="B139" s="128"/>
      <c r="C139" s="129" t="s">
        <v>211</v>
      </c>
      <c r="D139" s="129" t="s">
        <v>118</v>
      </c>
      <c r="E139" s="130" t="s">
        <v>221</v>
      </c>
      <c r="F139" s="131" t="s">
        <v>222</v>
      </c>
      <c r="G139" s="132" t="s">
        <v>223</v>
      </c>
      <c r="H139" s="133">
        <v>3.06</v>
      </c>
      <c r="I139" s="134">
        <v>0</v>
      </c>
      <c r="J139" s="134">
        <f>ROUND(I139*H139,2)</f>
        <v>0</v>
      </c>
      <c r="K139" s="135"/>
      <c r="L139" s="28"/>
      <c r="M139" s="136" t="s">
        <v>1</v>
      </c>
      <c r="N139" s="137" t="s">
        <v>36</v>
      </c>
      <c r="O139" s="138">
        <v>0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122</v>
      </c>
      <c r="AT139" s="140" t="s">
        <v>118</v>
      </c>
      <c r="AU139" s="140" t="s">
        <v>81</v>
      </c>
      <c r="AY139" s="16" t="s">
        <v>116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6" t="s">
        <v>79</v>
      </c>
      <c r="BK139" s="141">
        <f>ROUND(I139*H139,2)</f>
        <v>0</v>
      </c>
      <c r="BL139" s="16" t="s">
        <v>122</v>
      </c>
      <c r="BM139" s="140" t="s">
        <v>382</v>
      </c>
    </row>
    <row r="140" spans="2:65" s="12" customFormat="1">
      <c r="B140" s="142"/>
      <c r="D140" s="143" t="s">
        <v>124</v>
      </c>
      <c r="E140" s="144" t="s">
        <v>1</v>
      </c>
      <c r="F140" s="145" t="s">
        <v>383</v>
      </c>
      <c r="H140" s="146">
        <v>3.06</v>
      </c>
      <c r="L140" s="142"/>
      <c r="M140" s="147"/>
      <c r="T140" s="148"/>
      <c r="AT140" s="144" t="s">
        <v>124</v>
      </c>
      <c r="AU140" s="144" t="s">
        <v>81</v>
      </c>
      <c r="AV140" s="12" t="s">
        <v>81</v>
      </c>
      <c r="AW140" s="12" t="s">
        <v>27</v>
      </c>
      <c r="AX140" s="12" t="s">
        <v>79</v>
      </c>
      <c r="AY140" s="144" t="s">
        <v>116</v>
      </c>
    </row>
    <row r="141" spans="2:65" s="1" customFormat="1" ht="16.5" customHeight="1">
      <c r="B141" s="128"/>
      <c r="C141" s="129" t="s">
        <v>216</v>
      </c>
      <c r="D141" s="129" t="s">
        <v>118</v>
      </c>
      <c r="E141" s="130" t="s">
        <v>227</v>
      </c>
      <c r="F141" s="131" t="s">
        <v>228</v>
      </c>
      <c r="G141" s="132" t="s">
        <v>178</v>
      </c>
      <c r="H141" s="133">
        <v>1.8</v>
      </c>
      <c r="I141" s="134">
        <v>0</v>
      </c>
      <c r="J141" s="134">
        <f>ROUND(I141*H141,2)</f>
        <v>0</v>
      </c>
      <c r="K141" s="135"/>
      <c r="L141" s="28"/>
      <c r="M141" s="136" t="s">
        <v>1</v>
      </c>
      <c r="N141" s="137" t="s">
        <v>36</v>
      </c>
      <c r="O141" s="138">
        <v>8.9999999999999993E-3</v>
      </c>
      <c r="P141" s="138">
        <f>O141*H141</f>
        <v>1.6199999999999999E-2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122</v>
      </c>
      <c r="AT141" s="140" t="s">
        <v>118</v>
      </c>
      <c r="AU141" s="140" t="s">
        <v>81</v>
      </c>
      <c r="AY141" s="16" t="s">
        <v>116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79</v>
      </c>
      <c r="BK141" s="141">
        <f>ROUND(I141*H141,2)</f>
        <v>0</v>
      </c>
      <c r="BL141" s="16" t="s">
        <v>122</v>
      </c>
      <c r="BM141" s="140" t="s">
        <v>384</v>
      </c>
    </row>
    <row r="142" spans="2:65" s="1" customFormat="1" ht="33" customHeight="1">
      <c r="B142" s="128"/>
      <c r="C142" s="129" t="s">
        <v>230</v>
      </c>
      <c r="D142" s="129" t="s">
        <v>118</v>
      </c>
      <c r="E142" s="130" t="s">
        <v>231</v>
      </c>
      <c r="F142" s="131" t="s">
        <v>232</v>
      </c>
      <c r="G142" s="132" t="s">
        <v>178</v>
      </c>
      <c r="H142" s="133">
        <v>3.96</v>
      </c>
      <c r="I142" s="134">
        <v>0</v>
      </c>
      <c r="J142" s="134">
        <f>ROUND(I142*H142,2)</f>
        <v>0</v>
      </c>
      <c r="K142" s="135"/>
      <c r="L142" s="28"/>
      <c r="M142" s="136" t="s">
        <v>1</v>
      </c>
      <c r="N142" s="137" t="s">
        <v>36</v>
      </c>
      <c r="O142" s="138">
        <v>0.79700000000000004</v>
      </c>
      <c r="P142" s="138">
        <f>O142*H142</f>
        <v>3.15612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122</v>
      </c>
      <c r="AT142" s="140" t="s">
        <v>118</v>
      </c>
      <c r="AU142" s="140" t="s">
        <v>81</v>
      </c>
      <c r="AY142" s="16" t="s">
        <v>116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79</v>
      </c>
      <c r="BK142" s="141">
        <f>ROUND(I142*H142,2)</f>
        <v>0</v>
      </c>
      <c r="BL142" s="16" t="s">
        <v>122</v>
      </c>
      <c r="BM142" s="140" t="s">
        <v>385</v>
      </c>
    </row>
    <row r="143" spans="2:65" s="14" customFormat="1">
      <c r="B143" s="155"/>
      <c r="D143" s="143" t="s">
        <v>124</v>
      </c>
      <c r="E143" s="156" t="s">
        <v>1</v>
      </c>
      <c r="F143" s="157" t="s">
        <v>377</v>
      </c>
      <c r="H143" s="156" t="s">
        <v>1</v>
      </c>
      <c r="L143" s="155"/>
      <c r="M143" s="158"/>
      <c r="T143" s="159"/>
      <c r="AT143" s="156" t="s">
        <v>124</v>
      </c>
      <c r="AU143" s="156" t="s">
        <v>81</v>
      </c>
      <c r="AV143" s="14" t="s">
        <v>79</v>
      </c>
      <c r="AW143" s="14" t="s">
        <v>27</v>
      </c>
      <c r="AX143" s="14" t="s">
        <v>71</v>
      </c>
      <c r="AY143" s="156" t="s">
        <v>116</v>
      </c>
    </row>
    <row r="144" spans="2:65" s="12" customFormat="1">
      <c r="B144" s="142"/>
      <c r="D144" s="143" t="s">
        <v>124</v>
      </c>
      <c r="E144" s="144" t="s">
        <v>1</v>
      </c>
      <c r="F144" s="145" t="s">
        <v>378</v>
      </c>
      <c r="H144" s="146">
        <v>3.96</v>
      </c>
      <c r="L144" s="142"/>
      <c r="M144" s="147"/>
      <c r="T144" s="148"/>
      <c r="AT144" s="144" t="s">
        <v>124</v>
      </c>
      <c r="AU144" s="144" t="s">
        <v>81</v>
      </c>
      <c r="AV144" s="12" t="s">
        <v>81</v>
      </c>
      <c r="AW144" s="12" t="s">
        <v>27</v>
      </c>
      <c r="AX144" s="12" t="s">
        <v>71</v>
      </c>
      <c r="AY144" s="144" t="s">
        <v>116</v>
      </c>
    </row>
    <row r="145" spans="2:65" s="13" customFormat="1">
      <c r="B145" s="149"/>
      <c r="D145" s="143" t="s">
        <v>124</v>
      </c>
      <c r="E145" s="150" t="s">
        <v>1</v>
      </c>
      <c r="F145" s="151" t="s">
        <v>146</v>
      </c>
      <c r="H145" s="152">
        <v>3.96</v>
      </c>
      <c r="L145" s="149"/>
      <c r="M145" s="153"/>
      <c r="T145" s="154"/>
      <c r="AT145" s="150" t="s">
        <v>124</v>
      </c>
      <c r="AU145" s="150" t="s">
        <v>81</v>
      </c>
      <c r="AV145" s="13" t="s">
        <v>122</v>
      </c>
      <c r="AW145" s="13" t="s">
        <v>27</v>
      </c>
      <c r="AX145" s="13" t="s">
        <v>79</v>
      </c>
      <c r="AY145" s="150" t="s">
        <v>116</v>
      </c>
    </row>
    <row r="146" spans="2:65" s="1" customFormat="1" ht="24.2" customHeight="1">
      <c r="B146" s="128"/>
      <c r="C146" s="129" t="s">
        <v>235</v>
      </c>
      <c r="D146" s="129" t="s">
        <v>118</v>
      </c>
      <c r="E146" s="130" t="s">
        <v>236</v>
      </c>
      <c r="F146" s="131" t="s">
        <v>237</v>
      </c>
      <c r="G146" s="132" t="s">
        <v>121</v>
      </c>
      <c r="H146" s="133">
        <v>5.28</v>
      </c>
      <c r="I146" s="134">
        <v>0</v>
      </c>
      <c r="J146" s="134">
        <f>ROUND(I146*H146,2)</f>
        <v>0</v>
      </c>
      <c r="K146" s="135"/>
      <c r="L146" s="28"/>
      <c r="M146" s="136" t="s">
        <v>1</v>
      </c>
      <c r="N146" s="137" t="s">
        <v>36</v>
      </c>
      <c r="O146" s="138">
        <v>0.66800000000000004</v>
      </c>
      <c r="P146" s="138">
        <f>O146*H146</f>
        <v>3.5270400000000004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122</v>
      </c>
      <c r="AT146" s="140" t="s">
        <v>118</v>
      </c>
      <c r="AU146" s="140" t="s">
        <v>81</v>
      </c>
      <c r="AY146" s="16" t="s">
        <v>116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79</v>
      </c>
      <c r="BK146" s="141">
        <f>ROUND(I146*H146,2)</f>
        <v>0</v>
      </c>
      <c r="BL146" s="16" t="s">
        <v>122</v>
      </c>
      <c r="BM146" s="140" t="s">
        <v>238</v>
      </c>
    </row>
    <row r="147" spans="2:65" s="11" customFormat="1" ht="22.9" customHeight="1">
      <c r="B147" s="117"/>
      <c r="D147" s="118" t="s">
        <v>70</v>
      </c>
      <c r="E147" s="126" t="s">
        <v>81</v>
      </c>
      <c r="F147" s="126" t="s">
        <v>239</v>
      </c>
      <c r="J147" s="127">
        <f>BK147</f>
        <v>0</v>
      </c>
      <c r="L147" s="117"/>
      <c r="M147" s="121"/>
      <c r="P147" s="122">
        <f>SUM(P148:P152)</f>
        <v>0.98935200000000001</v>
      </c>
      <c r="R147" s="122">
        <f>SUM(R148:R152)</f>
        <v>0.95125085999999992</v>
      </c>
      <c r="T147" s="123">
        <f>SUM(T148:T152)</f>
        <v>0</v>
      </c>
      <c r="AR147" s="118" t="s">
        <v>79</v>
      </c>
      <c r="AT147" s="124" t="s">
        <v>70</v>
      </c>
      <c r="AU147" s="124" t="s">
        <v>79</v>
      </c>
      <c r="AY147" s="118" t="s">
        <v>116</v>
      </c>
      <c r="BK147" s="125">
        <f>SUM(BK148:BK152)</f>
        <v>0</v>
      </c>
    </row>
    <row r="148" spans="2:65" s="1" customFormat="1" ht="16.5" customHeight="1">
      <c r="B148" s="128"/>
      <c r="C148" s="129" t="s">
        <v>240</v>
      </c>
      <c r="D148" s="129" t="s">
        <v>118</v>
      </c>
      <c r="E148" s="130" t="s">
        <v>241</v>
      </c>
      <c r="F148" s="131" t="s">
        <v>242</v>
      </c>
      <c r="G148" s="132" t="s">
        <v>178</v>
      </c>
      <c r="H148" s="133">
        <v>0.378</v>
      </c>
      <c r="I148" s="134">
        <v>0</v>
      </c>
      <c r="J148" s="134">
        <f>ROUND(I148*H148,2)</f>
        <v>0</v>
      </c>
      <c r="K148" s="135"/>
      <c r="L148" s="28"/>
      <c r="M148" s="136" t="s">
        <v>1</v>
      </c>
      <c r="N148" s="137" t="s">
        <v>36</v>
      </c>
      <c r="O148" s="138">
        <v>0.58399999999999996</v>
      </c>
      <c r="P148" s="138">
        <f>O148*H148</f>
        <v>0.22075199999999998</v>
      </c>
      <c r="Q148" s="138">
        <v>2.5018699999999998</v>
      </c>
      <c r="R148" s="138">
        <f>Q148*H148</f>
        <v>0.94570685999999993</v>
      </c>
      <c r="S148" s="138">
        <v>0</v>
      </c>
      <c r="T148" s="139">
        <f>S148*H148</f>
        <v>0</v>
      </c>
      <c r="AR148" s="140" t="s">
        <v>122</v>
      </c>
      <c r="AT148" s="140" t="s">
        <v>118</v>
      </c>
      <c r="AU148" s="140" t="s">
        <v>81</v>
      </c>
      <c r="AY148" s="16" t="s">
        <v>116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6" t="s">
        <v>79</v>
      </c>
      <c r="BK148" s="141">
        <f>ROUND(I148*H148,2)</f>
        <v>0</v>
      </c>
      <c r="BL148" s="16" t="s">
        <v>122</v>
      </c>
      <c r="BM148" s="140" t="s">
        <v>243</v>
      </c>
    </row>
    <row r="149" spans="2:65" s="12" customFormat="1">
      <c r="B149" s="142"/>
      <c r="D149" s="143" t="s">
        <v>124</v>
      </c>
      <c r="E149" s="144" t="s">
        <v>1</v>
      </c>
      <c r="F149" s="145" t="s">
        <v>386</v>
      </c>
      <c r="H149" s="146">
        <v>0.378</v>
      </c>
      <c r="L149" s="142"/>
      <c r="M149" s="147"/>
      <c r="T149" s="148"/>
      <c r="AT149" s="144" t="s">
        <v>124</v>
      </c>
      <c r="AU149" s="144" t="s">
        <v>81</v>
      </c>
      <c r="AV149" s="12" t="s">
        <v>81</v>
      </c>
      <c r="AW149" s="12" t="s">
        <v>27</v>
      </c>
      <c r="AX149" s="12" t="s">
        <v>79</v>
      </c>
      <c r="AY149" s="144" t="s">
        <v>116</v>
      </c>
    </row>
    <row r="150" spans="2:65" s="1" customFormat="1" ht="16.5" customHeight="1">
      <c r="B150" s="128"/>
      <c r="C150" s="129" t="s">
        <v>246</v>
      </c>
      <c r="D150" s="129" t="s">
        <v>118</v>
      </c>
      <c r="E150" s="130" t="s">
        <v>247</v>
      </c>
      <c r="F150" s="131" t="s">
        <v>248</v>
      </c>
      <c r="G150" s="132" t="s">
        <v>121</v>
      </c>
      <c r="H150" s="133">
        <v>2.1</v>
      </c>
      <c r="I150" s="134">
        <v>0</v>
      </c>
      <c r="J150" s="134">
        <f>ROUND(I150*H150,2)</f>
        <v>0</v>
      </c>
      <c r="K150" s="135"/>
      <c r="L150" s="28"/>
      <c r="M150" s="136" t="s">
        <v>1</v>
      </c>
      <c r="N150" s="137" t="s">
        <v>36</v>
      </c>
      <c r="O150" s="138">
        <v>0.27400000000000002</v>
      </c>
      <c r="P150" s="138">
        <f>O150*H150</f>
        <v>0.57540000000000002</v>
      </c>
      <c r="Q150" s="138">
        <v>2.64E-3</v>
      </c>
      <c r="R150" s="138">
        <f>Q150*H150</f>
        <v>5.5440000000000003E-3</v>
      </c>
      <c r="S150" s="138">
        <v>0</v>
      </c>
      <c r="T150" s="139">
        <f>S150*H150</f>
        <v>0</v>
      </c>
      <c r="AR150" s="140" t="s">
        <v>122</v>
      </c>
      <c r="AT150" s="140" t="s">
        <v>118</v>
      </c>
      <c r="AU150" s="140" t="s">
        <v>81</v>
      </c>
      <c r="AY150" s="16" t="s">
        <v>116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79</v>
      </c>
      <c r="BK150" s="141">
        <f>ROUND(I150*H150,2)</f>
        <v>0</v>
      </c>
      <c r="BL150" s="16" t="s">
        <v>122</v>
      </c>
      <c r="BM150" s="140" t="s">
        <v>249</v>
      </c>
    </row>
    <row r="151" spans="2:65" s="12" customFormat="1">
      <c r="B151" s="142"/>
      <c r="D151" s="143" t="s">
        <v>124</v>
      </c>
      <c r="E151" s="144" t="s">
        <v>1</v>
      </c>
      <c r="F151" s="145" t="s">
        <v>387</v>
      </c>
      <c r="H151" s="146">
        <v>2.1</v>
      </c>
      <c r="L151" s="142"/>
      <c r="M151" s="147"/>
      <c r="T151" s="148"/>
      <c r="AT151" s="144" t="s">
        <v>124</v>
      </c>
      <c r="AU151" s="144" t="s">
        <v>81</v>
      </c>
      <c r="AV151" s="12" t="s">
        <v>81</v>
      </c>
      <c r="AW151" s="12" t="s">
        <v>27</v>
      </c>
      <c r="AX151" s="12" t="s">
        <v>79</v>
      </c>
      <c r="AY151" s="144" t="s">
        <v>116</v>
      </c>
    </row>
    <row r="152" spans="2:65" s="1" customFormat="1" ht="16.5" customHeight="1">
      <c r="B152" s="128"/>
      <c r="C152" s="129" t="s">
        <v>252</v>
      </c>
      <c r="D152" s="129" t="s">
        <v>118</v>
      </c>
      <c r="E152" s="130" t="s">
        <v>253</v>
      </c>
      <c r="F152" s="131" t="s">
        <v>254</v>
      </c>
      <c r="G152" s="132" t="s">
        <v>121</v>
      </c>
      <c r="H152" s="133">
        <v>2.1</v>
      </c>
      <c r="I152" s="134">
        <v>0</v>
      </c>
      <c r="J152" s="134">
        <f>ROUND(I152*H152,2)</f>
        <v>0</v>
      </c>
      <c r="K152" s="135"/>
      <c r="L152" s="28"/>
      <c r="M152" s="136" t="s">
        <v>1</v>
      </c>
      <c r="N152" s="137" t="s">
        <v>36</v>
      </c>
      <c r="O152" s="138">
        <v>9.1999999999999998E-2</v>
      </c>
      <c r="P152" s="138">
        <f>O152*H152</f>
        <v>0.19320000000000001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122</v>
      </c>
      <c r="AT152" s="140" t="s">
        <v>118</v>
      </c>
      <c r="AU152" s="140" t="s">
        <v>81</v>
      </c>
      <c r="AY152" s="16" t="s">
        <v>116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79</v>
      </c>
      <c r="BK152" s="141">
        <f>ROUND(I152*H152,2)</f>
        <v>0</v>
      </c>
      <c r="BL152" s="16" t="s">
        <v>122</v>
      </c>
      <c r="BM152" s="140" t="s">
        <v>255</v>
      </c>
    </row>
    <row r="153" spans="2:65" s="11" customFormat="1" ht="22.9" customHeight="1">
      <c r="B153" s="117"/>
      <c r="D153" s="118" t="s">
        <v>70</v>
      </c>
      <c r="E153" s="126" t="s">
        <v>256</v>
      </c>
      <c r="F153" s="126" t="s">
        <v>257</v>
      </c>
      <c r="J153" s="127">
        <f>BK153</f>
        <v>0</v>
      </c>
      <c r="L153" s="117"/>
      <c r="M153" s="121"/>
      <c r="P153" s="122">
        <f>SUM(P154:P161)</f>
        <v>7.6619999999999999</v>
      </c>
      <c r="R153" s="122">
        <f>SUM(R154:R161)</f>
        <v>5.2073999999999998</v>
      </c>
      <c r="T153" s="123">
        <f>SUM(T154:T161)</f>
        <v>0</v>
      </c>
      <c r="AR153" s="118" t="s">
        <v>79</v>
      </c>
      <c r="AT153" s="124" t="s">
        <v>70</v>
      </c>
      <c r="AU153" s="124" t="s">
        <v>79</v>
      </c>
      <c r="AY153" s="118" t="s">
        <v>116</v>
      </c>
      <c r="BK153" s="125">
        <f>SUM(BK154:BK161)</f>
        <v>0</v>
      </c>
    </row>
    <row r="154" spans="2:65" s="1" customFormat="1" ht="24.2" customHeight="1">
      <c r="B154" s="128"/>
      <c r="C154" s="129" t="s">
        <v>258</v>
      </c>
      <c r="D154" s="129" t="s">
        <v>118</v>
      </c>
      <c r="E154" s="130" t="s">
        <v>259</v>
      </c>
      <c r="F154" s="131" t="s">
        <v>260</v>
      </c>
      <c r="G154" s="132" t="s">
        <v>121</v>
      </c>
      <c r="H154" s="133">
        <v>6</v>
      </c>
      <c r="I154" s="134">
        <v>0</v>
      </c>
      <c r="J154" s="134">
        <f>ROUND(I154*H154,2)</f>
        <v>0</v>
      </c>
      <c r="K154" s="135"/>
      <c r="L154" s="28"/>
      <c r="M154" s="136" t="s">
        <v>1</v>
      </c>
      <c r="N154" s="137" t="s">
        <v>36</v>
      </c>
      <c r="O154" s="138">
        <v>0.21</v>
      </c>
      <c r="P154" s="138">
        <f>O154*H154</f>
        <v>1.26</v>
      </c>
      <c r="Q154" s="138">
        <v>0.23</v>
      </c>
      <c r="R154" s="138">
        <f>Q154*H154</f>
        <v>1.3800000000000001</v>
      </c>
      <c r="S154" s="138">
        <v>0</v>
      </c>
      <c r="T154" s="139">
        <f>S154*H154</f>
        <v>0</v>
      </c>
      <c r="AR154" s="140" t="s">
        <v>122</v>
      </c>
      <c r="AT154" s="140" t="s">
        <v>118</v>
      </c>
      <c r="AU154" s="140" t="s">
        <v>81</v>
      </c>
      <c r="AY154" s="16" t="s">
        <v>116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79</v>
      </c>
      <c r="BK154" s="141">
        <f>ROUND(I154*H154,2)</f>
        <v>0</v>
      </c>
      <c r="BL154" s="16" t="s">
        <v>122</v>
      </c>
      <c r="BM154" s="140" t="s">
        <v>261</v>
      </c>
    </row>
    <row r="155" spans="2:65" s="12" customFormat="1">
      <c r="B155" s="142"/>
      <c r="D155" s="143" t="s">
        <v>124</v>
      </c>
      <c r="E155" s="144" t="s">
        <v>1</v>
      </c>
      <c r="F155" s="145" t="s">
        <v>388</v>
      </c>
      <c r="H155" s="146">
        <v>6</v>
      </c>
      <c r="L155" s="142"/>
      <c r="M155" s="147"/>
      <c r="T155" s="148"/>
      <c r="AT155" s="144" t="s">
        <v>124</v>
      </c>
      <c r="AU155" s="144" t="s">
        <v>81</v>
      </c>
      <c r="AV155" s="12" t="s">
        <v>81</v>
      </c>
      <c r="AW155" s="12" t="s">
        <v>27</v>
      </c>
      <c r="AX155" s="12" t="s">
        <v>79</v>
      </c>
      <c r="AY155" s="144" t="s">
        <v>116</v>
      </c>
    </row>
    <row r="156" spans="2:65" s="1" customFormat="1" ht="24.2" customHeight="1">
      <c r="B156" s="128"/>
      <c r="C156" s="129" t="s">
        <v>263</v>
      </c>
      <c r="D156" s="129" t="s">
        <v>118</v>
      </c>
      <c r="E156" s="130" t="s">
        <v>264</v>
      </c>
      <c r="F156" s="131" t="s">
        <v>265</v>
      </c>
      <c r="G156" s="132" t="s">
        <v>121</v>
      </c>
      <c r="H156" s="133">
        <v>6</v>
      </c>
      <c r="I156" s="134">
        <v>0</v>
      </c>
      <c r="J156" s="134">
        <f>ROUND(I156*H156,2)</f>
        <v>0</v>
      </c>
      <c r="K156" s="135"/>
      <c r="L156" s="28"/>
      <c r="M156" s="136" t="s">
        <v>1</v>
      </c>
      <c r="N156" s="137" t="s">
        <v>36</v>
      </c>
      <c r="O156" s="138">
        <v>0.31</v>
      </c>
      <c r="P156" s="138">
        <f>O156*H156</f>
        <v>1.8599999999999999</v>
      </c>
      <c r="Q156" s="138">
        <v>0.34499999999999997</v>
      </c>
      <c r="R156" s="138">
        <f>Q156*H156</f>
        <v>2.0699999999999998</v>
      </c>
      <c r="S156" s="138">
        <v>0</v>
      </c>
      <c r="T156" s="139">
        <f>S156*H156</f>
        <v>0</v>
      </c>
      <c r="AR156" s="140" t="s">
        <v>122</v>
      </c>
      <c r="AT156" s="140" t="s">
        <v>118</v>
      </c>
      <c r="AU156" s="140" t="s">
        <v>81</v>
      </c>
      <c r="AY156" s="16" t="s">
        <v>116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79</v>
      </c>
      <c r="BK156" s="141">
        <f>ROUND(I156*H156,2)</f>
        <v>0</v>
      </c>
      <c r="BL156" s="16" t="s">
        <v>122</v>
      </c>
      <c r="BM156" s="140" t="s">
        <v>266</v>
      </c>
    </row>
    <row r="157" spans="2:65" s="12" customFormat="1">
      <c r="B157" s="142"/>
      <c r="D157" s="143" t="s">
        <v>124</v>
      </c>
      <c r="E157" s="144" t="s">
        <v>1</v>
      </c>
      <c r="F157" s="145" t="s">
        <v>388</v>
      </c>
      <c r="H157" s="146">
        <v>6</v>
      </c>
      <c r="L157" s="142"/>
      <c r="M157" s="147"/>
      <c r="T157" s="148"/>
      <c r="AT157" s="144" t="s">
        <v>124</v>
      </c>
      <c r="AU157" s="144" t="s">
        <v>81</v>
      </c>
      <c r="AV157" s="12" t="s">
        <v>81</v>
      </c>
      <c r="AW157" s="12" t="s">
        <v>27</v>
      </c>
      <c r="AX157" s="12" t="s">
        <v>79</v>
      </c>
      <c r="AY157" s="144" t="s">
        <v>116</v>
      </c>
    </row>
    <row r="158" spans="2:65" s="1" customFormat="1" ht="24.2" customHeight="1">
      <c r="B158" s="128"/>
      <c r="C158" s="129" t="s">
        <v>284</v>
      </c>
      <c r="D158" s="129" t="s">
        <v>118</v>
      </c>
      <c r="E158" s="130" t="s">
        <v>280</v>
      </c>
      <c r="F158" s="131" t="s">
        <v>281</v>
      </c>
      <c r="G158" s="132" t="s">
        <v>121</v>
      </c>
      <c r="H158" s="133">
        <v>6</v>
      </c>
      <c r="I158" s="134">
        <v>0</v>
      </c>
      <c r="J158" s="134">
        <f>ROUND(I158*H158,2)</f>
        <v>0</v>
      </c>
      <c r="K158" s="135"/>
      <c r="L158" s="28"/>
      <c r="M158" s="136" t="s">
        <v>1</v>
      </c>
      <c r="N158" s="137" t="s">
        <v>36</v>
      </c>
      <c r="O158" s="138">
        <v>0.75700000000000001</v>
      </c>
      <c r="P158" s="138">
        <f>O158*H158</f>
        <v>4.5419999999999998</v>
      </c>
      <c r="Q158" s="138">
        <v>0.11162</v>
      </c>
      <c r="R158" s="138">
        <f>Q158*H158</f>
        <v>0.66971999999999998</v>
      </c>
      <c r="S158" s="138">
        <v>0</v>
      </c>
      <c r="T158" s="139">
        <f>S158*H158</f>
        <v>0</v>
      </c>
      <c r="AR158" s="140" t="s">
        <v>122</v>
      </c>
      <c r="AT158" s="140" t="s">
        <v>118</v>
      </c>
      <c r="AU158" s="140" t="s">
        <v>81</v>
      </c>
      <c r="AY158" s="16" t="s">
        <v>116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6" t="s">
        <v>79</v>
      </c>
      <c r="BK158" s="141">
        <f>ROUND(I158*H158,2)</f>
        <v>0</v>
      </c>
      <c r="BL158" s="16" t="s">
        <v>122</v>
      </c>
      <c r="BM158" s="140" t="s">
        <v>285</v>
      </c>
    </row>
    <row r="159" spans="2:65" s="12" customFormat="1">
      <c r="B159" s="142"/>
      <c r="D159" s="143" t="s">
        <v>124</v>
      </c>
      <c r="E159" s="144" t="s">
        <v>1</v>
      </c>
      <c r="F159" s="145" t="s">
        <v>388</v>
      </c>
      <c r="H159" s="146">
        <v>6</v>
      </c>
      <c r="L159" s="142"/>
      <c r="M159" s="147"/>
      <c r="T159" s="148"/>
      <c r="AT159" s="144" t="s">
        <v>124</v>
      </c>
      <c r="AU159" s="144" t="s">
        <v>81</v>
      </c>
      <c r="AV159" s="12" t="s">
        <v>81</v>
      </c>
      <c r="AW159" s="12" t="s">
        <v>27</v>
      </c>
      <c r="AX159" s="12" t="s">
        <v>79</v>
      </c>
      <c r="AY159" s="144" t="s">
        <v>116</v>
      </c>
    </row>
    <row r="160" spans="2:65" s="1" customFormat="1" ht="21.75" customHeight="1">
      <c r="B160" s="128"/>
      <c r="C160" s="160" t="s">
        <v>286</v>
      </c>
      <c r="D160" s="160" t="s">
        <v>287</v>
      </c>
      <c r="E160" s="161" t="s">
        <v>288</v>
      </c>
      <c r="F160" s="162" t="s">
        <v>289</v>
      </c>
      <c r="G160" s="163" t="s">
        <v>121</v>
      </c>
      <c r="H160" s="164">
        <v>6.18</v>
      </c>
      <c r="I160" s="165">
        <v>0</v>
      </c>
      <c r="J160" s="165">
        <f>ROUND(I160*H160,2)</f>
        <v>0</v>
      </c>
      <c r="K160" s="166"/>
      <c r="L160" s="167"/>
      <c r="M160" s="168" t="s">
        <v>1</v>
      </c>
      <c r="N160" s="169" t="s">
        <v>36</v>
      </c>
      <c r="O160" s="138">
        <v>0</v>
      </c>
      <c r="P160" s="138">
        <f>O160*H160</f>
        <v>0</v>
      </c>
      <c r="Q160" s="138">
        <v>0.17599999999999999</v>
      </c>
      <c r="R160" s="138">
        <f>Q160*H160</f>
        <v>1.08768</v>
      </c>
      <c r="S160" s="138">
        <v>0</v>
      </c>
      <c r="T160" s="139">
        <f>S160*H160</f>
        <v>0</v>
      </c>
      <c r="AR160" s="140" t="s">
        <v>279</v>
      </c>
      <c r="AT160" s="140" t="s">
        <v>287</v>
      </c>
      <c r="AU160" s="140" t="s">
        <v>81</v>
      </c>
      <c r="AY160" s="16" t="s">
        <v>116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6" t="s">
        <v>79</v>
      </c>
      <c r="BK160" s="141">
        <f>ROUND(I160*H160,2)</f>
        <v>0</v>
      </c>
      <c r="BL160" s="16" t="s">
        <v>122</v>
      </c>
      <c r="BM160" s="140" t="s">
        <v>290</v>
      </c>
    </row>
    <row r="161" spans="2:65" s="12" customFormat="1">
      <c r="B161" s="142"/>
      <c r="D161" s="143" t="s">
        <v>124</v>
      </c>
      <c r="F161" s="145" t="s">
        <v>389</v>
      </c>
      <c r="H161" s="146">
        <v>6.18</v>
      </c>
      <c r="L161" s="142"/>
      <c r="M161" s="147"/>
      <c r="T161" s="148"/>
      <c r="AT161" s="144" t="s">
        <v>124</v>
      </c>
      <c r="AU161" s="144" t="s">
        <v>81</v>
      </c>
      <c r="AV161" s="12" t="s">
        <v>81</v>
      </c>
      <c r="AW161" s="12" t="s">
        <v>3</v>
      </c>
      <c r="AX161" s="12" t="s">
        <v>79</v>
      </c>
      <c r="AY161" s="144" t="s">
        <v>116</v>
      </c>
    </row>
    <row r="162" spans="2:65" s="11" customFormat="1" ht="22.9" customHeight="1">
      <c r="B162" s="117"/>
      <c r="D162" s="118" t="s">
        <v>70</v>
      </c>
      <c r="E162" s="126" t="s">
        <v>161</v>
      </c>
      <c r="F162" s="126" t="s">
        <v>292</v>
      </c>
      <c r="J162" s="127">
        <f>BK162</f>
        <v>0</v>
      </c>
      <c r="L162" s="117"/>
      <c r="M162" s="121"/>
      <c r="P162" s="122">
        <f>SUM(P163:P166)</f>
        <v>2.3899999999999997</v>
      </c>
      <c r="R162" s="122">
        <f>SUM(R163:R166)</f>
        <v>1.6621999999999999</v>
      </c>
      <c r="T162" s="123">
        <f>SUM(T163:T166)</f>
        <v>0</v>
      </c>
      <c r="AR162" s="118" t="s">
        <v>79</v>
      </c>
      <c r="AT162" s="124" t="s">
        <v>70</v>
      </c>
      <c r="AU162" s="124" t="s">
        <v>79</v>
      </c>
      <c r="AY162" s="118" t="s">
        <v>116</v>
      </c>
      <c r="BK162" s="125">
        <f>SUM(BK163:BK166)</f>
        <v>0</v>
      </c>
    </row>
    <row r="163" spans="2:65" s="1" customFormat="1" ht="33" customHeight="1">
      <c r="B163" s="128"/>
      <c r="C163" s="129" t="s">
        <v>305</v>
      </c>
      <c r="D163" s="129" t="s">
        <v>118</v>
      </c>
      <c r="E163" s="130" t="s">
        <v>306</v>
      </c>
      <c r="F163" s="131" t="s">
        <v>307</v>
      </c>
      <c r="G163" s="132" t="s">
        <v>158</v>
      </c>
      <c r="H163" s="133">
        <v>10</v>
      </c>
      <c r="I163" s="134">
        <v>0</v>
      </c>
      <c r="J163" s="134">
        <f>ROUND(I163*H163,2)</f>
        <v>0</v>
      </c>
      <c r="K163" s="135"/>
      <c r="L163" s="28"/>
      <c r="M163" s="136" t="s">
        <v>1</v>
      </c>
      <c r="N163" s="137" t="s">
        <v>36</v>
      </c>
      <c r="O163" s="138">
        <v>0.23899999999999999</v>
      </c>
      <c r="P163" s="138">
        <f>O163*H163</f>
        <v>2.3899999999999997</v>
      </c>
      <c r="Q163" s="138">
        <v>0.1295</v>
      </c>
      <c r="R163" s="138">
        <f>Q163*H163</f>
        <v>1.2949999999999999</v>
      </c>
      <c r="S163" s="138">
        <v>0</v>
      </c>
      <c r="T163" s="139">
        <f>S163*H163</f>
        <v>0</v>
      </c>
      <c r="AR163" s="140" t="s">
        <v>122</v>
      </c>
      <c r="AT163" s="140" t="s">
        <v>118</v>
      </c>
      <c r="AU163" s="140" t="s">
        <v>81</v>
      </c>
      <c r="AY163" s="16" t="s">
        <v>116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6" t="s">
        <v>79</v>
      </c>
      <c r="BK163" s="141">
        <f>ROUND(I163*H163,2)</f>
        <v>0</v>
      </c>
      <c r="BL163" s="16" t="s">
        <v>122</v>
      </c>
      <c r="BM163" s="140" t="s">
        <v>308</v>
      </c>
    </row>
    <row r="164" spans="2:65" s="12" customFormat="1">
      <c r="B164" s="142"/>
      <c r="D164" s="143" t="s">
        <v>124</v>
      </c>
      <c r="E164" s="144" t="s">
        <v>1</v>
      </c>
      <c r="F164" s="145" t="s">
        <v>390</v>
      </c>
      <c r="H164" s="146">
        <v>10</v>
      </c>
      <c r="L164" s="142"/>
      <c r="M164" s="147"/>
      <c r="T164" s="148"/>
      <c r="AT164" s="144" t="s">
        <v>124</v>
      </c>
      <c r="AU164" s="144" t="s">
        <v>81</v>
      </c>
      <c r="AV164" s="12" t="s">
        <v>81</v>
      </c>
      <c r="AW164" s="12" t="s">
        <v>27</v>
      </c>
      <c r="AX164" s="12" t="s">
        <v>79</v>
      </c>
      <c r="AY164" s="144" t="s">
        <v>116</v>
      </c>
    </row>
    <row r="165" spans="2:65" s="1" customFormat="1" ht="16.5" customHeight="1">
      <c r="B165" s="128"/>
      <c r="C165" s="160" t="s">
        <v>310</v>
      </c>
      <c r="D165" s="160" t="s">
        <v>287</v>
      </c>
      <c r="E165" s="161" t="s">
        <v>311</v>
      </c>
      <c r="F165" s="162" t="s">
        <v>312</v>
      </c>
      <c r="G165" s="163" t="s">
        <v>158</v>
      </c>
      <c r="H165" s="164">
        <v>10.199999999999999</v>
      </c>
      <c r="I165" s="165">
        <v>0</v>
      </c>
      <c r="J165" s="165">
        <f>ROUND(I165*H165,2)</f>
        <v>0</v>
      </c>
      <c r="K165" s="166"/>
      <c r="L165" s="167"/>
      <c r="M165" s="168" t="s">
        <v>1</v>
      </c>
      <c r="N165" s="169" t="s">
        <v>36</v>
      </c>
      <c r="O165" s="138">
        <v>0</v>
      </c>
      <c r="P165" s="138">
        <f>O165*H165</f>
        <v>0</v>
      </c>
      <c r="Q165" s="138">
        <v>3.5999999999999997E-2</v>
      </c>
      <c r="R165" s="138">
        <f>Q165*H165</f>
        <v>0.36719999999999997</v>
      </c>
      <c r="S165" s="138">
        <v>0</v>
      </c>
      <c r="T165" s="139">
        <f>S165*H165</f>
        <v>0</v>
      </c>
      <c r="AR165" s="140" t="s">
        <v>279</v>
      </c>
      <c r="AT165" s="140" t="s">
        <v>287</v>
      </c>
      <c r="AU165" s="140" t="s">
        <v>81</v>
      </c>
      <c r="AY165" s="16" t="s">
        <v>116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6" t="s">
        <v>79</v>
      </c>
      <c r="BK165" s="141">
        <f>ROUND(I165*H165,2)</f>
        <v>0</v>
      </c>
      <c r="BL165" s="16" t="s">
        <v>122</v>
      </c>
      <c r="BM165" s="140" t="s">
        <v>313</v>
      </c>
    </row>
    <row r="166" spans="2:65" s="12" customFormat="1">
      <c r="B166" s="142"/>
      <c r="D166" s="143" t="s">
        <v>124</v>
      </c>
      <c r="F166" s="145" t="s">
        <v>314</v>
      </c>
      <c r="H166" s="146">
        <v>10.199999999999999</v>
      </c>
      <c r="L166" s="142"/>
      <c r="M166" s="147"/>
      <c r="T166" s="148"/>
      <c r="AT166" s="144" t="s">
        <v>124</v>
      </c>
      <c r="AU166" s="144" t="s">
        <v>81</v>
      </c>
      <c r="AV166" s="12" t="s">
        <v>81</v>
      </c>
      <c r="AW166" s="12" t="s">
        <v>3</v>
      </c>
      <c r="AX166" s="12" t="s">
        <v>79</v>
      </c>
      <c r="AY166" s="144" t="s">
        <v>116</v>
      </c>
    </row>
    <row r="167" spans="2:65" s="11" customFormat="1" ht="25.9" customHeight="1">
      <c r="B167" s="117"/>
      <c r="D167" s="118" t="s">
        <v>70</v>
      </c>
      <c r="E167" s="119" t="s">
        <v>357</v>
      </c>
      <c r="F167" s="119" t="s">
        <v>358</v>
      </c>
      <c r="J167" s="120">
        <f>BK167</f>
        <v>0</v>
      </c>
      <c r="L167" s="117"/>
      <c r="M167" s="121"/>
      <c r="P167" s="122">
        <f>P168</f>
        <v>0.26</v>
      </c>
      <c r="R167" s="122">
        <f>R168</f>
        <v>0.2</v>
      </c>
      <c r="T167" s="123">
        <f>T168</f>
        <v>0</v>
      </c>
      <c r="AR167" s="118" t="s">
        <v>81</v>
      </c>
      <c r="AT167" s="124" t="s">
        <v>70</v>
      </c>
      <c r="AU167" s="124" t="s">
        <v>71</v>
      </c>
      <c r="AY167" s="118" t="s">
        <v>116</v>
      </c>
      <c r="BK167" s="125">
        <f>BK168</f>
        <v>0</v>
      </c>
    </row>
    <row r="168" spans="2:65" s="11" customFormat="1" ht="22.9" customHeight="1">
      <c r="B168" s="117"/>
      <c r="D168" s="118" t="s">
        <v>70</v>
      </c>
      <c r="E168" s="126" t="s">
        <v>359</v>
      </c>
      <c r="F168" s="126" t="s">
        <v>360</v>
      </c>
      <c r="J168" s="127">
        <f>BK168</f>
        <v>0</v>
      </c>
      <c r="L168" s="117"/>
      <c r="M168" s="121"/>
      <c r="P168" s="122">
        <f>SUM(P169:P173)</f>
        <v>0.26</v>
      </c>
      <c r="R168" s="122">
        <f>SUM(R169:R173)</f>
        <v>0.2</v>
      </c>
      <c r="T168" s="123">
        <f>SUM(T169:T173)</f>
        <v>0</v>
      </c>
      <c r="AR168" s="118" t="s">
        <v>81</v>
      </c>
      <c r="AT168" s="124" t="s">
        <v>70</v>
      </c>
      <c r="AU168" s="124" t="s">
        <v>79</v>
      </c>
      <c r="AY168" s="118" t="s">
        <v>116</v>
      </c>
      <c r="BK168" s="125">
        <f>SUM(BK169:BK173)</f>
        <v>0</v>
      </c>
    </row>
    <row r="169" spans="2:65" s="1" customFormat="1" ht="16.5" customHeight="1">
      <c r="B169" s="128"/>
      <c r="C169" s="129" t="s">
        <v>361</v>
      </c>
      <c r="D169" s="129" t="s">
        <v>118</v>
      </c>
      <c r="E169" s="130" t="s">
        <v>362</v>
      </c>
      <c r="F169" s="131" t="s">
        <v>363</v>
      </c>
      <c r="G169" s="132" t="s">
        <v>158</v>
      </c>
      <c r="H169" s="133">
        <v>2.5</v>
      </c>
      <c r="I169" s="134">
        <v>0</v>
      </c>
      <c r="J169" s="134">
        <f>ROUND(I169*H169,2)</f>
        <v>0</v>
      </c>
      <c r="K169" s="135"/>
      <c r="L169" s="28"/>
      <c r="M169" s="136" t="s">
        <v>1</v>
      </c>
      <c r="N169" s="137" t="s">
        <v>36</v>
      </c>
      <c r="O169" s="138">
        <v>0.104</v>
      </c>
      <c r="P169" s="138">
        <f>O169*H169</f>
        <v>0.26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136</v>
      </c>
      <c r="AT169" s="140" t="s">
        <v>118</v>
      </c>
      <c r="AU169" s="140" t="s">
        <v>81</v>
      </c>
      <c r="AY169" s="16" t="s">
        <v>116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6" t="s">
        <v>79</v>
      </c>
      <c r="BK169" s="141">
        <f>ROUND(I169*H169,2)</f>
        <v>0</v>
      </c>
      <c r="BL169" s="16" t="s">
        <v>136</v>
      </c>
      <c r="BM169" s="140" t="s">
        <v>364</v>
      </c>
    </row>
    <row r="170" spans="2:65" s="12" customFormat="1">
      <c r="B170" s="142"/>
      <c r="D170" s="143" t="s">
        <v>124</v>
      </c>
      <c r="E170" s="144" t="s">
        <v>1</v>
      </c>
      <c r="F170" s="145" t="s">
        <v>391</v>
      </c>
      <c r="H170" s="146">
        <v>2.5</v>
      </c>
      <c r="L170" s="142"/>
      <c r="M170" s="147"/>
      <c r="T170" s="148"/>
      <c r="AT170" s="144" t="s">
        <v>124</v>
      </c>
      <c r="AU170" s="144" t="s">
        <v>81</v>
      </c>
      <c r="AV170" s="12" t="s">
        <v>81</v>
      </c>
      <c r="AW170" s="12" t="s">
        <v>27</v>
      </c>
      <c r="AX170" s="12" t="s">
        <v>71</v>
      </c>
      <c r="AY170" s="144" t="s">
        <v>116</v>
      </c>
    </row>
    <row r="171" spans="2:65" s="13" customFormat="1">
      <c r="B171" s="149"/>
      <c r="D171" s="143" t="s">
        <v>124</v>
      </c>
      <c r="E171" s="150" t="s">
        <v>1</v>
      </c>
      <c r="F171" s="151" t="s">
        <v>146</v>
      </c>
      <c r="H171" s="152">
        <v>2.5</v>
      </c>
      <c r="L171" s="149"/>
      <c r="M171" s="153"/>
      <c r="T171" s="154"/>
      <c r="AT171" s="150" t="s">
        <v>124</v>
      </c>
      <c r="AU171" s="150" t="s">
        <v>81</v>
      </c>
      <c r="AV171" s="13" t="s">
        <v>122</v>
      </c>
      <c r="AW171" s="13" t="s">
        <v>27</v>
      </c>
      <c r="AX171" s="13" t="s">
        <v>79</v>
      </c>
      <c r="AY171" s="150" t="s">
        <v>116</v>
      </c>
    </row>
    <row r="172" spans="2:65" s="1" customFormat="1" ht="16.5" customHeight="1">
      <c r="B172" s="128"/>
      <c r="C172" s="160" t="s">
        <v>8</v>
      </c>
      <c r="D172" s="160" t="s">
        <v>287</v>
      </c>
      <c r="E172" s="161" t="s">
        <v>367</v>
      </c>
      <c r="F172" s="162" t="s">
        <v>368</v>
      </c>
      <c r="G172" s="163" t="s">
        <v>223</v>
      </c>
      <c r="H172" s="164">
        <v>0.2</v>
      </c>
      <c r="I172" s="165">
        <v>0</v>
      </c>
      <c r="J172" s="165">
        <f>ROUND(I172*H172,2)</f>
        <v>0</v>
      </c>
      <c r="K172" s="166"/>
      <c r="L172" s="167"/>
      <c r="M172" s="168" t="s">
        <v>1</v>
      </c>
      <c r="N172" s="169" t="s">
        <v>36</v>
      </c>
      <c r="O172" s="138">
        <v>0</v>
      </c>
      <c r="P172" s="138">
        <f>O172*H172</f>
        <v>0</v>
      </c>
      <c r="Q172" s="138">
        <v>1</v>
      </c>
      <c r="R172" s="138">
        <f>Q172*H172</f>
        <v>0.2</v>
      </c>
      <c r="S172" s="138">
        <v>0</v>
      </c>
      <c r="T172" s="139">
        <f>S172*H172</f>
        <v>0</v>
      </c>
      <c r="AR172" s="140" t="s">
        <v>369</v>
      </c>
      <c r="AT172" s="140" t="s">
        <v>287</v>
      </c>
      <c r="AU172" s="140" t="s">
        <v>81</v>
      </c>
      <c r="AY172" s="16" t="s">
        <v>116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79</v>
      </c>
      <c r="BK172" s="141">
        <f>ROUND(I172*H172,2)</f>
        <v>0</v>
      </c>
      <c r="BL172" s="16" t="s">
        <v>136</v>
      </c>
      <c r="BM172" s="140" t="s">
        <v>370</v>
      </c>
    </row>
    <row r="173" spans="2:65" s="12" customFormat="1">
      <c r="B173" s="142"/>
      <c r="D173" s="143" t="s">
        <v>124</v>
      </c>
      <c r="E173" s="144" t="s">
        <v>1</v>
      </c>
      <c r="F173" s="145" t="s">
        <v>392</v>
      </c>
      <c r="H173" s="146">
        <v>0.2</v>
      </c>
      <c r="L173" s="142"/>
      <c r="M173" s="170"/>
      <c r="N173" s="171"/>
      <c r="O173" s="171"/>
      <c r="P173" s="171"/>
      <c r="Q173" s="171"/>
      <c r="R173" s="171"/>
      <c r="S173" s="171"/>
      <c r="T173" s="172"/>
      <c r="AT173" s="144" t="s">
        <v>124</v>
      </c>
      <c r="AU173" s="144" t="s">
        <v>81</v>
      </c>
      <c r="AV173" s="12" t="s">
        <v>81</v>
      </c>
      <c r="AW173" s="12" t="s">
        <v>27</v>
      </c>
      <c r="AX173" s="12" t="s">
        <v>79</v>
      </c>
      <c r="AY173" s="144" t="s">
        <v>116</v>
      </c>
    </row>
    <row r="174" spans="2:65" s="1" customFormat="1" ht="6.95" customHeight="1">
      <c r="B174" s="40"/>
      <c r="C174" s="41"/>
      <c r="D174" s="41"/>
      <c r="E174" s="41"/>
      <c r="F174" s="41"/>
      <c r="G174" s="41"/>
      <c r="H174" s="41"/>
      <c r="I174" s="41"/>
      <c r="J174" s="41"/>
      <c r="K174" s="41"/>
      <c r="L174" s="28"/>
    </row>
  </sheetData>
  <autoFilter ref="C122:K173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Závory - stavební část</vt:lpstr>
      <vt:lpstr>02 - Nabíjecí stanice - s...</vt:lpstr>
      <vt:lpstr>'01 - Závory - stavební část'!Názvy_tisku</vt:lpstr>
      <vt:lpstr>'02 - Nabíjecí stanice - s...'!Názvy_tisku</vt:lpstr>
      <vt:lpstr>'Rekapitulace stavby'!Názvy_tisku</vt:lpstr>
      <vt:lpstr>'01 - Závory - stavební část'!Oblast_tisku</vt:lpstr>
      <vt:lpstr>'02 - Nabíjecí stanice - 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Holánek</dc:creator>
  <cp:lastModifiedBy>Steklý Pavel</cp:lastModifiedBy>
  <dcterms:created xsi:type="dcterms:W3CDTF">2022-03-31T11:00:14Z</dcterms:created>
  <dcterms:modified xsi:type="dcterms:W3CDTF">2023-08-03T06:01:15Z</dcterms:modified>
</cp:coreProperties>
</file>