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9305" yWindow="65521" windowWidth="19125" windowHeight="18180" tabRatio="793" activeTab="0"/>
  </bookViews>
  <sheets>
    <sheet name="Rekapitulace stavby" sheetId="1" r:id="rId1"/>
    <sheet name="UHK-1 - SO-01-Oprava pros..." sheetId="2" r:id="rId2"/>
    <sheet name="UHK-2 - SO-02-Oprava pros..." sheetId="3" r:id="rId3"/>
    <sheet name="UHK-3 - SO-03-Oprava pros..." sheetId="4" r:id="rId4"/>
    <sheet name="UHK-4 - SO-04-Oprava pros..." sheetId="5" r:id="rId5"/>
    <sheet name="UHK-5 - SO-05-Oprava pros..." sheetId="6" r:id="rId6"/>
    <sheet name="UHK-6 - SO-06-Oprava pros..." sheetId="7" r:id="rId7"/>
    <sheet name="RR - ZTI VNITRNI - VCHOD A" sheetId="8" r:id="rId8"/>
    <sheet name="RR - ZTI VNITRNI - VCHOD B" sheetId="9" r:id="rId9"/>
    <sheet name="RR - ZTI VNITRNI - VCHOD C" sheetId="10" r:id="rId10"/>
    <sheet name="RR - ZTI VNITRNI - VCHOD E" sheetId="11" r:id="rId11"/>
    <sheet name="RR - ZTI VNITRNI - VCHOD F" sheetId="12" r:id="rId12"/>
    <sheet name="Rekapit RR - VCHOD A" sheetId="16" r:id="rId13"/>
    <sheet name="RR - VCHOD A" sheetId="17" r:id="rId14"/>
    <sheet name="Rekapit RR - VCHOD B" sheetId="18" r:id="rId15"/>
    <sheet name="RR - VCHOD B" sheetId="19" r:id="rId16"/>
    <sheet name="Rekapit RR - VCHOD C" sheetId="20" r:id="rId17"/>
    <sheet name="RR - VCHOD C" sheetId="21" r:id="rId18"/>
    <sheet name="Rekapit RR - VCHOD D" sheetId="22" r:id="rId19"/>
    <sheet name="RR - VCHOD D" sheetId="23" r:id="rId20"/>
    <sheet name="Rekapit RR - VCHOD E " sheetId="24" r:id="rId21"/>
    <sheet name="RR - VCHOD E" sheetId="25" r:id="rId22"/>
    <sheet name="Rekapit RR - VCHOD F" sheetId="26" r:id="rId23"/>
    <sheet name="RR - VCHOD F" sheetId="27" r:id="rId24"/>
  </sheets>
  <definedNames>
    <definedName name="_xlnm._FilterDatabase" localSheetId="1" hidden="1">'UHK-1 - SO-01-Oprava pros...'!$C$139:$K$255</definedName>
    <definedName name="_xlnm._FilterDatabase" localSheetId="2" hidden="1">'UHK-2 - SO-02-Oprava pros...'!$C$138:$K$260</definedName>
    <definedName name="_xlnm._FilterDatabase" localSheetId="3" hidden="1">'UHK-3 - SO-03-Oprava pros...'!$C$141:$K$269</definedName>
    <definedName name="_xlnm._FilterDatabase" localSheetId="4" hidden="1">'UHK-4 - SO-04-Oprava pros...'!$C$140:$K$255</definedName>
    <definedName name="_xlnm._FilterDatabase" localSheetId="5" hidden="1">'UHK-5 - SO-05-Oprava pros...'!$C$138:$K$241</definedName>
    <definedName name="_xlnm._FilterDatabase" localSheetId="6" hidden="1">'UHK-6 - SO-06-Oprava pros...'!$C$139:$K$244</definedName>
    <definedName name="_VRN">#REF!</definedName>
    <definedName name="cisloobjektu">#REF!</definedName>
    <definedName name="cislostavby" localSheetId="8">#REF!</definedName>
    <definedName name="cislostavby" localSheetId="9">#REF!</definedName>
    <definedName name="cislostavby" localSheetId="10">#REF!</definedName>
    <definedName name="cislostavby" localSheetId="11">#REF!</definedName>
    <definedName name="cislostavby">#REF!</definedName>
    <definedName name="Datum">#REF!</definedName>
    <definedName name="Dil" localSheetId="8">#REF!</definedName>
    <definedName name="Dil" localSheetId="9">#REF!</definedName>
    <definedName name="Dil" localSheetId="10">#REF!</definedName>
    <definedName name="Dil" localSheetId="11">#REF!</definedName>
    <definedName name="Dil">#REF!</definedName>
    <definedName name="Dodavka" localSheetId="8">#REF!</definedName>
    <definedName name="Dodavka" localSheetId="9">#REF!</definedName>
    <definedName name="Dodavka" localSheetId="10">#REF!</definedName>
    <definedName name="Dodavka" localSheetId="11">#REF!</definedName>
    <definedName name="Dodavka">#REF!</definedName>
    <definedName name="Dodavka0" localSheetId="8">#REF!</definedName>
    <definedName name="Dodavka0" localSheetId="9">#REF!</definedName>
    <definedName name="Dodavka0" localSheetId="10">#REF!</definedName>
    <definedName name="Dodavka0" localSheetId="11">#REF!</definedName>
    <definedName name="Dodavka0">#REF!</definedName>
    <definedName name="EE">#REF!</definedName>
    <definedName name="EEEE">#REF!</definedName>
    <definedName name="EF">#REF!</definedName>
    <definedName name="EFEF">#REF!</definedName>
    <definedName name="F">#REF!</definedName>
    <definedName name="FF">#REF!</definedName>
    <definedName name="G">#REF!</definedName>
    <definedName name="HSV" localSheetId="8">#REF!</definedName>
    <definedName name="HSV" localSheetId="9">#REF!</definedName>
    <definedName name="HSV" localSheetId="10">#REF!</definedName>
    <definedName name="HSV" localSheetId="11">#REF!</definedName>
    <definedName name="HSV">#REF!</definedName>
    <definedName name="HSV0" localSheetId="8">#REF!</definedName>
    <definedName name="HSV0" localSheetId="9">#REF!</definedName>
    <definedName name="HSV0" localSheetId="10">#REF!</definedName>
    <definedName name="HSV0" localSheetId="11">#REF!</definedName>
    <definedName name="HSV0">#REF!</definedName>
    <definedName name="HZS" localSheetId="8">#REF!</definedName>
    <definedName name="HZS" localSheetId="9">#REF!</definedName>
    <definedName name="HZS" localSheetId="10">#REF!</definedName>
    <definedName name="HZS" localSheetId="11">#REF!</definedName>
    <definedName name="HZS">#REF!</definedName>
    <definedName name="HZS0" localSheetId="8">#REF!</definedName>
    <definedName name="HZS0" localSheetId="9">#REF!</definedName>
    <definedName name="HZS0" localSheetId="10">#REF!</definedName>
    <definedName name="HZS0" localSheetId="11">#REF!</definedName>
    <definedName name="HZS0">#REF!</definedName>
    <definedName name="II">#REF!</definedName>
    <definedName name="JKSO">#REF!</definedName>
    <definedName name="LL">#REF!</definedName>
    <definedName name="LLLL">#REF!</definedName>
    <definedName name="MJ">#REF!</definedName>
    <definedName name="Mont" localSheetId="8">#REF!</definedName>
    <definedName name="Mont" localSheetId="9">#REF!</definedName>
    <definedName name="Mont" localSheetId="10">#REF!</definedName>
    <definedName name="Mont" localSheetId="11">#REF!</definedName>
    <definedName name="Mont">#REF!</definedName>
    <definedName name="Montaz0" localSheetId="8">#REF!</definedName>
    <definedName name="Montaz0" localSheetId="9">#REF!</definedName>
    <definedName name="Montaz0" localSheetId="10">#REF!</definedName>
    <definedName name="Montaz0" localSheetId="11">#REF!</definedName>
    <definedName name="Montaz0">#REF!</definedName>
    <definedName name="NazevDilu" localSheetId="8">#REF!</definedName>
    <definedName name="NazevDilu" localSheetId="9">#REF!</definedName>
    <definedName name="NazevDilu" localSheetId="10">#REF!</definedName>
    <definedName name="NazevDilu" localSheetId="11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2">'Rekapit RR - VCHOD A'!$A$1:$I$47</definedName>
    <definedName name="_xlnm.Print_Area" localSheetId="14">'Rekapit RR - VCHOD B'!$A$1:$I$47</definedName>
    <definedName name="_xlnm.Print_Area" localSheetId="16">'Rekapit RR - VCHOD C'!$A$1:$I$47</definedName>
    <definedName name="_xlnm.Print_Area" localSheetId="18">'Rekapit RR - VCHOD D'!$A$1:$I$47</definedName>
    <definedName name="_xlnm.Print_Area" localSheetId="20">'Rekapit RR - VCHOD E '!$A$1:$I$47</definedName>
    <definedName name="_xlnm.Print_Area" localSheetId="22">'Rekapit RR - VCHOD F'!$A$1:$I$47</definedName>
    <definedName name="_xlnm.Print_Area" localSheetId="0">'Rekapitulace stavby'!$D$4:$AO$76,'Rekapitulace stavby'!$C$82:$AQ$101</definedName>
    <definedName name="_xlnm.Print_Area" localSheetId="13">'RR - VCHOD A'!$A$1:$K$103</definedName>
    <definedName name="_xlnm.Print_Area" localSheetId="15">'RR - VCHOD B'!$A$1:$M$101</definedName>
    <definedName name="_xlnm.Print_Area" localSheetId="17">'RR - VCHOD C'!$A$1:$K$104</definedName>
    <definedName name="_xlnm.Print_Area" localSheetId="19">'RR - VCHOD D'!$A$1:$K$80</definedName>
    <definedName name="_xlnm.Print_Area" localSheetId="21">'RR - VCHOD E'!$A$1:$K$90</definedName>
    <definedName name="_xlnm.Print_Area" localSheetId="23">'RR - VCHOD F'!$A$1:$K$101</definedName>
    <definedName name="_xlnm.Print_Area" localSheetId="7">'RR - ZTI VNITRNI - VCHOD A'!$A$1:$H$57</definedName>
    <definedName name="_xlnm.Print_Area" localSheetId="8">'RR - ZTI VNITRNI - VCHOD B'!$A$1:$H$58</definedName>
    <definedName name="_xlnm.Print_Area" localSheetId="9">'RR - ZTI VNITRNI - VCHOD C'!$A$1:$H$57</definedName>
    <definedName name="_xlnm.Print_Area" localSheetId="10">'RR - ZTI VNITRNI - VCHOD E'!$A$1:$H$58</definedName>
    <definedName name="_xlnm.Print_Area" localSheetId="11">'RR - ZTI VNITRNI - VCHOD F'!$A$1:$H$58</definedName>
    <definedName name="_xlnm.Print_Area" localSheetId="1">'UHK-1 - SO-01-Oprava pros...'!$C$4:$J$76,'UHK-1 - SO-01-Oprava pros...'!$C$127:$K$255</definedName>
    <definedName name="_xlnm.Print_Area" localSheetId="2">'UHK-2 - SO-02-Oprava pros...'!$C$4:$J$76,'UHK-2 - SO-02-Oprava pros...'!$C$126:$K$260</definedName>
    <definedName name="_xlnm.Print_Area" localSheetId="3">'UHK-3 - SO-03-Oprava pros...'!$C$4:$J$76,'UHK-3 - SO-03-Oprava pros...'!$C$129:$K$269</definedName>
    <definedName name="_xlnm.Print_Area" localSheetId="4">'UHK-4 - SO-04-Oprava pros...'!$C$4:$J$76,'UHK-4 - SO-04-Oprava pros...'!$C$128:$K$255</definedName>
    <definedName name="_xlnm.Print_Area" localSheetId="5">'UHK-5 - SO-05-Oprava pros...'!$C$4:$J$76,'UHK-5 - SO-05-Oprava pros...'!$C$126:$K$241</definedName>
    <definedName name="_xlnm.Print_Area" localSheetId="6">'UHK-6 - SO-06-Oprava pros...'!$C$4:$J$76,'UHK-6 - SO-06-Oprava pros...'!$C$127:$K$244</definedName>
    <definedName name="PocetMJ">#REF!</definedName>
    <definedName name="Poznamka">#REF!</definedName>
    <definedName name="Projektant">#REF!</definedName>
    <definedName name="PSV" localSheetId="8">#REF!</definedName>
    <definedName name="PSV" localSheetId="9">#REF!</definedName>
    <definedName name="PSV" localSheetId="10">#REF!</definedName>
    <definedName name="PSV" localSheetId="11">#REF!</definedName>
    <definedName name="PSV">#REF!</definedName>
    <definedName name="PSV0" localSheetId="8">#REF!</definedName>
    <definedName name="PSV0" localSheetId="9">#REF!</definedName>
    <definedName name="PSV0" localSheetId="10">#REF!</definedName>
    <definedName name="PSV0" localSheetId="11">#REF!</definedName>
    <definedName name="PSV0">#REF!</definedName>
    <definedName name="RR">#REF!</definedName>
    <definedName name="SloupecCC" localSheetId="8">'RR - ZTI VNITRNI - VCHOD B'!$H$7</definedName>
    <definedName name="SloupecCC" localSheetId="9">'RR - ZTI VNITRNI - VCHOD C'!$H$7</definedName>
    <definedName name="SloupecCC" localSheetId="10">'RR - ZTI VNITRNI - VCHOD E'!$H$7</definedName>
    <definedName name="SloupecCC" localSheetId="11">'RR - ZTI VNITRNI - VCHOD F'!$H$7</definedName>
    <definedName name="SloupecCC">'RR - ZTI VNITRNI - VCHOD A'!$H$7</definedName>
    <definedName name="SloupecCisloPol" localSheetId="8">'RR - ZTI VNITRNI - VCHOD B'!$C$7</definedName>
    <definedName name="SloupecCisloPol" localSheetId="9">'RR - ZTI VNITRNI - VCHOD C'!$C$7</definedName>
    <definedName name="SloupecCisloPol" localSheetId="10">'RR - ZTI VNITRNI - VCHOD E'!$C$7</definedName>
    <definedName name="SloupecCisloPol" localSheetId="11">'RR - ZTI VNITRNI - VCHOD F'!$C$7</definedName>
    <definedName name="SloupecCisloPol">'RR - ZTI VNITRNI - VCHOD A'!$C$7</definedName>
    <definedName name="SloupecJC" localSheetId="8">'RR - ZTI VNITRNI - VCHOD B'!$G$7</definedName>
    <definedName name="SloupecJC" localSheetId="9">'RR - ZTI VNITRNI - VCHOD C'!$G$7</definedName>
    <definedName name="SloupecJC" localSheetId="10">'RR - ZTI VNITRNI - VCHOD E'!$G$7</definedName>
    <definedName name="SloupecJC" localSheetId="11">'RR - ZTI VNITRNI - VCHOD F'!$G$7</definedName>
    <definedName name="SloupecJC">'RR - ZTI VNITRNI - VCHOD A'!$G$7</definedName>
    <definedName name="SloupecMJ" localSheetId="8">'RR - ZTI VNITRNI - VCHOD B'!$E$7</definedName>
    <definedName name="SloupecMJ" localSheetId="9">'RR - ZTI VNITRNI - VCHOD C'!$E$7</definedName>
    <definedName name="SloupecMJ" localSheetId="10">'RR - ZTI VNITRNI - VCHOD E'!$E$7</definedName>
    <definedName name="SloupecMJ" localSheetId="11">'RR - ZTI VNITRNI - VCHOD F'!$E$7</definedName>
    <definedName name="SloupecMJ">'RR - ZTI VNITRNI - VCHOD A'!$E$7</definedName>
    <definedName name="SloupecMnozstvi" localSheetId="8">'RR - ZTI VNITRNI - VCHOD B'!$F$7</definedName>
    <definedName name="SloupecMnozstvi" localSheetId="9">'RR - ZTI VNITRNI - VCHOD C'!$F$7</definedName>
    <definedName name="SloupecMnozstvi" localSheetId="10">'RR - ZTI VNITRNI - VCHOD E'!$F$7</definedName>
    <definedName name="SloupecMnozstvi" localSheetId="11">'RR - ZTI VNITRNI - VCHOD F'!$F$7</definedName>
    <definedName name="SloupecMnozstvi">'RR - ZTI VNITRNI - VCHOD A'!$F$7</definedName>
    <definedName name="SloupecNazPol" localSheetId="8">'RR - ZTI VNITRNI - VCHOD B'!$D$7</definedName>
    <definedName name="SloupecNazPol" localSheetId="9">'RR - ZTI VNITRNI - VCHOD C'!$D$7</definedName>
    <definedName name="SloupecNazPol" localSheetId="10">'RR - ZTI VNITRNI - VCHOD E'!$D$7</definedName>
    <definedName name="SloupecNazPol" localSheetId="11">'RR - ZTI VNITRNI - VCHOD F'!$D$7</definedName>
    <definedName name="SloupecNazPol">'RR - ZTI VNITRNI - VCHOD A'!$D$7</definedName>
    <definedName name="SloupecPC" localSheetId="8">'RR - ZTI VNITRNI - VCHOD B'!$B$7</definedName>
    <definedName name="SloupecPC" localSheetId="9">'RR - ZTI VNITRNI - VCHOD C'!$B$7</definedName>
    <definedName name="SloupecPC" localSheetId="10">'RR - ZTI VNITRNI - VCHOD E'!$B$7</definedName>
    <definedName name="SloupecPC" localSheetId="11">'RR - ZTI VNITRNI - VCHOD F'!$B$7</definedName>
    <definedName name="SloupecPC">'RR - ZTI VNITRNI - VCHOD A'!$B$7</definedName>
    <definedName name="solver_lin" localSheetId="7" hidden="1">0</definedName>
    <definedName name="solver_lin" localSheetId="8" hidden="1">0</definedName>
    <definedName name="solver_lin" localSheetId="9" hidden="1">0</definedName>
    <definedName name="solver_lin" localSheetId="10" hidden="1">0</definedName>
    <definedName name="solver_lin" localSheetId="11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opt" localSheetId="7" hidden="1">#REF!</definedName>
    <definedName name="solver_opt" localSheetId="8" hidden="1">#REF!</definedName>
    <definedName name="solver_opt" localSheetId="9" hidden="1">#REF!</definedName>
    <definedName name="solver_opt" localSheetId="10" hidden="1">#REF!</definedName>
    <definedName name="solver_opt" localSheetId="11" hidden="1">#REF!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S">#REF!</definedName>
    <definedName name="T">#REF!</definedName>
    <definedName name="Typ" localSheetId="8">#REF!</definedName>
    <definedName name="Typ" localSheetId="9">#REF!</definedName>
    <definedName name="Typ" localSheetId="10">#REF!</definedName>
    <definedName name="Typ" localSheetId="11">#REF!</definedName>
    <definedName name="Typ">#REF!</definedName>
    <definedName name="VRN" localSheetId="8">#REF!</definedName>
    <definedName name="VRN" localSheetId="9">#REF!</definedName>
    <definedName name="VRN" localSheetId="10">#REF!</definedName>
    <definedName name="VRN" localSheetId="11">#REF!</definedName>
    <definedName name="VRN">#REF!</definedName>
    <definedName name="VRNKc" localSheetId="8">#REF!</definedName>
    <definedName name="VRNKc" localSheetId="9">#REF!</definedName>
    <definedName name="VRNKc" localSheetId="10">#REF!</definedName>
    <definedName name="VRNKc" localSheetId="11">#REF!</definedName>
    <definedName name="VRNKc">#REF!</definedName>
    <definedName name="VRNnazev" localSheetId="8">#REF!</definedName>
    <definedName name="VRNnazev" localSheetId="9">#REF!</definedName>
    <definedName name="VRNnazev" localSheetId="10">#REF!</definedName>
    <definedName name="VRNnazev" localSheetId="11">#REF!</definedName>
    <definedName name="VRNnazev">#REF!</definedName>
    <definedName name="VRNproc" localSheetId="8">#REF!</definedName>
    <definedName name="VRNproc" localSheetId="9">#REF!</definedName>
    <definedName name="VRNproc" localSheetId="10">#REF!</definedName>
    <definedName name="VRNproc" localSheetId="11">#REF!</definedName>
    <definedName name="VRNproc">#REF!</definedName>
    <definedName name="VRNzakl" localSheetId="8">#REF!</definedName>
    <definedName name="VRNzakl" localSheetId="9">#REF!</definedName>
    <definedName name="VRNzakl" localSheetId="10">#REF!</definedName>
    <definedName name="VRNzakl" localSheetId="11">#REF!</definedName>
    <definedName name="VRNzakl">#REF!</definedName>
    <definedName name="WEW">#REF!</definedName>
    <definedName name="Zakazka">#REF!</definedName>
    <definedName name="Zaklad22" localSheetId="8">#REF!</definedName>
    <definedName name="Zaklad22" localSheetId="9">#REF!</definedName>
    <definedName name="Zaklad22" localSheetId="10">#REF!</definedName>
    <definedName name="Zaklad22" localSheetId="11">#REF!</definedName>
    <definedName name="Zaklad22">#REF!</definedName>
    <definedName name="Zaklad5" localSheetId="8">#REF!</definedName>
    <definedName name="Zaklad5" localSheetId="9">#REF!</definedName>
    <definedName name="Zaklad5" localSheetId="10">#REF!</definedName>
    <definedName name="Zaklad5" localSheetId="11">#REF!</definedName>
    <definedName name="Zaklad5">#REF!</definedName>
    <definedName name="ZAKLOA">#REF!</definedName>
    <definedName name="Zhotovitel">#REF!</definedName>
    <definedName name="ZZ">#REF!</definedName>
    <definedName name="_xlnm.Print_Titles" localSheetId="0">'Rekapitulace stavby'!$92:$92</definedName>
    <definedName name="_xlnm.Print_Titles" localSheetId="1">'UHK-1 - SO-01-Oprava pros...'!$139:$139</definedName>
    <definedName name="_xlnm.Print_Titles" localSheetId="2">'UHK-2 - SO-02-Oprava pros...'!$138:$138</definedName>
    <definedName name="_xlnm.Print_Titles" localSheetId="3">'UHK-3 - SO-03-Oprava pros...'!$141:$141</definedName>
    <definedName name="_xlnm.Print_Titles" localSheetId="4">'UHK-4 - SO-04-Oprava pros...'!$140:$140</definedName>
    <definedName name="_xlnm.Print_Titles" localSheetId="5">'UHK-5 - SO-05-Oprava pros...'!$138:$138</definedName>
    <definedName name="_xlnm.Print_Titles" localSheetId="6">'UHK-6 - SO-06-Oprava pros...'!$139:$139</definedName>
    <definedName name="_xlnm.Print_Titles" localSheetId="7">'RR - ZTI VNITRNI - VCHOD A'!$1:$7</definedName>
    <definedName name="_xlnm.Print_Titles" localSheetId="8">'RR - ZTI VNITRNI - VCHOD B'!$1:$7</definedName>
    <definedName name="_xlnm.Print_Titles" localSheetId="9">'RR - ZTI VNITRNI - VCHOD C'!$1:$7</definedName>
    <definedName name="_xlnm.Print_Titles" localSheetId="10">'RR - ZTI VNITRNI - VCHOD E'!$1:$7</definedName>
    <definedName name="_xlnm.Print_Titles" localSheetId="11">'RR - ZTI VNITRNI - VCHOD F'!$1:$7</definedName>
  </definedNames>
  <calcPr calcId="125725"/>
</workbook>
</file>

<file path=xl/sharedStrings.xml><?xml version="1.0" encoding="utf-8"?>
<sst xmlns="http://schemas.openxmlformats.org/spreadsheetml/2006/main" count="11092" uniqueCount="946">
  <si>
    <t>Export Komplet</t>
  </si>
  <si>
    <t/>
  </si>
  <si>
    <t>2.0</t>
  </si>
  <si>
    <t>False</t>
  </si>
  <si>
    <t>{922b309d-233f-41bd-88b7-9f1411caf303}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</si>
  <si>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</si>
  <si>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</si>
  <si>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</si>
  <si>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</si>
  <si>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</si>
  <si>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</si>
  <si>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</si>
  <si>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</si>
  <si>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UHK-OBJEKT-K</t>
  </si>
  <si>
    <t>Stavba:</t>
  </si>
  <si>
    <t>Oprava prostorů 1PP</t>
  </si>
  <si>
    <t>KSO:</t>
  </si>
  <si>
    <t>CC-CZ:</t>
  </si>
  <si>
    <t>Místo:</t>
  </si>
  <si>
    <t>HK,Palachovy koleje č.p.1129-1135</t>
  </si>
  <si>
    <t>Datum:</t>
  </si>
  <si>
    <t>20. 3. 2022</t>
  </si>
  <si>
    <t>Zadavatel:</t>
  </si>
  <si>
    <t>IČ:</t>
  </si>
  <si>
    <t>Univerzita Hradec Králové</t>
  </si>
  <si>
    <t>DIČ:</t>
  </si>
  <si>
    <t>Zhotovitel:</t>
  </si>
  <si>
    <t>bude určen ve výběrovém řízení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</si>
  <si>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</si>
  <si>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</si>
  <si>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</si>
  <si>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</si>
  <si>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</si>
  <si>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</si>
  <si>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</si>
  <si>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</si>
  <si>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</si>
  <si>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</si>
  <si>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</si>
  <si>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</si>
  <si>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</si>
  <si>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</si>
  <si>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</si>
  <si>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</si>
  <si>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</si>
  <si>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</si>
  <si>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</si>
  <si>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</si>
  <si>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</si>
  <si>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</si>
  <si>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</si>
  <si>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</si>
  <si>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</si>
  <si>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</si>
  <si>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</si>
  <si>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</si>
  <si>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</si>
  <si>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</si>
  <si>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</si>
  <si>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</si>
  <si>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</si>
  <si>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</si>
  <si>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</si>
  <si>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</si>
  <si>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</si>
  <si>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</si>
  <si>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</si>
  <si>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</si>
  <si>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</si>
  <si>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</si>
  <si>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</si>
  <si>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</si>
  <si>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</si>
  <si>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</si>
  <si>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</si>
  <si>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</si>
  <si>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</si>
  <si>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</si>
  <si>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</si>
  <si>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UHK-1</t>
  </si>
  <si>
    <t>SO-01-Oprava prostorů sekce A</t>
  </si>
  <si>
    <t>STA</t>
  </si>
  <si>
    <t>1</t>
  </si>
  <si>
    <t>{55a58866-7b08-48d0-b059-76239dbf3356}</t>
  </si>
  <si>
    <t>UHK-2</t>
  </si>
  <si>
    <t>SO-02-Oprava prostorů sekce B</t>
  </si>
  <si>
    <t>{c12f968f-96ac-483b-8c16-bc3f61829ad7}</t>
  </si>
  <si>
    <t>UHK-3</t>
  </si>
  <si>
    <t>SO-03-Oprava prostorů sekce C</t>
  </si>
  <si>
    <t>{12b12acb-5a80-4ef8-aa3e-82de519e7135}</t>
  </si>
  <si>
    <t>UHK-4</t>
  </si>
  <si>
    <t>SO-04-Oprava prostorů sekce D</t>
  </si>
  <si>
    <t>{936f6a05-8aa7-473f-875d-1cd13326c86d}</t>
  </si>
  <si>
    <t>UHK-5</t>
  </si>
  <si>
    <t>SO-05-Oprava prostorů sekce E</t>
  </si>
  <si>
    <t>{cfbd9854-2558-494b-b2ff-6e27a3c2ee50}</t>
  </si>
  <si>
    <t>UHK-6</t>
  </si>
  <si>
    <t>SO-06-Oprava prostorů sekce F</t>
  </si>
  <si>
    <t>{580adb29-7215-4d76-9da1-35612b2f0d15}</t>
  </si>
  <si>
    <t>KRYCÍ LIST SOUPISU PRACÍ</t>
  </si>
  <si>
    <t>Objekt:</t>
  </si>
  <si>
    <t>UHK-1 - SO-01-Oprava prostorů sekce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</si>
  <si>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</si>
  <si>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</si>
  <si>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</si>
  <si>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</si>
  <si>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</si>
  <si>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</si>
  <si>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</si>
  <si>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</si>
  <si>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</si>
  <si>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</si>
  <si>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</si>
  <si>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</si>
  <si>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</si>
  <si>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</si>
  <si>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</si>
  <si>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726 - Zdravotechnika - předstěnové instalace</t>
  </si>
  <si>
    <t xml:space="preserve">    731 - Ústřední vytápění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</si>
  <si>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</si>
  <si>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</si>
  <si>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</si>
  <si>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</si>
  <si>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</si>
  <si>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</si>
  <si>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</si>
  <si>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</si>
  <si>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</si>
  <si>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</si>
  <si>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</si>
  <si>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</si>
  <si>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</si>
  <si>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</si>
  <si>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</si>
  <si>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</si>
  <si>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</si>
  <si>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</si>
  <si>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</si>
  <si>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</si>
  <si>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</si>
  <si>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</si>
  <si>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</si>
  <si>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</si>
  <si>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</si>
  <si>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</si>
  <si>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</si>
  <si>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</si>
  <si>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</si>
  <si>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</si>
  <si>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</si>
  <si>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346272256</t>
  </si>
  <si>
    <t>Přizdívka z pórobetonových tvárnic tl 150 mm</t>
  </si>
  <si>
    <t>m2</t>
  </si>
  <si>
    <t>CS ÚRS 2022 01</t>
  </si>
  <si>
    <t>4</t>
  </si>
  <si>
    <t>2</t>
  </si>
  <si>
    <t>1623857495</t>
  </si>
  <si>
    <t>VV</t>
  </si>
  <si>
    <t>3,2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</si>
  <si>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</si>
  <si>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</si>
  <si>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</si>
  <si>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</si>
  <si>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258087990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</si>
  <si>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</si>
  <si>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</si>
  <si>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</si>
  <si>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</si>
  <si>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1699275316</t>
  </si>
  <si>
    <t>15,32+5,81+3,24+16,04+15,01+8,59+2,45+16,04+16,04</t>
  </si>
  <si>
    <t>952901111</t>
  </si>
  <si>
    <t>Vyčištění budov bytové a občanské výstavby při výšce podlaží do 4 m</t>
  </si>
  <si>
    <t>218068328</t>
  </si>
  <si>
    <t>5</t>
  </si>
  <si>
    <t>965046111</t>
  </si>
  <si>
    <t>Broušení stávajících betonových podlah úběr do 3 mm</t>
  </si>
  <si>
    <t>-638381789</t>
  </si>
  <si>
    <t>965081213</t>
  </si>
  <si>
    <t>Bourání podlah z dlaždic keramických nebo xylolitových tl do 10 mm plochy přes 1 m2</t>
  </si>
  <si>
    <t>-883831146</t>
  </si>
  <si>
    <t>"místn. č.A107"  1,8</t>
  </si>
  <si>
    <t>7</t>
  </si>
  <si>
    <t>977151123</t>
  </si>
  <si>
    <t>Jádrové vrty diamantovými korunkami do stavebních materiálů D přes 130 do 150 mm</t>
  </si>
  <si>
    <t>m</t>
  </si>
  <si>
    <t>2064647188</t>
  </si>
  <si>
    <t>8</t>
  </si>
  <si>
    <t>978059541</t>
  </si>
  <si>
    <t>Odsekání a odebrání obkladů stěn z vnitřních obkládaček plochy přes 1 m2</t>
  </si>
  <si>
    <t>-941557653</t>
  </si>
  <si>
    <t>"mítn. č.A107"  8,81</t>
  </si>
  <si>
    <t>997</t>
  </si>
  <si>
    <t>Přesun sutě</t>
  </si>
  <si>
    <t>997013211</t>
  </si>
  <si>
    <t>Vnitrostaveništní doprava suti a vybouraných hmot pro budovy v do 6 m ručně</t>
  </si>
  <si>
    <t>t</t>
  </si>
  <si>
    <t>485918360</t>
  </si>
  <si>
    <t>10</t>
  </si>
  <si>
    <t>997013501</t>
  </si>
  <si>
    <t>Odvoz suti a vybouraných hmot na skládku nebo meziskládku do 1 km se složením</t>
  </si>
  <si>
    <t>25943218</t>
  </si>
  <si>
    <t>11</t>
  </si>
  <si>
    <t>997013509</t>
  </si>
  <si>
    <t>Příplatek k odvozu suti a vybouraných hmot na skládku ZKD 1 km přes 1 km</t>
  </si>
  <si>
    <t>-900478213</t>
  </si>
  <si>
    <t>1,038*9</t>
  </si>
  <si>
    <t>12</t>
  </si>
  <si>
    <t>997013631</t>
  </si>
  <si>
    <t>Poplatek za uložení na skládce (skládkovné) stavebního odpadu směsného kód odpadu 17 09 04</t>
  </si>
  <si>
    <t>-1243436415</t>
  </si>
  <si>
    <t>998</t>
  </si>
  <si>
    <t>Přesun hmot</t>
  </si>
  <si>
    <t>13</t>
  </si>
  <si>
    <t>998011001</t>
  </si>
  <si>
    <t>Přesun hmot pro budovy zděné v do 6 m</t>
  </si>
  <si>
    <t>1426819433</t>
  </si>
  <si>
    <t>PSV</t>
  </si>
  <si>
    <t>Práce a dodávky PSV</t>
  </si>
  <si>
    <t>711</t>
  </si>
  <si>
    <t>Izolace proti vodě, vlhkosti a plynům</t>
  </si>
  <si>
    <t>14</t>
  </si>
  <si>
    <t>711191201.1</t>
  </si>
  <si>
    <t>Provedení izolace proti zemní vlhkosti hydroizolační stěrkou vodorovné na betonu, 2 vrstvy vč. dodávky</t>
  </si>
  <si>
    <t>16</t>
  </si>
  <si>
    <t>139342253</t>
  </si>
  <si>
    <t>711192202.1</t>
  </si>
  <si>
    <t>Provedení izolace proti zemní vlhkosti hydroizolační stěrkou svislé na zdivu, 2 vrstvy vč. dodávky</t>
  </si>
  <si>
    <t>879718754</t>
  </si>
  <si>
    <t>5,6</t>
  </si>
  <si>
    <t>998711201</t>
  </si>
  <si>
    <t>Přesun hmot procentní pro izolace proti vodě, vlhkosti a plynům v objektech v do 6 m</t>
  </si>
  <si>
    <t>%</t>
  </si>
  <si>
    <t>624021312</t>
  </si>
  <si>
    <t>721</t>
  </si>
  <si>
    <t>Zdravotechnika - vnitřní kanalizace</t>
  </si>
  <si>
    <t>72</t>
  </si>
  <si>
    <t>721001</t>
  </si>
  <si>
    <t xml:space="preserve">D+M vnitřní rozvody ZTI </t>
  </si>
  <si>
    <t>kpl</t>
  </si>
  <si>
    <t>1950632037</t>
  </si>
  <si>
    <t>17</t>
  </si>
  <si>
    <t>18</t>
  </si>
  <si>
    <t>725</t>
  </si>
  <si>
    <t>Zdravotechnika - zařizovací předměty</t>
  </si>
  <si>
    <t>19</t>
  </si>
  <si>
    <t>725110811</t>
  </si>
  <si>
    <t>Demontáž klozetů splachovací s nádrží</t>
  </si>
  <si>
    <t>soubor</t>
  </si>
  <si>
    <t>-1770628621</t>
  </si>
  <si>
    <t>20</t>
  </si>
  <si>
    <t>725112022</t>
  </si>
  <si>
    <t>Klozet keramický závěsný na nosné stěny s hlubokým splachováním odpad vodorovný</t>
  </si>
  <si>
    <t>318408342</t>
  </si>
  <si>
    <t>725210821</t>
  </si>
  <si>
    <t>Demontáž umyvadel bez výtokových armatur</t>
  </si>
  <si>
    <t>1110997762</t>
  </si>
  <si>
    <t>22</t>
  </si>
  <si>
    <t>725211621</t>
  </si>
  <si>
    <t>Umyvadlo keramické bílé šířky 500 mm se sloupem na sifon připevněné na stěnu šrouby</t>
  </si>
  <si>
    <t>598147919</t>
  </si>
  <si>
    <t>23</t>
  </si>
  <si>
    <t>725822613</t>
  </si>
  <si>
    <t>Baterie umyvadlová stojánková páková s výpustí</t>
  </si>
  <si>
    <t>102551228</t>
  </si>
  <si>
    <t>24</t>
  </si>
  <si>
    <t>998725201</t>
  </si>
  <si>
    <t>Přesun hmot procentní pro zařizovací předměty v objektech v do 6 m</t>
  </si>
  <si>
    <t>-532764236</t>
  </si>
  <si>
    <t>726</t>
  </si>
  <si>
    <t>Zdravotechnika - předstěnové instalace</t>
  </si>
  <si>
    <t>25</t>
  </si>
  <si>
    <t>726121001.GBT</t>
  </si>
  <si>
    <t>-1630404401</t>
  </si>
  <si>
    <t>26</t>
  </si>
  <si>
    <t>998726211</t>
  </si>
  <si>
    <t>Přesun hmot procentní pro instalační prefabrikáty v objektech v do 6 m</t>
  </si>
  <si>
    <t>1476889089</t>
  </si>
  <si>
    <t>731</t>
  </si>
  <si>
    <t>Ústřední vytápění</t>
  </si>
  <si>
    <t>27</t>
  </si>
  <si>
    <t>731001</t>
  </si>
  <si>
    <t>Přeizolace potrubí ÚT průměr do 50mm</t>
  </si>
  <si>
    <t>bm</t>
  </si>
  <si>
    <t>1501564409</t>
  </si>
  <si>
    <t>9,5</t>
  </si>
  <si>
    <t>70</t>
  </si>
  <si>
    <t>731002</t>
  </si>
  <si>
    <t>Nátěr přip. potrubí a radiátoru litina</t>
  </si>
  <si>
    <t>1737823788</t>
  </si>
  <si>
    <t>741</t>
  </si>
  <si>
    <t>Elektroinstalace - silnoproud</t>
  </si>
  <si>
    <t>28</t>
  </si>
  <si>
    <t>741001</t>
  </si>
  <si>
    <t>D+M vnitřní rozvody elektro vč. svítidel</t>
  </si>
  <si>
    <t>-159629040</t>
  </si>
  <si>
    <t>751</t>
  </si>
  <si>
    <t>Vzduchotechnika</t>
  </si>
  <si>
    <t>29</t>
  </si>
  <si>
    <t>751001</t>
  </si>
  <si>
    <t>D+M větrací potrubí SPIRO DN 125mm vč. ventilátoru</t>
  </si>
  <si>
    <t>1644377946</t>
  </si>
  <si>
    <t>30</t>
  </si>
  <si>
    <t>751525842.1</t>
  </si>
  <si>
    <t>Demontáž vzduchotechnického potrubí asbestového vč. likvidace kruhového s přírubou nebo bez příruby D do 200 mm</t>
  </si>
  <si>
    <t>-1753399579</t>
  </si>
  <si>
    <t>763</t>
  </si>
  <si>
    <t>Konstrukce suché výstavby</t>
  </si>
  <si>
    <t>31</t>
  </si>
  <si>
    <t>763431001</t>
  </si>
  <si>
    <t>Montáž minerálního podhledu s vyjímatelnými panely vel. do 0,36 m2 na zavěšený viditelný rošt</t>
  </si>
  <si>
    <t>737720331</t>
  </si>
  <si>
    <t>32</t>
  </si>
  <si>
    <t>M</t>
  </si>
  <si>
    <t>59036019</t>
  </si>
  <si>
    <t>panel akustický nebarvená hrana viditelný rošt bílá rastr š 24/15mm tl 15mm</t>
  </si>
  <si>
    <t>-1797673212</t>
  </si>
  <si>
    <t>9,84*1,05 'Přepočtené koeficientem množství</t>
  </si>
  <si>
    <t>33</t>
  </si>
  <si>
    <t>998763401</t>
  </si>
  <si>
    <t>Přesun hmot procentní pro sádrokartonové konstrukce v objektech v do 6 m</t>
  </si>
  <si>
    <t>121927360</t>
  </si>
  <si>
    <t>766</t>
  </si>
  <si>
    <t>Konstrukce truhlářské</t>
  </si>
  <si>
    <t>34</t>
  </si>
  <si>
    <t>766001</t>
  </si>
  <si>
    <t>ks</t>
  </si>
  <si>
    <t>-1584452283</t>
  </si>
  <si>
    <t>"schema 01/T"  1</t>
  </si>
  <si>
    <t>35</t>
  </si>
  <si>
    <t>766002</t>
  </si>
  <si>
    <t>dtto,avšak 800/1970mm</t>
  </si>
  <si>
    <t>-1139847904</t>
  </si>
  <si>
    <t>36</t>
  </si>
  <si>
    <t>766003</t>
  </si>
  <si>
    <t xml:space="preserve">D+M dveře vstupní dřevěné plné hladké do stáv. zárubně 800/1970mm s PO 30 min. vč. samozavírače </t>
  </si>
  <si>
    <t>54083614</t>
  </si>
  <si>
    <t>"schema 03/T"   1</t>
  </si>
  <si>
    <t>37</t>
  </si>
  <si>
    <t>38</t>
  </si>
  <si>
    <t>766111820</t>
  </si>
  <si>
    <t>Demontáž truhlářských stěn dřevěných plných</t>
  </si>
  <si>
    <t>512407540</t>
  </si>
  <si>
    <t>39</t>
  </si>
  <si>
    <t>766624911</t>
  </si>
  <si>
    <t>Oprava oken dřevěných - výměna okenní sklápěčky s olivou</t>
  </si>
  <si>
    <t>kus</t>
  </si>
  <si>
    <t>327839148</t>
  </si>
  <si>
    <t>40</t>
  </si>
  <si>
    <t>54910147</t>
  </si>
  <si>
    <t>kování sklapka okenní K 320</t>
  </si>
  <si>
    <t>-45748272</t>
  </si>
  <si>
    <t>41</t>
  </si>
  <si>
    <t>766691914</t>
  </si>
  <si>
    <t>Vyvěšení nebo zavěšení dřevěných křídel dveří pl do 2 m2</t>
  </si>
  <si>
    <t>1466386140</t>
  </si>
  <si>
    <t>42</t>
  </si>
  <si>
    <t>998766201</t>
  </si>
  <si>
    <t>Přesun hmot procentní pro kce truhlářské v objektech v do 6 m</t>
  </si>
  <si>
    <t>809431733</t>
  </si>
  <si>
    <t>771</t>
  </si>
  <si>
    <t>Podlahy z dlaždic</t>
  </si>
  <si>
    <t>43</t>
  </si>
  <si>
    <t>771121011</t>
  </si>
  <si>
    <t>Nátěr penetrační na podlahu vč. soklíků</t>
  </si>
  <si>
    <t>1471741844</t>
  </si>
  <si>
    <t>2,45*1,15</t>
  </si>
  <si>
    <t>44</t>
  </si>
  <si>
    <t>771151011</t>
  </si>
  <si>
    <t>Samonivelační stěrka podlah pevnosti 20 MPa tl 3 mm</t>
  </si>
  <si>
    <t>647776644</t>
  </si>
  <si>
    <t>45</t>
  </si>
  <si>
    <t>771574112</t>
  </si>
  <si>
    <t>Montáž podlah keramických hladkých lepených flexibilním lepidlem přes 9 do 12 ks/m2</t>
  </si>
  <si>
    <t>1755188171</t>
  </si>
  <si>
    <t>46</t>
  </si>
  <si>
    <t>59761003</t>
  </si>
  <si>
    <t>dlažba keramická hutná hladká do interiéru přes 9 do 12ks/m2</t>
  </si>
  <si>
    <t>-88439293</t>
  </si>
  <si>
    <t>2,818*1,1 'Přepočtené koeficientem množství</t>
  </si>
  <si>
    <t>47</t>
  </si>
  <si>
    <t>998771201</t>
  </si>
  <si>
    <t>Přesun hmot procentní pro podlahy z dlaždic v objektech v do 6 m</t>
  </si>
  <si>
    <t>-995020422</t>
  </si>
  <si>
    <t>776</t>
  </si>
  <si>
    <t>Podlahy povlakové</t>
  </si>
  <si>
    <t>48</t>
  </si>
  <si>
    <t>776121112</t>
  </si>
  <si>
    <t>Vodou ředitelná penetrace savého podkladu povlakových podlah vč. soklíků</t>
  </si>
  <si>
    <t>-2036212772</t>
  </si>
  <si>
    <t>(8,59+16,04)*1,1</t>
  </si>
  <si>
    <t>49</t>
  </si>
  <si>
    <t>776141111</t>
  </si>
  <si>
    <t>Vyrovnání podkladu povlakových podlah stěrkou pevnosti 20 MPa tl do 3 mm</t>
  </si>
  <si>
    <t>-904648545</t>
  </si>
  <si>
    <t>50</t>
  </si>
  <si>
    <t>776201811</t>
  </si>
  <si>
    <t>Demontáž lepených povlakových podlah bez podložky ručně vč. soklíků</t>
  </si>
  <si>
    <t>1914200121</t>
  </si>
  <si>
    <t>"místn. A106" 8,59*1,1</t>
  </si>
  <si>
    <t>51</t>
  </si>
  <si>
    <t>776201812</t>
  </si>
  <si>
    <t>Demontáž lepených povlakových podlah s podložkou ručně vč. soklíků</t>
  </si>
  <si>
    <t>-1573605967</t>
  </si>
  <si>
    <t>16,04*1,05</t>
  </si>
  <si>
    <t>52</t>
  </si>
  <si>
    <t>776221111</t>
  </si>
  <si>
    <t>Lepení pásů z PVC standardním lepidlem</t>
  </si>
  <si>
    <t>-1475760043</t>
  </si>
  <si>
    <t>53</t>
  </si>
  <si>
    <t>28412245</t>
  </si>
  <si>
    <t>krytina podlahová homogenní  š 1,5m tl 2mm</t>
  </si>
  <si>
    <t>-984671328</t>
  </si>
  <si>
    <t>27,093*1,1 'Přepočtené koeficientem množství</t>
  </si>
  <si>
    <t>54</t>
  </si>
  <si>
    <t>776223112</t>
  </si>
  <si>
    <t>Spoj povlakových podlahovin z PVC svařováním za studena</t>
  </si>
  <si>
    <t>1184387317</t>
  </si>
  <si>
    <t>27,093*0,7</t>
  </si>
  <si>
    <t>71</t>
  </si>
  <si>
    <t>776411112</t>
  </si>
  <si>
    <t>Montáž obvodových soklíků výšky do 100 mm</t>
  </si>
  <si>
    <t>-1058788205</t>
  </si>
  <si>
    <t>55</t>
  </si>
  <si>
    <t>998776201</t>
  </si>
  <si>
    <t>Přesun hmot procentní pro podlahy povlakové v objektech v do 6 m</t>
  </si>
  <si>
    <t>-1542467775</t>
  </si>
  <si>
    <t>781</t>
  </si>
  <si>
    <t>Dokončovací práce - obklady</t>
  </si>
  <si>
    <t>56</t>
  </si>
  <si>
    <t>781121011</t>
  </si>
  <si>
    <t>Nátěr penetrační na stěnu</t>
  </si>
  <si>
    <t>-193935586</t>
  </si>
  <si>
    <t>57</t>
  </si>
  <si>
    <t>781474112</t>
  </si>
  <si>
    <t>Montáž obkladů vnitřních keramických hladkých přes 9 do 12 ks/m2 lepených flexibilním lepidlem</t>
  </si>
  <si>
    <t>1086910658</t>
  </si>
  <si>
    <t>58</t>
  </si>
  <si>
    <t>59761026</t>
  </si>
  <si>
    <t>obklad keramický hladký do 12ks/m2</t>
  </si>
  <si>
    <t>1396552837</t>
  </si>
  <si>
    <t>11,74*1,1 'Přepočtené koeficientem množství</t>
  </si>
  <si>
    <t>59</t>
  </si>
  <si>
    <t>998781201</t>
  </si>
  <si>
    <t>Přesun hmot procentní pro obklady keramické v objektech v do 6 m</t>
  </si>
  <si>
    <t>1586627142</t>
  </si>
  <si>
    <t>783</t>
  </si>
  <si>
    <t>Dokončovací práce - nátěry</t>
  </si>
  <si>
    <t>60</t>
  </si>
  <si>
    <t>783301303</t>
  </si>
  <si>
    <t>Bezoplachové odrezivění zámečnických konstrukcí</t>
  </si>
  <si>
    <t>880781834</t>
  </si>
  <si>
    <t>61</t>
  </si>
  <si>
    <t>783314101</t>
  </si>
  <si>
    <t>Základní jednonásobný syntetický nátěr zámečnických konstrukcí</t>
  </si>
  <si>
    <t>986441286</t>
  </si>
  <si>
    <t>62</t>
  </si>
  <si>
    <t>783315101</t>
  </si>
  <si>
    <t>Mezinátěr jednonásobný syntetický standardní zámečnických konstrukcí</t>
  </si>
  <si>
    <t>-124996329</t>
  </si>
  <si>
    <t>63</t>
  </si>
  <si>
    <t>783317101</t>
  </si>
  <si>
    <t>Krycí jednonásobný syntetický standardní nátěr zámečnických konstrukcí</t>
  </si>
  <si>
    <t>-970679582</t>
  </si>
  <si>
    <t>784</t>
  </si>
  <si>
    <t>Dokončovací práce - malby a tapety</t>
  </si>
  <si>
    <t>64</t>
  </si>
  <si>
    <t>784121001</t>
  </si>
  <si>
    <t>Oškrabání malby v mísnostech v do 3,80 m</t>
  </si>
  <si>
    <t>534792849</t>
  </si>
  <si>
    <t>33,91+5,74+35,68</t>
  </si>
  <si>
    <t>66</t>
  </si>
  <si>
    <t>784181101</t>
  </si>
  <si>
    <t>Základní akrylátová jednonásobná bezbarvá penetrace podkladu v místnostech v do 3,80 m</t>
  </si>
  <si>
    <t>-521243694</t>
  </si>
  <si>
    <t>67</t>
  </si>
  <si>
    <t>784211111</t>
  </si>
  <si>
    <t>Dvojnásobné bílé malby ze směsí za mokra velmi dobře oděruvzdorných v místnostech v do 3,80 m</t>
  </si>
  <si>
    <t>1225872198</t>
  </si>
  <si>
    <t>HZS</t>
  </si>
  <si>
    <t>Hodinové zúčtovací sazby</t>
  </si>
  <si>
    <t>68</t>
  </si>
  <si>
    <t>HZS1292</t>
  </si>
  <si>
    <t>Hodinová zúčtovací sazba stavební dělník-likvidace nábytku</t>
  </si>
  <si>
    <t>hod</t>
  </si>
  <si>
    <t>512</t>
  </si>
  <si>
    <t>101153414</t>
  </si>
  <si>
    <t>VRN</t>
  </si>
  <si>
    <t>Vedlejší rozpočtové náklady</t>
  </si>
  <si>
    <t>VRN3</t>
  </si>
  <si>
    <t>Zařízení staveniště</t>
  </si>
  <si>
    <t>69</t>
  </si>
  <si>
    <t>032002000</t>
  </si>
  <si>
    <t>Vybavení staveniště</t>
  </si>
  <si>
    <t>1024</t>
  </si>
  <si>
    <t>-681027558</t>
  </si>
  <si>
    <t>UHK-2 - SO-02-Oprava prostorů sekce B</t>
  </si>
  <si>
    <t>342272225</t>
  </si>
  <si>
    <t>Příčka z pórobetonových hladkých tvárnic na tenkovrstvou maltu tl 100 mm</t>
  </si>
  <si>
    <t>64760607</t>
  </si>
  <si>
    <t>9,4+1,6+1,6</t>
  </si>
  <si>
    <t>103529219</t>
  </si>
  <si>
    <t>115,0</t>
  </si>
  <si>
    <t>962041314</t>
  </si>
  <si>
    <t>Bourání příček z betonu prostého tl do 120 mm</t>
  </si>
  <si>
    <t>1409024826</t>
  </si>
  <si>
    <t>38,33</t>
  </si>
  <si>
    <t>"místn. č.B109"  1,8</t>
  </si>
  <si>
    <t>968072455</t>
  </si>
  <si>
    <t>Vybourání kovových dveřních zárubní pl do 2 m2</t>
  </si>
  <si>
    <t>-190154551</t>
  </si>
  <si>
    <t>0,8*1,97</t>
  </si>
  <si>
    <t>515672801</t>
  </si>
  <si>
    <t>"mítn. č.B109"  8,81</t>
  </si>
  <si>
    <t>2,545*9</t>
  </si>
  <si>
    <t>793238346</t>
  </si>
  <si>
    <t>1522282579</t>
  </si>
  <si>
    <t>-582226112</t>
  </si>
  <si>
    <t>751525842</t>
  </si>
  <si>
    <t>637890914</t>
  </si>
  <si>
    <t>-816959885</t>
  </si>
  <si>
    <t>9,49+11,11</t>
  </si>
  <si>
    <t>-523332768</t>
  </si>
  <si>
    <t>20,6*1,05 'Přepočtené koeficientem množství</t>
  </si>
  <si>
    <t>1053662325</t>
  </si>
  <si>
    <t>-510462046</t>
  </si>
  <si>
    <t>123718866</t>
  </si>
  <si>
    <t>3,45*1,15</t>
  </si>
  <si>
    <t>3,45</t>
  </si>
  <si>
    <t>3,45*1,1 'Přepočtené koeficientem množství</t>
  </si>
  <si>
    <t>(9,49+11,11+16,04)*1,1</t>
  </si>
  <si>
    <t>"místn. B107"  9,49*1,1</t>
  </si>
  <si>
    <t>12,8*1,05+16,04*1,05</t>
  </si>
  <si>
    <t>40,304*1,1 'Přepočtené koeficientem množství</t>
  </si>
  <si>
    <t>40,304*0,7</t>
  </si>
  <si>
    <t>-1658165026</t>
  </si>
  <si>
    <t>13,42*1,1 'Přepočtené koeficientem množství</t>
  </si>
  <si>
    <t>19,43+125,0</t>
  </si>
  <si>
    <t>65</t>
  </si>
  <si>
    <t>UHK-3 - SO-03-Oprava prostorů sekce C</t>
  </si>
  <si>
    <t xml:space="preserve">    713 - Izolace tepelné</t>
  </si>
  <si>
    <t xml:space="preserve">    767 - Konstrukce zámečnické</t>
  </si>
  <si>
    <t>3,2+1,6</t>
  </si>
  <si>
    <t>1,8</t>
  </si>
  <si>
    <t>-774534480</t>
  </si>
  <si>
    <t>9,86</t>
  </si>
  <si>
    <t>5,328*9</t>
  </si>
  <si>
    <t>713</t>
  </si>
  <si>
    <t>Izolace tepelné</t>
  </si>
  <si>
    <t>713133111.PUR</t>
  </si>
  <si>
    <t>m3</t>
  </si>
  <si>
    <t>-1772791773</t>
  </si>
  <si>
    <t>54,08*0,04</t>
  </si>
  <si>
    <t>998713201</t>
  </si>
  <si>
    <t>Přesun hmot procentní pro izolace tepelné v objektech v do 6 m</t>
  </si>
  <si>
    <t>1472952007</t>
  </si>
  <si>
    <t>81</t>
  </si>
  <si>
    <t>1852155858</t>
  </si>
  <si>
    <t>Přeizolování potrubí DN 50mm</t>
  </si>
  <si>
    <t>5159485</t>
  </si>
  <si>
    <t xml:space="preserve">Nátěr litinového potrubí a radiátoru </t>
  </si>
  <si>
    <t>1875838574</t>
  </si>
  <si>
    <t>-2009152772</t>
  </si>
  <si>
    <t>D+M větrací potrubí SPIRO DN 125 vč. ventilátoru</t>
  </si>
  <si>
    <t>-405188186</t>
  </si>
  <si>
    <t>751510870</t>
  </si>
  <si>
    <t>Demontáž vzduchotechnického potrubí plechového kruhového bez příruby spirálně vinutého do suti D do 200 mm</t>
  </si>
  <si>
    <t>1649662617</t>
  </si>
  <si>
    <t>9,71+26,51</t>
  </si>
  <si>
    <t>36,22*1,05 'Přepočtené koeficientem množství</t>
  </si>
  <si>
    <t>766002a</t>
  </si>
  <si>
    <t>dtto,avšak ze 2/3 zasklené 800/1970mm</t>
  </si>
  <si>
    <t>1313923975</t>
  </si>
  <si>
    <t>766005</t>
  </si>
  <si>
    <t>D+M dřevěný obklad lamino vč. roštu  tl.18mm</t>
  </si>
  <si>
    <t>-1049097373</t>
  </si>
  <si>
    <t>766411821</t>
  </si>
  <si>
    <t>Demontáž truhlářského obložení stěn z palubek</t>
  </si>
  <si>
    <t>2106653523</t>
  </si>
  <si>
    <t>55,68+55,8+38,08</t>
  </si>
  <si>
    <t>766411822</t>
  </si>
  <si>
    <t>Demontáž truhlářského obložení stěn podkladových roštů</t>
  </si>
  <si>
    <t>-741297886</t>
  </si>
  <si>
    <t>1193295297</t>
  </si>
  <si>
    <t>2014889460</t>
  </si>
  <si>
    <t>766825811</t>
  </si>
  <si>
    <t>Demontáž truhlářských vestavěných skříní jednokřídlových</t>
  </si>
  <si>
    <t>-1527738113</t>
  </si>
  <si>
    <t>767</t>
  </si>
  <si>
    <t>Konstrukce zámečnické</t>
  </si>
  <si>
    <t>1450613196</t>
  </si>
  <si>
    <t>2033033916</t>
  </si>
  <si>
    <t>1,8*1,15</t>
  </si>
  <si>
    <t>2,07*1,1 'Přepočtené koeficientem množství</t>
  </si>
  <si>
    <t>(7,22+16,04+24,84+16,04+24,84+16,04)*1,1</t>
  </si>
  <si>
    <t>(15,01+7,22+16,04)*1,1+24,84*1,1</t>
  </si>
  <si>
    <t>16,04*1,05+24,84*1,05+16,04*1,05</t>
  </si>
  <si>
    <t>115,522*1,1 'Přepočtené koeficientem množství</t>
  </si>
  <si>
    <t>115,522*0,7</t>
  </si>
  <si>
    <t>80</t>
  </si>
  <si>
    <t>-1363808773</t>
  </si>
  <si>
    <t>13,14*1,1 'Přepočtené koeficientem množství</t>
  </si>
  <si>
    <t>"zárubně"  1,2*7</t>
  </si>
  <si>
    <t>73</t>
  </si>
  <si>
    <t>783801201</t>
  </si>
  <si>
    <t>Obroušení omítek před provedením nátěru</t>
  </si>
  <si>
    <t>-1877793401</t>
  </si>
  <si>
    <t>74</t>
  </si>
  <si>
    <t>783801533</t>
  </si>
  <si>
    <t>Očištění 2x nátěrem biocidním přípravkem a opláchnutím omítek stupně členitosti 1 a 2</t>
  </si>
  <si>
    <t>1332957380</t>
  </si>
  <si>
    <t>75</t>
  </si>
  <si>
    <t>86,57+39,37+3,2*2+16,04</t>
  </si>
  <si>
    <t>76</t>
  </si>
  <si>
    <t>77</t>
  </si>
  <si>
    <t>78</t>
  </si>
  <si>
    <t>79</t>
  </si>
  <si>
    <t>UHK-4 - SO-04-Oprava prostorů sekce D</t>
  </si>
  <si>
    <t>2,373*9</t>
  </si>
  <si>
    <t>-1889317382</t>
  </si>
  <si>
    <t xml:space="preserve">D+M vnitřní rozvody elektro vč. svítidel </t>
  </si>
  <si>
    <t>-1396485994</t>
  </si>
  <si>
    <t>1414554465</t>
  </si>
  <si>
    <t>"schema 02/T"   4</t>
  </si>
  <si>
    <t>(15,53+6,8+24,84+16,04)*1,1</t>
  </si>
  <si>
    <t>(15,53+6,8+24,84+16,04)*1,05</t>
  </si>
  <si>
    <t>69,531*1,1 'Přepočtené koeficientem množství</t>
  </si>
  <si>
    <t>69,531*0,7</t>
  </si>
  <si>
    <t>251422940</t>
  </si>
  <si>
    <t>"zárubně"  1,2*4</t>
  </si>
  <si>
    <t>-414474954</t>
  </si>
  <si>
    <t>39,5+37,95+16,04</t>
  </si>
  <si>
    <t>-581087027</t>
  </si>
  <si>
    <t>UHK-5 - SO-05-Oprava prostorů sekce E</t>
  </si>
  <si>
    <t>3,2+3,5*0,6</t>
  </si>
  <si>
    <t>-1823197972</t>
  </si>
  <si>
    <t>1,809*9</t>
  </si>
  <si>
    <t>162482056</t>
  </si>
  <si>
    <t>-1312867238</t>
  </si>
  <si>
    <t>766001a</t>
  </si>
  <si>
    <t>582267861</t>
  </si>
  <si>
    <t>"schema 02/T"  6</t>
  </si>
  <si>
    <t>(16,04+15,01)*1,1</t>
  </si>
  <si>
    <t>(16,04+16,04+15,01+7,22+1,8+3,24)*1,05</t>
  </si>
  <si>
    <t>34,155*1,1 'Přepočtené koeficientem množství</t>
  </si>
  <si>
    <t>34,155*0,7</t>
  </si>
  <si>
    <t>-2130641680</t>
  </si>
  <si>
    <t>11,34*1,1 'Přepočtené koeficientem množství</t>
  </si>
  <si>
    <t>783826301</t>
  </si>
  <si>
    <t>Elastický (trvale pružný) akrylátový nátěr omítek</t>
  </si>
  <si>
    <t>140406091</t>
  </si>
  <si>
    <t>UHK-6 - SO-06-Oprava prostorů sekce F</t>
  </si>
  <si>
    <t>-1147273261</t>
  </si>
  <si>
    <t>9,4*2+40,48+54,92</t>
  </si>
  <si>
    <t>962031132</t>
  </si>
  <si>
    <t>Bourání příček z cihel pálených na MVC tl do 100 mm</t>
  </si>
  <si>
    <t>162996709</t>
  </si>
  <si>
    <t>1,239*9</t>
  </si>
  <si>
    <t>-654352116</t>
  </si>
  <si>
    <t>452195609</t>
  </si>
  <si>
    <t>Demontáž vzduchotechnického potrubí asbest vč. likvidace  kruhového bez příruby spirálně vinutého do suti D do 200 mm</t>
  </si>
  <si>
    <t>-977259391</t>
  </si>
  <si>
    <t>-207524663</t>
  </si>
  <si>
    <t>9,71*1,05 'Přepočtené koeficientem množství</t>
  </si>
  <si>
    <t>3,968*1,1 'Přepočtené koeficientem množství</t>
  </si>
  <si>
    <t>(11,11+16,04)*1,1</t>
  </si>
  <si>
    <t>29,865*1,1 'Přepočtené koeficientem množství</t>
  </si>
  <si>
    <t>29,865*0,7</t>
  </si>
  <si>
    <t>-993303157</t>
  </si>
  <si>
    <t>11,62*1,1 'Přepočtené koeficientem množství</t>
  </si>
  <si>
    <t>"schema 02/T"  3</t>
  </si>
  <si>
    <t>"zárubně"  1,2*6</t>
  </si>
  <si>
    <t>"schema 01/T"   1</t>
  </si>
  <si>
    <t>D+M dveřní křídlo CPL laminát vč. kování a přechodové lišty zárubeň stáv.600/1970mm</t>
  </si>
  <si>
    <t>"schema 02/T"  4</t>
  </si>
  <si>
    <t>"schema 02/T"  5</t>
  </si>
  <si>
    <t>Instalační předstěna pro klozet v 1120 mm závěsný do bytových jader mezi dvě stěny</t>
  </si>
  <si>
    <t xml:space="preserve">D+M dveře vstupní dřevěné plné hladkévč. zárubně 800/1970mm s PO 30 min. vč. samozavírače </t>
  </si>
  <si>
    <t>D+M dveřní křídlo CPL laminát vč. kování a přechodové lišty zárubeň stáv.800/1970mm</t>
  </si>
  <si>
    <t>D+M dveřní křídlo CPL laminát vč. kování a přechodové lišty zárubeň stáv. 600/1970mm</t>
  </si>
  <si>
    <t>ROZPOČET</t>
  </si>
  <si>
    <t>(nedílnou součástí je projektová dokumentace)</t>
  </si>
  <si>
    <t>Stavba :</t>
  </si>
  <si>
    <t>UHK - OBJEKT K - ČÁSTEČNÁ REKONSTRUKCE A MODERNIZACE - III. ETAPA</t>
  </si>
  <si>
    <t>Objekt :</t>
  </si>
  <si>
    <t>UHK PALACHOVY KOLEJE, č.p. 1129 - 1135 a 1289</t>
  </si>
  <si>
    <t>VCHOD A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</si>
  <si>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</si>
  <si>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</si>
  <si>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</si>
  <si>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</si>
  <si>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</si>
  <si>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</si>
  <si>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</si>
  <si>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</si>
  <si>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</si>
  <si>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Zemní, bourací práce a zednické přípomoci zajistí stavba dle požadavku profese</t>
  </si>
  <si>
    <t>Demontáž a likvidace stávajícího rozvodu ZTI (vodovod, kanalizace)</t>
  </si>
  <si>
    <t>kpt</t>
  </si>
  <si>
    <t>Celkem za</t>
  </si>
  <si>
    <t>HSV Celkem</t>
  </si>
  <si>
    <t>Trubní vedení - vnitřní ležatá kanalizace splašková</t>
  </si>
  <si>
    <t>Potrubí kanalizační z PVC hrdlové ležaté DN 100 systém KG</t>
  </si>
  <si>
    <t>Potrubí kanalizační z PVC hrdlové ležaté DN 125 systém KG</t>
  </si>
  <si>
    <t xml:space="preserve">Zkouška těsnosti potrubí kanalizace vodou </t>
  </si>
  <si>
    <t>Přesun hmot pro rozvody potrubí v objektech v do 12 m</t>
  </si>
  <si>
    <t>Trubní vedení - vnitřní připojovací a stoupací gravitační kanalizace</t>
  </si>
  <si>
    <t>Potrubí kanalizační z PP hrdlové odpadní DN 40</t>
  </si>
  <si>
    <t>Potrubí kanalizační z PP hrdlové odpadní DN 100</t>
  </si>
  <si>
    <t>Trubní vedení - kanalizace tvarovky, armatury, výpustky</t>
  </si>
  <si>
    <t>Vyvedení a upevnění odpadních výpustek DN 40</t>
  </si>
  <si>
    <t>Vyvedení a upevnění odpadních výpustek DN 100</t>
  </si>
  <si>
    <t>Napojení na stávající rozvod</t>
  </si>
  <si>
    <t>Trubní vedení - vnitřní rozvod studené vody a teplé vody</t>
  </si>
  <si>
    <t>Rozvody vody z plastů svařované polyfuzně do D 20 mm PN20</t>
  </si>
  <si>
    <t>Rozvody vody z plastů svařované polyfuzně do D 25 mm PN20</t>
  </si>
  <si>
    <t>Ochrana vodovodních trubek izolačními trubicemi</t>
  </si>
  <si>
    <t xml:space="preserve">Zkouška těsnosti vodovodního potrubí </t>
  </si>
  <si>
    <t xml:space="preserve">Proplach a dezinfekce vodovodního potrubí </t>
  </si>
  <si>
    <t>Nosný systém potrubí, kotvení</t>
  </si>
  <si>
    <t>kg</t>
  </si>
  <si>
    <t>Trubní vedení - vodovod armatury, zařízení</t>
  </si>
  <si>
    <t>D+M Ventil rohový RV15 s hadičkou</t>
  </si>
  <si>
    <t>D+M Vypouštěcí kohout VK15</t>
  </si>
  <si>
    <t>Vyvední výpustku</t>
  </si>
  <si>
    <t>Nástěnka závitová K 247 pro ventil G 1/2 s jedním závitem</t>
  </si>
  <si>
    <t>Přesun hmot pro armatury v objektech v do 12 m</t>
  </si>
  <si>
    <t>PSV Celkem</t>
  </si>
  <si>
    <t>VRN + práce</t>
  </si>
  <si>
    <t xml:space="preserve">VRN (doprava, zařízení staveniště) </t>
  </si>
  <si>
    <t>Projektové práce dle skutečného provedení</t>
  </si>
  <si>
    <t>NEDÍLNOU SOUČÁSTÍ VÝKAZU VÝMĚR / ROZPOČTU JE PROJEKTOVÁ DOKUMENTACE STAVBY.</t>
  </si>
  <si>
    <t>VCHOD B</t>
  </si>
  <si>
    <t>Nástěnka závitová K 247 pro baterii G 1/2 s jedním závitem</t>
  </si>
  <si>
    <t>pár</t>
  </si>
  <si>
    <t>VCHOD C</t>
  </si>
  <si>
    <t>VCHOD E</t>
  </si>
  <si>
    <t>VCHOD F</t>
  </si>
  <si>
    <t>řádek</t>
  </si>
  <si>
    <r>
      <rPr>
        <sz val="11"/>
        <rFont val="Arial CE"/>
        <family val="2"/>
      </rPr>
      <t>Výkaz výměr:   " UHK Palachovy koleje, č.p. 1129 - 1135 a 1289,                                       Částečná rekonstrukce a modernizace - III.etapa "</t>
    </r>
    <r>
      <rPr>
        <b/>
        <sz val="12"/>
        <rFont val="Arial CE"/>
        <family val="2"/>
      </rPr>
      <t xml:space="preserve">                                                                                                                   </t>
    </r>
  </si>
  <si>
    <t>Rozpočet:</t>
  </si>
  <si>
    <r>
      <t>Rozpočet:</t>
    </r>
    <r>
      <rPr>
        <b/>
        <sz val="11"/>
        <rFont val="Arial CE"/>
        <family val="2"/>
      </rPr>
      <t xml:space="preserve">   " K " - Rekonstrukce a modernizace společných prostor - III. ETAPA,               - vchod "A"</t>
    </r>
  </si>
  <si>
    <t>Výkaz výměr:</t>
  </si>
  <si>
    <t>měrné jednotky</t>
  </si>
  <si>
    <r>
      <t>vchod "</t>
    </r>
    <r>
      <rPr>
        <b/>
        <sz val="9"/>
        <rFont val="Arial CE"/>
        <family val="2"/>
      </rPr>
      <t>A</t>
    </r>
    <r>
      <rPr>
        <sz val="9"/>
        <rFont val="Arial CE"/>
        <family val="2"/>
      </rPr>
      <t>"</t>
    </r>
  </si>
  <si>
    <t>Cena za jednotku</t>
  </si>
  <si>
    <t>Souhr materiál</t>
  </si>
  <si>
    <t>Montáž za jednotku</t>
  </si>
  <si>
    <t>Souhrn montáž</t>
  </si>
  <si>
    <t>Souhrn za celek</t>
  </si>
  <si>
    <t>POZNÁMKA:</t>
  </si>
  <si>
    <t>jednotková cena materiálu</t>
  </si>
  <si>
    <t>násobitel jedn. ceny mater.</t>
  </si>
  <si>
    <t>jednotková cena montáže</t>
  </si>
  <si>
    <t>změřená výměra</t>
  </si>
  <si>
    <t>násobitel výměry</t>
  </si>
  <si>
    <r>
      <t>DODÁVKY INSTALACE - Rekonstrukce a modernizace společných prostor v 1.PP-1.NP</t>
    </r>
    <r>
      <rPr>
        <b/>
        <sz val="11"/>
        <color indexed="14"/>
        <rFont val="Arial CE"/>
        <family val="2"/>
      </rPr>
      <t>,         - vchody "A-B"</t>
    </r>
  </si>
  <si>
    <t>Dodávky</t>
  </si>
  <si>
    <r>
      <t xml:space="preserve">Rozvodnice </t>
    </r>
    <r>
      <rPr>
        <b/>
        <sz val="9"/>
        <rFont val="Arial CE"/>
        <family val="2"/>
      </rPr>
      <t>RA1</t>
    </r>
    <r>
      <rPr>
        <sz val="9"/>
        <rFont val="Arial CE"/>
        <family val="2"/>
      </rPr>
      <t xml:space="preserve"> - plastová nástěnná rozvodnice s ocelovými dveřmi, počet modulů 3x12 = 36modulů, IP30/40, třída izolace II., jmen. proud 32A   (dle schematu č. 1E40)</t>
    </r>
  </si>
  <si>
    <t>Dodávky celkem</t>
  </si>
  <si>
    <r>
      <t>INSTALACE - Rekonstrukce a modernizace společných prostor</t>
    </r>
    <r>
      <rPr>
        <b/>
        <sz val="11"/>
        <color indexed="14"/>
        <rFont val="Arial CE"/>
        <family val="2"/>
      </rPr>
      <t xml:space="preserve">,                                             - vchod "A" </t>
    </r>
  </si>
  <si>
    <t>KABELY - VODIČE</t>
  </si>
  <si>
    <t>Kabel CYKY-J5x6</t>
  </si>
  <si>
    <t>Kabel CYKY-J5x2,5</t>
  </si>
  <si>
    <t>Kabel CYKY-J3x2,5</t>
  </si>
  <si>
    <t>Kabel CYKY-J3x1,5</t>
  </si>
  <si>
    <t>Kabel CYKY-O3x1,5</t>
  </si>
  <si>
    <t>Kabel CYKY-O2x1,5</t>
  </si>
  <si>
    <t>DATA kabel UTP cat. 6E na propojení serverů s datovými zásuvkami internetu</t>
  </si>
  <si>
    <t>KRABICE - SVORKY</t>
  </si>
  <si>
    <t>SVORKY BEZŠROUBOVÉ 1-2,5MM2 (SET)</t>
  </si>
  <si>
    <t>set</t>
  </si>
  <si>
    <t>Krab. rozbočná s víčkem - přisazená IP42 / 6 vývodů</t>
  </si>
  <si>
    <t>ZÁSUVKY</t>
  </si>
  <si>
    <t>Zásuvka přisazená 230V, 16A, 2P+PE, IP44 - bílá</t>
  </si>
  <si>
    <t>Zásuvka nástěnná 400V, 16A, IP44</t>
  </si>
  <si>
    <t>Zásuvka lištová, profil 45x45, 230V, 16A - červená</t>
  </si>
  <si>
    <t>Zásuvka lištová, profil 45x45, 230V, 16A - bílá</t>
  </si>
  <si>
    <t>Zásuvka datová pro internet, profil 22,5x45, do lišty</t>
  </si>
  <si>
    <t>SPÍNAČE</t>
  </si>
  <si>
    <t>SPÍNAČ řazení č.1 nástěnný - IP42</t>
  </si>
  <si>
    <t>SPÍNAČ řazení č.5 nástěnný - IP42</t>
  </si>
  <si>
    <t>Časové relé pro prodloužení chodu ventilátoru - do krabice</t>
  </si>
  <si>
    <t>SVÍTIDLA</t>
  </si>
  <si>
    <t>Svítidlo nouzové 1 hodina, přisazené, IP40 / + tabulka EXIT</t>
  </si>
  <si>
    <t>Svítidlo interiérové 1xE27, IP40, přisazené (13W)</t>
  </si>
  <si>
    <t>Svítidlo interiérové 1xE27, IP40, přisazené, s detekcí pohybu (13W)</t>
  </si>
  <si>
    <t>Světelný zdroj E27/LED (13W)</t>
  </si>
  <si>
    <t>Vestavné rastrové svítidlo 60x60 cm, LED bílá, IP40, 50 W, 230 V</t>
  </si>
  <si>
    <t>Zářivka přisazená, LED, IP44, 40W</t>
  </si>
  <si>
    <t>ELEKTROINSTALAČNÍ LIŠTY A KANÁLY</t>
  </si>
  <si>
    <t>Plastový elektroinstalační kanál PK90X55 D s příslušenstvím</t>
  </si>
  <si>
    <t>Elektroinstalační lišta LH60X40</t>
  </si>
  <si>
    <t>Elektroinstalační lišta LH40X20</t>
  </si>
  <si>
    <t>Elektroinstalační lišta LH20X20</t>
  </si>
  <si>
    <t>Elektroinstalační lišta LH20X20 (pro vedení DATA kabelů pro internet)</t>
  </si>
  <si>
    <t>Hmoždinky M8 s vruty</t>
  </si>
  <si>
    <t>Doplňky pro lišty (rohy, kryty)</t>
  </si>
  <si>
    <t>OSTATNÍ MATERIÁL</t>
  </si>
  <si>
    <t>Sádra stavební 5 kg</t>
  </si>
  <si>
    <t>Hmoždinky M10 s vruty</t>
  </si>
  <si>
    <t>Hmoždinky M8 s vruty (vyjma instalačních lišt)</t>
  </si>
  <si>
    <t>ÚPRAVA STÁVAJÍCÍCH ROZVADĚČŮ JOP</t>
  </si>
  <si>
    <t>Zavedení kabelu *J5x6 do rozvaděče</t>
  </si>
  <si>
    <t>Instalace jističe (B20/3)</t>
  </si>
  <si>
    <t>Propojení jističe na přípojnice</t>
  </si>
  <si>
    <t>Úprava krycích masek</t>
  </si>
  <si>
    <t>Jistič B20/3</t>
  </si>
  <si>
    <t>Vodič AYY6mm2 / černý (hnědý)</t>
  </si>
  <si>
    <t>ÚPRAVA STÁVAJÍCÍHO ROZVADĚČE RA2</t>
  </si>
  <si>
    <t>Zavedení kabelů do rozvaděče</t>
  </si>
  <si>
    <t>Instalace jističů a chráničů</t>
  </si>
  <si>
    <t>Propojení jističů na přípojnice</t>
  </si>
  <si>
    <t>Jistič B16/1/0,03A</t>
  </si>
  <si>
    <t>Jistič B10/1/0,03A</t>
  </si>
  <si>
    <t>Jistič B10/1</t>
  </si>
  <si>
    <t>Podružný instalační materiál do RA2</t>
  </si>
  <si>
    <t>MONTÁŽNÍ PRÁCE BEZ MATERIÁLU</t>
  </si>
  <si>
    <t>PRŮRAZ DO PANELOVÉ ZDI DO 10X10 cm (strojně)</t>
  </si>
  <si>
    <t>Ukončení vodičů v rozvaděči (vodiče do 6 mm2)</t>
  </si>
  <si>
    <t>Ukončení vodičů v rozbočných krabicích (vodiče do 6 mm2)</t>
  </si>
  <si>
    <t>Ukončení vodičů ve svítidlech (vodiče do 6 mm2)</t>
  </si>
  <si>
    <t>Demontáž stávajících dotčených  rozvodů NN v objektu A, B</t>
  </si>
  <si>
    <t>Nezbytné přemístění vodičů DATA rozvodů při montážích elektro</t>
  </si>
  <si>
    <t>Montáž nového rozvaděče RA1, RB2</t>
  </si>
  <si>
    <t>Zpětné připojení ventilátorů na wc</t>
  </si>
  <si>
    <t>Stavební přípomoce ve stavebních konstrukcích</t>
  </si>
  <si>
    <t>NH</t>
  </si>
  <si>
    <t>MONTÁŽE - Demontážní práce bez rozlišení  (1prostor á 2lidi á 4,0NH=8NH)</t>
  </si>
  <si>
    <t xml:space="preserve">MONTÁŽE - Montážní práce bez rozlišení - úpravy stávajících nosných tras a využívaných rozvodů  (1prostor á 2lidi </t>
  </si>
  <si>
    <t>MONTÁŽE - Montážní práce bez rozlišení   (1prostor á 2lidi á 12,0NH=24NH)</t>
  </si>
  <si>
    <t>MONTÁŽE - kompletační práce a vyzkoušení  (1prostor á 2lidi á 2,5NH=5NH)</t>
  </si>
  <si>
    <t>Inženýrská činnost hlavního zhotovitele a koordinace při provádění  (1prostor á 3NH)</t>
  </si>
  <si>
    <t>NH-GD</t>
  </si>
  <si>
    <t>Autorský občasný dozor GP a technická koordinace při provádění  (1prostor á 2,5NH)</t>
  </si>
  <si>
    <t>NH-PD</t>
  </si>
  <si>
    <t>Cestovné k občasnému AD pro GP a technické koordinace při provádění  (1prostor á 2x á 10km)</t>
  </si>
  <si>
    <t>km</t>
  </si>
  <si>
    <t>Výchozí revize elektrického zařízení  (1prostor á 2,5NH)</t>
  </si>
  <si>
    <t>NH-RT</t>
  </si>
  <si>
    <t>Spolupráce zhotovitele s RT při výchozí revizi elektrického zařízení  (1prostor á 1,5NH)</t>
  </si>
  <si>
    <t>Manipulace, doprava a uložení odpadů dle vyhlášky o odpadech  (1prostor á 1set)</t>
  </si>
  <si>
    <t>Podružný montážní materiál 6%</t>
  </si>
  <si>
    <t>prc</t>
  </si>
  <si>
    <t>ΣK</t>
  </si>
  <si>
    <r>
      <rPr>
        <b/>
        <u val="single"/>
        <sz val="11"/>
        <color indexed="14"/>
        <rFont val="Arial CE"/>
        <family val="2"/>
      </rPr>
      <t>INSTALACE celkem - Rekonstrukce a modernizace společných prostor- III. ETAPA</t>
    </r>
    <r>
      <rPr>
        <b/>
        <sz val="11"/>
        <color indexed="14"/>
        <rFont val="Arial CE"/>
        <family val="2"/>
      </rPr>
      <t>,                           - vchod "A"</t>
    </r>
  </si>
  <si>
    <r>
      <t>vchod "</t>
    </r>
    <r>
      <rPr>
        <b/>
        <sz val="9"/>
        <rFont val="Arial CE"/>
        <family val="2"/>
      </rPr>
      <t>B</t>
    </r>
    <r>
      <rPr>
        <sz val="9"/>
        <rFont val="Arial CE"/>
        <family val="2"/>
      </rPr>
      <t>"</t>
    </r>
  </si>
  <si>
    <r>
      <t>DODÁVKY INSTALACE - Rekonstrukce a modernizace společných prostor - III. ETAPA</t>
    </r>
    <r>
      <rPr>
        <b/>
        <sz val="11"/>
        <color indexed="14"/>
        <rFont val="Arial CE"/>
        <family val="2"/>
      </rPr>
      <t>,         - vchod "B"</t>
    </r>
  </si>
  <si>
    <r>
      <t xml:space="preserve">Rozvodnice </t>
    </r>
    <r>
      <rPr>
        <b/>
        <sz val="9"/>
        <rFont val="Arial CE"/>
        <family val="2"/>
      </rPr>
      <t>RB2</t>
    </r>
    <r>
      <rPr>
        <sz val="9"/>
        <rFont val="Arial CE"/>
        <family val="2"/>
      </rPr>
      <t xml:space="preserve"> - plastová nástěnná rozvodnice s ocelovými dveřmi, počet modulů 3x12 = 36modulů, IP30/40, třída izolace II., jmen. proud 32A   (dle schematu č. 1E42)</t>
    </r>
  </si>
  <si>
    <r>
      <t>INSTALACE - Rekonstrukce a modernizace společných prostor - III. ETAPA</t>
    </r>
    <r>
      <rPr>
        <b/>
        <sz val="11"/>
        <color indexed="14"/>
        <rFont val="Arial CE"/>
        <family val="2"/>
      </rPr>
      <t xml:space="preserve">,                           - vchod "B" </t>
    </r>
  </si>
  <si>
    <t>Zásuvka přisazená 230V, 16A, 2x 2P+PE, IP44 - zdvojená, bílá</t>
  </si>
  <si>
    <t>Zásuvka přisazená 230V, 16A, 2P+PE, IP44 - hnědá (rozvod PC)</t>
  </si>
  <si>
    <t>Pobybové čidlo nástěnné 230 V, 180°, s denní výlukou</t>
  </si>
  <si>
    <t>Svítidlo interiérové do rastru, kulaté, IP40, LED</t>
  </si>
  <si>
    <t>Zářivka přisazená, LED, IP40, 40W</t>
  </si>
  <si>
    <t>KABELOVÝ ŽLAB DRÁTĚNÝ</t>
  </si>
  <si>
    <t>Drátěný žlab - 100x60x2000</t>
  </si>
  <si>
    <t>Držák do stropu</t>
  </si>
  <si>
    <t>Závitová tyč M8-1000mm</t>
  </si>
  <si>
    <t>Závěs středový</t>
  </si>
  <si>
    <t>Matice M8, podložka pérová M8</t>
  </si>
  <si>
    <t>Spojka žlabu včetně šroubů</t>
  </si>
  <si>
    <t>Pospojení žlabů dle ČSN - spojka uzemňovací (Cy6mm2)</t>
  </si>
  <si>
    <t>Hmoždinka na uchycení stropního držáku</t>
  </si>
  <si>
    <t>Vodič CYY4mm2 / ZŽ  pro pospojení žlabu na přípojnici PEN</t>
  </si>
  <si>
    <r>
      <rPr>
        <b/>
        <u val="single"/>
        <sz val="11"/>
        <color indexed="14"/>
        <rFont val="Arial CE"/>
        <family val="2"/>
      </rPr>
      <t>INSTALACE celkem - Rekonstrukce a modernizace společných prostor - III. ETAPA</t>
    </r>
    <r>
      <rPr>
        <b/>
        <sz val="11"/>
        <color indexed="14"/>
        <rFont val="Arial CE"/>
        <family val="2"/>
      </rPr>
      <t>,                           - vchod "B"</t>
    </r>
  </si>
  <si>
    <t>Rozpočet akce</t>
  </si>
  <si>
    <t>" UHK Palachovy koleje, č.p. 1129 - 1135 a 1289,                Částečná rekonstrukce a modernizace - III.etapa "</t>
  </si>
  <si>
    <r>
      <rPr>
        <b/>
        <sz val="12"/>
        <color indexed="60"/>
        <rFont val="Arial CE"/>
        <family val="2"/>
      </rPr>
      <t xml:space="preserve">" K " - Částečná rekonstrukce a modernizace společných prostor - III.ETAPA - vchod "A"                                                </t>
    </r>
    <r>
      <rPr>
        <b/>
        <sz val="10"/>
        <color indexed="48"/>
        <rFont val="Arial CE"/>
        <family val="2"/>
      </rPr>
      <t>k.ú. Nový Hradec Králové (647187),  Česká republika</t>
    </r>
  </si>
  <si>
    <t>( Výkaz výměr akce )</t>
  </si>
  <si>
    <t>Část: D.1.4.g)  -  ZAŘÍZENÍ SILNOPROUDÉ ELEKTROTECHNIKY              VČ. BLESKOSVODU</t>
  </si>
  <si>
    <t>Do rozpočtu cenu DPS:</t>
  </si>
  <si>
    <t>Datum: 25.03.2022</t>
  </si>
  <si>
    <t>Vyhotovil:</t>
  </si>
  <si>
    <t>Ing. Radko Vondra</t>
  </si>
  <si>
    <t>Archivní číslo:</t>
  </si>
  <si>
    <t>Kontroloval:</t>
  </si>
  <si>
    <t>Cenová úroveň   :</t>
  </si>
  <si>
    <t>01/2022</t>
  </si>
  <si>
    <t>ZÁKLADNÍ NÁKLADY:</t>
  </si>
  <si>
    <t>1. Dodávky celkem :</t>
  </si>
  <si>
    <t>Kč</t>
  </si>
  <si>
    <t>2. Doprava (4%) a přesun (2%) dodávek :</t>
  </si>
  <si>
    <t>3. Montážní materiál :</t>
  </si>
  <si>
    <t>4. Montážní práce :</t>
  </si>
  <si>
    <t>5. Zemní práce :</t>
  </si>
  <si>
    <t>MEZISOUČET 1</t>
  </si>
  <si>
    <t>PPP z montáží :</t>
  </si>
  <si>
    <t>PPP ze ZP :</t>
  </si>
  <si>
    <t>MEZISOUČET 2</t>
  </si>
  <si>
    <t>ZÁKLADNÍ NÁKLADY CELKEM</t>
  </si>
  <si>
    <t>VEDLEJŠÍ NÁKLADY</t>
  </si>
  <si>
    <t>Zařízení staveniště a mimostaveništní doprava (ZS+MD) :</t>
  </si>
  <si>
    <t>Provozní vlivy :</t>
  </si>
  <si>
    <t>VEDLEJŠÍ NÁKLADY CELKEM</t>
  </si>
  <si>
    <t>Kompletační činnost :</t>
  </si>
  <si>
    <t>NÁKLADY CELKEM /bez DPH/</t>
  </si>
  <si>
    <t>DPH v % :</t>
  </si>
  <si>
    <t>NÁKLADY CELKEM /s DPH 21%/</t>
  </si>
  <si>
    <r>
      <rPr>
        <b/>
        <sz val="12"/>
        <color indexed="60"/>
        <rFont val="Arial CE"/>
        <family val="2"/>
      </rPr>
      <t xml:space="preserve">" K " - Částečná rekonstrukce a modernizace společných prostor v 1.PP-1.NP - vchody "A-B"                                                </t>
    </r>
    <r>
      <rPr>
        <b/>
        <sz val="10"/>
        <color indexed="48"/>
        <rFont val="Arial CE"/>
        <family val="2"/>
      </rPr>
      <t>k.ú. Nový Hradec Králové (647187),  Česká republika</t>
    </r>
  </si>
  <si>
    <r>
      <rPr>
        <b/>
        <sz val="12"/>
        <color indexed="60"/>
        <rFont val="Arial CE"/>
        <family val="2"/>
      </rPr>
      <t xml:space="preserve">" K " - Částečná rekonstrukce a modernizace společných prostor - III.ETAPA - vchod "C"                                                     </t>
    </r>
    <r>
      <rPr>
        <b/>
        <sz val="10"/>
        <color indexed="48"/>
        <rFont val="Arial CE"/>
        <family val="2"/>
      </rPr>
      <t>k.ú. Nový Hradec Králové (647187),  Česká republika</t>
    </r>
  </si>
  <si>
    <t>Část: D.1.4.g)  -  ZAŘÍZENÍ SILNOPROUDÉ ELEKTROTECHNIKY             VČ. BLESKOSVODU</t>
  </si>
  <si>
    <r>
      <t>Rozpočet:</t>
    </r>
    <r>
      <rPr>
        <b/>
        <sz val="11"/>
        <rFont val="Arial CE"/>
        <family val="2"/>
      </rPr>
      <t xml:space="preserve">   " K " - Rekonstrukce a modernizace společných prostor - III.ETAPA,               - vchod "C"</t>
    </r>
  </si>
  <si>
    <r>
      <t>vchod "</t>
    </r>
    <r>
      <rPr>
        <b/>
        <sz val="9"/>
        <rFont val="Arial CE"/>
        <family val="2"/>
      </rPr>
      <t>C</t>
    </r>
    <r>
      <rPr>
        <sz val="9"/>
        <rFont val="Arial CE"/>
        <family val="2"/>
      </rPr>
      <t>"</t>
    </r>
  </si>
  <si>
    <r>
      <t>DODÁVKY INSTALACE - Rekonstrukce a modernizace společných prostor - III. ETAPA</t>
    </r>
    <r>
      <rPr>
        <b/>
        <sz val="11"/>
        <color indexed="14"/>
        <rFont val="Arial CE"/>
        <family val="2"/>
      </rPr>
      <t>,         - vchod "C"</t>
    </r>
  </si>
  <si>
    <r>
      <t xml:space="preserve">Rozvodnice </t>
    </r>
    <r>
      <rPr>
        <b/>
        <sz val="9"/>
        <rFont val="Arial CE"/>
        <family val="2"/>
      </rPr>
      <t>RC3</t>
    </r>
    <r>
      <rPr>
        <sz val="9"/>
        <rFont val="Arial CE"/>
        <family val="2"/>
      </rPr>
      <t xml:space="preserve"> - plastová nástěnná rozvodnice s ocelovými dveřmi, počet modulů 2x12 = 24modulů, IP30/40, třída izolace II., jmen. proud 32A   (dle schematu č. 1E43)</t>
    </r>
  </si>
  <si>
    <r>
      <t xml:space="preserve">Rozvodnice </t>
    </r>
    <r>
      <rPr>
        <b/>
        <sz val="9"/>
        <rFont val="Arial CE"/>
        <family val="2"/>
      </rPr>
      <t>RC2</t>
    </r>
    <r>
      <rPr>
        <sz val="9"/>
        <rFont val="Arial CE"/>
        <family val="2"/>
      </rPr>
      <t xml:space="preserve"> - plastová nástěnná rozvodnice s ocelovými dveřmi, počet modulů 3x12 = 36modulů, IP30/40, třída izolace II., jmen. proud 32A   (dle schematu č. 1E44)</t>
    </r>
  </si>
  <si>
    <r>
      <t>INSTALACE - Rekonstrukce a modernizace společných prostor - III.ETAPA,</t>
    </r>
    <r>
      <rPr>
        <b/>
        <sz val="11"/>
        <color indexed="14"/>
        <rFont val="Arial CE"/>
        <family val="2"/>
      </rPr>
      <t xml:space="preserve">                         - vchod "C" </t>
    </r>
  </si>
  <si>
    <t>Kabel CYKY-J5x4</t>
  </si>
  <si>
    <t>Zásuvka datová pro internet, v nástěnné krabici IP42</t>
  </si>
  <si>
    <t>Svítidlo interiérové 2xE27, IP40, přisazené, s detekcí pohybu (11W)</t>
  </si>
  <si>
    <t>Světelný zdroj E27/LED (11W)</t>
  </si>
  <si>
    <t>Demontáž stávajících dotčených  rozvodů NN v objektu C</t>
  </si>
  <si>
    <t>Montáž nového rozvaděče RC3, RC2</t>
  </si>
  <si>
    <t>MONTÁŽE - Montážní práce bez rozlišení - úpravy stávajících nosných tras a využívaných rozvodů  (1prostor á 2lidi á 5,0NH=10NH)</t>
  </si>
  <si>
    <r>
      <rPr>
        <b/>
        <u val="single"/>
        <sz val="11"/>
        <color indexed="14"/>
        <rFont val="Arial CE"/>
        <family val="2"/>
      </rPr>
      <t>INSTALACE celkem - Rekonstrukce a modernizace společných prostor - III. ETAPA</t>
    </r>
    <r>
      <rPr>
        <b/>
        <sz val="11"/>
        <color indexed="14"/>
        <rFont val="Arial CE"/>
        <family val="2"/>
      </rPr>
      <t>,                           - vchod "C"</t>
    </r>
  </si>
  <si>
    <r>
      <t>Rozpočet:</t>
    </r>
    <r>
      <rPr>
        <b/>
        <sz val="11"/>
        <rFont val="Arial CE"/>
        <family val="2"/>
      </rPr>
      <t xml:space="preserve">   " K " - Rekonstrukce a modernizace společných prostor - III.ETAPA,               - vchod "D"</t>
    </r>
  </si>
  <si>
    <r>
      <t>vchod "</t>
    </r>
    <r>
      <rPr>
        <b/>
        <sz val="9"/>
        <rFont val="Arial CE"/>
        <family val="2"/>
      </rPr>
      <t>D</t>
    </r>
    <r>
      <rPr>
        <sz val="9"/>
        <rFont val="Arial CE"/>
        <family val="2"/>
      </rPr>
      <t>"</t>
    </r>
  </si>
  <si>
    <r>
      <t>DODÁVKY INSTALACE - Rekonstrukce a modernizace společných prostor - III. ETAPA</t>
    </r>
    <r>
      <rPr>
        <b/>
        <sz val="11"/>
        <color indexed="14"/>
        <rFont val="Arial CE"/>
        <family val="2"/>
      </rPr>
      <t>,         - vchod "D"</t>
    </r>
  </si>
  <si>
    <r>
      <t xml:space="preserve">Rozvodnice </t>
    </r>
    <r>
      <rPr>
        <b/>
        <sz val="9"/>
        <rFont val="Arial CE"/>
        <family val="2"/>
      </rPr>
      <t>RD1</t>
    </r>
    <r>
      <rPr>
        <sz val="9"/>
        <rFont val="Arial CE"/>
        <family val="2"/>
      </rPr>
      <t xml:space="preserve"> - plastová nástěnná rozvodnice s ocelovými dveřmi, počet modulů 2x12 = 24modulů, IP30/40, třída izolace II., jmen. proud 32A   (dle schematu č. 1E45)</t>
    </r>
  </si>
  <si>
    <r>
      <t>INSTALACE - Rekonstrukce a modernizace společných prostor - III.ETAPA,</t>
    </r>
    <r>
      <rPr>
        <b/>
        <sz val="11"/>
        <color indexed="14"/>
        <rFont val="Arial CE"/>
        <family val="2"/>
      </rPr>
      <t xml:space="preserve">                         - vchod "D" </t>
    </r>
  </si>
  <si>
    <t>Svítidlo interiérové 2xE27, IP40, přisazené (11W)</t>
  </si>
  <si>
    <t>Demontáž stávajících dotčených  rozvodů NN v objektu D</t>
  </si>
  <si>
    <t>Montáž nového rozvaděče RD1</t>
  </si>
  <si>
    <r>
      <rPr>
        <b/>
        <u val="single"/>
        <sz val="11"/>
        <color indexed="14"/>
        <rFont val="Arial CE"/>
        <family val="2"/>
      </rPr>
      <t>INSTALACE celkem - Rekonstrukce a modernizace společných prostor - III. ETAPA</t>
    </r>
    <r>
      <rPr>
        <b/>
        <sz val="11"/>
        <color indexed="14"/>
        <rFont val="Arial CE"/>
        <family val="2"/>
      </rPr>
      <t>,                           - vchod "D"</t>
    </r>
  </si>
  <si>
    <r>
      <rPr>
        <b/>
        <sz val="12"/>
        <color indexed="60"/>
        <rFont val="Arial CE"/>
        <family val="2"/>
      </rPr>
      <t xml:space="preserve">" K " - Částečná rekonstrukce a modernizace společných prostor v 1.PP-1.NP - vchod "E"                                                   </t>
    </r>
    <r>
      <rPr>
        <b/>
        <sz val="10"/>
        <color indexed="48"/>
        <rFont val="Arial CE"/>
        <family val="2"/>
      </rPr>
      <t>k.ú. Nový Hradec Králové (647187),  Česká republika</t>
    </r>
  </si>
  <si>
    <t>Část: D.1.4.g)  -  ZAŘÍZENÍ SILNOPROUDÉ ELEKTROTECHNIKY       VČ. BLESKOSVODU</t>
  </si>
  <si>
    <r>
      <t>Rozpočet:</t>
    </r>
    <r>
      <rPr>
        <b/>
        <sz val="11"/>
        <rFont val="Arial CE"/>
        <family val="2"/>
      </rPr>
      <t xml:space="preserve">   " K " - Rekonstrukce a modernizace společných prostor - III. ETAPA,               - vchod "E"</t>
    </r>
  </si>
  <si>
    <r>
      <t>vchod "</t>
    </r>
    <r>
      <rPr>
        <b/>
        <sz val="9"/>
        <rFont val="Arial CE"/>
        <family val="2"/>
      </rPr>
      <t>E</t>
    </r>
    <r>
      <rPr>
        <sz val="9"/>
        <rFont val="Arial CE"/>
        <family val="2"/>
      </rPr>
      <t>"</t>
    </r>
  </si>
  <si>
    <r>
      <t>DODÁVKY INSTALACE - Rekonstrukce a modernizace společných prostor - III. ETAPA</t>
    </r>
    <r>
      <rPr>
        <b/>
        <sz val="11"/>
        <color indexed="14"/>
        <rFont val="Arial CE"/>
        <family val="2"/>
      </rPr>
      <t>,         - vchod "E"</t>
    </r>
  </si>
  <si>
    <r>
      <t xml:space="preserve">Rozvodnice </t>
    </r>
    <r>
      <rPr>
        <b/>
        <sz val="9"/>
        <rFont val="Arial CE"/>
        <family val="2"/>
      </rPr>
      <t>RE1</t>
    </r>
    <r>
      <rPr>
        <sz val="9"/>
        <rFont val="Arial CE"/>
        <family val="2"/>
      </rPr>
      <t xml:space="preserve"> - plastová nástěnná rozvodnice s ocelovými dveřmi, počet modulů 4x12 = 48modulů, IP30/40, třída izolace II., jmen. proud 32A   (dle schematu č. 1E46)</t>
    </r>
  </si>
  <si>
    <r>
      <t>INSTALACE - Rekonstrukce a modernizace společných prostor - III.ETAPA</t>
    </r>
    <r>
      <rPr>
        <b/>
        <sz val="11"/>
        <color indexed="14"/>
        <rFont val="Arial CE"/>
        <family val="2"/>
      </rPr>
      <t xml:space="preserve">,                           - vchod "E" </t>
    </r>
  </si>
  <si>
    <t>Demontáž stávajících dotčených  rozvodů NN v objektu E</t>
  </si>
  <si>
    <t xml:space="preserve">Montáž nového rozvaděče </t>
  </si>
  <si>
    <r>
      <rPr>
        <b/>
        <u val="single"/>
        <sz val="11"/>
        <color indexed="14"/>
        <rFont val="Arial CE"/>
        <family val="2"/>
      </rPr>
      <t>INSTALACE celkem - Rekonstrukce a modernizace společných prostor - III. ETAPA</t>
    </r>
    <r>
      <rPr>
        <b/>
        <sz val="11"/>
        <color indexed="14"/>
        <rFont val="Arial CE"/>
        <family val="2"/>
      </rPr>
      <t>,                           - vchod "E"</t>
    </r>
  </si>
  <si>
    <r>
      <rPr>
        <b/>
        <sz val="12"/>
        <color indexed="60"/>
        <rFont val="Arial CE"/>
        <family val="2"/>
      </rPr>
      <t xml:space="preserve">" K " - Částečná rekonstrukce a modernizace společných prostor v 1.PP-1.NP - vchod "F"                                                   </t>
    </r>
    <r>
      <rPr>
        <b/>
        <sz val="10"/>
        <color indexed="48"/>
        <rFont val="Arial CE"/>
        <family val="2"/>
      </rPr>
      <t>k.ú. Nový Hradec Králové (647187),  Česká republika</t>
    </r>
  </si>
  <si>
    <r>
      <t>Rozpočet:</t>
    </r>
    <r>
      <rPr>
        <b/>
        <sz val="11"/>
        <rFont val="Arial CE"/>
        <family val="2"/>
      </rPr>
      <t xml:space="preserve">   " K " - Rekonstrukce a modernizace společných prostor - III. ETAPA,               - vchod "F"</t>
    </r>
  </si>
  <si>
    <r>
      <t>vchod "</t>
    </r>
    <r>
      <rPr>
        <b/>
        <sz val="9"/>
        <rFont val="Arial CE"/>
        <family val="2"/>
      </rPr>
      <t>F</t>
    </r>
    <r>
      <rPr>
        <sz val="9"/>
        <rFont val="Arial CE"/>
        <family val="2"/>
      </rPr>
      <t>"</t>
    </r>
  </si>
  <si>
    <r>
      <t>DODÁVKY INSTALACE - Rekonstrukce a modernizace společných prostor - III. ETAPA</t>
    </r>
    <r>
      <rPr>
        <b/>
        <sz val="11"/>
        <color indexed="14"/>
        <rFont val="Arial CE"/>
        <family val="2"/>
      </rPr>
      <t>,         - vchod "F"</t>
    </r>
  </si>
  <si>
    <r>
      <t xml:space="preserve">Rozvodnice </t>
    </r>
    <r>
      <rPr>
        <b/>
        <sz val="9"/>
        <rFont val="Arial CE"/>
        <family val="2"/>
      </rPr>
      <t>RF2</t>
    </r>
    <r>
      <rPr>
        <sz val="9"/>
        <rFont val="Arial CE"/>
        <family val="2"/>
      </rPr>
      <t xml:space="preserve"> - plastová nástěnná rozvodnice s ocelovými dveřmi, počet modulů 3x12 = 36modulů, IP30/40, třída izolace II., jmen. proud 32A   (dle schematu č. 1E47)</t>
    </r>
  </si>
  <si>
    <r>
      <t>INSTALACE - Rekonstrukce a modernizace společných prostor - III.ETAPA</t>
    </r>
    <r>
      <rPr>
        <b/>
        <sz val="11"/>
        <color indexed="14"/>
        <rFont val="Arial CE"/>
        <family val="2"/>
      </rPr>
      <t xml:space="preserve">,                           - vchod "F" </t>
    </r>
  </si>
  <si>
    <t>Demontáž stávajících dotčených  rozvodů NN v objektu F</t>
  </si>
  <si>
    <r>
      <rPr>
        <b/>
        <u val="single"/>
        <sz val="11"/>
        <color indexed="14"/>
        <rFont val="Arial CE"/>
        <family val="2"/>
      </rPr>
      <t>INSTALACE celkem - Rekonstrukce a modernizace společných prostor - III. ETAPA</t>
    </r>
    <r>
      <rPr>
        <b/>
        <sz val="11"/>
        <color indexed="14"/>
        <rFont val="Arial CE"/>
        <family val="2"/>
      </rPr>
      <t>,                           - vchod "F"</t>
    </r>
  </si>
  <si>
    <t>Akustická izolace stěn PUR pěnou - obklad stěn a stropu</t>
  </si>
  <si>
    <t>57,17*0,04</t>
  </si>
  <si>
    <t>š</t>
  </si>
  <si>
    <t>3,2 + 1,75</t>
  </si>
</sst>
</file>

<file path=xl/styles.xml><?xml version="1.0" encoding="utf-8"?>
<styleSheet xmlns="http://schemas.openxmlformats.org/spreadsheetml/2006/main">
  <numFmts count="9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.00;[Red]#,##0.00"/>
    <numFmt numFmtId="169" formatCode="#,##0.0"/>
    <numFmt numFmtId="170" formatCode="[$-F800]dddd\,\ mmmm\ dd\,\ yyyy"/>
    <numFmt numFmtId="171" formatCode="0.0%"/>
  </numFmts>
  <fonts count="8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sz val="9"/>
      <color indexed="10"/>
      <name val="Arial CE"/>
      <family val="2"/>
    </font>
    <font>
      <i/>
      <sz val="10"/>
      <name val="Calibri"/>
      <family val="2"/>
    </font>
    <font>
      <i/>
      <sz val="10"/>
      <color rgb="FF3366FF"/>
      <name val="Calibri"/>
      <family val="2"/>
    </font>
    <font>
      <i/>
      <sz val="10"/>
      <color indexed="12"/>
      <name val="Calibri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0"/>
      <color rgb="FFC00000"/>
      <name val="Arial CE"/>
      <family val="2"/>
    </font>
    <font>
      <b/>
      <u val="single"/>
      <sz val="11"/>
      <color rgb="FFFF00FF"/>
      <name val="Arial CE"/>
      <family val="2"/>
    </font>
    <font>
      <b/>
      <sz val="11"/>
      <color indexed="14"/>
      <name val="Arial CE"/>
      <family val="2"/>
    </font>
    <font>
      <sz val="11"/>
      <name val="Calibri"/>
      <family val="2"/>
    </font>
    <font>
      <b/>
      <sz val="11"/>
      <color rgb="FFFF00FF"/>
      <name val="Arial CE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1"/>
      <color rgb="FFFF00FF"/>
      <name val="Calibri"/>
      <family val="2"/>
    </font>
    <font>
      <sz val="9"/>
      <color rgb="FFDBE5F1"/>
      <name val="Arial CE"/>
      <family val="2"/>
    </font>
    <font>
      <sz val="9"/>
      <color rgb="FF7030A0"/>
      <name val="Arial CE"/>
      <family val="2"/>
    </font>
    <font>
      <b/>
      <u val="single"/>
      <sz val="9"/>
      <color rgb="FF00206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 val="single"/>
      <sz val="11"/>
      <color indexed="14"/>
      <name val="Arial CE"/>
      <family val="2"/>
    </font>
    <font>
      <b/>
      <u val="single"/>
      <sz val="9"/>
      <name val="Arial CE"/>
      <family val="2"/>
    </font>
    <font>
      <sz val="9"/>
      <name val="Calibri"/>
      <family val="2"/>
      <scheme val="minor"/>
    </font>
    <font>
      <b/>
      <sz val="12"/>
      <color rgb="FF3366FF"/>
      <name val="Arial CE"/>
      <family val="2"/>
    </font>
    <font>
      <b/>
      <sz val="12"/>
      <color indexed="60"/>
      <name val="Arial CE"/>
      <family val="2"/>
    </font>
    <font>
      <b/>
      <sz val="10"/>
      <color indexed="48"/>
      <name val="Arial CE"/>
      <family val="2"/>
    </font>
    <font>
      <b/>
      <u val="single"/>
      <sz val="11"/>
      <color rgb="FF3366FF"/>
      <name val="Arial CE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b/>
      <sz val="10"/>
      <color indexed="42"/>
      <name val="Arial CE"/>
      <family val="2"/>
    </font>
    <font>
      <sz val="10"/>
      <color indexed="8"/>
      <name val="Arial CE"/>
      <family val="2"/>
    </font>
    <font>
      <b/>
      <sz val="14"/>
      <color rgb="FFC00000"/>
      <name val="Arial CE"/>
      <family val="2"/>
    </font>
    <font>
      <u val="single"/>
      <sz val="12"/>
      <name val="Arial CE"/>
      <family val="2"/>
    </font>
    <font>
      <sz val="14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</fonts>
  <fills count="1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</cellStyleXfs>
  <cellXfs count="6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167" fontId="19" fillId="0" borderId="20" xfId="0" applyNumberFormat="1" applyFont="1" applyBorder="1" applyAlignment="1" applyProtection="1">
      <alignment vertical="center"/>
      <protection locked="0"/>
    </xf>
    <xf numFmtId="4" fontId="19" fillId="0" borderId="20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2" xfId="0" applyNumberFormat="1" applyFont="1" applyBorder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21">
      <alignment/>
      <protection/>
    </xf>
    <xf numFmtId="0" fontId="36" fillId="0" borderId="23" xfId="21" applyFont="1" applyFill="1" applyBorder="1">
      <alignment/>
      <protection/>
    </xf>
    <xf numFmtId="0" fontId="3" fillId="0" borderId="23" xfId="21" applyFill="1" applyBorder="1">
      <alignment/>
      <protection/>
    </xf>
    <xf numFmtId="0" fontId="19" fillId="0" borderId="23" xfId="21" applyFont="1" applyFill="1" applyBorder="1" applyAlignment="1">
      <alignment horizontal="right"/>
      <protection/>
    </xf>
    <xf numFmtId="0" fontId="3" fillId="0" borderId="23" xfId="21" applyFill="1" applyBorder="1" applyAlignment="1">
      <alignment horizontal="left"/>
      <protection/>
    </xf>
    <xf numFmtId="0" fontId="3" fillId="0" borderId="24" xfId="21" applyFill="1" applyBorder="1">
      <alignment/>
      <protection/>
    </xf>
    <xf numFmtId="0" fontId="36" fillId="0" borderId="25" xfId="21" applyFont="1" applyFill="1" applyBorder="1">
      <alignment/>
      <protection/>
    </xf>
    <xf numFmtId="0" fontId="3" fillId="0" borderId="25" xfId="21" applyFill="1" applyBorder="1">
      <alignment/>
      <protection/>
    </xf>
    <xf numFmtId="49" fontId="3" fillId="0" borderId="26" xfId="21" applyNumberFormat="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36" fillId="0" borderId="0" xfId="21" applyFont="1" applyFill="1" applyBorder="1">
      <alignment/>
      <protection/>
    </xf>
    <xf numFmtId="0" fontId="3" fillId="0" borderId="0" xfId="21" applyFill="1" applyBorder="1">
      <alignment/>
      <protection/>
    </xf>
    <xf numFmtId="0" fontId="3" fillId="0" borderId="0" xfId="21" applyFill="1" applyBorder="1" applyAlignment="1">
      <alignment horizontal="center" shrinkToFit="1"/>
      <protection/>
    </xf>
    <xf numFmtId="0" fontId="3" fillId="0" borderId="27" xfId="21" applyFill="1" applyBorder="1" applyAlignment="1">
      <alignment horizontal="center" shrinkToFit="1"/>
      <protection/>
    </xf>
    <xf numFmtId="0" fontId="19" fillId="0" borderId="26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ill="1" applyBorder="1" applyAlignment="1">
      <alignment horizontal="right"/>
      <protection/>
    </xf>
    <xf numFmtId="0" fontId="3" fillId="0" borderId="27" xfId="21" applyFill="1" applyBorder="1" applyAlignment="1">
      <alignment/>
      <protection/>
    </xf>
    <xf numFmtId="0" fontId="3" fillId="0" borderId="0" xfId="21" applyAlignment="1">
      <alignment horizontal="center"/>
      <protection/>
    </xf>
    <xf numFmtId="49" fontId="37" fillId="0" borderId="28" xfId="21" applyNumberFormat="1" applyFont="1" applyFill="1" applyBorder="1">
      <alignment/>
      <protection/>
    </xf>
    <xf numFmtId="0" fontId="37" fillId="0" borderId="29" xfId="21" applyFont="1" applyFill="1" applyBorder="1" applyAlignment="1">
      <alignment horizontal="center"/>
      <protection/>
    </xf>
    <xf numFmtId="0" fontId="37" fillId="0" borderId="29" xfId="21" applyNumberFormat="1" applyFont="1" applyFill="1" applyBorder="1" applyAlignment="1">
      <alignment horizontal="center"/>
      <protection/>
    </xf>
    <xf numFmtId="0" fontId="37" fillId="0" borderId="30" xfId="21" applyFont="1" applyFill="1" applyBorder="1" applyAlignment="1">
      <alignment horizontal="center"/>
      <protection/>
    </xf>
    <xf numFmtId="49" fontId="37" fillId="0" borderId="31" xfId="21" applyNumberFormat="1" applyFont="1" applyFill="1" applyBorder="1">
      <alignment/>
      <protection/>
    </xf>
    <xf numFmtId="49" fontId="36" fillId="0" borderId="32" xfId="21" applyNumberFormat="1" applyFont="1" applyFill="1" applyBorder="1" applyAlignment="1">
      <alignment horizontal="left"/>
      <protection/>
    </xf>
    <xf numFmtId="0" fontId="37" fillId="0" borderId="32" xfId="21" applyFont="1" applyFill="1" applyBorder="1" applyAlignment="1">
      <alignment horizontal="left"/>
      <protection/>
    </xf>
    <xf numFmtId="0" fontId="37" fillId="0" borderId="32" xfId="21" applyFont="1" applyFill="1" applyBorder="1" applyAlignment="1">
      <alignment horizontal="center"/>
      <protection/>
    </xf>
    <xf numFmtId="0" fontId="37" fillId="0" borderId="32" xfId="21" applyNumberFormat="1" applyFont="1" applyFill="1" applyBorder="1" applyAlignment="1">
      <alignment horizontal="center"/>
      <protection/>
    </xf>
    <xf numFmtId="0" fontId="37" fillId="0" borderId="33" xfId="21" applyFont="1" applyFill="1" applyBorder="1" applyAlignment="1">
      <alignment horizontal="center"/>
      <protection/>
    </xf>
    <xf numFmtId="0" fontId="14" fillId="0" borderId="34" xfId="21" applyFont="1" applyFill="1" applyBorder="1" applyAlignment="1">
      <alignment horizontal="center"/>
      <protection/>
    </xf>
    <xf numFmtId="49" fontId="14" fillId="0" borderId="35" xfId="21" applyNumberFormat="1" applyFont="1" applyFill="1" applyBorder="1" applyAlignment="1">
      <alignment horizontal="left"/>
      <protection/>
    </xf>
    <xf numFmtId="0" fontId="14" fillId="0" borderId="35" xfId="21" applyFont="1" applyFill="1" applyBorder="1">
      <alignment/>
      <protection/>
    </xf>
    <xf numFmtId="0" fontId="3" fillId="0" borderId="35" xfId="21" applyFill="1" applyBorder="1" applyAlignment="1">
      <alignment horizontal="center"/>
      <protection/>
    </xf>
    <xf numFmtId="0" fontId="3" fillId="0" borderId="35" xfId="21" applyNumberFormat="1" applyFill="1" applyBorder="1" applyAlignment="1">
      <alignment horizontal="right"/>
      <protection/>
    </xf>
    <xf numFmtId="0" fontId="3" fillId="0" borderId="36" xfId="21" applyNumberFormat="1" applyFill="1" applyBorder="1">
      <alignment/>
      <protection/>
    </xf>
    <xf numFmtId="0" fontId="3" fillId="0" borderId="0" xfId="21" applyNumberFormat="1">
      <alignment/>
      <protection/>
    </xf>
    <xf numFmtId="0" fontId="38" fillId="0" borderId="0" xfId="21" applyFont="1">
      <alignment/>
      <protection/>
    </xf>
    <xf numFmtId="0" fontId="3" fillId="0" borderId="34" xfId="21" applyFont="1" applyFill="1" applyBorder="1" applyAlignment="1">
      <alignment horizontal="center"/>
      <protection/>
    </xf>
    <xf numFmtId="49" fontId="0" fillId="0" borderId="35" xfId="21" applyNumberFormat="1" applyFont="1" applyFill="1" applyBorder="1" applyAlignment="1">
      <alignment horizontal="left"/>
      <protection/>
    </xf>
    <xf numFmtId="0" fontId="39" fillId="0" borderId="0" xfId="22" applyFont="1" applyAlignment="1" applyProtection="1">
      <alignment horizontal="left" vertical="center"/>
      <protection/>
    </xf>
    <xf numFmtId="49" fontId="0" fillId="0" borderId="35" xfId="21" applyNumberFormat="1" applyFont="1" applyFill="1" applyBorder="1" applyAlignment="1">
      <alignment horizontal="center" shrinkToFit="1"/>
      <protection/>
    </xf>
    <xf numFmtId="4" fontId="0" fillId="0" borderId="35" xfId="21" applyNumberFormat="1" applyFont="1" applyFill="1" applyBorder="1" applyAlignment="1">
      <alignment horizontal="right"/>
      <protection/>
    </xf>
    <xf numFmtId="4" fontId="0" fillId="0" borderId="36" xfId="21" applyNumberFormat="1" applyFont="1" applyFill="1" applyBorder="1">
      <alignment/>
      <protection/>
    </xf>
    <xf numFmtId="0" fontId="3" fillId="0" borderId="37" xfId="21" applyFill="1" applyBorder="1" applyAlignment="1">
      <alignment horizontal="center"/>
      <protection/>
    </xf>
    <xf numFmtId="49" fontId="36" fillId="0" borderId="38" xfId="21" applyNumberFormat="1" applyFont="1" applyFill="1" applyBorder="1" applyAlignment="1">
      <alignment horizontal="left"/>
      <protection/>
    </xf>
    <xf numFmtId="0" fontId="36" fillId="0" borderId="38" xfId="21" applyFont="1" applyFill="1" applyBorder="1">
      <alignment/>
      <protection/>
    </xf>
    <xf numFmtId="0" fontId="3" fillId="0" borderId="38" xfId="21" applyFill="1" applyBorder="1" applyAlignment="1">
      <alignment horizontal="center"/>
      <protection/>
    </xf>
    <xf numFmtId="4" fontId="3" fillId="0" borderId="38" xfId="21" applyNumberFormat="1" applyFill="1" applyBorder="1" applyAlignment="1">
      <alignment horizontal="right"/>
      <protection/>
    </xf>
    <xf numFmtId="4" fontId="14" fillId="0" borderId="39" xfId="21" applyNumberFormat="1" applyFont="1" applyFill="1" applyBorder="1">
      <alignment/>
      <protection/>
    </xf>
    <xf numFmtId="3" fontId="3" fillId="0" borderId="0" xfId="21" applyNumberFormat="1">
      <alignment/>
      <protection/>
    </xf>
    <xf numFmtId="0" fontId="3" fillId="0" borderId="40" xfId="21" applyFill="1" applyBorder="1" applyAlignment="1">
      <alignment horizontal="center"/>
      <protection/>
    </xf>
    <xf numFmtId="49" fontId="36" fillId="0" borderId="41" xfId="21" applyNumberFormat="1" applyFont="1" applyFill="1" applyBorder="1" applyAlignment="1">
      <alignment horizontal="left"/>
      <protection/>
    </xf>
    <xf numFmtId="0" fontId="36" fillId="0" borderId="41" xfId="21" applyFont="1" applyFill="1" applyBorder="1">
      <alignment/>
      <protection/>
    </xf>
    <xf numFmtId="0" fontId="3" fillId="0" borderId="41" xfId="21" applyFill="1" applyBorder="1" applyAlignment="1">
      <alignment horizontal="center"/>
      <protection/>
    </xf>
    <xf numFmtId="4" fontId="3" fillId="0" borderId="41" xfId="21" applyNumberFormat="1" applyFill="1" applyBorder="1" applyAlignment="1">
      <alignment horizontal="right"/>
      <protection/>
    </xf>
    <xf numFmtId="4" fontId="14" fillId="0" borderId="42" xfId="21" applyNumberFormat="1" applyFont="1" applyFill="1" applyBorder="1">
      <alignment/>
      <protection/>
    </xf>
    <xf numFmtId="0" fontId="3" fillId="0" borderId="31" xfId="21" applyFill="1" applyBorder="1" applyAlignment="1">
      <alignment horizontal="center"/>
      <protection/>
    </xf>
    <xf numFmtId="0" fontId="3" fillId="0" borderId="32" xfId="21" applyFill="1" applyBorder="1" applyAlignment="1">
      <alignment horizontal="center"/>
      <protection/>
    </xf>
    <xf numFmtId="4" fontId="3" fillId="0" borderId="32" xfId="21" applyNumberFormat="1" applyFill="1" applyBorder="1" applyAlignment="1">
      <alignment horizontal="right"/>
      <protection/>
    </xf>
    <xf numFmtId="4" fontId="14" fillId="0" borderId="33" xfId="21" applyNumberFormat="1" applyFont="1" applyFill="1" applyBorder="1">
      <alignment/>
      <protection/>
    </xf>
    <xf numFmtId="0" fontId="0" fillId="0" borderId="35" xfId="21" applyFont="1" applyFill="1" applyBorder="1" applyAlignment="1">
      <alignment wrapText="1"/>
      <protection/>
    </xf>
    <xf numFmtId="0" fontId="36" fillId="0" borderId="32" xfId="21" applyFont="1" applyFill="1" applyBorder="1">
      <alignment/>
      <protection/>
    </xf>
    <xf numFmtId="0" fontId="0" fillId="4" borderId="35" xfId="21" applyFont="1" applyFill="1" applyBorder="1" applyAlignment="1">
      <alignment wrapText="1"/>
      <protection/>
    </xf>
    <xf numFmtId="0" fontId="3" fillId="0" borderId="26" xfId="21" applyFill="1" applyBorder="1" applyAlignment="1">
      <alignment horizontal="center"/>
      <protection/>
    </xf>
    <xf numFmtId="49" fontId="36" fillId="0" borderId="0" xfId="21" applyNumberFormat="1" applyFont="1" applyFill="1" applyBorder="1" applyAlignment="1">
      <alignment horizontal="left"/>
      <protection/>
    </xf>
    <xf numFmtId="0" fontId="3" fillId="0" borderId="0" xfId="21" applyFill="1" applyBorder="1" applyAlignment="1">
      <alignment horizontal="center"/>
      <protection/>
    </xf>
    <xf numFmtId="4" fontId="3" fillId="0" borderId="0" xfId="21" applyNumberFormat="1" applyFill="1" applyBorder="1" applyAlignment="1">
      <alignment horizontal="right"/>
      <protection/>
    </xf>
    <xf numFmtId="4" fontId="14" fillId="5" borderId="43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horizontal="left"/>
      <protection/>
    </xf>
    <xf numFmtId="4" fontId="14" fillId="0" borderId="27" xfId="21" applyNumberFormat="1" applyFont="1" applyFill="1" applyBorder="1">
      <alignment/>
      <protection/>
    </xf>
    <xf numFmtId="0" fontId="3" fillId="0" borderId="44" xfId="21" applyBorder="1">
      <alignment/>
      <protection/>
    </xf>
    <xf numFmtId="0" fontId="3" fillId="0" borderId="45" xfId="21" applyBorder="1">
      <alignment/>
      <protection/>
    </xf>
    <xf numFmtId="4" fontId="3" fillId="0" borderId="46" xfId="21" applyNumberFormat="1" applyBorder="1">
      <alignment/>
      <protection/>
    </xf>
    <xf numFmtId="0" fontId="3" fillId="4" borderId="0" xfId="21" applyFill="1">
      <alignment/>
      <protection/>
    </xf>
    <xf numFmtId="0" fontId="3" fillId="0" borderId="0" xfId="21" applyBorder="1">
      <alignment/>
      <protection/>
    </xf>
    <xf numFmtId="0" fontId="40" fillId="0" borderId="0" xfId="21" applyFont="1" applyAlignment="1">
      <alignment/>
      <protection/>
    </xf>
    <xf numFmtId="0" fontId="3" fillId="0" borderId="0" xfId="21" applyAlignment="1">
      <alignment horizontal="right"/>
      <protection/>
    </xf>
    <xf numFmtId="0" fontId="41" fillId="0" borderId="0" xfId="21" applyFont="1" applyBorder="1">
      <alignment/>
      <protection/>
    </xf>
    <xf numFmtId="3" fontId="41" fillId="0" borderId="0" xfId="21" applyNumberFormat="1" applyFont="1" applyBorder="1" applyAlignment="1">
      <alignment horizontal="right"/>
      <protection/>
    </xf>
    <xf numFmtId="4" fontId="41" fillId="0" borderId="0" xfId="21" applyNumberFormat="1" applyFont="1" applyBorder="1">
      <alignment/>
      <protection/>
    </xf>
    <xf numFmtId="0" fontId="40" fillId="0" borderId="0" xfId="21" applyFont="1" applyBorder="1" applyAlignment="1">
      <alignment/>
      <protection/>
    </xf>
    <xf numFmtId="0" fontId="3" fillId="0" borderId="0" xfId="21" applyBorder="1" applyAlignment="1">
      <alignment horizontal="right"/>
      <protection/>
    </xf>
    <xf numFmtId="0" fontId="43" fillId="0" borderId="0" xfId="25" applyFont="1" applyFill="1" applyProtection="1">
      <alignment/>
      <protection/>
    </xf>
    <xf numFmtId="0" fontId="44" fillId="0" borderId="0" xfId="25" applyFont="1" applyFill="1" applyAlignment="1" applyProtection="1">
      <alignment horizontal="center"/>
      <protection/>
    </xf>
    <xf numFmtId="0" fontId="1" fillId="0" borderId="0" xfId="25" applyFont="1" applyFill="1" applyBorder="1" applyAlignment="1" applyProtection="1">
      <alignment horizontal="center"/>
      <protection/>
    </xf>
    <xf numFmtId="0" fontId="3" fillId="0" borderId="0" xfId="26">
      <alignment/>
      <protection/>
    </xf>
    <xf numFmtId="0" fontId="63" fillId="0" borderId="0" xfId="25" applyFont="1" applyFill="1" applyAlignment="1" applyProtection="1">
      <alignment wrapText="1"/>
      <protection/>
    </xf>
    <xf numFmtId="0" fontId="72" fillId="0" borderId="0" xfId="25" applyFont="1" applyFill="1" applyAlignment="1" applyProtection="1">
      <alignment horizontal="center"/>
      <protection/>
    </xf>
    <xf numFmtId="0" fontId="3" fillId="0" borderId="0" xfId="26" applyAlignment="1">
      <alignment vertical="center"/>
      <protection/>
    </xf>
    <xf numFmtId="0" fontId="63" fillId="0" borderId="0" xfId="25" applyFont="1" applyFill="1" applyAlignment="1" applyProtection="1">
      <alignment horizontal="center" wrapText="1"/>
      <protection/>
    </xf>
    <xf numFmtId="0" fontId="63" fillId="0" borderId="0" xfId="25" applyFont="1" applyFill="1" applyAlignment="1" applyProtection="1">
      <alignment horizontal="center"/>
      <protection/>
    </xf>
    <xf numFmtId="0" fontId="3" fillId="0" borderId="0" xfId="26" applyProtection="1">
      <alignment/>
      <protection/>
    </xf>
    <xf numFmtId="0" fontId="3" fillId="0" borderId="0" xfId="26" applyFill="1" applyAlignment="1" applyProtection="1">
      <alignment horizontal="left"/>
      <protection/>
    </xf>
    <xf numFmtId="0" fontId="3" fillId="0" borderId="0" xfId="26" applyFill="1" applyAlignment="1" applyProtection="1">
      <alignment horizontal="left"/>
      <protection locked="0"/>
    </xf>
    <xf numFmtId="0" fontId="3" fillId="0" borderId="0" xfId="26" applyFont="1" applyFill="1" applyAlignment="1" applyProtection="1">
      <alignment horizontal="left"/>
      <protection/>
    </xf>
    <xf numFmtId="49" fontId="0" fillId="0" borderId="0" xfId="26" applyNumberFormat="1" applyFont="1" applyFill="1" applyAlignment="1" applyProtection="1">
      <alignment horizontal="left"/>
      <protection locked="0"/>
    </xf>
    <xf numFmtId="49" fontId="3" fillId="0" borderId="0" xfId="26" applyNumberFormat="1" applyFill="1" applyAlignment="1" applyProtection="1">
      <alignment horizontal="left"/>
      <protection locked="0"/>
    </xf>
    <xf numFmtId="0" fontId="3" fillId="0" borderId="45" xfId="26" applyBorder="1">
      <alignment/>
      <protection/>
    </xf>
    <xf numFmtId="0" fontId="3" fillId="6" borderId="0" xfId="26" applyFill="1">
      <alignment/>
      <protection/>
    </xf>
    <xf numFmtId="0" fontId="3" fillId="0" borderId="0" xfId="26" applyFill="1">
      <alignment/>
      <protection/>
    </xf>
    <xf numFmtId="0" fontId="3" fillId="0" borderId="0" xfId="26" applyAlignment="1">
      <alignment horizontal="center"/>
      <protection/>
    </xf>
    <xf numFmtId="171" fontId="3" fillId="0" borderId="0" xfId="26" applyNumberFormat="1" applyFill="1" applyAlignment="1">
      <alignment horizontal="right" indent="1"/>
      <protection/>
    </xf>
    <xf numFmtId="0" fontId="74" fillId="0" borderId="0" xfId="26" applyFont="1" applyFill="1" applyAlignment="1">
      <alignment horizontal="center"/>
      <protection/>
    </xf>
    <xf numFmtId="0" fontId="14" fillId="7" borderId="0" xfId="26" applyFont="1" applyFill="1" applyAlignment="1">
      <alignment horizontal="center"/>
      <protection/>
    </xf>
    <xf numFmtId="0" fontId="3" fillId="7" borderId="0" xfId="26" applyFill="1">
      <alignment/>
      <protection/>
    </xf>
    <xf numFmtId="0" fontId="3" fillId="0" borderId="45" xfId="26" applyFill="1" applyBorder="1">
      <alignment/>
      <protection/>
    </xf>
    <xf numFmtId="168" fontId="3" fillId="0" borderId="45" xfId="26" applyNumberFormat="1" applyBorder="1">
      <alignment/>
      <protection/>
    </xf>
    <xf numFmtId="168" fontId="3" fillId="0" borderId="0" xfId="26" applyNumberFormat="1">
      <alignment/>
      <protection/>
    </xf>
    <xf numFmtId="0" fontId="22" fillId="0" borderId="0" xfId="26" applyFont="1" applyFill="1">
      <alignment/>
      <protection/>
    </xf>
    <xf numFmtId="0" fontId="22" fillId="7" borderId="0" xfId="26" applyFont="1" applyFill="1">
      <alignment/>
      <protection/>
    </xf>
    <xf numFmtId="0" fontId="5" fillId="7" borderId="0" xfId="26" applyFont="1" applyFill="1">
      <alignment/>
      <protection/>
    </xf>
    <xf numFmtId="0" fontId="3" fillId="0" borderId="0" xfId="26" applyFill="1" applyAlignment="1">
      <alignment horizontal="right"/>
      <protection/>
    </xf>
    <xf numFmtId="171" fontId="3" fillId="8" borderId="0" xfId="26" applyNumberFormat="1" applyFill="1" applyAlignment="1">
      <alignment horizontal="right" indent="1"/>
      <protection/>
    </xf>
    <xf numFmtId="0" fontId="14" fillId="8" borderId="0" xfId="26" applyFont="1" applyFill="1" applyAlignment="1">
      <alignment horizontal="right"/>
      <protection/>
    </xf>
    <xf numFmtId="171" fontId="14" fillId="8" borderId="0" xfId="26" applyNumberFormat="1" applyFont="1" applyFill="1" applyAlignment="1">
      <alignment horizontal="right" indent="1"/>
      <protection/>
    </xf>
    <xf numFmtId="0" fontId="3" fillId="8" borderId="0" xfId="26" applyFill="1">
      <alignment/>
      <protection/>
    </xf>
    <xf numFmtId="0" fontId="78" fillId="0" borderId="47" xfId="26" applyFont="1" applyBorder="1">
      <alignment/>
      <protection/>
    </xf>
    <xf numFmtId="0" fontId="79" fillId="7" borderId="47" xfId="26" applyFont="1" applyFill="1" applyBorder="1">
      <alignment/>
      <protection/>
    </xf>
    <xf numFmtId="0" fontId="80" fillId="7" borderId="48" xfId="26" applyFont="1" applyFill="1" applyBorder="1">
      <alignment/>
      <protection/>
    </xf>
    <xf numFmtId="0" fontId="78" fillId="0" borderId="0" xfId="26" applyFont="1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9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5" fillId="0" borderId="49" xfId="21" applyFont="1" applyBorder="1" applyAlignment="1">
      <alignment horizontal="center"/>
      <protection/>
    </xf>
    <xf numFmtId="0" fontId="35" fillId="0" borderId="50" xfId="21" applyFont="1" applyBorder="1" applyAlignment="1">
      <alignment horizontal="center"/>
      <protection/>
    </xf>
    <xf numFmtId="0" fontId="35" fillId="0" borderId="51" xfId="21" applyFont="1" applyBorder="1" applyAlignment="1">
      <alignment horizontal="center"/>
      <protection/>
    </xf>
    <xf numFmtId="0" fontId="22" fillId="0" borderId="26" xfId="21" applyFont="1" applyBorder="1" applyAlignment="1">
      <alignment horizontal="center"/>
      <protection/>
    </xf>
    <xf numFmtId="0" fontId="22" fillId="0" borderId="0" xfId="21" applyFont="1" applyBorder="1" applyAlignment="1">
      <alignment horizontal="center"/>
      <protection/>
    </xf>
    <xf numFmtId="0" fontId="22" fillId="0" borderId="27" xfId="21" applyFont="1" applyBorder="1" applyAlignment="1">
      <alignment horizontal="center"/>
      <protection/>
    </xf>
    <xf numFmtId="0" fontId="3" fillId="0" borderId="52" xfId="21" applyFont="1" applyFill="1" applyBorder="1" applyAlignment="1">
      <alignment horizontal="center"/>
      <protection/>
    </xf>
    <xf numFmtId="0" fontId="3" fillId="0" borderId="53" xfId="21" applyFont="1" applyFill="1" applyBorder="1" applyAlignment="1">
      <alignment horizontal="center"/>
      <protection/>
    </xf>
    <xf numFmtId="49" fontId="3" fillId="0" borderId="54" xfId="21" applyNumberFormat="1" applyFont="1" applyFill="1" applyBorder="1" applyAlignment="1">
      <alignment horizontal="center"/>
      <protection/>
    </xf>
    <xf numFmtId="0" fontId="3" fillId="0" borderId="55" xfId="21" applyFont="1" applyFill="1" applyBorder="1" applyAlignment="1">
      <alignment horizontal="center"/>
      <protection/>
    </xf>
    <xf numFmtId="0" fontId="3" fillId="0" borderId="25" xfId="21" applyFill="1" applyBorder="1" applyAlignment="1">
      <alignment horizontal="center" shrinkToFit="1"/>
      <protection/>
    </xf>
    <xf numFmtId="0" fontId="3" fillId="0" borderId="56" xfId="21" applyFill="1" applyBorder="1" applyAlignment="1">
      <alignment horizontal="center" shrinkToFit="1"/>
      <protection/>
    </xf>
    <xf numFmtId="0" fontId="77" fillId="0" borderId="57" xfId="26" applyFont="1" applyBorder="1" applyAlignment="1">
      <alignment horizontal="center"/>
      <protection/>
    </xf>
    <xf numFmtId="0" fontId="77" fillId="0" borderId="47" xfId="26" applyFont="1" applyBorder="1" applyAlignment="1">
      <alignment horizontal="center"/>
      <protection/>
    </xf>
    <xf numFmtId="168" fontId="22" fillId="7" borderId="47" xfId="26" applyNumberFormat="1" applyFont="1" applyFill="1" applyBorder="1" applyAlignment="1">
      <alignment horizontal="center"/>
      <protection/>
    </xf>
    <xf numFmtId="0" fontId="3" fillId="0" borderId="0" xfId="26" applyFont="1" applyAlignment="1">
      <alignment horizontal="right"/>
      <protection/>
    </xf>
    <xf numFmtId="0" fontId="3" fillId="0" borderId="0" xfId="26" applyAlignment="1">
      <alignment horizontal="right"/>
      <protection/>
    </xf>
    <xf numFmtId="168" fontId="3" fillId="0" borderId="0" xfId="26" applyNumberFormat="1" applyAlignment="1">
      <alignment horizontal="right"/>
      <protection/>
    </xf>
    <xf numFmtId="0" fontId="13" fillId="10" borderId="0" xfId="26" applyFont="1" applyFill="1" applyAlignment="1">
      <alignment horizontal="center"/>
      <protection/>
    </xf>
    <xf numFmtId="168" fontId="76" fillId="7" borderId="0" xfId="26" applyNumberFormat="1" applyFont="1" applyFill="1" applyAlignment="1">
      <alignment horizontal="right"/>
      <protection/>
    </xf>
    <xf numFmtId="168" fontId="3" fillId="8" borderId="0" xfId="26" applyNumberFormat="1" applyFill="1" applyAlignment="1">
      <alignment horizontal="right"/>
      <protection/>
    </xf>
    <xf numFmtId="168" fontId="14" fillId="8" borderId="0" xfId="26" applyNumberFormat="1" applyFont="1" applyFill="1" applyAlignment="1">
      <alignment horizontal="right"/>
      <protection/>
    </xf>
    <xf numFmtId="0" fontId="3" fillId="6" borderId="0" xfId="26" applyFill="1" applyAlignment="1">
      <alignment horizontal="center"/>
      <protection/>
    </xf>
    <xf numFmtId="168" fontId="14" fillId="7" borderId="0" xfId="26" applyNumberFormat="1" applyFont="1" applyFill="1" applyAlignment="1">
      <alignment horizontal="right"/>
      <protection/>
    </xf>
    <xf numFmtId="0" fontId="0" fillId="0" borderId="0" xfId="26" applyFont="1" applyAlignment="1">
      <alignment horizontal="right"/>
      <protection/>
    </xf>
    <xf numFmtId="0" fontId="3" fillId="11" borderId="0" xfId="26" applyFill="1" applyAlignment="1">
      <alignment horizontal="center"/>
      <protection/>
    </xf>
    <xf numFmtId="0" fontId="75" fillId="6" borderId="0" xfId="26" applyFont="1" applyFill="1" applyAlignment="1">
      <alignment horizontal="center"/>
      <protection/>
    </xf>
    <xf numFmtId="0" fontId="0" fillId="0" borderId="0" xfId="26" applyFont="1" applyAlignment="1">
      <alignment horizontal="right" wrapText="1"/>
      <protection/>
    </xf>
    <xf numFmtId="0" fontId="3" fillId="0" borderId="0" xfId="26" applyAlignment="1">
      <alignment horizontal="right" wrapText="1"/>
      <protection/>
    </xf>
    <xf numFmtId="0" fontId="3" fillId="12" borderId="0" xfId="26" applyFill="1" applyAlignment="1">
      <alignment horizontal="center"/>
      <protection/>
    </xf>
    <xf numFmtId="0" fontId="3" fillId="0" borderId="0" xfId="26" applyAlignment="1" applyProtection="1">
      <alignment horizontal="left"/>
      <protection/>
    </xf>
    <xf numFmtId="44" fontId="3" fillId="0" borderId="0" xfId="27" applyFont="1" applyAlignment="1" applyProtection="1">
      <alignment horizontal="left"/>
      <protection/>
    </xf>
    <xf numFmtId="0" fontId="3" fillId="6" borderId="0" xfId="26" applyFill="1" applyAlignment="1" applyProtection="1">
      <alignment horizontal="left"/>
      <protection/>
    </xf>
    <xf numFmtId="0" fontId="3" fillId="0" borderId="0" xfId="26" applyFill="1" applyAlignment="1" applyProtection="1">
      <alignment horizontal="left"/>
      <protection locked="0"/>
    </xf>
    <xf numFmtId="0" fontId="3" fillId="13" borderId="0" xfId="26" applyFont="1" applyFill="1" applyAlignment="1" applyProtection="1">
      <alignment horizontal="left"/>
      <protection/>
    </xf>
    <xf numFmtId="49" fontId="0" fillId="0" borderId="0" xfId="26" applyNumberFormat="1" applyFont="1" applyFill="1" applyAlignment="1" applyProtection="1">
      <alignment horizontal="center"/>
      <protection locked="0"/>
    </xf>
    <xf numFmtId="49" fontId="3" fillId="0" borderId="0" xfId="26" applyNumberFormat="1" applyFill="1" applyAlignment="1" applyProtection="1">
      <alignment horizontal="center"/>
      <protection locked="0"/>
    </xf>
    <xf numFmtId="168" fontId="3" fillId="0" borderId="0" xfId="26" applyNumberFormat="1" applyAlignment="1" applyProtection="1">
      <alignment horizontal="right"/>
      <protection locked="0"/>
    </xf>
    <xf numFmtId="170" fontId="3" fillId="0" borderId="0" xfId="26" applyNumberFormat="1" applyAlignment="1" applyProtection="1">
      <alignment horizontal="left"/>
      <protection/>
    </xf>
    <xf numFmtId="0" fontId="3" fillId="14" borderId="0" xfId="26" applyFill="1" applyAlignment="1" applyProtection="1">
      <alignment horizontal="left"/>
      <protection/>
    </xf>
    <xf numFmtId="4" fontId="0" fillId="0" borderId="0" xfId="26" applyNumberFormat="1" applyFont="1" applyFill="1" applyAlignment="1" applyProtection="1">
      <alignment horizontal="center"/>
      <protection locked="0"/>
    </xf>
    <xf numFmtId="4" fontId="3" fillId="0" borderId="0" xfId="26" applyNumberFormat="1" applyFill="1" applyAlignment="1" applyProtection="1">
      <alignment horizontal="center"/>
      <protection locked="0"/>
    </xf>
    <xf numFmtId="0" fontId="0" fillId="6" borderId="0" xfId="26" applyFont="1" applyFill="1" applyAlignment="1" applyProtection="1">
      <alignment horizontal="left"/>
      <protection/>
    </xf>
    <xf numFmtId="49" fontId="3" fillId="0" borderId="0" xfId="26" applyNumberFormat="1" applyFill="1" applyAlignment="1" applyProtection="1">
      <alignment horizontal="left"/>
      <protection locked="0"/>
    </xf>
    <xf numFmtId="0" fontId="3" fillId="12" borderId="0" xfId="26" applyFont="1" applyFill="1" applyAlignment="1" applyProtection="1">
      <alignment horizontal="left"/>
      <protection/>
    </xf>
    <xf numFmtId="0" fontId="73" fillId="12" borderId="0" xfId="26" applyFont="1" applyFill="1" applyAlignment="1" applyProtection="1">
      <alignment horizontal="left"/>
      <protection/>
    </xf>
    <xf numFmtId="0" fontId="0" fillId="0" borderId="0" xfId="26" applyFont="1" applyFill="1" applyAlignment="1" applyProtection="1">
      <alignment horizontal="left" indent="1"/>
      <protection locked="0"/>
    </xf>
    <xf numFmtId="0" fontId="3" fillId="0" borderId="0" xfId="26" applyFont="1" applyFill="1" applyAlignment="1" applyProtection="1">
      <alignment horizontal="left" indent="1"/>
      <protection locked="0"/>
    </xf>
    <xf numFmtId="0" fontId="35" fillId="6" borderId="0" xfId="26" applyFont="1" applyFill="1" applyBorder="1" applyAlignment="1">
      <alignment horizontal="center" vertical="center"/>
      <protection/>
    </xf>
    <xf numFmtId="0" fontId="68" fillId="0" borderId="0" xfId="26" applyFont="1" applyAlignment="1">
      <alignment horizontal="center" wrapText="1"/>
      <protection/>
    </xf>
    <xf numFmtId="0" fontId="22" fillId="0" borderId="0" xfId="26" applyFont="1" applyAlignment="1">
      <alignment horizontal="center" wrapText="1"/>
      <protection/>
    </xf>
    <xf numFmtId="0" fontId="68" fillId="0" borderId="0" xfId="26" applyFont="1" applyAlignment="1">
      <alignment horizontal="center" vertical="center" wrapText="1"/>
      <protection/>
    </xf>
    <xf numFmtId="0" fontId="0" fillId="6" borderId="0" xfId="26" applyFont="1" applyFill="1" applyBorder="1" applyAlignment="1">
      <alignment horizontal="center" vertical="center"/>
      <protection/>
    </xf>
    <xf numFmtId="0" fontId="3" fillId="6" borderId="0" xfId="26" applyFont="1" applyFill="1" applyBorder="1" applyAlignment="1">
      <alignment horizontal="center" vertical="center"/>
      <protection/>
    </xf>
    <xf numFmtId="0" fontId="3" fillId="6" borderId="45" xfId="26" applyFont="1" applyFill="1" applyBorder="1" applyAlignment="1">
      <alignment horizontal="center" vertical="center"/>
      <protection/>
    </xf>
    <xf numFmtId="0" fontId="71" fillId="0" borderId="0" xfId="26" applyFont="1" applyBorder="1" applyAlignment="1">
      <alignment horizontal="left" vertical="center" wrapText="1" indent="1"/>
      <protection/>
    </xf>
    <xf numFmtId="0" fontId="71" fillId="0" borderId="45" xfId="26" applyFont="1" applyBorder="1" applyAlignment="1">
      <alignment horizontal="left" vertical="center" wrapText="1" indent="1"/>
      <protection/>
    </xf>
    <xf numFmtId="0" fontId="3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4" fontId="19" fillId="5" borderId="20" xfId="0" applyNumberFormat="1" applyFont="1" applyFill="1" applyBorder="1" applyAlignment="1" applyProtection="1">
      <alignment vertical="center"/>
      <protection locked="0"/>
    </xf>
    <xf numFmtId="4" fontId="32" fillId="5" borderId="20" xfId="0" applyNumberFormat="1" applyFont="1" applyFill="1" applyBorder="1" applyAlignment="1" applyProtection="1">
      <alignment vertical="center"/>
      <protection locked="0"/>
    </xf>
    <xf numFmtId="0" fontId="12" fillId="9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9" fillId="3" borderId="0" xfId="0" applyFont="1" applyFill="1" applyAlignment="1" applyProtection="1">
      <alignment horizontal="left"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3" xfId="0" applyFont="1" applyFill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0" xfId="0" applyFont="1" applyBorder="1" applyAlignment="1" applyProtection="1">
      <alignment horizontal="center" vertical="center"/>
      <protection/>
    </xf>
    <xf numFmtId="49" fontId="19" fillId="0" borderId="20" xfId="0" applyNumberFormat="1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167" fontId="19" fillId="0" borderId="20" xfId="0" applyNumberFormat="1" applyFont="1" applyBorder="1" applyAlignment="1" applyProtection="1">
      <alignment vertical="center"/>
      <protection/>
    </xf>
    <xf numFmtId="4" fontId="19" fillId="0" borderId="20" xfId="0" applyNumberFormat="1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19" fillId="5" borderId="20" xfId="0" applyNumberFormat="1" applyFont="1" applyFill="1" applyBorder="1" applyAlignment="1" applyProtection="1">
      <alignment vertical="center"/>
      <protection/>
    </xf>
    <xf numFmtId="0" fontId="32" fillId="0" borderId="20" xfId="0" applyFont="1" applyBorder="1" applyAlignment="1" applyProtection="1">
      <alignment horizontal="center" vertical="center"/>
      <protection/>
    </xf>
    <xf numFmtId="49" fontId="32" fillId="0" borderId="20" xfId="0" applyNumberFormat="1" applyFont="1" applyBorder="1" applyAlignment="1" applyProtection="1">
      <alignment horizontal="left" vertical="center" wrapText="1"/>
      <protection/>
    </xf>
    <xf numFmtId="0" fontId="32" fillId="0" borderId="20" xfId="0" applyFont="1" applyBorder="1" applyAlignment="1" applyProtection="1">
      <alignment horizontal="left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167" fontId="32" fillId="0" borderId="20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 applyProtection="1">
      <alignment vertical="center"/>
      <protection/>
    </xf>
    <xf numFmtId="0" fontId="32" fillId="0" borderId="17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22" xfId="0" applyNumberFormat="1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4" fontId="19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4" fontId="0" fillId="5" borderId="35" xfId="21" applyNumberFormat="1" applyFont="1" applyFill="1" applyBorder="1" applyAlignment="1" applyProtection="1">
      <alignment horizontal="right"/>
      <protection locked="0"/>
    </xf>
    <xf numFmtId="0" fontId="3" fillId="0" borderId="35" xfId="21" applyNumberFormat="1" applyFill="1" applyBorder="1" applyAlignment="1" applyProtection="1">
      <alignment horizontal="right"/>
      <protection/>
    </xf>
    <xf numFmtId="4" fontId="3" fillId="0" borderId="32" xfId="21" applyNumberFormat="1" applyFill="1" applyBorder="1" applyAlignment="1" applyProtection="1">
      <alignment horizontal="right"/>
      <protection/>
    </xf>
    <xf numFmtId="4" fontId="3" fillId="0" borderId="38" xfId="21" applyNumberFormat="1" applyFill="1" applyBorder="1" applyAlignment="1" applyProtection="1">
      <alignment horizontal="right"/>
      <protection/>
    </xf>
    <xf numFmtId="4" fontId="3" fillId="0" borderId="41" xfId="21" applyNumberFormat="1" applyFill="1" applyBorder="1" applyAlignment="1" applyProtection="1">
      <alignment horizontal="right"/>
      <protection/>
    </xf>
    <xf numFmtId="0" fontId="19" fillId="0" borderId="0" xfId="22" applyFont="1" applyFill="1" applyBorder="1" applyProtection="1">
      <alignment/>
      <protection/>
    </xf>
    <xf numFmtId="0" fontId="19" fillId="0" borderId="0" xfId="22" applyFont="1" applyBorder="1" applyProtection="1">
      <alignment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0" fontId="19" fillId="0" borderId="0" xfId="22" applyFont="1" applyAlignment="1" applyProtection="1">
      <alignment horizontal="center"/>
      <protection/>
    </xf>
    <xf numFmtId="0" fontId="19" fillId="0" borderId="0" xfId="22" applyFont="1" applyAlignment="1" applyProtection="1">
      <alignment horizontal="center"/>
      <protection/>
    </xf>
    <xf numFmtId="0" fontId="19" fillId="0" borderId="0" xfId="22" applyFont="1" applyProtection="1">
      <alignment/>
      <protection/>
    </xf>
    <xf numFmtId="0" fontId="3" fillId="0" borderId="0" xfId="22" applyBorder="1" applyProtection="1">
      <alignment/>
      <protection/>
    </xf>
    <xf numFmtId="4" fontId="45" fillId="0" borderId="58" xfId="22" applyNumberFormat="1" applyFont="1" applyBorder="1" applyAlignment="1" applyProtection="1">
      <alignment horizontal="center"/>
      <protection/>
    </xf>
    <xf numFmtId="0" fontId="5" fillId="0" borderId="59" xfId="22" applyFont="1" applyBorder="1" applyAlignment="1" applyProtection="1">
      <alignment vertical="center" wrapText="1"/>
      <protection/>
    </xf>
    <xf numFmtId="0" fontId="19" fillId="0" borderId="59" xfId="22" applyFont="1" applyBorder="1" applyAlignment="1" applyProtection="1">
      <alignment horizontal="center"/>
      <protection/>
    </xf>
    <xf numFmtId="0" fontId="19" fillId="0" borderId="59" xfId="22" applyFont="1" applyBorder="1" applyAlignment="1" applyProtection="1">
      <alignment horizontal="center"/>
      <protection/>
    </xf>
    <xf numFmtId="0" fontId="3" fillId="0" borderId="0" xfId="22" applyProtection="1">
      <alignment/>
      <protection/>
    </xf>
    <xf numFmtId="0" fontId="19" fillId="0" borderId="32" xfId="22" applyFont="1" applyFill="1" applyBorder="1" applyAlignment="1" applyProtection="1">
      <alignment horizontal="center"/>
      <protection/>
    </xf>
    <xf numFmtId="0" fontId="19" fillId="6" borderId="32" xfId="22" applyFont="1" applyFill="1" applyBorder="1" applyAlignment="1" applyProtection="1">
      <alignment horizontal="center"/>
      <protection/>
    </xf>
    <xf numFmtId="0" fontId="46" fillId="6" borderId="29" xfId="22" applyFont="1" applyFill="1" applyBorder="1" applyAlignment="1" applyProtection="1">
      <alignment horizontal="center"/>
      <protection/>
    </xf>
    <xf numFmtId="0" fontId="19" fillId="6" borderId="58" xfId="22" applyFont="1" applyFill="1" applyBorder="1" applyAlignment="1" applyProtection="1">
      <alignment horizontal="center" wrapText="1"/>
      <protection/>
    </xf>
    <xf numFmtId="0" fontId="19" fillId="6" borderId="58" xfId="22" applyFont="1" applyFill="1" applyBorder="1" applyAlignment="1" applyProtection="1">
      <alignment horizontal="center" vertical="center" wrapText="1"/>
      <protection/>
    </xf>
    <xf numFmtId="0" fontId="47" fillId="0" borderId="58" xfId="22" applyFont="1" applyBorder="1" applyAlignment="1" applyProtection="1">
      <alignment horizontal="center" wrapText="1"/>
      <protection/>
    </xf>
    <xf numFmtId="0" fontId="48" fillId="0" borderId="58" xfId="22" applyFont="1" applyBorder="1" applyAlignment="1" applyProtection="1">
      <alignment horizontal="center" wrapText="1"/>
      <protection/>
    </xf>
    <xf numFmtId="0" fontId="49" fillId="0" borderId="58" xfId="22" applyFont="1" applyBorder="1" applyAlignment="1" applyProtection="1">
      <alignment horizontal="center" wrapText="1"/>
      <protection/>
    </xf>
    <xf numFmtId="0" fontId="3" fillId="0" borderId="0" xfId="22" applyFont="1" applyFill="1" applyAlignment="1" applyProtection="1">
      <alignment horizontal="center"/>
      <protection/>
    </xf>
    <xf numFmtId="0" fontId="19" fillId="15" borderId="0" xfId="22" applyFont="1" applyFill="1" applyBorder="1" applyProtection="1">
      <alignment/>
      <protection/>
    </xf>
    <xf numFmtId="168" fontId="19" fillId="15" borderId="0" xfId="22" applyNumberFormat="1" applyFont="1" applyFill="1" applyBorder="1" applyProtection="1">
      <alignment/>
      <protection/>
    </xf>
    <xf numFmtId="0" fontId="19" fillId="15" borderId="0" xfId="22" applyFont="1" applyFill="1" applyProtection="1">
      <alignment/>
      <protection/>
    </xf>
    <xf numFmtId="4" fontId="50" fillId="15" borderId="0" xfId="22" applyNumberFormat="1" applyFont="1" applyFill="1" applyBorder="1" applyProtection="1">
      <alignment/>
      <protection/>
    </xf>
    <xf numFmtId="169" fontId="3" fillId="15" borderId="0" xfId="22" applyNumberFormat="1" applyFill="1" applyBorder="1" applyAlignment="1" applyProtection="1">
      <alignment horizontal="right" indent="1"/>
      <protection/>
    </xf>
    <xf numFmtId="4" fontId="51" fillId="15" borderId="0" xfId="22" applyNumberFormat="1" applyFont="1" applyFill="1" applyBorder="1" applyProtection="1">
      <alignment/>
      <protection/>
    </xf>
    <xf numFmtId="0" fontId="52" fillId="0" borderId="0" xfId="22" applyFont="1" applyAlignment="1" applyProtection="1">
      <alignment horizontal="center"/>
      <protection/>
    </xf>
    <xf numFmtId="0" fontId="53" fillId="5" borderId="0" xfId="22" applyFont="1" applyFill="1" applyAlignment="1" applyProtection="1">
      <alignment wrapText="1"/>
      <protection/>
    </xf>
    <xf numFmtId="168" fontId="19" fillId="0" borderId="0" xfId="22" applyNumberFormat="1" applyFont="1" applyProtection="1">
      <alignment/>
      <protection/>
    </xf>
    <xf numFmtId="4" fontId="50" fillId="0" borderId="0" xfId="22" applyNumberFormat="1" applyFont="1" applyBorder="1" applyProtection="1">
      <alignment/>
      <protection/>
    </xf>
    <xf numFmtId="4" fontId="55" fillId="0" borderId="0" xfId="22" applyNumberFormat="1" applyFont="1" applyBorder="1" applyProtection="1">
      <alignment/>
      <protection/>
    </xf>
    <xf numFmtId="0" fontId="19" fillId="0" borderId="0" xfId="22" applyFont="1" applyFill="1" applyProtection="1">
      <alignment/>
      <protection/>
    </xf>
    <xf numFmtId="0" fontId="56" fillId="0" borderId="0" xfId="22" applyFont="1" applyProtection="1">
      <alignment/>
      <protection/>
    </xf>
    <xf numFmtId="4" fontId="57" fillId="0" borderId="58" xfId="22" applyNumberFormat="1" applyFont="1" applyBorder="1" applyProtection="1">
      <alignment/>
      <protection/>
    </xf>
    <xf numFmtId="4" fontId="58" fillId="0" borderId="58" xfId="22" applyNumberFormat="1" applyFont="1" applyBorder="1" applyProtection="1">
      <alignment/>
      <protection/>
    </xf>
    <xf numFmtId="4" fontId="59" fillId="0" borderId="58" xfId="22" applyNumberFormat="1" applyFont="1" applyBorder="1" applyProtection="1">
      <alignment/>
      <protection/>
    </xf>
    <xf numFmtId="4" fontId="50" fillId="0" borderId="58" xfId="22" applyNumberFormat="1" applyFont="1" applyBorder="1" applyProtection="1">
      <alignment/>
      <protection/>
    </xf>
    <xf numFmtId="0" fontId="19" fillId="0" borderId="0" xfId="22" applyFont="1" applyAlignment="1" applyProtection="1">
      <alignment wrapText="1"/>
      <protection/>
    </xf>
    <xf numFmtId="0" fontId="56" fillId="16" borderId="0" xfId="22" applyFont="1" applyFill="1" applyProtection="1">
      <alignment/>
      <protection/>
    </xf>
    <xf numFmtId="0" fontId="60" fillId="16" borderId="0" xfId="22" applyFont="1" applyFill="1" applyAlignment="1" applyProtection="1">
      <alignment horizontal="center"/>
      <protection/>
    </xf>
    <xf numFmtId="168" fontId="60" fillId="16" borderId="0" xfId="22" applyNumberFormat="1" applyFont="1" applyFill="1" applyProtection="1">
      <alignment/>
      <protection/>
    </xf>
    <xf numFmtId="168" fontId="3" fillId="16" borderId="0" xfId="22" applyNumberFormat="1" applyFont="1" applyFill="1" applyProtection="1">
      <alignment/>
      <protection/>
    </xf>
    <xf numFmtId="0" fontId="56" fillId="0" borderId="0" xfId="22" applyFont="1" applyFill="1" applyProtection="1">
      <alignment/>
      <protection/>
    </xf>
    <xf numFmtId="0" fontId="60" fillId="0" borderId="0" xfId="22" applyFont="1" applyFill="1" applyAlignment="1" applyProtection="1">
      <alignment horizontal="center"/>
      <protection/>
    </xf>
    <xf numFmtId="168" fontId="60" fillId="0" borderId="0" xfId="22" applyNumberFormat="1" applyFont="1" applyFill="1" applyProtection="1">
      <alignment/>
      <protection/>
    </xf>
    <xf numFmtId="168" fontId="3" fillId="0" borderId="0" xfId="22" applyNumberFormat="1" applyFont="1" applyFill="1" applyProtection="1">
      <alignment/>
      <protection/>
    </xf>
    <xf numFmtId="0" fontId="14" fillId="0" borderId="0" xfId="22" applyFont="1" applyProtection="1">
      <alignment/>
      <protection/>
    </xf>
    <xf numFmtId="0" fontId="61" fillId="0" borderId="0" xfId="22" applyFont="1" applyAlignment="1" applyProtection="1">
      <alignment horizontal="center"/>
      <protection/>
    </xf>
    <xf numFmtId="168" fontId="3" fillId="0" borderId="0" xfId="22" applyNumberFormat="1" applyFont="1" applyProtection="1">
      <alignment/>
      <protection/>
    </xf>
    <xf numFmtId="0" fontId="62" fillId="0" borderId="0" xfId="22" applyFont="1" applyFill="1" applyAlignment="1" applyProtection="1">
      <alignment horizontal="left"/>
      <protection/>
    </xf>
    <xf numFmtId="0" fontId="63" fillId="0" borderId="0" xfId="22" applyFont="1" applyFill="1" applyAlignment="1" applyProtection="1">
      <alignment horizontal="center"/>
      <protection/>
    </xf>
    <xf numFmtId="0" fontId="63" fillId="0" borderId="0" xfId="22" applyFont="1" applyFill="1" applyBorder="1" applyAlignment="1" applyProtection="1">
      <alignment horizontal="center"/>
      <protection/>
    </xf>
    <xf numFmtId="0" fontId="64" fillId="0" borderId="0" xfId="22" applyFont="1" applyBorder="1" applyProtection="1">
      <alignment/>
      <protection/>
    </xf>
    <xf numFmtId="0" fontId="64" fillId="0" borderId="0" xfId="22" applyFont="1" applyBorder="1" applyAlignment="1" applyProtection="1">
      <alignment horizontal="center"/>
      <protection/>
    </xf>
    <xf numFmtId="0" fontId="63" fillId="0" borderId="0" xfId="22" applyFont="1" applyBorder="1" applyProtection="1">
      <alignment/>
      <protection/>
    </xf>
    <xf numFmtId="0" fontId="63" fillId="0" borderId="0" xfId="22" applyFont="1" applyAlignment="1" applyProtection="1">
      <alignment horizontal="center"/>
      <protection/>
    </xf>
    <xf numFmtId="0" fontId="64" fillId="0" borderId="0" xfId="22" applyFont="1" applyFill="1" applyBorder="1" applyProtection="1">
      <alignment/>
      <protection/>
    </xf>
    <xf numFmtId="0" fontId="64" fillId="0" borderId="0" xfId="22" applyFont="1" applyFill="1" applyBorder="1" applyAlignment="1" applyProtection="1">
      <alignment horizontal="center"/>
      <protection/>
    </xf>
    <xf numFmtId="0" fontId="62" fillId="0" borderId="0" xfId="22" applyFont="1" applyFill="1" applyBorder="1" applyAlignment="1" applyProtection="1">
      <alignment horizontal="left"/>
      <protection/>
    </xf>
    <xf numFmtId="0" fontId="63" fillId="0" borderId="0" xfId="22" applyFont="1" applyProtection="1">
      <alignment/>
      <protection/>
    </xf>
    <xf numFmtId="0" fontId="63" fillId="0" borderId="0" xfId="22" applyFont="1" applyFill="1" applyBorder="1" applyAlignment="1" applyProtection="1">
      <alignment horizontal="left"/>
      <protection/>
    </xf>
    <xf numFmtId="0" fontId="62" fillId="0" borderId="0" xfId="22" applyFont="1" applyFill="1" applyProtection="1">
      <alignment/>
      <protection/>
    </xf>
    <xf numFmtId="0" fontId="64" fillId="0" borderId="0" xfId="22" applyFont="1" applyProtection="1">
      <alignment/>
      <protection/>
    </xf>
    <xf numFmtId="0" fontId="64" fillId="0" borderId="0" xfId="22" applyFont="1" applyAlignment="1" applyProtection="1">
      <alignment horizontal="center"/>
      <protection/>
    </xf>
    <xf numFmtId="0" fontId="63" fillId="0" borderId="0" xfId="22" applyFont="1" applyFill="1" applyProtection="1">
      <alignment/>
      <protection/>
    </xf>
    <xf numFmtId="0" fontId="64" fillId="0" borderId="0" xfId="22" applyFont="1" applyFill="1" applyProtection="1">
      <alignment/>
      <protection/>
    </xf>
    <xf numFmtId="0" fontId="54" fillId="16" borderId="0" xfId="22" applyFont="1" applyFill="1" applyAlignment="1" applyProtection="1">
      <alignment wrapText="1"/>
      <protection/>
    </xf>
    <xf numFmtId="168" fontId="19" fillId="0" borderId="0" xfId="22" applyNumberFormat="1" applyFont="1" applyFill="1" applyBorder="1" applyAlignment="1" applyProtection="1">
      <alignment horizontal="center" wrapText="1"/>
      <protection/>
    </xf>
    <xf numFmtId="0" fontId="66" fillId="0" borderId="0" xfId="22" applyFont="1" applyBorder="1" applyProtection="1">
      <alignment/>
      <protection/>
    </xf>
    <xf numFmtId="168" fontId="19" fillId="0" borderId="0" xfId="22" applyNumberFormat="1" applyFont="1" applyBorder="1" applyProtection="1">
      <alignment/>
      <protection/>
    </xf>
    <xf numFmtId="168" fontId="19" fillId="5" borderId="0" xfId="22" applyNumberFormat="1" applyFont="1" applyFill="1" applyProtection="1">
      <alignment/>
      <protection locked="0"/>
    </xf>
    <xf numFmtId="168" fontId="19" fillId="0" borderId="0" xfId="22" applyNumberFormat="1" applyFont="1" applyFill="1" applyProtection="1">
      <alignment/>
      <protection/>
    </xf>
    <xf numFmtId="0" fontId="35" fillId="6" borderId="0" xfId="26" applyFont="1" applyFill="1" applyBorder="1" applyAlignment="1" applyProtection="1">
      <alignment horizontal="center" vertical="center"/>
      <protection/>
    </xf>
    <xf numFmtId="0" fontId="68" fillId="0" borderId="0" xfId="26" applyFont="1" applyAlignment="1" applyProtection="1">
      <alignment horizontal="center" wrapText="1"/>
      <protection/>
    </xf>
    <xf numFmtId="0" fontId="22" fillId="0" borderId="0" xfId="26" applyFont="1" applyAlignment="1" applyProtection="1">
      <alignment horizontal="center" wrapText="1"/>
      <protection/>
    </xf>
    <xf numFmtId="0" fontId="68" fillId="0" borderId="0" xfId="26" applyFont="1" applyAlignment="1" applyProtection="1">
      <alignment horizontal="center" vertical="center" wrapText="1"/>
      <protection/>
    </xf>
    <xf numFmtId="0" fontId="0" fillId="6" borderId="0" xfId="26" applyFont="1" applyFill="1" applyBorder="1" applyAlignment="1" applyProtection="1">
      <alignment horizontal="center" vertical="center"/>
      <protection/>
    </xf>
    <xf numFmtId="0" fontId="3" fillId="6" borderId="0" xfId="26" applyFont="1" applyFill="1" applyBorder="1" applyAlignment="1" applyProtection="1">
      <alignment horizontal="center" vertical="center"/>
      <protection/>
    </xf>
    <xf numFmtId="0" fontId="71" fillId="0" borderId="0" xfId="26" applyFont="1" applyBorder="1" applyAlignment="1" applyProtection="1">
      <alignment horizontal="left" vertical="center" wrapText="1" indent="1"/>
      <protection/>
    </xf>
    <xf numFmtId="0" fontId="3" fillId="6" borderId="45" xfId="26" applyFont="1" applyFill="1" applyBorder="1" applyAlignment="1" applyProtection="1">
      <alignment horizontal="center" vertical="center"/>
      <protection/>
    </xf>
    <xf numFmtId="0" fontId="71" fillId="0" borderId="45" xfId="26" applyFont="1" applyBorder="1" applyAlignment="1" applyProtection="1">
      <alignment horizontal="left" vertical="center" wrapText="1" indent="1"/>
      <protection/>
    </xf>
    <xf numFmtId="0" fontId="3" fillId="0" borderId="0" xfId="26" applyAlignment="1" applyProtection="1">
      <alignment vertical="center"/>
      <protection/>
    </xf>
    <xf numFmtId="49" fontId="3" fillId="0" borderId="0" xfId="26" applyNumberFormat="1" applyFill="1" applyAlignment="1" applyProtection="1">
      <alignment horizontal="left"/>
      <protection/>
    </xf>
    <xf numFmtId="0" fontId="0" fillId="0" borderId="0" xfId="26" applyFont="1" applyFill="1" applyAlignment="1" applyProtection="1">
      <alignment horizontal="left" indent="1"/>
      <protection/>
    </xf>
    <xf numFmtId="0" fontId="3" fillId="0" borderId="0" xfId="26" applyFont="1" applyFill="1" applyAlignment="1" applyProtection="1">
      <alignment horizontal="left" indent="1"/>
      <protection/>
    </xf>
    <xf numFmtId="0" fontId="3" fillId="0" borderId="0" xfId="26" applyFill="1" applyAlignment="1" applyProtection="1">
      <alignment horizontal="left"/>
      <protection/>
    </xf>
    <xf numFmtId="4" fontId="0" fillId="0" borderId="0" xfId="26" applyNumberFormat="1" applyFont="1" applyFill="1" applyAlignment="1" applyProtection="1">
      <alignment horizontal="center"/>
      <protection/>
    </xf>
    <xf numFmtId="4" fontId="3" fillId="0" borderId="0" xfId="26" applyNumberFormat="1" applyFill="1" applyAlignment="1" applyProtection="1">
      <alignment horizontal="center"/>
      <protection/>
    </xf>
    <xf numFmtId="49" fontId="0" fillId="0" borderId="0" xfId="26" applyNumberFormat="1" applyFont="1" applyFill="1" applyAlignment="1" applyProtection="1">
      <alignment horizontal="center"/>
      <protection/>
    </xf>
    <xf numFmtId="49" fontId="3" fillId="0" borderId="0" xfId="26" applyNumberFormat="1" applyFill="1" applyAlignment="1" applyProtection="1">
      <alignment horizontal="center"/>
      <protection/>
    </xf>
    <xf numFmtId="49" fontId="0" fillId="0" borderId="0" xfId="26" applyNumberFormat="1" applyFont="1" applyFill="1" applyAlignment="1" applyProtection="1">
      <alignment horizontal="left"/>
      <protection/>
    </xf>
    <xf numFmtId="49" fontId="3" fillId="0" borderId="0" xfId="26" applyNumberFormat="1" applyFill="1" applyAlignment="1" applyProtection="1">
      <alignment horizontal="left"/>
      <protection/>
    </xf>
    <xf numFmtId="0" fontId="3" fillId="0" borderId="45" xfId="26" applyBorder="1" applyProtection="1">
      <alignment/>
      <protection/>
    </xf>
    <xf numFmtId="0" fontId="3" fillId="11" borderId="0" xfId="26" applyFill="1" applyAlignment="1" applyProtection="1">
      <alignment horizontal="center"/>
      <protection/>
    </xf>
    <xf numFmtId="0" fontId="3" fillId="6" borderId="0" xfId="26" applyFill="1" applyProtection="1">
      <alignment/>
      <protection/>
    </xf>
    <xf numFmtId="0" fontId="3" fillId="0" borderId="0" xfId="26" applyAlignment="1" applyProtection="1">
      <alignment horizontal="right"/>
      <protection/>
    </xf>
    <xf numFmtId="0" fontId="3" fillId="0" borderId="0" xfId="26" applyFill="1" applyProtection="1">
      <alignment/>
      <protection/>
    </xf>
    <xf numFmtId="168" fontId="3" fillId="0" borderId="0" xfId="26" applyNumberFormat="1" applyAlignment="1" applyProtection="1">
      <alignment horizontal="right"/>
      <protection/>
    </xf>
    <xf numFmtId="0" fontId="3" fillId="0" borderId="0" xfId="26" applyAlignment="1" applyProtection="1">
      <alignment horizontal="center"/>
      <protection/>
    </xf>
    <xf numFmtId="0" fontId="0" fillId="0" borderId="0" xfId="26" applyFont="1" applyAlignment="1" applyProtection="1">
      <alignment horizontal="right"/>
      <protection/>
    </xf>
    <xf numFmtId="171" fontId="3" fillId="0" borderId="0" xfId="26" applyNumberFormat="1" applyFill="1" applyAlignment="1" applyProtection="1">
      <alignment horizontal="right" indent="1"/>
      <protection/>
    </xf>
    <xf numFmtId="0" fontId="3" fillId="12" borderId="0" xfId="26" applyFill="1" applyAlignment="1" applyProtection="1">
      <alignment horizontal="center"/>
      <protection/>
    </xf>
    <xf numFmtId="0" fontId="74" fillId="0" borderId="0" xfId="26" applyFont="1" applyFill="1" applyAlignment="1" applyProtection="1">
      <alignment horizontal="center"/>
      <protection/>
    </xf>
    <xf numFmtId="168" fontId="14" fillId="7" borderId="0" xfId="26" applyNumberFormat="1" applyFont="1" applyFill="1" applyAlignment="1" applyProtection="1">
      <alignment horizontal="right"/>
      <protection/>
    </xf>
    <xf numFmtId="0" fontId="14" fillId="7" borderId="0" xfId="26" applyFont="1" applyFill="1" applyAlignment="1" applyProtection="1">
      <alignment horizontal="center"/>
      <protection/>
    </xf>
    <xf numFmtId="0" fontId="3" fillId="7" borderId="0" xfId="26" applyFill="1" applyProtection="1">
      <alignment/>
      <protection/>
    </xf>
    <xf numFmtId="0" fontId="3" fillId="0" borderId="45" xfId="26" applyFill="1" applyBorder="1" applyProtection="1">
      <alignment/>
      <protection/>
    </xf>
    <xf numFmtId="168" fontId="3" fillId="0" borderId="45" xfId="26" applyNumberFormat="1" applyBorder="1" applyProtection="1">
      <alignment/>
      <protection/>
    </xf>
    <xf numFmtId="168" fontId="3" fillId="0" borderId="0" xfId="26" applyNumberFormat="1" applyProtection="1">
      <alignment/>
      <protection/>
    </xf>
    <xf numFmtId="0" fontId="3" fillId="0" borderId="0" xfId="26" applyFont="1" applyAlignment="1" applyProtection="1">
      <alignment horizontal="right"/>
      <protection/>
    </xf>
    <xf numFmtId="0" fontId="75" fillId="6" borderId="0" xfId="26" applyFont="1" applyFill="1" applyAlignment="1" applyProtection="1">
      <alignment horizontal="center"/>
      <protection/>
    </xf>
    <xf numFmtId="0" fontId="0" fillId="0" borderId="0" xfId="26" applyFont="1" applyAlignment="1" applyProtection="1">
      <alignment horizontal="right" wrapText="1"/>
      <protection/>
    </xf>
    <xf numFmtId="0" fontId="3" fillId="0" borderId="0" xfId="26" applyAlignment="1" applyProtection="1">
      <alignment horizontal="right" wrapText="1"/>
      <protection/>
    </xf>
    <xf numFmtId="0" fontId="3" fillId="6" borderId="0" xfId="26" applyFill="1" applyAlignment="1" applyProtection="1">
      <alignment horizontal="center"/>
      <protection/>
    </xf>
    <xf numFmtId="0" fontId="13" fillId="10" borderId="0" xfId="26" applyFont="1" applyFill="1" applyAlignment="1" applyProtection="1">
      <alignment horizontal="center"/>
      <protection/>
    </xf>
    <xf numFmtId="0" fontId="22" fillId="0" borderId="0" xfId="26" applyFont="1" applyFill="1" applyProtection="1">
      <alignment/>
      <protection/>
    </xf>
    <xf numFmtId="168" fontId="76" fillId="7" borderId="0" xfId="26" applyNumberFormat="1" applyFont="1" applyFill="1" applyAlignment="1" applyProtection="1">
      <alignment horizontal="right"/>
      <protection/>
    </xf>
    <xf numFmtId="0" fontId="22" fillId="7" borderId="0" xfId="26" applyFont="1" applyFill="1" applyProtection="1">
      <alignment/>
      <protection/>
    </xf>
    <xf numFmtId="0" fontId="5" fillId="7" borderId="0" xfId="26" applyFont="1" applyFill="1" applyProtection="1">
      <alignment/>
      <protection/>
    </xf>
    <xf numFmtId="0" fontId="3" fillId="0" borderId="0" xfId="26" applyFill="1" applyAlignment="1" applyProtection="1">
      <alignment horizontal="right"/>
      <protection/>
    </xf>
    <xf numFmtId="171" fontId="3" fillId="8" borderId="0" xfId="26" applyNumberFormat="1" applyFill="1" applyAlignment="1" applyProtection="1">
      <alignment horizontal="right" indent="1"/>
      <protection/>
    </xf>
    <xf numFmtId="168" fontId="3" fillId="8" borderId="0" xfId="26" applyNumberFormat="1" applyFill="1" applyAlignment="1" applyProtection="1">
      <alignment horizontal="right"/>
      <protection/>
    </xf>
    <xf numFmtId="0" fontId="14" fillId="8" borderId="0" xfId="26" applyFont="1" applyFill="1" applyAlignment="1" applyProtection="1">
      <alignment horizontal="right"/>
      <protection/>
    </xf>
    <xf numFmtId="171" fontId="14" fillId="8" borderId="0" xfId="26" applyNumberFormat="1" applyFont="1" applyFill="1" applyAlignment="1" applyProtection="1">
      <alignment horizontal="right" indent="1"/>
      <protection/>
    </xf>
    <xf numFmtId="168" fontId="14" fillId="8" borderId="0" xfId="26" applyNumberFormat="1" applyFont="1" applyFill="1" applyAlignment="1" applyProtection="1">
      <alignment horizontal="right"/>
      <protection/>
    </xf>
    <xf numFmtId="0" fontId="3" fillId="8" borderId="0" xfId="26" applyFill="1" applyProtection="1">
      <alignment/>
      <protection/>
    </xf>
    <xf numFmtId="0" fontId="77" fillId="0" borderId="57" xfId="26" applyFont="1" applyBorder="1" applyAlignment="1" applyProtection="1">
      <alignment horizontal="center"/>
      <protection/>
    </xf>
    <xf numFmtId="0" fontId="77" fillId="0" borderId="47" xfId="26" applyFont="1" applyBorder="1" applyAlignment="1" applyProtection="1">
      <alignment horizontal="center"/>
      <protection/>
    </xf>
    <xf numFmtId="0" fontId="78" fillId="0" borderId="47" xfId="26" applyFont="1" applyBorder="1" applyProtection="1">
      <alignment/>
      <protection/>
    </xf>
    <xf numFmtId="168" fontId="22" fillId="7" borderId="47" xfId="26" applyNumberFormat="1" applyFont="1" applyFill="1" applyBorder="1" applyAlignment="1" applyProtection="1">
      <alignment horizontal="center"/>
      <protection/>
    </xf>
    <xf numFmtId="0" fontId="79" fillId="7" borderId="47" xfId="26" applyFont="1" applyFill="1" applyBorder="1" applyProtection="1">
      <alignment/>
      <protection/>
    </xf>
    <xf numFmtId="0" fontId="80" fillId="7" borderId="48" xfId="26" applyFont="1" applyFill="1" applyBorder="1" applyProtection="1">
      <alignment/>
      <protection/>
    </xf>
    <xf numFmtId="0" fontId="78" fillId="0" borderId="0" xfId="26" applyFont="1" applyProtection="1">
      <alignment/>
      <protection/>
    </xf>
    <xf numFmtId="0" fontId="67" fillId="0" borderId="0" xfId="22" applyFont="1" applyAlignment="1" applyProtection="1">
      <alignment horizontal="center"/>
      <protection/>
    </xf>
    <xf numFmtId="0" fontId="63" fillId="0" borderId="0" xfId="22" applyFont="1" applyBorder="1" applyAlignment="1" applyProtection="1">
      <alignment horizont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POL.XLS" xfId="21"/>
    <cellStyle name="normální 2" xfId="22"/>
    <cellStyle name="Normal_Sheet2" xfId="23"/>
    <cellStyle name="Normální 7" xfId="24"/>
    <cellStyle name="normální_SE2001" xfId="25"/>
    <cellStyle name="normální_ZŠ ZÁVODU MÍRU Pardubice, ROZPOČET" xfId="26"/>
    <cellStyle name="měny 2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>
      <selection activeCell="AI120" sqref="AI1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314" t="s">
        <v>5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" customHeight="1">
      <c r="B5" s="18"/>
      <c r="D5" s="21" t="s">
        <v>12</v>
      </c>
      <c r="K5" s="307" t="s">
        <v>13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R5" s="18"/>
      <c r="BS5" s="15" t="s">
        <v>6</v>
      </c>
    </row>
    <row r="6" spans="2:71" s="1" customFormat="1" ht="36.95" customHeight="1">
      <c r="B6" s="18"/>
      <c r="D6" s="23" t="s">
        <v>14</v>
      </c>
      <c r="K6" s="309" t="s">
        <v>15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R6" s="18"/>
      <c r="BS6" s="15" t="s">
        <v>6</v>
      </c>
    </row>
    <row r="7" spans="2:71" s="1" customFormat="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s="1" customFormat="1" ht="12" customHeight="1">
      <c r="B8" s="18"/>
      <c r="D8" s="24" t="s">
        <v>18</v>
      </c>
      <c r="K8" s="163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s="1" customFormat="1" ht="14.45" customHeight="1">
      <c r="B9" s="18"/>
      <c r="AR9" s="18"/>
      <c r="BS9" s="15" t="s">
        <v>6</v>
      </c>
    </row>
    <row r="10" spans="2:71" s="1" customFormat="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s="1" customFormat="1" ht="18.4" customHeight="1">
      <c r="B11" s="18"/>
      <c r="E11" s="163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2:71" s="1" customFormat="1" ht="6.95" customHeight="1">
      <c r="B12" s="18"/>
      <c r="AR12" s="18"/>
      <c r="BS12" s="15" t="s">
        <v>6</v>
      </c>
    </row>
    <row r="13" spans="2:71" s="1" customFormat="1" ht="12" customHeight="1">
      <c r="B13" s="18"/>
      <c r="D13" s="24" t="s">
        <v>26</v>
      </c>
      <c r="AK13" s="24" t="s">
        <v>23</v>
      </c>
      <c r="AM13" s="380"/>
      <c r="AN13" s="22" t="s">
        <v>1</v>
      </c>
      <c r="AR13" s="18"/>
      <c r="BS13" s="15" t="s">
        <v>6</v>
      </c>
    </row>
    <row r="14" spans="2:71" ht="12.75">
      <c r="B14" s="18"/>
      <c r="E14" s="379" t="s">
        <v>27</v>
      </c>
      <c r="AK14" s="24" t="s">
        <v>25</v>
      </c>
      <c r="AM14" s="380"/>
      <c r="AN14" s="22" t="s">
        <v>1</v>
      </c>
      <c r="AR14" s="18"/>
      <c r="BS14" s="15" t="s">
        <v>6</v>
      </c>
    </row>
    <row r="15" spans="2:71" s="1" customFormat="1" ht="6.95" customHeight="1">
      <c r="B15" s="18"/>
      <c r="AR15" s="18"/>
      <c r="BS15" s="15" t="s">
        <v>3</v>
      </c>
    </row>
    <row r="16" spans="2:71" s="1" customFormat="1" ht="12" customHeight="1">
      <c r="B16" s="18"/>
      <c r="D16" s="24" t="s">
        <v>28</v>
      </c>
      <c r="AK16" s="24" t="s">
        <v>23</v>
      </c>
      <c r="AN16" s="22" t="s">
        <v>1</v>
      </c>
      <c r="AR16" s="18"/>
      <c r="BS16" s="15" t="s">
        <v>3</v>
      </c>
    </row>
    <row r="17" spans="2:71" s="1" customFormat="1" ht="18.4" customHeight="1">
      <c r="B17" s="18"/>
      <c r="E17" s="22" t="s">
        <v>29</v>
      </c>
      <c r="AK17" s="24" t="s">
        <v>25</v>
      </c>
      <c r="AN17" s="22" t="s">
        <v>1</v>
      </c>
      <c r="AR17" s="18"/>
      <c r="BS17" s="15" t="s">
        <v>30</v>
      </c>
    </row>
    <row r="18" spans="2:71" s="1" customFormat="1" ht="6.95" customHeight="1">
      <c r="B18" s="18"/>
      <c r="AR18" s="18"/>
      <c r="BS18" s="15" t="s">
        <v>6</v>
      </c>
    </row>
    <row r="19" spans="2:71" s="1" customFormat="1" ht="12" customHeight="1">
      <c r="B19" s="18"/>
      <c r="D19" s="24" t="s">
        <v>31</v>
      </c>
      <c r="AK19" s="24" t="s">
        <v>23</v>
      </c>
      <c r="AN19" s="22" t="s">
        <v>1</v>
      </c>
      <c r="AR19" s="18"/>
      <c r="BS19" s="15" t="s">
        <v>6</v>
      </c>
    </row>
    <row r="20" spans="2:71" s="1" customFormat="1" ht="18.4" customHeight="1">
      <c r="B20" s="18"/>
      <c r="E20" s="22" t="s">
        <v>32</v>
      </c>
      <c r="AK20" s="24" t="s">
        <v>25</v>
      </c>
      <c r="AN20" s="22" t="s">
        <v>1</v>
      </c>
      <c r="AR20" s="18"/>
      <c r="BS20" s="15" t="s">
        <v>30</v>
      </c>
    </row>
    <row r="21" spans="2:44" s="1" customFormat="1" ht="6.95" customHeight="1">
      <c r="B21" s="18"/>
      <c r="AR21" s="18"/>
    </row>
    <row r="22" spans="2:44" s="1" customFormat="1" ht="12" customHeight="1">
      <c r="B22" s="18"/>
      <c r="D22" s="24" t="s">
        <v>33</v>
      </c>
      <c r="AR22" s="18"/>
    </row>
    <row r="23" spans="2:44" s="1" customFormat="1" ht="16.5" customHeight="1">
      <c r="B23" s="18"/>
      <c r="E23" s="310" t="s">
        <v>1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2" customFormat="1" ht="25.9" customHeight="1">
      <c r="A26" s="27"/>
      <c r="B26" s="28"/>
      <c r="C26" s="27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11">
        <f>ROUND(AG94,2)</f>
        <v>0</v>
      </c>
      <c r="AL26" s="312"/>
      <c r="AM26" s="312"/>
      <c r="AN26" s="312"/>
      <c r="AO26" s="312"/>
      <c r="AP26" s="27"/>
      <c r="AQ26" s="27"/>
      <c r="AR26" s="28"/>
      <c r="BE26" s="27"/>
    </row>
    <row r="27" spans="1:57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13" t="s">
        <v>35</v>
      </c>
      <c r="M28" s="313"/>
      <c r="N28" s="313"/>
      <c r="O28" s="313"/>
      <c r="P28" s="313"/>
      <c r="Q28" s="27"/>
      <c r="R28" s="27"/>
      <c r="S28" s="27"/>
      <c r="T28" s="27"/>
      <c r="U28" s="27"/>
      <c r="V28" s="27"/>
      <c r="W28" s="313" t="s">
        <v>36</v>
      </c>
      <c r="X28" s="313"/>
      <c r="Y28" s="313"/>
      <c r="Z28" s="313"/>
      <c r="AA28" s="313"/>
      <c r="AB28" s="313"/>
      <c r="AC28" s="313"/>
      <c r="AD28" s="313"/>
      <c r="AE28" s="313"/>
      <c r="AF28" s="27"/>
      <c r="AG28" s="27"/>
      <c r="AH28" s="27"/>
      <c r="AI28" s="27"/>
      <c r="AJ28" s="27"/>
      <c r="AK28" s="313" t="s">
        <v>37</v>
      </c>
      <c r="AL28" s="313"/>
      <c r="AM28" s="313"/>
      <c r="AN28" s="313"/>
      <c r="AO28" s="313"/>
      <c r="AP28" s="27"/>
      <c r="AQ28" s="27"/>
      <c r="AR28" s="28"/>
      <c r="BE28" s="27"/>
    </row>
    <row r="29" spans="2:44" s="3" customFormat="1" ht="14.45" customHeight="1">
      <c r="B29" s="32"/>
      <c r="D29" s="24" t="s">
        <v>38</v>
      </c>
      <c r="F29" s="24" t="s">
        <v>39</v>
      </c>
      <c r="L29" s="304">
        <v>0.21</v>
      </c>
      <c r="M29" s="305"/>
      <c r="N29" s="305"/>
      <c r="O29" s="305"/>
      <c r="P29" s="305"/>
      <c r="W29" s="306">
        <f>ROUND(AZ94,2)</f>
        <v>0</v>
      </c>
      <c r="X29" s="305"/>
      <c r="Y29" s="305"/>
      <c r="Z29" s="305"/>
      <c r="AA29" s="305"/>
      <c r="AB29" s="305"/>
      <c r="AC29" s="305"/>
      <c r="AD29" s="305"/>
      <c r="AE29" s="305"/>
      <c r="AK29" s="306">
        <f>ROUND(AV94,2)</f>
        <v>0</v>
      </c>
      <c r="AL29" s="305"/>
      <c r="AM29" s="305"/>
      <c r="AN29" s="305"/>
      <c r="AO29" s="305"/>
      <c r="AR29" s="32"/>
    </row>
    <row r="30" spans="2:44" s="3" customFormat="1" ht="14.45" customHeight="1">
      <c r="B30" s="32"/>
      <c r="F30" s="24" t="s">
        <v>40</v>
      </c>
      <c r="L30" s="304">
        <v>0.15</v>
      </c>
      <c r="M30" s="305"/>
      <c r="N30" s="305"/>
      <c r="O30" s="305"/>
      <c r="P30" s="305"/>
      <c r="W30" s="306">
        <f>ROUND(BA94,2)</f>
        <v>0</v>
      </c>
      <c r="X30" s="305"/>
      <c r="Y30" s="305"/>
      <c r="Z30" s="305"/>
      <c r="AA30" s="305"/>
      <c r="AB30" s="305"/>
      <c r="AC30" s="305"/>
      <c r="AD30" s="305"/>
      <c r="AE30" s="305"/>
      <c r="AK30" s="306">
        <f>ROUND(AW94,2)</f>
        <v>0</v>
      </c>
      <c r="AL30" s="305"/>
      <c r="AM30" s="305"/>
      <c r="AN30" s="305"/>
      <c r="AO30" s="305"/>
      <c r="AR30" s="32"/>
    </row>
    <row r="31" spans="2:44" s="3" customFormat="1" ht="14.45" customHeight="1" hidden="1">
      <c r="B31" s="32"/>
      <c r="F31" s="24" t="s">
        <v>41</v>
      </c>
      <c r="L31" s="304">
        <v>0.21</v>
      </c>
      <c r="M31" s="305"/>
      <c r="N31" s="305"/>
      <c r="O31" s="305"/>
      <c r="P31" s="305"/>
      <c r="W31" s="306">
        <f>ROUND(BB94,2)</f>
        <v>0</v>
      </c>
      <c r="X31" s="305"/>
      <c r="Y31" s="305"/>
      <c r="Z31" s="305"/>
      <c r="AA31" s="305"/>
      <c r="AB31" s="305"/>
      <c r="AC31" s="305"/>
      <c r="AD31" s="305"/>
      <c r="AE31" s="305"/>
      <c r="AK31" s="306">
        <v>0</v>
      </c>
      <c r="AL31" s="305"/>
      <c r="AM31" s="305"/>
      <c r="AN31" s="305"/>
      <c r="AO31" s="305"/>
      <c r="AR31" s="32"/>
    </row>
    <row r="32" spans="2:44" s="3" customFormat="1" ht="14.45" customHeight="1" hidden="1">
      <c r="B32" s="32"/>
      <c r="F32" s="24" t="s">
        <v>42</v>
      </c>
      <c r="L32" s="304">
        <v>0.15</v>
      </c>
      <c r="M32" s="305"/>
      <c r="N32" s="305"/>
      <c r="O32" s="305"/>
      <c r="P32" s="305"/>
      <c r="W32" s="306">
        <f>ROUND(BC94,2)</f>
        <v>0</v>
      </c>
      <c r="X32" s="305"/>
      <c r="Y32" s="305"/>
      <c r="Z32" s="305"/>
      <c r="AA32" s="305"/>
      <c r="AB32" s="305"/>
      <c r="AC32" s="305"/>
      <c r="AD32" s="305"/>
      <c r="AE32" s="305"/>
      <c r="AK32" s="306">
        <v>0</v>
      </c>
      <c r="AL32" s="305"/>
      <c r="AM32" s="305"/>
      <c r="AN32" s="305"/>
      <c r="AO32" s="305"/>
      <c r="AR32" s="32"/>
    </row>
    <row r="33" spans="2:44" s="3" customFormat="1" ht="14.45" customHeight="1" hidden="1">
      <c r="B33" s="32"/>
      <c r="F33" s="24" t="s">
        <v>43</v>
      </c>
      <c r="L33" s="304">
        <v>0</v>
      </c>
      <c r="M33" s="305"/>
      <c r="N33" s="305"/>
      <c r="O33" s="305"/>
      <c r="P33" s="305"/>
      <c r="W33" s="306">
        <f>ROUND(BD94,2)</f>
        <v>0</v>
      </c>
      <c r="X33" s="305"/>
      <c r="Y33" s="305"/>
      <c r="Z33" s="305"/>
      <c r="AA33" s="305"/>
      <c r="AB33" s="305"/>
      <c r="AC33" s="305"/>
      <c r="AD33" s="305"/>
      <c r="AE33" s="305"/>
      <c r="AK33" s="306">
        <v>0</v>
      </c>
      <c r="AL33" s="305"/>
      <c r="AM33" s="305"/>
      <c r="AN33" s="305"/>
      <c r="AO33" s="305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318" t="s">
        <v>46</v>
      </c>
      <c r="Y35" s="316"/>
      <c r="Z35" s="316"/>
      <c r="AA35" s="316"/>
      <c r="AB35" s="316"/>
      <c r="AC35" s="35"/>
      <c r="AD35" s="35"/>
      <c r="AE35" s="35"/>
      <c r="AF35" s="35"/>
      <c r="AG35" s="35"/>
      <c r="AH35" s="35"/>
      <c r="AI35" s="35"/>
      <c r="AJ35" s="35"/>
      <c r="AK35" s="315">
        <f>SUM(AK26:AK33)</f>
        <v>0</v>
      </c>
      <c r="AL35" s="316"/>
      <c r="AM35" s="316"/>
      <c r="AN35" s="316"/>
      <c r="AO35" s="317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37"/>
      <c r="D49" s="38" t="s">
        <v>47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48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27"/>
      <c r="B60" s="28"/>
      <c r="C60" s="27"/>
      <c r="D60" s="40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49</v>
      </c>
      <c r="AI60" s="30"/>
      <c r="AJ60" s="30"/>
      <c r="AK60" s="30"/>
      <c r="AL60" s="30"/>
      <c r="AM60" s="40" t="s">
        <v>50</v>
      </c>
      <c r="AN60" s="30"/>
      <c r="AO60" s="30"/>
      <c r="AP60" s="27"/>
      <c r="AQ60" s="27"/>
      <c r="AR60" s="28"/>
      <c r="BE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27"/>
      <c r="B64" s="28"/>
      <c r="C64" s="27"/>
      <c r="D64" s="38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52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27"/>
      <c r="B75" s="28"/>
      <c r="C75" s="27"/>
      <c r="D75" s="40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49</v>
      </c>
      <c r="AI75" s="30"/>
      <c r="AJ75" s="30"/>
      <c r="AK75" s="30"/>
      <c r="AL75" s="30"/>
      <c r="AM75" s="40" t="s">
        <v>50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5" customHeight="1">
      <c r="A82" s="27"/>
      <c r="B82" s="28"/>
      <c r="C82" s="19" t="s">
        <v>53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4" t="s">
        <v>12</v>
      </c>
      <c r="L84" s="4" t="str">
        <f>K5</f>
        <v>UHK-OBJEKT-K</v>
      </c>
      <c r="AR84" s="46"/>
    </row>
    <row r="85" spans="2:44" s="5" customFormat="1" ht="36.95" customHeight="1">
      <c r="B85" s="47"/>
      <c r="C85" s="48" t="s">
        <v>14</v>
      </c>
      <c r="L85" s="285" t="str">
        <f>K6</f>
        <v>Oprava prostorů 1PP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R85" s="47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4" t="s">
        <v>18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HK,Palachovy koleje č.p.1129-1135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20</v>
      </c>
      <c r="AJ87" s="27"/>
      <c r="AK87" s="27"/>
      <c r="AL87" s="27"/>
      <c r="AM87" s="287" t="str">
        <f>IF(AN8="","",AN8)</f>
        <v>20. 3. 2022</v>
      </c>
      <c r="AN87" s="287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2" customHeight="1">
      <c r="A89" s="27"/>
      <c r="B89" s="28"/>
      <c r="C89" s="24" t="s">
        <v>22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>Univerzita Hradec Králové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28</v>
      </c>
      <c r="AJ89" s="27"/>
      <c r="AK89" s="27"/>
      <c r="AL89" s="27"/>
      <c r="AM89" s="288" t="str">
        <f>IF(E17="","",E17)</f>
        <v>Pridos Hradec Králové</v>
      </c>
      <c r="AN89" s="289"/>
      <c r="AO89" s="289"/>
      <c r="AP89" s="289"/>
      <c r="AQ89" s="27"/>
      <c r="AR89" s="28"/>
      <c r="AS89" s="290" t="s">
        <v>54</v>
      </c>
      <c r="AT89" s="291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2" customHeight="1">
      <c r="A90" s="27"/>
      <c r="B90" s="28"/>
      <c r="C90" s="24" t="s">
        <v>26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>bude určen ve výběrovém řízení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31</v>
      </c>
      <c r="AJ90" s="27"/>
      <c r="AK90" s="27"/>
      <c r="AL90" s="27"/>
      <c r="AM90" s="288" t="str">
        <f>IF(E20="","",E20)</f>
        <v>Ing.Pavel Michálek</v>
      </c>
      <c r="AN90" s="289"/>
      <c r="AO90" s="289"/>
      <c r="AP90" s="289"/>
      <c r="AQ90" s="27"/>
      <c r="AR90" s="28"/>
      <c r="AS90" s="292"/>
      <c r="AT90" s="293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292"/>
      <c r="AT91" s="293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294" t="s">
        <v>55</v>
      </c>
      <c r="D92" s="295"/>
      <c r="E92" s="295"/>
      <c r="F92" s="295"/>
      <c r="G92" s="295"/>
      <c r="H92" s="55"/>
      <c r="I92" s="296" t="s">
        <v>56</v>
      </c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8" t="s">
        <v>57</v>
      </c>
      <c r="AH92" s="295"/>
      <c r="AI92" s="295"/>
      <c r="AJ92" s="295"/>
      <c r="AK92" s="295"/>
      <c r="AL92" s="295"/>
      <c r="AM92" s="295"/>
      <c r="AN92" s="296" t="s">
        <v>58</v>
      </c>
      <c r="AO92" s="295"/>
      <c r="AP92" s="297"/>
      <c r="AQ92" s="56" t="s">
        <v>59</v>
      </c>
      <c r="AR92" s="28"/>
      <c r="AS92" s="57" t="s">
        <v>60</v>
      </c>
      <c r="AT92" s="58" t="s">
        <v>61</v>
      </c>
      <c r="AU92" s="58" t="s">
        <v>62</v>
      </c>
      <c r="AV92" s="58" t="s">
        <v>63</v>
      </c>
      <c r="AW92" s="58" t="s">
        <v>64</v>
      </c>
      <c r="AX92" s="58" t="s">
        <v>65</v>
      </c>
      <c r="AY92" s="58" t="s">
        <v>66</v>
      </c>
      <c r="AZ92" s="58" t="s">
        <v>67</v>
      </c>
      <c r="BA92" s="58" t="s">
        <v>68</v>
      </c>
      <c r="BB92" s="58" t="s">
        <v>69</v>
      </c>
      <c r="BC92" s="58" t="s">
        <v>70</v>
      </c>
      <c r="BD92" s="59" t="s">
        <v>71</v>
      </c>
      <c r="BE92" s="27"/>
    </row>
    <row r="93" spans="1:57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5" customHeight="1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302">
        <f>ROUND(SUM(AG95:AG100),2)</f>
        <v>0</v>
      </c>
      <c r="AH94" s="302"/>
      <c r="AI94" s="302"/>
      <c r="AJ94" s="302"/>
      <c r="AK94" s="302"/>
      <c r="AL94" s="302"/>
      <c r="AM94" s="302"/>
      <c r="AN94" s="303">
        <f aca="true" t="shared" si="0" ref="AN94:AN100">SUM(AG94,AT94)</f>
        <v>0</v>
      </c>
      <c r="AO94" s="303"/>
      <c r="AP94" s="303"/>
      <c r="AQ94" s="67" t="s">
        <v>1</v>
      </c>
      <c r="AR94" s="63"/>
      <c r="AS94" s="68">
        <f>ROUND(SUM(AS95:AS100),2)</f>
        <v>0</v>
      </c>
      <c r="AT94" s="69">
        <f aca="true" t="shared" si="1" ref="AT94:AT100">ROUND(SUM(AV94:AW94),2)</f>
        <v>0</v>
      </c>
      <c r="AU94" s="70">
        <f>ROUND(SUM(AU95:AU100),5)</f>
        <v>1712.05476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ROUND(SUM(AZ95:AZ100),2)</f>
        <v>0</v>
      </c>
      <c r="BA94" s="69">
        <f>ROUND(SUM(BA95:BA100),2)</f>
        <v>0</v>
      </c>
      <c r="BB94" s="69">
        <f>ROUND(SUM(BB95:BB100),2)</f>
        <v>0</v>
      </c>
      <c r="BC94" s="69">
        <f>ROUND(SUM(BC95:BC100),2)</f>
        <v>0</v>
      </c>
      <c r="BD94" s="71">
        <f>ROUND(SUM(BD95:BD100),2)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4</v>
      </c>
      <c r="BX94" s="72" t="s">
        <v>77</v>
      </c>
      <c r="CL94" s="72" t="s">
        <v>1</v>
      </c>
    </row>
    <row r="95" spans="1:91" s="7" customFormat="1" ht="16.5" customHeight="1">
      <c r="A95" s="74" t="s">
        <v>78</v>
      </c>
      <c r="B95" s="75"/>
      <c r="C95" s="76"/>
      <c r="D95" s="301" t="s">
        <v>79</v>
      </c>
      <c r="E95" s="301"/>
      <c r="F95" s="301"/>
      <c r="G95" s="301"/>
      <c r="H95" s="301"/>
      <c r="I95" s="77"/>
      <c r="J95" s="301" t="s">
        <v>80</v>
      </c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299">
        <f>'UHK-1 - SO-01-Oprava pros...'!J30</f>
        <v>0</v>
      </c>
      <c r="AH95" s="300"/>
      <c r="AI95" s="300"/>
      <c r="AJ95" s="300"/>
      <c r="AK95" s="300"/>
      <c r="AL95" s="300"/>
      <c r="AM95" s="300"/>
      <c r="AN95" s="299">
        <f t="shared" si="0"/>
        <v>0</v>
      </c>
      <c r="AO95" s="300"/>
      <c r="AP95" s="300"/>
      <c r="AQ95" s="78" t="s">
        <v>81</v>
      </c>
      <c r="AR95" s="75"/>
      <c r="AS95" s="79">
        <v>0</v>
      </c>
      <c r="AT95" s="80">
        <f t="shared" si="1"/>
        <v>0</v>
      </c>
      <c r="AU95" s="81">
        <f>'UHK-1 - SO-01-Oprava pros...'!P140</f>
        <v>176.34970700000002</v>
      </c>
      <c r="AV95" s="80">
        <f>'UHK-1 - SO-01-Oprava pros...'!J33</f>
        <v>0</v>
      </c>
      <c r="AW95" s="80">
        <f>'UHK-1 - SO-01-Oprava pros...'!J34</f>
        <v>0</v>
      </c>
      <c r="AX95" s="80">
        <f>'UHK-1 - SO-01-Oprava pros...'!J35</f>
        <v>0</v>
      </c>
      <c r="AY95" s="80">
        <f>'UHK-1 - SO-01-Oprava pros...'!J36</f>
        <v>0</v>
      </c>
      <c r="AZ95" s="80">
        <f>'UHK-1 - SO-01-Oprava pros...'!F33</f>
        <v>0</v>
      </c>
      <c r="BA95" s="80">
        <f>'UHK-1 - SO-01-Oprava pros...'!F34</f>
        <v>0</v>
      </c>
      <c r="BB95" s="80">
        <f>'UHK-1 - SO-01-Oprava pros...'!F35</f>
        <v>0</v>
      </c>
      <c r="BC95" s="80">
        <f>'UHK-1 - SO-01-Oprava pros...'!F36</f>
        <v>0</v>
      </c>
      <c r="BD95" s="82">
        <f>'UHK-1 - SO-01-Oprava pros...'!F37</f>
        <v>0</v>
      </c>
      <c r="BT95" s="83" t="s">
        <v>82</v>
      </c>
      <c r="BV95" s="83" t="s">
        <v>76</v>
      </c>
      <c r="BW95" s="83" t="s">
        <v>83</v>
      </c>
      <c r="BX95" s="83" t="s">
        <v>4</v>
      </c>
      <c r="CL95" s="83" t="s">
        <v>1</v>
      </c>
      <c r="CM95" s="83" t="s">
        <v>82</v>
      </c>
    </row>
    <row r="96" spans="1:91" s="7" customFormat="1" ht="16.5" customHeight="1">
      <c r="A96" s="74" t="s">
        <v>78</v>
      </c>
      <c r="B96" s="75"/>
      <c r="C96" s="76"/>
      <c r="D96" s="301" t="s">
        <v>84</v>
      </c>
      <c r="E96" s="301"/>
      <c r="F96" s="301"/>
      <c r="G96" s="301"/>
      <c r="H96" s="301"/>
      <c r="I96" s="77"/>
      <c r="J96" s="301" t="s">
        <v>85</v>
      </c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299">
        <f>'UHK-2 - SO-02-Oprava pros...'!J30</f>
        <v>0</v>
      </c>
      <c r="AH96" s="300"/>
      <c r="AI96" s="300"/>
      <c r="AJ96" s="300"/>
      <c r="AK96" s="300"/>
      <c r="AL96" s="300"/>
      <c r="AM96" s="300"/>
      <c r="AN96" s="299">
        <f t="shared" si="0"/>
        <v>0</v>
      </c>
      <c r="AO96" s="300"/>
      <c r="AP96" s="300"/>
      <c r="AQ96" s="78" t="s">
        <v>81</v>
      </c>
      <c r="AR96" s="75"/>
      <c r="AS96" s="79">
        <v>0</v>
      </c>
      <c r="AT96" s="80">
        <f t="shared" si="1"/>
        <v>0</v>
      </c>
      <c r="AU96" s="81">
        <f>'UHK-2 - SO-02-Oprava pros...'!P139</f>
        <v>262.065461</v>
      </c>
      <c r="AV96" s="80">
        <f>'UHK-2 - SO-02-Oprava pros...'!J33</f>
        <v>0</v>
      </c>
      <c r="AW96" s="80">
        <f>'UHK-2 - SO-02-Oprava pros...'!J34</f>
        <v>0</v>
      </c>
      <c r="AX96" s="80">
        <f>'UHK-2 - SO-02-Oprava pros...'!J35</f>
        <v>0</v>
      </c>
      <c r="AY96" s="80">
        <f>'UHK-2 - SO-02-Oprava pros...'!J36</f>
        <v>0</v>
      </c>
      <c r="AZ96" s="80">
        <f>'UHK-2 - SO-02-Oprava pros...'!F33</f>
        <v>0</v>
      </c>
      <c r="BA96" s="80">
        <f>'UHK-2 - SO-02-Oprava pros...'!F34</f>
        <v>0</v>
      </c>
      <c r="BB96" s="80">
        <f>'UHK-2 - SO-02-Oprava pros...'!F35</f>
        <v>0</v>
      </c>
      <c r="BC96" s="80">
        <f>'UHK-2 - SO-02-Oprava pros...'!F36</f>
        <v>0</v>
      </c>
      <c r="BD96" s="82">
        <f>'UHK-2 - SO-02-Oprava pros...'!F37</f>
        <v>0</v>
      </c>
      <c r="BT96" s="83" t="s">
        <v>82</v>
      </c>
      <c r="BV96" s="83" t="s">
        <v>76</v>
      </c>
      <c r="BW96" s="83" t="s">
        <v>86</v>
      </c>
      <c r="BX96" s="83" t="s">
        <v>4</v>
      </c>
      <c r="CL96" s="83" t="s">
        <v>1</v>
      </c>
      <c r="CM96" s="83" t="s">
        <v>82</v>
      </c>
    </row>
    <row r="97" spans="1:91" s="7" customFormat="1" ht="16.5" customHeight="1">
      <c r="A97" s="74" t="s">
        <v>78</v>
      </c>
      <c r="B97" s="75"/>
      <c r="C97" s="76"/>
      <c r="D97" s="301" t="s">
        <v>87</v>
      </c>
      <c r="E97" s="301"/>
      <c r="F97" s="301"/>
      <c r="G97" s="301"/>
      <c r="H97" s="301"/>
      <c r="I97" s="77"/>
      <c r="J97" s="301" t="s">
        <v>88</v>
      </c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299">
        <f>'UHK-3 - SO-03-Oprava pros...'!J30</f>
        <v>0</v>
      </c>
      <c r="AH97" s="300"/>
      <c r="AI97" s="300"/>
      <c r="AJ97" s="300"/>
      <c r="AK97" s="300"/>
      <c r="AL97" s="300"/>
      <c r="AM97" s="300"/>
      <c r="AN97" s="299">
        <f t="shared" si="0"/>
        <v>0</v>
      </c>
      <c r="AO97" s="300"/>
      <c r="AP97" s="300"/>
      <c r="AQ97" s="78" t="s">
        <v>81</v>
      </c>
      <c r="AR97" s="75"/>
      <c r="AS97" s="79">
        <v>0</v>
      </c>
      <c r="AT97" s="80">
        <f t="shared" si="1"/>
        <v>0</v>
      </c>
      <c r="AU97" s="81">
        <f>'UHK-3 - SO-03-Oprava pros...'!P142</f>
        <v>427.22463500000003</v>
      </c>
      <c r="AV97" s="80">
        <f>'UHK-3 - SO-03-Oprava pros...'!J33</f>
        <v>0</v>
      </c>
      <c r="AW97" s="80">
        <f>'UHK-3 - SO-03-Oprava pros...'!J34</f>
        <v>0</v>
      </c>
      <c r="AX97" s="80">
        <f>'UHK-3 - SO-03-Oprava pros...'!J35</f>
        <v>0</v>
      </c>
      <c r="AY97" s="80">
        <f>'UHK-3 - SO-03-Oprava pros...'!J36</f>
        <v>0</v>
      </c>
      <c r="AZ97" s="80">
        <f>'UHK-3 - SO-03-Oprava pros...'!F33</f>
        <v>0</v>
      </c>
      <c r="BA97" s="80">
        <f>'UHK-3 - SO-03-Oprava pros...'!F34</f>
        <v>0</v>
      </c>
      <c r="BB97" s="80">
        <f>'UHK-3 - SO-03-Oprava pros...'!F35</f>
        <v>0</v>
      </c>
      <c r="BC97" s="80">
        <f>'UHK-3 - SO-03-Oprava pros...'!F36</f>
        <v>0</v>
      </c>
      <c r="BD97" s="82">
        <f>'UHK-3 - SO-03-Oprava pros...'!F37</f>
        <v>0</v>
      </c>
      <c r="BT97" s="83" t="s">
        <v>82</v>
      </c>
      <c r="BV97" s="83" t="s">
        <v>76</v>
      </c>
      <c r="BW97" s="83" t="s">
        <v>89</v>
      </c>
      <c r="BX97" s="83" t="s">
        <v>4</v>
      </c>
      <c r="CL97" s="83" t="s">
        <v>1</v>
      </c>
      <c r="CM97" s="83" t="s">
        <v>82</v>
      </c>
    </row>
    <row r="98" spans="1:91" s="7" customFormat="1" ht="16.5" customHeight="1">
      <c r="A98" s="74" t="s">
        <v>78</v>
      </c>
      <c r="B98" s="75"/>
      <c r="C98" s="76"/>
      <c r="D98" s="301" t="s">
        <v>90</v>
      </c>
      <c r="E98" s="301"/>
      <c r="F98" s="301"/>
      <c r="G98" s="301"/>
      <c r="H98" s="301"/>
      <c r="I98" s="77"/>
      <c r="J98" s="301" t="s">
        <v>91</v>
      </c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299">
        <f>'UHK-4 - SO-04-Oprava pros...'!J30</f>
        <v>0</v>
      </c>
      <c r="AH98" s="300"/>
      <c r="AI98" s="300"/>
      <c r="AJ98" s="300"/>
      <c r="AK98" s="300"/>
      <c r="AL98" s="300"/>
      <c r="AM98" s="300"/>
      <c r="AN98" s="299">
        <f t="shared" si="0"/>
        <v>0</v>
      </c>
      <c r="AO98" s="300"/>
      <c r="AP98" s="300"/>
      <c r="AQ98" s="78" t="s">
        <v>81</v>
      </c>
      <c r="AR98" s="75"/>
      <c r="AS98" s="79">
        <v>0</v>
      </c>
      <c r="AT98" s="80">
        <f t="shared" si="1"/>
        <v>0</v>
      </c>
      <c r="AU98" s="81">
        <f>'UHK-4 - SO-04-Oprava pros...'!P141</f>
        <v>356.66056000000003</v>
      </c>
      <c r="AV98" s="80">
        <f>'UHK-4 - SO-04-Oprava pros...'!J33</f>
        <v>0</v>
      </c>
      <c r="AW98" s="80">
        <f>'UHK-4 - SO-04-Oprava pros...'!J34</f>
        <v>0</v>
      </c>
      <c r="AX98" s="80">
        <f>'UHK-4 - SO-04-Oprava pros...'!J35</f>
        <v>0</v>
      </c>
      <c r="AY98" s="80">
        <f>'UHK-4 - SO-04-Oprava pros...'!J36</f>
        <v>0</v>
      </c>
      <c r="AZ98" s="80">
        <f>'UHK-4 - SO-04-Oprava pros...'!F33</f>
        <v>0</v>
      </c>
      <c r="BA98" s="80">
        <f>'UHK-4 - SO-04-Oprava pros...'!F34</f>
        <v>0</v>
      </c>
      <c r="BB98" s="80">
        <f>'UHK-4 - SO-04-Oprava pros...'!F35</f>
        <v>0</v>
      </c>
      <c r="BC98" s="80">
        <f>'UHK-4 - SO-04-Oprava pros...'!F36</f>
        <v>0</v>
      </c>
      <c r="BD98" s="82">
        <f>'UHK-4 - SO-04-Oprava pros...'!F37</f>
        <v>0</v>
      </c>
      <c r="BT98" s="83" t="s">
        <v>82</v>
      </c>
      <c r="BV98" s="83" t="s">
        <v>76</v>
      </c>
      <c r="BW98" s="83" t="s">
        <v>92</v>
      </c>
      <c r="BX98" s="83" t="s">
        <v>4</v>
      </c>
      <c r="CL98" s="83" t="s">
        <v>1</v>
      </c>
      <c r="CM98" s="83" t="s">
        <v>82</v>
      </c>
    </row>
    <row r="99" spans="1:91" s="7" customFormat="1" ht="16.5" customHeight="1">
      <c r="A99" s="74" t="s">
        <v>78</v>
      </c>
      <c r="B99" s="75"/>
      <c r="C99" s="76"/>
      <c r="D99" s="301" t="s">
        <v>93</v>
      </c>
      <c r="E99" s="301"/>
      <c r="F99" s="301"/>
      <c r="G99" s="301"/>
      <c r="H99" s="301"/>
      <c r="I99" s="77"/>
      <c r="J99" s="301" t="s">
        <v>94</v>
      </c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299">
        <f>'UHK-5 - SO-05-Oprava pros...'!J30</f>
        <v>0</v>
      </c>
      <c r="AH99" s="300"/>
      <c r="AI99" s="300"/>
      <c r="AJ99" s="300"/>
      <c r="AK99" s="300"/>
      <c r="AL99" s="300"/>
      <c r="AM99" s="300"/>
      <c r="AN99" s="299">
        <f t="shared" si="0"/>
        <v>0</v>
      </c>
      <c r="AO99" s="300"/>
      <c r="AP99" s="300"/>
      <c r="AQ99" s="78" t="s">
        <v>81</v>
      </c>
      <c r="AR99" s="75"/>
      <c r="AS99" s="79">
        <v>0</v>
      </c>
      <c r="AT99" s="80">
        <f t="shared" si="1"/>
        <v>0</v>
      </c>
      <c r="AU99" s="81">
        <f>'UHK-5 - SO-05-Oprava pros...'!P139</f>
        <v>294.63056600000004</v>
      </c>
      <c r="AV99" s="80">
        <f>'UHK-5 - SO-05-Oprava pros...'!J33</f>
        <v>0</v>
      </c>
      <c r="AW99" s="80">
        <f>'UHK-5 - SO-05-Oprava pros...'!J34</f>
        <v>0</v>
      </c>
      <c r="AX99" s="80">
        <f>'UHK-5 - SO-05-Oprava pros...'!J35</f>
        <v>0</v>
      </c>
      <c r="AY99" s="80">
        <f>'UHK-5 - SO-05-Oprava pros...'!J36</f>
        <v>0</v>
      </c>
      <c r="AZ99" s="80">
        <f>'UHK-5 - SO-05-Oprava pros...'!F33</f>
        <v>0</v>
      </c>
      <c r="BA99" s="80">
        <f>'UHK-5 - SO-05-Oprava pros...'!F34</f>
        <v>0</v>
      </c>
      <c r="BB99" s="80">
        <f>'UHK-5 - SO-05-Oprava pros...'!F35</f>
        <v>0</v>
      </c>
      <c r="BC99" s="80">
        <f>'UHK-5 - SO-05-Oprava pros...'!F36</f>
        <v>0</v>
      </c>
      <c r="BD99" s="82">
        <f>'UHK-5 - SO-05-Oprava pros...'!F37</f>
        <v>0</v>
      </c>
      <c r="BT99" s="83" t="s">
        <v>82</v>
      </c>
      <c r="BV99" s="83" t="s">
        <v>76</v>
      </c>
      <c r="BW99" s="83" t="s">
        <v>95</v>
      </c>
      <c r="BX99" s="83" t="s">
        <v>4</v>
      </c>
      <c r="CL99" s="83" t="s">
        <v>1</v>
      </c>
      <c r="CM99" s="83" t="s">
        <v>82</v>
      </c>
    </row>
    <row r="100" spans="1:91" s="7" customFormat="1" ht="16.5" customHeight="1">
      <c r="A100" s="74" t="s">
        <v>78</v>
      </c>
      <c r="B100" s="75"/>
      <c r="C100" s="76"/>
      <c r="D100" s="301" t="s">
        <v>96</v>
      </c>
      <c r="E100" s="301"/>
      <c r="F100" s="301"/>
      <c r="G100" s="301"/>
      <c r="H100" s="301"/>
      <c r="I100" s="77"/>
      <c r="J100" s="301" t="s">
        <v>97</v>
      </c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299">
        <f>'UHK-6 - SO-06-Oprava pros...'!J30</f>
        <v>0</v>
      </c>
      <c r="AH100" s="300"/>
      <c r="AI100" s="300"/>
      <c r="AJ100" s="300"/>
      <c r="AK100" s="300"/>
      <c r="AL100" s="300"/>
      <c r="AM100" s="300"/>
      <c r="AN100" s="299">
        <f t="shared" si="0"/>
        <v>0</v>
      </c>
      <c r="AO100" s="300"/>
      <c r="AP100" s="300"/>
      <c r="AQ100" s="78" t="s">
        <v>81</v>
      </c>
      <c r="AR100" s="75"/>
      <c r="AS100" s="79">
        <v>0</v>
      </c>
      <c r="AT100" s="80">
        <f t="shared" si="1"/>
        <v>0</v>
      </c>
      <c r="AU100" s="81">
        <f>'UHK-6 - SO-06-Oprava pros...'!P140</f>
        <v>195.123834</v>
      </c>
      <c r="AV100" s="80">
        <f>'UHK-6 - SO-06-Oprava pros...'!J33</f>
        <v>0</v>
      </c>
      <c r="AW100" s="80">
        <f>'UHK-6 - SO-06-Oprava pros...'!J34</f>
        <v>0</v>
      </c>
      <c r="AX100" s="80">
        <f>'UHK-6 - SO-06-Oprava pros...'!J35</f>
        <v>0</v>
      </c>
      <c r="AY100" s="80">
        <f>'UHK-6 - SO-06-Oprava pros...'!J36</f>
        <v>0</v>
      </c>
      <c r="AZ100" s="80">
        <f>'UHK-6 - SO-06-Oprava pros...'!F33</f>
        <v>0</v>
      </c>
      <c r="BA100" s="80">
        <f>'UHK-6 - SO-06-Oprava pros...'!F34</f>
        <v>0</v>
      </c>
      <c r="BB100" s="80">
        <f>'UHK-6 - SO-06-Oprava pros...'!F35</f>
        <v>0</v>
      </c>
      <c r="BC100" s="80">
        <f>'UHK-6 - SO-06-Oprava pros...'!F36</f>
        <v>0</v>
      </c>
      <c r="BD100" s="82">
        <f>'UHK-6 - SO-06-Oprava pros...'!F37</f>
        <v>0</v>
      </c>
      <c r="BT100" s="83" t="s">
        <v>82</v>
      </c>
      <c r="BV100" s="83" t="s">
        <v>76</v>
      </c>
      <c r="BW100" s="83" t="s">
        <v>98</v>
      </c>
      <c r="BX100" s="83" t="s">
        <v>4</v>
      </c>
      <c r="CL100" s="83" t="s">
        <v>1</v>
      </c>
      <c r="CM100" s="83" t="s">
        <v>82</v>
      </c>
    </row>
    <row r="101" spans="1:57" s="2" customFormat="1" ht="30" customHeight="1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8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s="2" customFormat="1" ht="6.95" customHeight="1">
      <c r="A102" s="27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28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</sheetData>
  <sheetProtection password="DAFF" sheet="1" objects="1" scenarios="1"/>
  <mergeCells count="60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0:AP100"/>
    <mergeCell ref="AG100:AM100"/>
    <mergeCell ref="D100:H100"/>
    <mergeCell ref="J100:AF100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UHK-1 - SO-01-Oprava pros...'!C2" display="/"/>
    <hyperlink ref="A96" location="'UHK-2 - SO-02-Oprava pros...'!C2" display="/"/>
    <hyperlink ref="A97" location="'UHK-3 - SO-03-Oprava pros...'!C2" display="/"/>
    <hyperlink ref="A98" location="'UHK-4 - SO-04-Oprava pros...'!C2" display="/"/>
    <hyperlink ref="A99" location="'UHK-5 - SO-05-Oprava pros...'!C2" display="/"/>
    <hyperlink ref="A100" location="'UHK-6 - SO-06-Oprava pro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W126"/>
  <sheetViews>
    <sheetView showGridLines="0" showZeros="0" zoomScaleSheetLayoutView="130" workbookViewId="0" topLeftCell="A1">
      <selection activeCell="G10" sqref="G10:G53"/>
    </sheetView>
  </sheetViews>
  <sheetFormatPr defaultColWidth="9.140625" defaultRowHeight="12"/>
  <cols>
    <col min="1" max="1" width="5.28125" style="165" customWidth="1"/>
    <col min="2" max="2" width="4.421875" style="165" customWidth="1"/>
    <col min="3" max="3" width="14.140625" style="165" customWidth="1"/>
    <col min="4" max="4" width="109.140625" style="165" customWidth="1"/>
    <col min="5" max="5" width="5.28125" style="165" customWidth="1"/>
    <col min="6" max="6" width="10.7109375" style="241" customWidth="1"/>
    <col min="7" max="7" width="11.421875" style="165" customWidth="1"/>
    <col min="8" max="8" width="14.8515625" style="165" customWidth="1"/>
    <col min="9" max="9" width="11.8515625" style="165" bestFit="1" customWidth="1"/>
    <col min="10" max="16384" width="9.28125" style="165" customWidth="1"/>
  </cols>
  <sheetData>
    <row r="1" spans="2:8" ht="15.75">
      <c r="B1" s="322" t="s">
        <v>679</v>
      </c>
      <c r="C1" s="323"/>
      <c r="D1" s="323"/>
      <c r="E1" s="323"/>
      <c r="F1" s="323"/>
      <c r="G1" s="323"/>
      <c r="H1" s="324"/>
    </row>
    <row r="2" spans="2:8" ht="15.75" thickBot="1">
      <c r="B2" s="325" t="s">
        <v>680</v>
      </c>
      <c r="C2" s="326"/>
      <c r="D2" s="326"/>
      <c r="E2" s="326"/>
      <c r="F2" s="326"/>
      <c r="G2" s="326"/>
      <c r="H2" s="327"/>
    </row>
    <row r="3" spans="2:8" ht="13.5" thickTop="1">
      <c r="B3" s="328" t="s">
        <v>681</v>
      </c>
      <c r="C3" s="329"/>
      <c r="D3" s="166" t="s">
        <v>682</v>
      </c>
      <c r="E3" s="167"/>
      <c r="F3" s="168"/>
      <c r="G3" s="169"/>
      <c r="H3" s="170"/>
    </row>
    <row r="4" spans="2:8" ht="13.5" thickBot="1">
      <c r="B4" s="330" t="s">
        <v>683</v>
      </c>
      <c r="C4" s="331"/>
      <c r="D4" s="171" t="s">
        <v>684</v>
      </c>
      <c r="E4" s="172"/>
      <c r="F4" s="332"/>
      <c r="G4" s="332"/>
      <c r="H4" s="333"/>
    </row>
    <row r="5" spans="2:8" ht="13.5" thickTop="1">
      <c r="B5" s="173"/>
      <c r="C5" s="174"/>
      <c r="D5" s="175" t="s">
        <v>734</v>
      </c>
      <c r="E5" s="176"/>
      <c r="F5" s="177"/>
      <c r="G5" s="177"/>
      <c r="H5" s="178"/>
    </row>
    <row r="6" spans="2:8" ht="12">
      <c r="B6" s="179"/>
      <c r="C6" s="180"/>
      <c r="D6" s="180"/>
      <c r="E6" s="176"/>
      <c r="F6" s="181"/>
      <c r="G6" s="176"/>
      <c r="H6" s="182"/>
    </row>
    <row r="7" spans="1:8" ht="12.95" customHeight="1">
      <c r="A7" s="183" t="s">
        <v>686</v>
      </c>
      <c r="B7" s="184" t="s">
        <v>687</v>
      </c>
      <c r="C7" s="185" t="s">
        <v>688</v>
      </c>
      <c r="D7" s="185" t="s">
        <v>689</v>
      </c>
      <c r="E7" s="185" t="s">
        <v>133</v>
      </c>
      <c r="F7" s="186" t="s">
        <v>690</v>
      </c>
      <c r="G7" s="185" t="s">
        <v>691</v>
      </c>
      <c r="H7" s="187" t="s">
        <v>692</v>
      </c>
    </row>
    <row r="8" spans="1:8" ht="12.95" customHeight="1">
      <c r="A8" s="183"/>
      <c r="B8" s="188"/>
      <c r="C8" s="189" t="s">
        <v>144</v>
      </c>
      <c r="D8" s="190" t="s">
        <v>145</v>
      </c>
      <c r="E8" s="191"/>
      <c r="F8" s="192"/>
      <c r="G8" s="191"/>
      <c r="H8" s="193"/>
    </row>
    <row r="9" spans="1:12" ht="12.95" customHeight="1">
      <c r="A9" s="183">
        <v>1</v>
      </c>
      <c r="B9" s="194" t="s">
        <v>693</v>
      </c>
      <c r="C9" s="195" t="s">
        <v>82</v>
      </c>
      <c r="D9" s="196" t="s">
        <v>694</v>
      </c>
      <c r="E9" s="197"/>
      <c r="F9" s="198"/>
      <c r="G9" s="198"/>
      <c r="H9" s="199"/>
      <c r="I9" s="200"/>
      <c r="L9" s="201"/>
    </row>
    <row r="10" spans="1:101" ht="12.95" customHeight="1">
      <c r="A10" s="183">
        <f>A9+1</f>
        <v>2</v>
      </c>
      <c r="B10" s="202"/>
      <c r="C10" s="203"/>
      <c r="D10" s="204" t="s">
        <v>695</v>
      </c>
      <c r="E10" s="205" t="s">
        <v>345</v>
      </c>
      <c r="F10" s="206">
        <v>1</v>
      </c>
      <c r="G10" s="514"/>
      <c r="H10" s="207">
        <f>G10*F10</f>
        <v>0</v>
      </c>
      <c r="L10" s="201"/>
      <c r="AW10" s="165">
        <v>1</v>
      </c>
      <c r="AX10" s="165">
        <f>IF(AW10=1,H10,0)</f>
        <v>0</v>
      </c>
      <c r="AY10" s="165">
        <f>IF(AW10=2,H10,0)</f>
        <v>0</v>
      </c>
      <c r="AZ10" s="165">
        <f>IF(AW10=3,H10,0)</f>
        <v>0</v>
      </c>
      <c r="BA10" s="165">
        <f>IF(AW10=4,H10,0)</f>
        <v>0</v>
      </c>
      <c r="BB10" s="165">
        <f>IF(AW10=5,H10,0)</f>
        <v>0</v>
      </c>
      <c r="CW10" s="165">
        <v>0</v>
      </c>
    </row>
    <row r="11" spans="1:12" ht="12.95" customHeight="1">
      <c r="A11" s="183">
        <f>A10+1</f>
        <v>3</v>
      </c>
      <c r="B11" s="202"/>
      <c r="C11" s="203"/>
      <c r="D11" s="204" t="s">
        <v>696</v>
      </c>
      <c r="E11" s="205" t="s">
        <v>697</v>
      </c>
      <c r="F11" s="206">
        <v>1</v>
      </c>
      <c r="G11" s="514"/>
      <c r="H11" s="207">
        <f>G11*F11</f>
        <v>0</v>
      </c>
      <c r="L11" s="201"/>
    </row>
    <row r="12" spans="1:54" ht="12.95" customHeight="1">
      <c r="A12" s="183">
        <f aca="true" t="shared" si="0" ref="A12:A53">A11+1</f>
        <v>4</v>
      </c>
      <c r="B12" s="208"/>
      <c r="C12" s="209" t="s">
        <v>698</v>
      </c>
      <c r="D12" s="210" t="str">
        <f>CONCATENATE(C9," ",D9)</f>
        <v>1 Bourací práce prostupy</v>
      </c>
      <c r="E12" s="211"/>
      <c r="F12" s="212"/>
      <c r="G12" s="517"/>
      <c r="H12" s="213">
        <f>SUM(H10:H11)</f>
        <v>0</v>
      </c>
      <c r="L12" s="201"/>
      <c r="AX12" s="214">
        <f>SUM(AX9:AX10)</f>
        <v>0</v>
      </c>
      <c r="AY12" s="214">
        <f>SUM(AY9:AY10)</f>
        <v>0</v>
      </c>
      <c r="AZ12" s="214">
        <f>SUM(AZ9:AZ10)</f>
        <v>0</v>
      </c>
      <c r="BA12" s="214">
        <f>SUM(BA9:BA10)</f>
        <v>0</v>
      </c>
      <c r="BB12" s="214">
        <f>SUM(BB9:BB10)</f>
        <v>0</v>
      </c>
    </row>
    <row r="13" spans="1:54" ht="12.95" customHeight="1">
      <c r="A13" s="183">
        <f t="shared" si="0"/>
        <v>5</v>
      </c>
      <c r="B13" s="215"/>
      <c r="C13" s="216" t="s">
        <v>144</v>
      </c>
      <c r="D13" s="217" t="s">
        <v>699</v>
      </c>
      <c r="E13" s="218"/>
      <c r="F13" s="219"/>
      <c r="G13" s="518"/>
      <c r="H13" s="220">
        <f>H12</f>
        <v>0</v>
      </c>
      <c r="L13" s="201"/>
      <c r="AX13" s="214"/>
      <c r="AY13" s="214"/>
      <c r="AZ13" s="214"/>
      <c r="BA13" s="214"/>
      <c r="BB13" s="214"/>
    </row>
    <row r="14" spans="1:54" ht="12.95" customHeight="1">
      <c r="A14" s="183">
        <f t="shared" si="0"/>
        <v>6</v>
      </c>
      <c r="B14" s="221"/>
      <c r="C14" s="189" t="s">
        <v>216</v>
      </c>
      <c r="D14" s="190" t="s">
        <v>217</v>
      </c>
      <c r="E14" s="222"/>
      <c r="F14" s="223"/>
      <c r="G14" s="516"/>
      <c r="H14" s="224"/>
      <c r="L14" s="201"/>
      <c r="AX14" s="214"/>
      <c r="AY14" s="214"/>
      <c r="AZ14" s="214"/>
      <c r="BA14" s="214"/>
      <c r="BB14" s="214"/>
    </row>
    <row r="15" spans="1:12" ht="12.95" customHeight="1">
      <c r="A15" s="183">
        <f t="shared" si="0"/>
        <v>7</v>
      </c>
      <c r="B15" s="194" t="s">
        <v>693</v>
      </c>
      <c r="C15" s="195" t="s">
        <v>155</v>
      </c>
      <c r="D15" s="196" t="s">
        <v>700</v>
      </c>
      <c r="E15" s="197"/>
      <c r="F15" s="198"/>
      <c r="G15" s="515"/>
      <c r="H15" s="199"/>
      <c r="I15" s="200"/>
      <c r="L15" s="201"/>
    </row>
    <row r="16" spans="1:12" ht="12.95" customHeight="1">
      <c r="A16" s="183">
        <f t="shared" si="0"/>
        <v>8</v>
      </c>
      <c r="B16" s="194"/>
      <c r="C16" s="195"/>
      <c r="D16" s="225" t="s">
        <v>701</v>
      </c>
      <c r="E16" s="205" t="s">
        <v>184</v>
      </c>
      <c r="F16" s="206">
        <v>1</v>
      </c>
      <c r="G16" s="514"/>
      <c r="H16" s="207">
        <f>F16*G16</f>
        <v>0</v>
      </c>
      <c r="I16" s="200"/>
      <c r="L16" s="201"/>
    </row>
    <row r="17" spans="1:12" ht="12.95" customHeight="1">
      <c r="A17" s="183">
        <f t="shared" si="0"/>
        <v>9</v>
      </c>
      <c r="B17" s="194"/>
      <c r="C17" s="195"/>
      <c r="D17" s="225" t="s">
        <v>702</v>
      </c>
      <c r="E17" s="205" t="s">
        <v>184</v>
      </c>
      <c r="F17" s="206">
        <v>2</v>
      </c>
      <c r="G17" s="514"/>
      <c r="H17" s="207">
        <f>F17*G17</f>
        <v>0</v>
      </c>
      <c r="I17" s="200"/>
      <c r="L17" s="201"/>
    </row>
    <row r="18" spans="1:12" ht="12.95" customHeight="1">
      <c r="A18" s="183">
        <f t="shared" si="0"/>
        <v>10</v>
      </c>
      <c r="B18" s="194"/>
      <c r="C18" s="195"/>
      <c r="D18" s="225" t="s">
        <v>703</v>
      </c>
      <c r="E18" s="205" t="s">
        <v>184</v>
      </c>
      <c r="F18" s="206">
        <f>SUM(F16:F17)</f>
        <v>3</v>
      </c>
      <c r="G18" s="514"/>
      <c r="H18" s="207">
        <f>F18*G18</f>
        <v>0</v>
      </c>
      <c r="I18" s="200"/>
      <c r="L18" s="201"/>
    </row>
    <row r="19" spans="1:12" ht="12.95" customHeight="1">
      <c r="A19" s="183">
        <f t="shared" si="0"/>
        <v>11</v>
      </c>
      <c r="B19" s="194"/>
      <c r="C19" s="195"/>
      <c r="D19" s="225" t="s">
        <v>704</v>
      </c>
      <c r="E19" s="205" t="s">
        <v>231</v>
      </c>
      <c r="F19" s="206">
        <v>1</v>
      </c>
      <c r="G19" s="514"/>
      <c r="H19" s="207">
        <f>G19*F19</f>
        <v>0</v>
      </c>
      <c r="I19" s="200"/>
      <c r="L19" s="201"/>
    </row>
    <row r="20" spans="1:12" ht="12.95" customHeight="1">
      <c r="A20" s="183">
        <f t="shared" si="0"/>
        <v>12</v>
      </c>
      <c r="B20" s="194"/>
      <c r="C20" s="209" t="s">
        <v>698</v>
      </c>
      <c r="D20" s="210" t="str">
        <f>CONCATENATE(C15," ",D15)</f>
        <v>2 Trubní vedení - vnitřní ležatá kanalizace splašková</v>
      </c>
      <c r="E20" s="211"/>
      <c r="F20" s="212"/>
      <c r="G20" s="517"/>
      <c r="H20" s="213">
        <f>SUM(H16:H19)</f>
        <v>0</v>
      </c>
      <c r="I20" s="200"/>
      <c r="L20" s="201"/>
    </row>
    <row r="21" spans="1:12" ht="12.95" customHeight="1">
      <c r="A21" s="183">
        <f t="shared" si="0"/>
        <v>13</v>
      </c>
      <c r="B21" s="194"/>
      <c r="C21" s="195" t="s">
        <v>154</v>
      </c>
      <c r="D21" s="196" t="s">
        <v>705</v>
      </c>
      <c r="E21" s="197"/>
      <c r="F21" s="198"/>
      <c r="G21" s="515"/>
      <c r="H21" s="199"/>
      <c r="I21" s="200"/>
      <c r="L21" s="201"/>
    </row>
    <row r="22" spans="1:12" ht="12.95" customHeight="1">
      <c r="A22" s="183">
        <f t="shared" si="0"/>
        <v>14</v>
      </c>
      <c r="B22" s="194"/>
      <c r="C22" s="195"/>
      <c r="D22" s="225" t="s">
        <v>706</v>
      </c>
      <c r="E22" s="205" t="s">
        <v>184</v>
      </c>
      <c r="F22" s="206">
        <v>1</v>
      </c>
      <c r="G22" s="514"/>
      <c r="H22" s="207">
        <f>F22*G22</f>
        <v>0</v>
      </c>
      <c r="I22" s="200"/>
      <c r="L22" s="201"/>
    </row>
    <row r="23" spans="1:12" ht="12.95" customHeight="1">
      <c r="A23" s="183">
        <f t="shared" si="0"/>
        <v>15</v>
      </c>
      <c r="B23" s="194"/>
      <c r="C23" s="195"/>
      <c r="D23" s="225" t="s">
        <v>707</v>
      </c>
      <c r="E23" s="205" t="s">
        <v>184</v>
      </c>
      <c r="F23" s="206">
        <v>2</v>
      </c>
      <c r="G23" s="514"/>
      <c r="H23" s="207">
        <f>F23*G23</f>
        <v>0</v>
      </c>
      <c r="I23" s="200"/>
      <c r="L23" s="201"/>
    </row>
    <row r="24" spans="1:12" ht="12.95" customHeight="1">
      <c r="A24" s="183">
        <f t="shared" si="0"/>
        <v>16</v>
      </c>
      <c r="B24" s="194"/>
      <c r="C24" s="195"/>
      <c r="D24" s="225" t="s">
        <v>703</v>
      </c>
      <c r="E24" s="205" t="s">
        <v>184</v>
      </c>
      <c r="F24" s="206">
        <f>SUM(F22:F23)</f>
        <v>3</v>
      </c>
      <c r="G24" s="514"/>
      <c r="H24" s="207">
        <f>F24*G24</f>
        <v>0</v>
      </c>
      <c r="I24" s="200"/>
      <c r="L24" s="201"/>
    </row>
    <row r="25" spans="1:12" ht="12.95" customHeight="1">
      <c r="A25" s="183">
        <f t="shared" si="0"/>
        <v>17</v>
      </c>
      <c r="B25" s="194"/>
      <c r="C25" s="195"/>
      <c r="D25" s="225" t="s">
        <v>704</v>
      </c>
      <c r="E25" s="205" t="s">
        <v>231</v>
      </c>
      <c r="F25" s="206">
        <v>1</v>
      </c>
      <c r="G25" s="514"/>
      <c r="H25" s="207">
        <f>F25*G25</f>
        <v>0</v>
      </c>
      <c r="I25" s="200"/>
      <c r="L25" s="201"/>
    </row>
    <row r="26" spans="1:12" ht="12.95" customHeight="1">
      <c r="A26" s="183">
        <f t="shared" si="0"/>
        <v>18</v>
      </c>
      <c r="B26" s="194"/>
      <c r="C26" s="209" t="s">
        <v>698</v>
      </c>
      <c r="D26" s="210" t="str">
        <f>CONCATENATE(C21," ",D21)</f>
        <v>4 Trubní vedení - vnitřní připojovací a stoupací gravitační kanalizace</v>
      </c>
      <c r="E26" s="211"/>
      <c r="F26" s="212"/>
      <c r="G26" s="517"/>
      <c r="H26" s="213">
        <f>SUM(H22:H25)</f>
        <v>0</v>
      </c>
      <c r="I26" s="200"/>
      <c r="L26" s="201"/>
    </row>
    <row r="27" spans="1:12" ht="12.95" customHeight="1">
      <c r="A27" s="183">
        <f t="shared" si="0"/>
        <v>19</v>
      </c>
      <c r="B27" s="194"/>
      <c r="C27" s="195" t="s">
        <v>173</v>
      </c>
      <c r="D27" s="196" t="s">
        <v>708</v>
      </c>
      <c r="E27" s="197"/>
      <c r="F27" s="198"/>
      <c r="G27" s="515"/>
      <c r="H27" s="199"/>
      <c r="I27" s="200"/>
      <c r="L27" s="201"/>
    </row>
    <row r="28" spans="1:12" ht="12.95" customHeight="1">
      <c r="A28" s="183">
        <f t="shared" si="0"/>
        <v>20</v>
      </c>
      <c r="B28" s="194"/>
      <c r="C28" s="195"/>
      <c r="D28" s="225" t="s">
        <v>709</v>
      </c>
      <c r="E28" s="205" t="s">
        <v>345</v>
      </c>
      <c r="F28" s="206">
        <v>1</v>
      </c>
      <c r="G28" s="514"/>
      <c r="H28" s="207">
        <f>F28*G28</f>
        <v>0</v>
      </c>
      <c r="I28" s="200"/>
      <c r="L28" s="201"/>
    </row>
    <row r="29" spans="1:12" ht="12.95" customHeight="1">
      <c r="A29" s="183">
        <f t="shared" si="0"/>
        <v>21</v>
      </c>
      <c r="B29" s="194"/>
      <c r="C29" s="195"/>
      <c r="D29" s="225" t="s">
        <v>710</v>
      </c>
      <c r="E29" s="205" t="s">
        <v>345</v>
      </c>
      <c r="F29" s="206">
        <v>1</v>
      </c>
      <c r="G29" s="514"/>
      <c r="H29" s="207">
        <f>F29*G29</f>
        <v>0</v>
      </c>
      <c r="I29" s="200"/>
      <c r="L29" s="201"/>
    </row>
    <row r="30" spans="1:12" ht="12.95" customHeight="1">
      <c r="A30" s="183">
        <f t="shared" si="0"/>
        <v>22</v>
      </c>
      <c r="B30" s="194"/>
      <c r="C30" s="195"/>
      <c r="D30" s="225" t="s">
        <v>711</v>
      </c>
      <c r="E30" s="205" t="s">
        <v>345</v>
      </c>
      <c r="F30" s="206">
        <v>1</v>
      </c>
      <c r="G30" s="514"/>
      <c r="H30" s="207">
        <f>F30*G30</f>
        <v>0</v>
      </c>
      <c r="I30" s="200"/>
      <c r="L30" s="201"/>
    </row>
    <row r="31" spans="1:12" ht="12.95" customHeight="1">
      <c r="A31" s="183">
        <f t="shared" si="0"/>
        <v>23</v>
      </c>
      <c r="B31" s="194"/>
      <c r="C31" s="195"/>
      <c r="D31" s="225" t="s">
        <v>704</v>
      </c>
      <c r="E31" s="205" t="s">
        <v>231</v>
      </c>
      <c r="F31" s="206">
        <v>1</v>
      </c>
      <c r="G31" s="514"/>
      <c r="H31" s="207">
        <f>F31*G31</f>
        <v>0</v>
      </c>
      <c r="I31" s="200"/>
      <c r="L31" s="201"/>
    </row>
    <row r="32" spans="1:12" ht="12.95" customHeight="1">
      <c r="A32" s="183">
        <f t="shared" si="0"/>
        <v>24</v>
      </c>
      <c r="B32" s="194"/>
      <c r="C32" s="209" t="s">
        <v>698</v>
      </c>
      <c r="D32" s="210" t="str">
        <f>CONCATENATE(C27," ",D27)</f>
        <v>5 Trubní vedení - kanalizace tvarovky, armatury, výpustky</v>
      </c>
      <c r="E32" s="211"/>
      <c r="F32" s="212"/>
      <c r="G32" s="517"/>
      <c r="H32" s="213">
        <f>SUM(H28:H31)</f>
        <v>0</v>
      </c>
      <c r="I32" s="200"/>
      <c r="L32" s="201"/>
    </row>
    <row r="33" spans="1:12" ht="12.95" customHeight="1">
      <c r="A33" s="183">
        <f t="shared" si="0"/>
        <v>25</v>
      </c>
      <c r="B33" s="194"/>
      <c r="C33" s="195" t="s">
        <v>186</v>
      </c>
      <c r="D33" s="196" t="s">
        <v>712</v>
      </c>
      <c r="E33" s="197"/>
      <c r="F33" s="198"/>
      <c r="G33" s="515"/>
      <c r="H33" s="199"/>
      <c r="I33" s="200"/>
      <c r="L33" s="201"/>
    </row>
    <row r="34" spans="1:12" ht="12.95" customHeight="1">
      <c r="A34" s="183">
        <f t="shared" si="0"/>
        <v>26</v>
      </c>
      <c r="B34" s="194"/>
      <c r="C34" s="195"/>
      <c r="D34" s="225" t="s">
        <v>713</v>
      </c>
      <c r="E34" s="205" t="s">
        <v>184</v>
      </c>
      <c r="F34" s="206">
        <v>4</v>
      </c>
      <c r="G34" s="514"/>
      <c r="H34" s="207">
        <f>F34*G34</f>
        <v>0</v>
      </c>
      <c r="I34" s="200"/>
      <c r="L34" s="201"/>
    </row>
    <row r="35" spans="1:12" ht="12.95" customHeight="1">
      <c r="A35" s="183">
        <f t="shared" si="0"/>
        <v>27</v>
      </c>
      <c r="B35" s="194"/>
      <c r="C35" s="195"/>
      <c r="D35" s="225" t="s">
        <v>714</v>
      </c>
      <c r="E35" s="205" t="s">
        <v>184</v>
      </c>
      <c r="F35" s="206">
        <v>4</v>
      </c>
      <c r="G35" s="514"/>
      <c r="H35" s="207">
        <f>F35*G35</f>
        <v>0</v>
      </c>
      <c r="I35" s="200"/>
      <c r="L35" s="201"/>
    </row>
    <row r="36" spans="1:12" ht="12.95" customHeight="1">
      <c r="A36" s="183">
        <f t="shared" si="0"/>
        <v>28</v>
      </c>
      <c r="B36" s="194"/>
      <c r="C36" s="195"/>
      <c r="D36" s="225" t="s">
        <v>715</v>
      </c>
      <c r="E36" s="205" t="s">
        <v>184</v>
      </c>
      <c r="F36" s="206">
        <f>SUM(F34:F35)</f>
        <v>8</v>
      </c>
      <c r="G36" s="514"/>
      <c r="H36" s="207">
        <f aca="true" t="shared" si="1" ref="H36:H41">F36*G36</f>
        <v>0</v>
      </c>
      <c r="I36" s="200"/>
      <c r="L36" s="201"/>
    </row>
    <row r="37" spans="1:12" ht="12.95" customHeight="1">
      <c r="A37" s="183">
        <f t="shared" si="0"/>
        <v>29</v>
      </c>
      <c r="B37" s="194"/>
      <c r="C37" s="195"/>
      <c r="D37" s="225" t="s">
        <v>716</v>
      </c>
      <c r="E37" s="205" t="s">
        <v>184</v>
      </c>
      <c r="F37" s="206">
        <f>F36</f>
        <v>8</v>
      </c>
      <c r="G37" s="514"/>
      <c r="H37" s="207">
        <f t="shared" si="1"/>
        <v>0</v>
      </c>
      <c r="I37" s="200"/>
      <c r="L37" s="201"/>
    </row>
    <row r="38" spans="1:12" ht="12.95" customHeight="1">
      <c r="A38" s="183">
        <f t="shared" si="0"/>
        <v>30</v>
      </c>
      <c r="B38" s="194"/>
      <c r="C38" s="195"/>
      <c r="D38" s="225" t="s">
        <v>717</v>
      </c>
      <c r="E38" s="205" t="s">
        <v>184</v>
      </c>
      <c r="F38" s="206">
        <f>F37</f>
        <v>8</v>
      </c>
      <c r="G38" s="514"/>
      <c r="H38" s="207">
        <f t="shared" si="1"/>
        <v>0</v>
      </c>
      <c r="I38" s="200"/>
      <c r="L38" s="201"/>
    </row>
    <row r="39" spans="1:12" ht="12.95" customHeight="1">
      <c r="A39" s="183">
        <f t="shared" si="0"/>
        <v>31</v>
      </c>
      <c r="B39" s="194"/>
      <c r="C39" s="195"/>
      <c r="D39" s="225" t="s">
        <v>711</v>
      </c>
      <c r="E39" s="205" t="s">
        <v>345</v>
      </c>
      <c r="F39" s="206">
        <v>2</v>
      </c>
      <c r="G39" s="514"/>
      <c r="H39" s="207">
        <f t="shared" si="1"/>
        <v>0</v>
      </c>
      <c r="I39" s="200"/>
      <c r="L39" s="201"/>
    </row>
    <row r="40" spans="1:12" ht="12.95" customHeight="1">
      <c r="A40" s="183">
        <f t="shared" si="0"/>
        <v>32</v>
      </c>
      <c r="B40" s="194"/>
      <c r="C40" s="195"/>
      <c r="D40" s="225" t="s">
        <v>718</v>
      </c>
      <c r="E40" s="205" t="s">
        <v>719</v>
      </c>
      <c r="F40" s="206">
        <v>1</v>
      </c>
      <c r="G40" s="514"/>
      <c r="H40" s="207">
        <f t="shared" si="1"/>
        <v>0</v>
      </c>
      <c r="I40" s="200"/>
      <c r="L40" s="201"/>
    </row>
    <row r="41" spans="1:12" ht="12.95" customHeight="1">
      <c r="A41" s="183">
        <f t="shared" si="0"/>
        <v>33</v>
      </c>
      <c r="B41" s="194"/>
      <c r="C41" s="195"/>
      <c r="D41" s="225" t="s">
        <v>704</v>
      </c>
      <c r="E41" s="205" t="s">
        <v>231</v>
      </c>
      <c r="F41" s="206">
        <v>1</v>
      </c>
      <c r="G41" s="514"/>
      <c r="H41" s="207">
        <f t="shared" si="1"/>
        <v>0</v>
      </c>
      <c r="I41" s="200"/>
      <c r="L41" s="201"/>
    </row>
    <row r="42" spans="1:12" ht="12.95" customHeight="1">
      <c r="A42" s="183">
        <f t="shared" si="0"/>
        <v>34</v>
      </c>
      <c r="B42" s="194"/>
      <c r="C42" s="209" t="s">
        <v>698</v>
      </c>
      <c r="D42" s="210" t="str">
        <f>CONCATENATE(C33," ",D33)</f>
        <v>8 Trubní vedení - vnitřní rozvod studené vody a teplé vody</v>
      </c>
      <c r="E42" s="211"/>
      <c r="F42" s="212"/>
      <c r="G42" s="517"/>
      <c r="H42" s="213">
        <f>SUM(H34:H41)</f>
        <v>0</v>
      </c>
      <c r="I42" s="200"/>
      <c r="L42" s="201"/>
    </row>
    <row r="43" spans="1:12" ht="12.95" customHeight="1">
      <c r="A43" s="183">
        <f t="shared" si="0"/>
        <v>35</v>
      </c>
      <c r="B43" s="194"/>
      <c r="C43" s="195" t="s">
        <v>164</v>
      </c>
      <c r="D43" s="196" t="s">
        <v>720</v>
      </c>
      <c r="E43" s="197"/>
      <c r="F43" s="198"/>
      <c r="G43" s="515"/>
      <c r="H43" s="199"/>
      <c r="I43" s="200"/>
      <c r="L43" s="201"/>
    </row>
    <row r="44" spans="1:12" ht="12.95" customHeight="1">
      <c r="A44" s="183">
        <f t="shared" si="0"/>
        <v>36</v>
      </c>
      <c r="B44" s="194"/>
      <c r="C44" s="195"/>
      <c r="D44" s="225" t="s">
        <v>721</v>
      </c>
      <c r="E44" s="205" t="s">
        <v>345</v>
      </c>
      <c r="F44" s="206">
        <v>3</v>
      </c>
      <c r="G44" s="514"/>
      <c r="H44" s="207">
        <f>F44*G44</f>
        <v>0</v>
      </c>
      <c r="I44" s="200"/>
      <c r="L44" s="201"/>
    </row>
    <row r="45" spans="1:12" ht="12.95" customHeight="1">
      <c r="A45" s="183">
        <f t="shared" si="0"/>
        <v>37</v>
      </c>
      <c r="B45" s="194"/>
      <c r="C45" s="195"/>
      <c r="D45" s="225" t="s">
        <v>722</v>
      </c>
      <c r="E45" s="205" t="s">
        <v>345</v>
      </c>
      <c r="F45" s="206">
        <v>2</v>
      </c>
      <c r="G45" s="514"/>
      <c r="H45" s="207">
        <f>F45*G45</f>
        <v>0</v>
      </c>
      <c r="I45" s="200"/>
      <c r="L45" s="201"/>
    </row>
    <row r="46" spans="1:12" ht="12.95" customHeight="1">
      <c r="A46" s="183">
        <f t="shared" si="0"/>
        <v>38</v>
      </c>
      <c r="B46" s="194"/>
      <c r="C46" s="195"/>
      <c r="D46" s="225" t="s">
        <v>723</v>
      </c>
      <c r="E46" s="205" t="s">
        <v>345</v>
      </c>
      <c r="F46" s="206">
        <v>3</v>
      </c>
      <c r="G46" s="514"/>
      <c r="H46" s="207">
        <f>F46*G46</f>
        <v>0</v>
      </c>
      <c r="I46" s="200"/>
      <c r="L46" s="201"/>
    </row>
    <row r="47" spans="1:12" ht="12.95" customHeight="1">
      <c r="A47" s="183">
        <f t="shared" si="0"/>
        <v>39</v>
      </c>
      <c r="B47" s="194"/>
      <c r="C47" s="195"/>
      <c r="D47" s="225" t="s">
        <v>724</v>
      </c>
      <c r="E47" s="205" t="s">
        <v>345</v>
      </c>
      <c r="F47" s="206">
        <v>3</v>
      </c>
      <c r="G47" s="514"/>
      <c r="H47" s="207">
        <f>F47*G47</f>
        <v>0</v>
      </c>
      <c r="I47" s="200"/>
      <c r="L47" s="201"/>
    </row>
    <row r="48" spans="1:12" ht="12.95" customHeight="1">
      <c r="A48" s="183">
        <f t="shared" si="0"/>
        <v>40</v>
      </c>
      <c r="B48" s="194"/>
      <c r="C48" s="195"/>
      <c r="D48" s="225" t="s">
        <v>725</v>
      </c>
      <c r="E48" s="205" t="s">
        <v>231</v>
      </c>
      <c r="F48" s="206">
        <v>1</v>
      </c>
      <c r="G48" s="514"/>
      <c r="H48" s="207">
        <f>F48*G48</f>
        <v>0</v>
      </c>
      <c r="I48" s="200"/>
      <c r="L48" s="201"/>
    </row>
    <row r="49" spans="1:12" ht="12.95" customHeight="1">
      <c r="A49" s="183">
        <f t="shared" si="0"/>
        <v>41</v>
      </c>
      <c r="B49" s="194"/>
      <c r="C49" s="209" t="s">
        <v>698</v>
      </c>
      <c r="D49" s="210" t="str">
        <f>CONCATENATE(C43," ",D43)</f>
        <v>9 Trubní vedení - vodovod armatury, zařízení</v>
      </c>
      <c r="E49" s="211"/>
      <c r="F49" s="212"/>
      <c r="G49" s="517"/>
      <c r="H49" s="213">
        <f>SUM(H44:H48)</f>
        <v>0</v>
      </c>
      <c r="I49" s="200"/>
      <c r="L49" s="201"/>
    </row>
    <row r="50" spans="1:12" ht="12.95" customHeight="1">
      <c r="A50" s="183">
        <f t="shared" si="0"/>
        <v>42</v>
      </c>
      <c r="B50" s="221"/>
      <c r="C50" s="189" t="s">
        <v>216</v>
      </c>
      <c r="D50" s="226" t="s">
        <v>726</v>
      </c>
      <c r="E50" s="222"/>
      <c r="F50" s="223"/>
      <c r="G50" s="516"/>
      <c r="H50" s="224">
        <f>H49+H42+H32+H26+H20</f>
        <v>0</v>
      </c>
      <c r="I50" s="200"/>
      <c r="L50" s="201"/>
    </row>
    <row r="51" spans="1:8" ht="12">
      <c r="A51" s="183">
        <f t="shared" si="0"/>
        <v>43</v>
      </c>
      <c r="B51" s="194" t="s">
        <v>693</v>
      </c>
      <c r="C51" s="195"/>
      <c r="D51" s="196" t="s">
        <v>727</v>
      </c>
      <c r="E51" s="197"/>
      <c r="F51" s="198"/>
      <c r="G51" s="515"/>
      <c r="H51" s="199"/>
    </row>
    <row r="52" spans="1:8" ht="12">
      <c r="A52" s="183">
        <f t="shared" si="0"/>
        <v>44</v>
      </c>
      <c r="B52" s="202"/>
      <c r="C52" s="203"/>
      <c r="D52" s="227" t="s">
        <v>728</v>
      </c>
      <c r="E52" s="205" t="s">
        <v>345</v>
      </c>
      <c r="F52" s="206">
        <v>1</v>
      </c>
      <c r="G52" s="514"/>
      <c r="H52" s="207">
        <f>F52*G52</f>
        <v>0</v>
      </c>
    </row>
    <row r="53" spans="1:8" ht="12">
      <c r="A53" s="183">
        <f t="shared" si="0"/>
        <v>45</v>
      </c>
      <c r="B53" s="202"/>
      <c r="C53" s="203"/>
      <c r="D53" s="227" t="s">
        <v>729</v>
      </c>
      <c r="E53" s="205" t="s">
        <v>345</v>
      </c>
      <c r="F53" s="206">
        <v>1</v>
      </c>
      <c r="G53" s="514"/>
      <c r="H53" s="207">
        <f>F53*G53</f>
        <v>0</v>
      </c>
    </row>
    <row r="54" spans="1:8" ht="13.5" thickBot="1">
      <c r="A54" s="183">
        <f>A53+1</f>
        <v>46</v>
      </c>
      <c r="B54" s="208"/>
      <c r="C54" s="209" t="s">
        <v>698</v>
      </c>
      <c r="D54" s="210" t="str">
        <f>CONCATENATE(C51," ",D51)</f>
        <v xml:space="preserve"> VRN + práce</v>
      </c>
      <c r="E54" s="211"/>
      <c r="F54" s="212"/>
      <c r="G54" s="212"/>
      <c r="H54" s="213">
        <f>SUM(H52:H53)</f>
        <v>0</v>
      </c>
    </row>
    <row r="55" spans="1:8" ht="13.5" thickBot="1">
      <c r="A55" s="183">
        <f>A54+1</f>
        <v>47</v>
      </c>
      <c r="B55" s="228"/>
      <c r="C55" s="229"/>
      <c r="D55" s="175"/>
      <c r="E55" s="230"/>
      <c r="F55" s="231"/>
      <c r="G55" s="231"/>
      <c r="H55" s="232">
        <f>H50+H13+H54</f>
        <v>0</v>
      </c>
    </row>
    <row r="56" spans="1:8" ht="12">
      <c r="A56" s="183">
        <f>A55+1</f>
        <v>48</v>
      </c>
      <c r="B56" s="228"/>
      <c r="C56" s="233"/>
      <c r="D56" s="175"/>
      <c r="E56" s="230"/>
      <c r="F56" s="231"/>
      <c r="G56" s="231"/>
      <c r="H56" s="234"/>
    </row>
    <row r="57" spans="1:8" ht="13.5" thickBot="1">
      <c r="A57" s="183">
        <f>A56+1</f>
        <v>49</v>
      </c>
      <c r="B57" s="235"/>
      <c r="C57" s="236" t="s">
        <v>730</v>
      </c>
      <c r="D57" s="236"/>
      <c r="E57" s="236"/>
      <c r="F57" s="236"/>
      <c r="G57" s="236"/>
      <c r="H57" s="237"/>
    </row>
    <row r="58" spans="1:6" ht="12">
      <c r="A58" s="183"/>
      <c r="D58" s="238"/>
      <c r="F58" s="165"/>
    </row>
    <row r="59" spans="1:6" ht="12">
      <c r="A59" s="183"/>
      <c r="F59" s="165"/>
    </row>
    <row r="60" spans="1:6" ht="12">
      <c r="A60" s="183"/>
      <c r="F60" s="165"/>
    </row>
    <row r="61" spans="1:6" ht="12">
      <c r="A61" s="183"/>
      <c r="F61" s="165"/>
    </row>
    <row r="62" spans="1:6" ht="12">
      <c r="A62" s="183"/>
      <c r="F62" s="165"/>
    </row>
    <row r="63" spans="1:6" ht="12">
      <c r="A63" s="183"/>
      <c r="F63" s="165"/>
    </row>
    <row r="64" spans="1:6" ht="12">
      <c r="A64" s="183"/>
      <c r="F64" s="165"/>
    </row>
    <row r="65" spans="1:6" ht="12">
      <c r="A65" s="183"/>
      <c r="F65" s="165"/>
    </row>
    <row r="66" spans="1:6" ht="12">
      <c r="A66" s="183"/>
      <c r="F66" s="165"/>
    </row>
    <row r="67" spans="1:6" ht="12">
      <c r="A67" s="183"/>
      <c r="F67" s="165"/>
    </row>
    <row r="68" spans="1:6" ht="12">
      <c r="A68" s="183"/>
      <c r="F68" s="165"/>
    </row>
    <row r="69" spans="1:6" ht="12">
      <c r="A69" s="183"/>
      <c r="F69" s="165"/>
    </row>
    <row r="70" spans="1:6" ht="12">
      <c r="A70" s="183"/>
      <c r="F70" s="165"/>
    </row>
    <row r="71" spans="1:6" ht="12">
      <c r="A71" s="183"/>
      <c r="F71" s="165"/>
    </row>
    <row r="72" spans="1:6" ht="12">
      <c r="A72" s="183"/>
      <c r="F72" s="165"/>
    </row>
    <row r="73" spans="1:6" ht="12">
      <c r="A73" s="183"/>
      <c r="F73" s="165"/>
    </row>
    <row r="74" spans="1:6" ht="12">
      <c r="A74" s="183"/>
      <c r="F74" s="165"/>
    </row>
    <row r="75" spans="1:6" ht="12">
      <c r="A75" s="183"/>
      <c r="F75" s="165"/>
    </row>
    <row r="76" spans="1:6" ht="12">
      <c r="A76" s="183"/>
      <c r="F76" s="165"/>
    </row>
    <row r="77" spans="1:8" ht="12">
      <c r="A77" s="183"/>
      <c r="B77" s="239"/>
      <c r="C77" s="239"/>
      <c r="D77" s="239"/>
      <c r="E77" s="239"/>
      <c r="F77" s="239"/>
      <c r="G77" s="239"/>
      <c r="H77" s="239"/>
    </row>
    <row r="78" spans="1:8" ht="12">
      <c r="A78" s="183"/>
      <c r="B78" s="239"/>
      <c r="C78" s="239"/>
      <c r="D78" s="239"/>
      <c r="E78" s="239"/>
      <c r="F78" s="239"/>
      <c r="G78" s="239"/>
      <c r="H78" s="239"/>
    </row>
    <row r="79" spans="2:8" ht="12">
      <c r="B79" s="239"/>
      <c r="C79" s="239"/>
      <c r="D79" s="239"/>
      <c r="E79" s="239"/>
      <c r="F79" s="239"/>
      <c r="G79" s="239"/>
      <c r="H79" s="239"/>
    </row>
    <row r="80" spans="2:8" ht="12">
      <c r="B80" s="239"/>
      <c r="C80" s="239"/>
      <c r="D80" s="239"/>
      <c r="E80" s="239"/>
      <c r="F80" s="239"/>
      <c r="G80" s="239"/>
      <c r="H80" s="239"/>
    </row>
    <row r="81" ht="12">
      <c r="F81" s="165"/>
    </row>
    <row r="82" ht="12">
      <c r="F82" s="165"/>
    </row>
    <row r="83" ht="12">
      <c r="F83" s="165"/>
    </row>
    <row r="84" ht="12">
      <c r="F84" s="165"/>
    </row>
    <row r="85" ht="12">
      <c r="F85" s="165"/>
    </row>
    <row r="86" ht="12">
      <c r="F86" s="165"/>
    </row>
    <row r="87" ht="12">
      <c r="F87" s="165"/>
    </row>
    <row r="88" ht="12">
      <c r="F88" s="165"/>
    </row>
    <row r="89" ht="12">
      <c r="F89" s="165"/>
    </row>
    <row r="90" ht="12">
      <c r="F90" s="165"/>
    </row>
    <row r="91" ht="12">
      <c r="F91" s="165"/>
    </row>
    <row r="92" ht="12">
      <c r="F92" s="165"/>
    </row>
    <row r="93" ht="12">
      <c r="F93" s="165"/>
    </row>
    <row r="94" ht="12">
      <c r="F94" s="165"/>
    </row>
    <row r="95" ht="12">
      <c r="F95" s="165"/>
    </row>
    <row r="96" ht="12">
      <c r="F96" s="165"/>
    </row>
    <row r="97" ht="12">
      <c r="F97" s="165"/>
    </row>
    <row r="98" ht="12">
      <c r="F98" s="165"/>
    </row>
    <row r="99" ht="12">
      <c r="F99" s="165"/>
    </row>
    <row r="100" ht="12">
      <c r="F100" s="165"/>
    </row>
    <row r="101" ht="12">
      <c r="F101" s="165"/>
    </row>
    <row r="102" ht="12">
      <c r="F102" s="165"/>
    </row>
    <row r="103" ht="12">
      <c r="F103" s="165"/>
    </row>
    <row r="104" ht="12">
      <c r="F104" s="165"/>
    </row>
    <row r="105" ht="12">
      <c r="F105" s="165"/>
    </row>
    <row r="106" ht="12">
      <c r="F106" s="165"/>
    </row>
    <row r="107" ht="12">
      <c r="F107" s="165"/>
    </row>
    <row r="108" ht="12">
      <c r="F108" s="165"/>
    </row>
    <row r="109" ht="12">
      <c r="F109" s="165"/>
    </row>
    <row r="110" ht="12">
      <c r="F110" s="165"/>
    </row>
    <row r="111" ht="12">
      <c r="F111" s="165"/>
    </row>
    <row r="112" spans="2:3" ht="12">
      <c r="B112" s="240"/>
      <c r="C112" s="240"/>
    </row>
    <row r="113" spans="2:8" ht="12">
      <c r="B113" s="239"/>
      <c r="C113" s="239"/>
      <c r="D113" s="242"/>
      <c r="E113" s="242"/>
      <c r="F113" s="243"/>
      <c r="G113" s="242"/>
      <c r="H113" s="244"/>
    </row>
    <row r="114" spans="2:8" ht="12">
      <c r="B114" s="245"/>
      <c r="C114" s="245"/>
      <c r="D114" s="239"/>
      <c r="E114" s="239"/>
      <c r="F114" s="246"/>
      <c r="G114" s="239"/>
      <c r="H114" s="239"/>
    </row>
    <row r="115" spans="2:8" ht="12">
      <c r="B115" s="239"/>
      <c r="C115" s="239"/>
      <c r="D115" s="239"/>
      <c r="E115" s="239"/>
      <c r="F115" s="246"/>
      <c r="G115" s="239"/>
      <c r="H115" s="239"/>
    </row>
    <row r="116" spans="2:8" ht="12">
      <c r="B116" s="239"/>
      <c r="C116" s="239"/>
      <c r="D116" s="239"/>
      <c r="E116" s="239"/>
      <c r="F116" s="246"/>
      <c r="G116" s="239"/>
      <c r="H116" s="239"/>
    </row>
    <row r="117" spans="2:8" ht="12">
      <c r="B117" s="239"/>
      <c r="C117" s="239"/>
      <c r="D117" s="239"/>
      <c r="E117" s="239"/>
      <c r="F117" s="246"/>
      <c r="G117" s="239"/>
      <c r="H117" s="239"/>
    </row>
    <row r="118" spans="2:8" ht="12">
      <c r="B118" s="239"/>
      <c r="C118" s="239"/>
      <c r="D118" s="239"/>
      <c r="E118" s="239"/>
      <c r="F118" s="246"/>
      <c r="G118" s="239"/>
      <c r="H118" s="239"/>
    </row>
    <row r="119" spans="2:8" ht="12">
      <c r="B119" s="239"/>
      <c r="C119" s="239"/>
      <c r="D119" s="239"/>
      <c r="E119" s="239"/>
      <c r="F119" s="246"/>
      <c r="G119" s="239"/>
      <c r="H119" s="239"/>
    </row>
    <row r="120" spans="2:8" ht="12">
      <c r="B120" s="239"/>
      <c r="C120" s="239"/>
      <c r="D120" s="239"/>
      <c r="E120" s="239"/>
      <c r="F120" s="246"/>
      <c r="G120" s="239"/>
      <c r="H120" s="239"/>
    </row>
    <row r="121" spans="2:8" ht="12">
      <c r="B121" s="239"/>
      <c r="C121" s="239"/>
      <c r="D121" s="239"/>
      <c r="E121" s="239"/>
      <c r="F121" s="246"/>
      <c r="G121" s="239"/>
      <c r="H121" s="239"/>
    </row>
    <row r="122" spans="2:8" ht="12">
      <c r="B122" s="239"/>
      <c r="C122" s="239"/>
      <c r="D122" s="239"/>
      <c r="E122" s="239"/>
      <c r="F122" s="246"/>
      <c r="G122" s="239"/>
      <c r="H122" s="239"/>
    </row>
    <row r="123" spans="2:8" ht="12">
      <c r="B123" s="239"/>
      <c r="C123" s="239"/>
      <c r="D123" s="239"/>
      <c r="E123" s="239"/>
      <c r="F123" s="246"/>
      <c r="G123" s="239"/>
      <c r="H123" s="239"/>
    </row>
    <row r="124" spans="2:8" ht="12">
      <c r="B124" s="239"/>
      <c r="C124" s="239"/>
      <c r="D124" s="239"/>
      <c r="E124" s="239"/>
      <c r="F124" s="246"/>
      <c r="G124" s="239"/>
      <c r="H124" s="239"/>
    </row>
    <row r="125" spans="2:8" ht="12">
      <c r="B125" s="239"/>
      <c r="C125" s="239"/>
      <c r="D125" s="239"/>
      <c r="E125" s="239"/>
      <c r="F125" s="246"/>
      <c r="G125" s="239"/>
      <c r="H125" s="239"/>
    </row>
    <row r="126" spans="2:8" ht="12">
      <c r="B126" s="239"/>
      <c r="C126" s="239"/>
      <c r="D126" s="239"/>
      <c r="E126" s="239"/>
      <c r="F126" s="246"/>
      <c r="G126" s="239"/>
      <c r="H126" s="239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W127"/>
  <sheetViews>
    <sheetView showGridLines="0" showZeros="0" zoomScaleSheetLayoutView="130" workbookViewId="0" topLeftCell="A1">
      <selection activeCell="G10" sqref="G10:G54"/>
    </sheetView>
  </sheetViews>
  <sheetFormatPr defaultColWidth="9.140625" defaultRowHeight="12"/>
  <cols>
    <col min="1" max="1" width="5.28125" style="165" customWidth="1"/>
    <col min="2" max="2" width="4.421875" style="165" customWidth="1"/>
    <col min="3" max="3" width="14.140625" style="165" customWidth="1"/>
    <col min="4" max="4" width="109.140625" style="165" customWidth="1"/>
    <col min="5" max="5" width="5.28125" style="165" customWidth="1"/>
    <col min="6" max="6" width="10.7109375" style="241" customWidth="1"/>
    <col min="7" max="7" width="11.421875" style="165" customWidth="1"/>
    <col min="8" max="8" width="14.8515625" style="165" customWidth="1"/>
    <col min="9" max="9" width="11.8515625" style="165" bestFit="1" customWidth="1"/>
    <col min="10" max="16384" width="9.28125" style="165" customWidth="1"/>
  </cols>
  <sheetData>
    <row r="1" spans="2:8" ht="15.75">
      <c r="B1" s="322" t="s">
        <v>679</v>
      </c>
      <c r="C1" s="323"/>
      <c r="D1" s="323"/>
      <c r="E1" s="323"/>
      <c r="F1" s="323"/>
      <c r="G1" s="323"/>
      <c r="H1" s="324"/>
    </row>
    <row r="2" spans="2:8" ht="15.75" thickBot="1">
      <c r="B2" s="325" t="s">
        <v>680</v>
      </c>
      <c r="C2" s="326"/>
      <c r="D2" s="326"/>
      <c r="E2" s="326"/>
      <c r="F2" s="326"/>
      <c r="G2" s="326"/>
      <c r="H2" s="327"/>
    </row>
    <row r="3" spans="2:8" ht="13.5" thickTop="1">
      <c r="B3" s="328" t="s">
        <v>681</v>
      </c>
      <c r="C3" s="329"/>
      <c r="D3" s="166" t="s">
        <v>682</v>
      </c>
      <c r="E3" s="167"/>
      <c r="F3" s="168"/>
      <c r="G3" s="169"/>
      <c r="H3" s="170"/>
    </row>
    <row r="4" spans="2:8" ht="13.5" thickBot="1">
      <c r="B4" s="330" t="s">
        <v>683</v>
      </c>
      <c r="C4" s="331"/>
      <c r="D4" s="171" t="s">
        <v>684</v>
      </c>
      <c r="E4" s="172"/>
      <c r="F4" s="332"/>
      <c r="G4" s="332"/>
      <c r="H4" s="333"/>
    </row>
    <row r="5" spans="2:8" ht="13.5" thickTop="1">
      <c r="B5" s="173"/>
      <c r="C5" s="174"/>
      <c r="D5" s="175" t="s">
        <v>735</v>
      </c>
      <c r="E5" s="176"/>
      <c r="F5" s="177"/>
      <c r="G5" s="177"/>
      <c r="H5" s="178"/>
    </row>
    <row r="6" spans="2:8" ht="12">
      <c r="B6" s="179"/>
      <c r="C6" s="180"/>
      <c r="D6" s="180"/>
      <c r="E6" s="176"/>
      <c r="F6" s="181"/>
      <c r="G6" s="176"/>
      <c r="H6" s="182"/>
    </row>
    <row r="7" spans="1:8" ht="12.95" customHeight="1">
      <c r="A7" s="183" t="s">
        <v>686</v>
      </c>
      <c r="B7" s="184" t="s">
        <v>687</v>
      </c>
      <c r="C7" s="185" t="s">
        <v>688</v>
      </c>
      <c r="D7" s="185" t="s">
        <v>689</v>
      </c>
      <c r="E7" s="185" t="s">
        <v>133</v>
      </c>
      <c r="F7" s="186" t="s">
        <v>690</v>
      </c>
      <c r="G7" s="185" t="s">
        <v>691</v>
      </c>
      <c r="H7" s="187" t="s">
        <v>692</v>
      </c>
    </row>
    <row r="8" spans="1:8" ht="12.95" customHeight="1">
      <c r="A8" s="183"/>
      <c r="B8" s="188"/>
      <c r="C8" s="189" t="s">
        <v>144</v>
      </c>
      <c r="D8" s="190" t="s">
        <v>145</v>
      </c>
      <c r="E8" s="191"/>
      <c r="F8" s="192"/>
      <c r="G8" s="191"/>
      <c r="H8" s="193"/>
    </row>
    <row r="9" spans="1:12" ht="12.95" customHeight="1">
      <c r="A9" s="183">
        <v>1</v>
      </c>
      <c r="B9" s="194" t="s">
        <v>693</v>
      </c>
      <c r="C9" s="195" t="s">
        <v>82</v>
      </c>
      <c r="D9" s="196" t="s">
        <v>694</v>
      </c>
      <c r="E9" s="197"/>
      <c r="F9" s="198"/>
      <c r="G9" s="198"/>
      <c r="H9" s="199"/>
      <c r="I9" s="200"/>
      <c r="L9" s="201"/>
    </row>
    <row r="10" spans="1:101" ht="12.95" customHeight="1">
      <c r="A10" s="183">
        <f>A9+1</f>
        <v>2</v>
      </c>
      <c r="B10" s="202"/>
      <c r="C10" s="203"/>
      <c r="D10" s="204" t="s">
        <v>695</v>
      </c>
      <c r="E10" s="205" t="s">
        <v>345</v>
      </c>
      <c r="F10" s="206">
        <v>1</v>
      </c>
      <c r="G10" s="514"/>
      <c r="H10" s="207">
        <f>G10*F10</f>
        <v>0</v>
      </c>
      <c r="L10" s="201"/>
      <c r="AW10" s="165">
        <v>1</v>
      </c>
      <c r="AX10" s="165">
        <f>IF(AW10=1,H10,0)</f>
        <v>0</v>
      </c>
      <c r="AY10" s="165">
        <f>IF(AW10=2,H10,0)</f>
        <v>0</v>
      </c>
      <c r="AZ10" s="165">
        <f>IF(AW10=3,H10,0)</f>
        <v>0</v>
      </c>
      <c r="BA10" s="165">
        <f>IF(AW10=4,H10,0)</f>
        <v>0</v>
      </c>
      <c r="BB10" s="165">
        <f>IF(AW10=5,H10,0)</f>
        <v>0</v>
      </c>
      <c r="CW10" s="165">
        <v>0</v>
      </c>
    </row>
    <row r="11" spans="1:12" ht="12.95" customHeight="1">
      <c r="A11" s="183">
        <f>A10+1</f>
        <v>3</v>
      </c>
      <c r="B11" s="202"/>
      <c r="C11" s="203"/>
      <c r="D11" s="204" t="s">
        <v>696</v>
      </c>
      <c r="E11" s="205" t="s">
        <v>697</v>
      </c>
      <c r="F11" s="206">
        <v>1</v>
      </c>
      <c r="G11" s="514"/>
      <c r="H11" s="207">
        <f>G11*F11</f>
        <v>0</v>
      </c>
      <c r="L11" s="201"/>
    </row>
    <row r="12" spans="1:54" ht="12.95" customHeight="1">
      <c r="A12" s="183">
        <f aca="true" t="shared" si="0" ref="A12:A54">A11+1</f>
        <v>4</v>
      </c>
      <c r="B12" s="208"/>
      <c r="C12" s="209" t="s">
        <v>698</v>
      </c>
      <c r="D12" s="210" t="str">
        <f>CONCATENATE(C9," ",D9)</f>
        <v>1 Bourací práce prostupy</v>
      </c>
      <c r="E12" s="211"/>
      <c r="F12" s="212"/>
      <c r="G12" s="517"/>
      <c r="H12" s="213">
        <f>SUM(H10:H11)</f>
        <v>0</v>
      </c>
      <c r="L12" s="201"/>
      <c r="AX12" s="214">
        <f>SUM(AX9:AX10)</f>
        <v>0</v>
      </c>
      <c r="AY12" s="214">
        <f>SUM(AY9:AY10)</f>
        <v>0</v>
      </c>
      <c r="AZ12" s="214">
        <f>SUM(AZ9:AZ10)</f>
        <v>0</v>
      </c>
      <c r="BA12" s="214">
        <f>SUM(BA9:BA10)</f>
        <v>0</v>
      </c>
      <c r="BB12" s="214">
        <f>SUM(BB9:BB10)</f>
        <v>0</v>
      </c>
    </row>
    <row r="13" spans="1:54" ht="12.95" customHeight="1">
      <c r="A13" s="183">
        <f t="shared" si="0"/>
        <v>5</v>
      </c>
      <c r="B13" s="215"/>
      <c r="C13" s="216" t="s">
        <v>144</v>
      </c>
      <c r="D13" s="217" t="s">
        <v>699</v>
      </c>
      <c r="E13" s="218"/>
      <c r="F13" s="219"/>
      <c r="G13" s="518"/>
      <c r="H13" s="220">
        <f>H12</f>
        <v>0</v>
      </c>
      <c r="L13" s="201"/>
      <c r="AX13" s="214"/>
      <c r="AY13" s="214"/>
      <c r="AZ13" s="214"/>
      <c r="BA13" s="214"/>
      <c r="BB13" s="214"/>
    </row>
    <row r="14" spans="1:54" ht="12.95" customHeight="1">
      <c r="A14" s="183">
        <f t="shared" si="0"/>
        <v>6</v>
      </c>
      <c r="B14" s="221"/>
      <c r="C14" s="189" t="s">
        <v>216</v>
      </c>
      <c r="D14" s="190" t="s">
        <v>217</v>
      </c>
      <c r="E14" s="222"/>
      <c r="F14" s="223"/>
      <c r="G14" s="516"/>
      <c r="H14" s="224"/>
      <c r="L14" s="201"/>
      <c r="AX14" s="214"/>
      <c r="AY14" s="214"/>
      <c r="AZ14" s="214"/>
      <c r="BA14" s="214"/>
      <c r="BB14" s="214"/>
    </row>
    <row r="15" spans="1:12" ht="12.95" customHeight="1">
      <c r="A15" s="183">
        <f t="shared" si="0"/>
        <v>7</v>
      </c>
      <c r="B15" s="194" t="s">
        <v>693</v>
      </c>
      <c r="C15" s="195" t="s">
        <v>155</v>
      </c>
      <c r="D15" s="196" t="s">
        <v>700</v>
      </c>
      <c r="E15" s="197"/>
      <c r="F15" s="198"/>
      <c r="G15" s="515"/>
      <c r="H15" s="199"/>
      <c r="I15" s="200"/>
      <c r="L15" s="201"/>
    </row>
    <row r="16" spans="1:12" ht="12.95" customHeight="1">
      <c r="A16" s="183">
        <f t="shared" si="0"/>
        <v>8</v>
      </c>
      <c r="B16" s="194"/>
      <c r="C16" s="195"/>
      <c r="D16" s="225" t="s">
        <v>701</v>
      </c>
      <c r="E16" s="205" t="s">
        <v>184</v>
      </c>
      <c r="F16" s="206">
        <v>1</v>
      </c>
      <c r="G16" s="514"/>
      <c r="H16" s="207">
        <f>F16*G16</f>
        <v>0</v>
      </c>
      <c r="I16" s="200"/>
      <c r="L16" s="201"/>
    </row>
    <row r="17" spans="1:12" ht="12.95" customHeight="1">
      <c r="A17" s="183">
        <f t="shared" si="0"/>
        <v>9</v>
      </c>
      <c r="B17" s="194"/>
      <c r="C17" s="195"/>
      <c r="D17" s="225" t="s">
        <v>702</v>
      </c>
      <c r="E17" s="205" t="s">
        <v>184</v>
      </c>
      <c r="F17" s="206">
        <v>2</v>
      </c>
      <c r="G17" s="514"/>
      <c r="H17" s="207">
        <f>F17*G17</f>
        <v>0</v>
      </c>
      <c r="I17" s="200"/>
      <c r="L17" s="201"/>
    </row>
    <row r="18" spans="1:12" ht="12.95" customHeight="1">
      <c r="A18" s="183">
        <f t="shared" si="0"/>
        <v>10</v>
      </c>
      <c r="B18" s="194"/>
      <c r="C18" s="195"/>
      <c r="D18" s="225" t="s">
        <v>703</v>
      </c>
      <c r="E18" s="205" t="s">
        <v>184</v>
      </c>
      <c r="F18" s="206">
        <f>SUM(F16:F17)</f>
        <v>3</v>
      </c>
      <c r="G18" s="514"/>
      <c r="H18" s="207">
        <f>F18*G18</f>
        <v>0</v>
      </c>
      <c r="I18" s="200"/>
      <c r="L18" s="201"/>
    </row>
    <row r="19" spans="1:12" ht="12.95" customHeight="1">
      <c r="A19" s="183">
        <f t="shared" si="0"/>
        <v>11</v>
      </c>
      <c r="B19" s="194"/>
      <c r="C19" s="195"/>
      <c r="D19" s="225" t="s">
        <v>704</v>
      </c>
      <c r="E19" s="205" t="s">
        <v>231</v>
      </c>
      <c r="F19" s="206">
        <v>1</v>
      </c>
      <c r="G19" s="514"/>
      <c r="H19" s="207">
        <f>G19*F19</f>
        <v>0</v>
      </c>
      <c r="I19" s="200"/>
      <c r="L19" s="201"/>
    </row>
    <row r="20" spans="1:12" ht="12.95" customHeight="1">
      <c r="A20" s="183">
        <f t="shared" si="0"/>
        <v>12</v>
      </c>
      <c r="B20" s="194"/>
      <c r="C20" s="209" t="s">
        <v>698</v>
      </c>
      <c r="D20" s="210" t="str">
        <f>CONCATENATE(C15," ",D15)</f>
        <v>2 Trubní vedení - vnitřní ležatá kanalizace splašková</v>
      </c>
      <c r="E20" s="211"/>
      <c r="F20" s="212"/>
      <c r="G20" s="517"/>
      <c r="H20" s="213">
        <f>SUM(H16:H19)</f>
        <v>0</v>
      </c>
      <c r="I20" s="200"/>
      <c r="L20" s="201"/>
    </row>
    <row r="21" spans="1:12" ht="12.95" customHeight="1">
      <c r="A21" s="183">
        <f t="shared" si="0"/>
        <v>13</v>
      </c>
      <c r="B21" s="194"/>
      <c r="C21" s="195" t="s">
        <v>154</v>
      </c>
      <c r="D21" s="196" t="s">
        <v>705</v>
      </c>
      <c r="E21" s="197"/>
      <c r="F21" s="198"/>
      <c r="G21" s="515"/>
      <c r="H21" s="199"/>
      <c r="I21" s="200"/>
      <c r="L21" s="201"/>
    </row>
    <row r="22" spans="1:12" ht="12.95" customHeight="1">
      <c r="A22" s="183">
        <f t="shared" si="0"/>
        <v>14</v>
      </c>
      <c r="B22" s="194"/>
      <c r="C22" s="195"/>
      <c r="D22" s="225" t="s">
        <v>706</v>
      </c>
      <c r="E22" s="205" t="s">
        <v>184</v>
      </c>
      <c r="F22" s="206">
        <v>1</v>
      </c>
      <c r="G22" s="514"/>
      <c r="H22" s="207">
        <f>F22*G22</f>
        <v>0</v>
      </c>
      <c r="I22" s="200"/>
      <c r="L22" s="201"/>
    </row>
    <row r="23" spans="1:12" ht="12.95" customHeight="1">
      <c r="A23" s="183">
        <f t="shared" si="0"/>
        <v>15</v>
      </c>
      <c r="B23" s="194"/>
      <c r="C23" s="195"/>
      <c r="D23" s="225" t="s">
        <v>707</v>
      </c>
      <c r="E23" s="205" t="s">
        <v>184</v>
      </c>
      <c r="F23" s="206">
        <v>2</v>
      </c>
      <c r="G23" s="514"/>
      <c r="H23" s="207">
        <f>F23*G23</f>
        <v>0</v>
      </c>
      <c r="I23" s="200"/>
      <c r="L23" s="201"/>
    </row>
    <row r="24" spans="1:12" ht="12.95" customHeight="1">
      <c r="A24" s="183">
        <f t="shared" si="0"/>
        <v>16</v>
      </c>
      <c r="B24" s="194"/>
      <c r="C24" s="195"/>
      <c r="D24" s="225" t="s">
        <v>703</v>
      </c>
      <c r="E24" s="205" t="s">
        <v>184</v>
      </c>
      <c r="F24" s="206">
        <f>SUM(F22:F23)</f>
        <v>3</v>
      </c>
      <c r="G24" s="514"/>
      <c r="H24" s="207">
        <f>F24*G24</f>
        <v>0</v>
      </c>
      <c r="I24" s="200"/>
      <c r="L24" s="201"/>
    </row>
    <row r="25" spans="1:12" ht="12.95" customHeight="1">
      <c r="A25" s="183">
        <f t="shared" si="0"/>
        <v>17</v>
      </c>
      <c r="B25" s="194"/>
      <c r="C25" s="195"/>
      <c r="D25" s="225" t="s">
        <v>704</v>
      </c>
      <c r="E25" s="205" t="s">
        <v>231</v>
      </c>
      <c r="F25" s="206">
        <v>1</v>
      </c>
      <c r="G25" s="514"/>
      <c r="H25" s="207">
        <f>F25*G25</f>
        <v>0</v>
      </c>
      <c r="I25" s="200"/>
      <c r="L25" s="201"/>
    </row>
    <row r="26" spans="1:12" ht="12.95" customHeight="1">
      <c r="A26" s="183">
        <f t="shared" si="0"/>
        <v>18</v>
      </c>
      <c r="B26" s="194"/>
      <c r="C26" s="209" t="s">
        <v>698</v>
      </c>
      <c r="D26" s="210" t="str">
        <f>CONCATENATE(C21," ",D21)</f>
        <v>4 Trubní vedení - vnitřní připojovací a stoupací gravitační kanalizace</v>
      </c>
      <c r="E26" s="211"/>
      <c r="F26" s="212"/>
      <c r="G26" s="517"/>
      <c r="H26" s="213">
        <f>SUM(H22:H25)</f>
        <v>0</v>
      </c>
      <c r="I26" s="200"/>
      <c r="L26" s="201"/>
    </row>
    <row r="27" spans="1:12" ht="12.95" customHeight="1">
      <c r="A27" s="183">
        <f t="shared" si="0"/>
        <v>19</v>
      </c>
      <c r="B27" s="194"/>
      <c r="C27" s="195" t="s">
        <v>173</v>
      </c>
      <c r="D27" s="196" t="s">
        <v>708</v>
      </c>
      <c r="E27" s="197"/>
      <c r="F27" s="198"/>
      <c r="G27" s="515"/>
      <c r="H27" s="199"/>
      <c r="I27" s="200"/>
      <c r="L27" s="201"/>
    </row>
    <row r="28" spans="1:12" ht="12.95" customHeight="1">
      <c r="A28" s="183">
        <f t="shared" si="0"/>
        <v>20</v>
      </c>
      <c r="B28" s="194"/>
      <c r="C28" s="195"/>
      <c r="D28" s="225" t="s">
        <v>709</v>
      </c>
      <c r="E28" s="205" t="s">
        <v>345</v>
      </c>
      <c r="F28" s="206">
        <v>1</v>
      </c>
      <c r="G28" s="514"/>
      <c r="H28" s="207">
        <f>F28*G28</f>
        <v>0</v>
      </c>
      <c r="I28" s="200"/>
      <c r="L28" s="201"/>
    </row>
    <row r="29" spans="1:12" ht="12.95" customHeight="1">
      <c r="A29" s="183">
        <f t="shared" si="0"/>
        <v>21</v>
      </c>
      <c r="B29" s="194"/>
      <c r="C29" s="195"/>
      <c r="D29" s="225" t="s">
        <v>710</v>
      </c>
      <c r="E29" s="205" t="s">
        <v>345</v>
      </c>
      <c r="F29" s="206">
        <v>1</v>
      </c>
      <c r="G29" s="514"/>
      <c r="H29" s="207">
        <f>F29*G29</f>
        <v>0</v>
      </c>
      <c r="I29" s="200"/>
      <c r="L29" s="201"/>
    </row>
    <row r="30" spans="1:12" ht="12.95" customHeight="1">
      <c r="A30" s="183">
        <f t="shared" si="0"/>
        <v>22</v>
      </c>
      <c r="B30" s="194"/>
      <c r="C30" s="195"/>
      <c r="D30" s="225" t="s">
        <v>711</v>
      </c>
      <c r="E30" s="205" t="s">
        <v>345</v>
      </c>
      <c r="F30" s="206">
        <v>1</v>
      </c>
      <c r="G30" s="514"/>
      <c r="H30" s="207">
        <f>F30*G30</f>
        <v>0</v>
      </c>
      <c r="I30" s="200"/>
      <c r="L30" s="201"/>
    </row>
    <row r="31" spans="1:12" ht="12.95" customHeight="1">
      <c r="A31" s="183">
        <f t="shared" si="0"/>
        <v>23</v>
      </c>
      <c r="B31" s="194"/>
      <c r="C31" s="195"/>
      <c r="D31" s="225" t="s">
        <v>704</v>
      </c>
      <c r="E31" s="205" t="s">
        <v>231</v>
      </c>
      <c r="F31" s="206">
        <v>1</v>
      </c>
      <c r="G31" s="514"/>
      <c r="H31" s="207">
        <f>F31*G31</f>
        <v>0</v>
      </c>
      <c r="I31" s="200"/>
      <c r="L31" s="201"/>
    </row>
    <row r="32" spans="1:12" ht="12.95" customHeight="1">
      <c r="A32" s="183">
        <f t="shared" si="0"/>
        <v>24</v>
      </c>
      <c r="B32" s="194"/>
      <c r="C32" s="209" t="s">
        <v>698</v>
      </c>
      <c r="D32" s="210" t="str">
        <f>CONCATENATE(C27," ",D27)</f>
        <v>5 Trubní vedení - kanalizace tvarovky, armatury, výpustky</v>
      </c>
      <c r="E32" s="211"/>
      <c r="F32" s="212"/>
      <c r="G32" s="517"/>
      <c r="H32" s="213">
        <f>SUM(H28:H31)</f>
        <v>0</v>
      </c>
      <c r="I32" s="200"/>
      <c r="L32" s="201"/>
    </row>
    <row r="33" spans="1:12" ht="12.95" customHeight="1">
      <c r="A33" s="183">
        <f t="shared" si="0"/>
        <v>25</v>
      </c>
      <c r="B33" s="194"/>
      <c r="C33" s="195" t="s">
        <v>186</v>
      </c>
      <c r="D33" s="196" t="s">
        <v>712</v>
      </c>
      <c r="E33" s="197"/>
      <c r="F33" s="198"/>
      <c r="G33" s="515"/>
      <c r="H33" s="199"/>
      <c r="I33" s="200"/>
      <c r="L33" s="201"/>
    </row>
    <row r="34" spans="1:12" ht="12.95" customHeight="1">
      <c r="A34" s="183">
        <f t="shared" si="0"/>
        <v>26</v>
      </c>
      <c r="B34" s="194"/>
      <c r="C34" s="195"/>
      <c r="D34" s="225" t="s">
        <v>713</v>
      </c>
      <c r="E34" s="205" t="s">
        <v>184</v>
      </c>
      <c r="F34" s="206">
        <v>4</v>
      </c>
      <c r="G34" s="514"/>
      <c r="H34" s="207">
        <f>F34*G34</f>
        <v>0</v>
      </c>
      <c r="I34" s="200"/>
      <c r="L34" s="201"/>
    </row>
    <row r="35" spans="1:12" ht="12.95" customHeight="1">
      <c r="A35" s="183">
        <f t="shared" si="0"/>
        <v>27</v>
      </c>
      <c r="B35" s="194"/>
      <c r="C35" s="195"/>
      <c r="D35" s="225" t="s">
        <v>714</v>
      </c>
      <c r="E35" s="205" t="s">
        <v>184</v>
      </c>
      <c r="F35" s="206">
        <v>4</v>
      </c>
      <c r="G35" s="514"/>
      <c r="H35" s="207">
        <f>F35*G35</f>
        <v>0</v>
      </c>
      <c r="I35" s="200"/>
      <c r="L35" s="201"/>
    </row>
    <row r="36" spans="1:12" ht="12.95" customHeight="1">
      <c r="A36" s="183">
        <f t="shared" si="0"/>
        <v>28</v>
      </c>
      <c r="B36" s="194"/>
      <c r="C36" s="195"/>
      <c r="D36" s="225" t="s">
        <v>715</v>
      </c>
      <c r="E36" s="205" t="s">
        <v>184</v>
      </c>
      <c r="F36" s="206">
        <f>SUM(F34:F35)</f>
        <v>8</v>
      </c>
      <c r="G36" s="514"/>
      <c r="H36" s="207">
        <f aca="true" t="shared" si="1" ref="H36:H41">F36*G36</f>
        <v>0</v>
      </c>
      <c r="I36" s="200"/>
      <c r="L36" s="201"/>
    </row>
    <row r="37" spans="1:12" ht="12.95" customHeight="1">
      <c r="A37" s="183">
        <f t="shared" si="0"/>
        <v>29</v>
      </c>
      <c r="B37" s="194"/>
      <c r="C37" s="195"/>
      <c r="D37" s="225" t="s">
        <v>716</v>
      </c>
      <c r="E37" s="205" t="s">
        <v>184</v>
      </c>
      <c r="F37" s="206">
        <f>F36</f>
        <v>8</v>
      </c>
      <c r="G37" s="514"/>
      <c r="H37" s="207">
        <f t="shared" si="1"/>
        <v>0</v>
      </c>
      <c r="I37" s="200"/>
      <c r="L37" s="201"/>
    </row>
    <row r="38" spans="1:12" ht="12.95" customHeight="1">
      <c r="A38" s="183">
        <f t="shared" si="0"/>
        <v>30</v>
      </c>
      <c r="B38" s="194"/>
      <c r="C38" s="195"/>
      <c r="D38" s="225" t="s">
        <v>717</v>
      </c>
      <c r="E38" s="205" t="s">
        <v>184</v>
      </c>
      <c r="F38" s="206">
        <f>F37</f>
        <v>8</v>
      </c>
      <c r="G38" s="514"/>
      <c r="H38" s="207">
        <f t="shared" si="1"/>
        <v>0</v>
      </c>
      <c r="I38" s="200"/>
      <c r="L38" s="201"/>
    </row>
    <row r="39" spans="1:12" ht="12.95" customHeight="1">
      <c r="A39" s="183">
        <f t="shared" si="0"/>
        <v>31</v>
      </c>
      <c r="B39" s="194"/>
      <c r="C39" s="195"/>
      <c r="D39" s="225" t="s">
        <v>711</v>
      </c>
      <c r="E39" s="205" t="s">
        <v>345</v>
      </c>
      <c r="F39" s="206">
        <v>2</v>
      </c>
      <c r="G39" s="514"/>
      <c r="H39" s="207">
        <f t="shared" si="1"/>
        <v>0</v>
      </c>
      <c r="I39" s="200"/>
      <c r="L39" s="201"/>
    </row>
    <row r="40" spans="1:12" ht="12.95" customHeight="1">
      <c r="A40" s="183">
        <f t="shared" si="0"/>
        <v>32</v>
      </c>
      <c r="B40" s="194"/>
      <c r="C40" s="195"/>
      <c r="D40" s="225" t="s">
        <v>718</v>
      </c>
      <c r="E40" s="205" t="s">
        <v>719</v>
      </c>
      <c r="F40" s="206">
        <v>1</v>
      </c>
      <c r="G40" s="514"/>
      <c r="H40" s="207">
        <f t="shared" si="1"/>
        <v>0</v>
      </c>
      <c r="I40" s="200"/>
      <c r="L40" s="201"/>
    </row>
    <row r="41" spans="1:12" ht="12.95" customHeight="1">
      <c r="A41" s="183">
        <f t="shared" si="0"/>
        <v>33</v>
      </c>
      <c r="B41" s="194"/>
      <c r="C41" s="195"/>
      <c r="D41" s="225" t="s">
        <v>704</v>
      </c>
      <c r="E41" s="205" t="s">
        <v>231</v>
      </c>
      <c r="F41" s="206">
        <v>1</v>
      </c>
      <c r="G41" s="514"/>
      <c r="H41" s="207">
        <f t="shared" si="1"/>
        <v>0</v>
      </c>
      <c r="I41" s="200"/>
      <c r="L41" s="201"/>
    </row>
    <row r="42" spans="1:12" ht="12.95" customHeight="1">
      <c r="A42" s="183">
        <f t="shared" si="0"/>
        <v>34</v>
      </c>
      <c r="B42" s="194"/>
      <c r="C42" s="209" t="s">
        <v>698</v>
      </c>
      <c r="D42" s="210" t="str">
        <f>CONCATENATE(C33," ",D33)</f>
        <v>8 Trubní vedení - vnitřní rozvod studené vody a teplé vody</v>
      </c>
      <c r="E42" s="211"/>
      <c r="F42" s="212"/>
      <c r="G42" s="517"/>
      <c r="H42" s="213">
        <f>SUM(H34:H41)</f>
        <v>0</v>
      </c>
      <c r="I42" s="200"/>
      <c r="L42" s="201"/>
    </row>
    <row r="43" spans="1:12" ht="12.95" customHeight="1">
      <c r="A43" s="183">
        <f t="shared" si="0"/>
        <v>35</v>
      </c>
      <c r="B43" s="194"/>
      <c r="C43" s="195" t="s">
        <v>164</v>
      </c>
      <c r="D43" s="196" t="s">
        <v>720</v>
      </c>
      <c r="E43" s="197"/>
      <c r="F43" s="198"/>
      <c r="G43" s="515"/>
      <c r="H43" s="199"/>
      <c r="I43" s="200"/>
      <c r="L43" s="201"/>
    </row>
    <row r="44" spans="1:12" ht="12.95" customHeight="1">
      <c r="A44" s="183">
        <f t="shared" si="0"/>
        <v>36</v>
      </c>
      <c r="B44" s="194"/>
      <c r="C44" s="195"/>
      <c r="D44" s="225" t="s">
        <v>721</v>
      </c>
      <c r="E44" s="205" t="s">
        <v>345</v>
      </c>
      <c r="F44" s="206">
        <v>2</v>
      </c>
      <c r="G44" s="514"/>
      <c r="H44" s="207">
        <f aca="true" t="shared" si="2" ref="H44:H49">F44*G44</f>
        <v>0</v>
      </c>
      <c r="I44" s="200"/>
      <c r="L44" s="201"/>
    </row>
    <row r="45" spans="1:12" ht="12.95" customHeight="1">
      <c r="A45" s="183">
        <f t="shared" si="0"/>
        <v>37</v>
      </c>
      <c r="B45" s="194"/>
      <c r="C45" s="195"/>
      <c r="D45" s="225" t="s">
        <v>722</v>
      </c>
      <c r="E45" s="205" t="s">
        <v>345</v>
      </c>
      <c r="F45" s="206">
        <v>2</v>
      </c>
      <c r="G45" s="514"/>
      <c r="H45" s="207">
        <f t="shared" si="2"/>
        <v>0</v>
      </c>
      <c r="I45" s="200"/>
      <c r="L45" s="201"/>
    </row>
    <row r="46" spans="1:12" ht="12.95" customHeight="1">
      <c r="A46" s="183">
        <f t="shared" si="0"/>
        <v>38</v>
      </c>
      <c r="B46" s="194"/>
      <c r="C46" s="195"/>
      <c r="D46" s="225" t="s">
        <v>723</v>
      </c>
      <c r="E46" s="205" t="s">
        <v>345</v>
      </c>
      <c r="F46" s="206">
        <v>3</v>
      </c>
      <c r="G46" s="514"/>
      <c r="H46" s="207">
        <f t="shared" si="2"/>
        <v>0</v>
      </c>
      <c r="I46" s="200"/>
      <c r="L46" s="201"/>
    </row>
    <row r="47" spans="1:12" ht="12.95" customHeight="1">
      <c r="A47" s="183">
        <f t="shared" si="0"/>
        <v>39</v>
      </c>
      <c r="B47" s="194"/>
      <c r="C47" s="195"/>
      <c r="D47" s="225" t="s">
        <v>732</v>
      </c>
      <c r="E47" s="205" t="s">
        <v>733</v>
      </c>
      <c r="F47" s="206">
        <v>1</v>
      </c>
      <c r="G47" s="514"/>
      <c r="H47" s="207">
        <f t="shared" si="2"/>
        <v>0</v>
      </c>
      <c r="I47" s="200"/>
      <c r="L47" s="201"/>
    </row>
    <row r="48" spans="1:12" ht="12.95" customHeight="1">
      <c r="A48" s="183">
        <f t="shared" si="0"/>
        <v>40</v>
      </c>
      <c r="B48" s="194"/>
      <c r="C48" s="195"/>
      <c r="D48" s="225" t="s">
        <v>724</v>
      </c>
      <c r="E48" s="205" t="s">
        <v>345</v>
      </c>
      <c r="F48" s="206">
        <v>2</v>
      </c>
      <c r="G48" s="514"/>
      <c r="H48" s="207">
        <f t="shared" si="2"/>
        <v>0</v>
      </c>
      <c r="I48" s="200"/>
      <c r="L48" s="201"/>
    </row>
    <row r="49" spans="1:12" ht="12.95" customHeight="1">
      <c r="A49" s="183">
        <f t="shared" si="0"/>
        <v>41</v>
      </c>
      <c r="B49" s="194"/>
      <c r="C49" s="195"/>
      <c r="D49" s="225" t="s">
        <v>725</v>
      </c>
      <c r="E49" s="205" t="s">
        <v>231</v>
      </c>
      <c r="F49" s="206">
        <v>1</v>
      </c>
      <c r="G49" s="514"/>
      <c r="H49" s="207">
        <f t="shared" si="2"/>
        <v>0</v>
      </c>
      <c r="I49" s="200"/>
      <c r="L49" s="201"/>
    </row>
    <row r="50" spans="1:12" ht="12.95" customHeight="1">
      <c r="A50" s="183">
        <f t="shared" si="0"/>
        <v>42</v>
      </c>
      <c r="B50" s="194"/>
      <c r="C50" s="209" t="s">
        <v>698</v>
      </c>
      <c r="D50" s="210" t="str">
        <f>CONCATENATE(C43," ",D43)</f>
        <v>9 Trubní vedení - vodovod armatury, zařízení</v>
      </c>
      <c r="E50" s="211"/>
      <c r="F50" s="212"/>
      <c r="G50" s="517"/>
      <c r="H50" s="213">
        <f>SUM(H44:H49)</f>
        <v>0</v>
      </c>
      <c r="I50" s="200"/>
      <c r="L50" s="201"/>
    </row>
    <row r="51" spans="1:12" ht="12.95" customHeight="1">
      <c r="A51" s="183">
        <f t="shared" si="0"/>
        <v>43</v>
      </c>
      <c r="B51" s="221"/>
      <c r="C51" s="189" t="s">
        <v>216</v>
      </c>
      <c r="D51" s="226" t="s">
        <v>726</v>
      </c>
      <c r="E51" s="222"/>
      <c r="F51" s="223"/>
      <c r="G51" s="516"/>
      <c r="H51" s="224">
        <f>H50+H42+H32+H26+H20</f>
        <v>0</v>
      </c>
      <c r="I51" s="200"/>
      <c r="L51" s="201"/>
    </row>
    <row r="52" spans="1:8" ht="12">
      <c r="A52" s="183">
        <f t="shared" si="0"/>
        <v>44</v>
      </c>
      <c r="B52" s="194" t="s">
        <v>693</v>
      </c>
      <c r="C52" s="195"/>
      <c r="D52" s="196" t="s">
        <v>727</v>
      </c>
      <c r="E52" s="197"/>
      <c r="F52" s="198"/>
      <c r="G52" s="515"/>
      <c r="H52" s="199"/>
    </row>
    <row r="53" spans="1:8" ht="12">
      <c r="A53" s="183">
        <f t="shared" si="0"/>
        <v>45</v>
      </c>
      <c r="B53" s="202"/>
      <c r="C53" s="203"/>
      <c r="D53" s="227" t="s">
        <v>728</v>
      </c>
      <c r="E53" s="205" t="s">
        <v>345</v>
      </c>
      <c r="F53" s="206">
        <v>1</v>
      </c>
      <c r="G53" s="514"/>
      <c r="H53" s="207">
        <f>F53*G53</f>
        <v>0</v>
      </c>
    </row>
    <row r="54" spans="1:8" ht="12">
      <c r="A54" s="183">
        <f t="shared" si="0"/>
        <v>46</v>
      </c>
      <c r="B54" s="202"/>
      <c r="C54" s="203"/>
      <c r="D54" s="227" t="s">
        <v>729</v>
      </c>
      <c r="E54" s="205" t="s">
        <v>345</v>
      </c>
      <c r="F54" s="206">
        <v>1</v>
      </c>
      <c r="G54" s="514"/>
      <c r="H54" s="207">
        <f>F54*G54</f>
        <v>0</v>
      </c>
    </row>
    <row r="55" spans="1:8" ht="13.5" thickBot="1">
      <c r="A55" s="183">
        <f>A54+1</f>
        <v>47</v>
      </c>
      <c r="B55" s="208"/>
      <c r="C55" s="209" t="s">
        <v>698</v>
      </c>
      <c r="D55" s="210" t="str">
        <f>CONCATENATE(C52," ",D52)</f>
        <v xml:space="preserve"> VRN + práce</v>
      </c>
      <c r="E55" s="211"/>
      <c r="F55" s="212"/>
      <c r="G55" s="212"/>
      <c r="H55" s="213">
        <f>SUM(H53:H54)</f>
        <v>0</v>
      </c>
    </row>
    <row r="56" spans="1:8" ht="13.5" thickBot="1">
      <c r="A56" s="183">
        <f>A55+1</f>
        <v>48</v>
      </c>
      <c r="B56" s="228"/>
      <c r="C56" s="229"/>
      <c r="D56" s="175"/>
      <c r="E56" s="230"/>
      <c r="F56" s="231"/>
      <c r="G56" s="231"/>
      <c r="H56" s="232">
        <f>H51+H13+H55</f>
        <v>0</v>
      </c>
    </row>
    <row r="57" spans="1:8" ht="12">
      <c r="A57" s="183">
        <f>A56+1</f>
        <v>49</v>
      </c>
      <c r="B57" s="228"/>
      <c r="C57" s="233"/>
      <c r="D57" s="175"/>
      <c r="E57" s="230"/>
      <c r="F57" s="231"/>
      <c r="G57" s="231"/>
      <c r="H57" s="234"/>
    </row>
    <row r="58" spans="1:8" ht="13.5" thickBot="1">
      <c r="A58" s="183">
        <f>A57+1</f>
        <v>50</v>
      </c>
      <c r="B58" s="235"/>
      <c r="C58" s="236" t="s">
        <v>730</v>
      </c>
      <c r="D58" s="236"/>
      <c r="E58" s="236"/>
      <c r="F58" s="236"/>
      <c r="G58" s="236"/>
      <c r="H58" s="237"/>
    </row>
    <row r="59" spans="1:6" ht="12">
      <c r="A59" s="183"/>
      <c r="D59" s="238"/>
      <c r="F59" s="165"/>
    </row>
    <row r="60" spans="1:6" ht="12">
      <c r="A60" s="183"/>
      <c r="F60" s="165"/>
    </row>
    <row r="61" spans="1:6" ht="12">
      <c r="A61" s="183"/>
      <c r="F61" s="165"/>
    </row>
    <row r="62" spans="1:6" ht="12">
      <c r="A62" s="183"/>
      <c r="F62" s="165"/>
    </row>
    <row r="63" spans="1:6" ht="12">
      <c r="A63" s="183"/>
      <c r="F63" s="165"/>
    </row>
    <row r="64" spans="1:6" ht="12">
      <c r="A64" s="183"/>
      <c r="F64" s="165"/>
    </row>
    <row r="65" spans="1:6" ht="12">
      <c r="A65" s="183"/>
      <c r="F65" s="165"/>
    </row>
    <row r="66" spans="1:6" ht="12">
      <c r="A66" s="183"/>
      <c r="F66" s="165"/>
    </row>
    <row r="67" spans="1:6" ht="12">
      <c r="A67" s="183"/>
      <c r="F67" s="165"/>
    </row>
    <row r="68" spans="1:6" ht="12">
      <c r="A68" s="183"/>
      <c r="F68" s="165"/>
    </row>
    <row r="69" spans="1:6" ht="12">
      <c r="A69" s="183"/>
      <c r="F69" s="165"/>
    </row>
    <row r="70" spans="1:6" ht="12">
      <c r="A70" s="183"/>
      <c r="F70" s="165"/>
    </row>
    <row r="71" spans="1:6" ht="12">
      <c r="A71" s="183"/>
      <c r="F71" s="165"/>
    </row>
    <row r="72" spans="1:6" ht="12">
      <c r="A72" s="183"/>
      <c r="F72" s="165"/>
    </row>
    <row r="73" spans="1:6" ht="12">
      <c r="A73" s="183"/>
      <c r="F73" s="165"/>
    </row>
    <row r="74" spans="1:6" ht="12">
      <c r="A74" s="183"/>
      <c r="F74" s="165"/>
    </row>
    <row r="75" spans="1:6" ht="12">
      <c r="A75" s="183"/>
      <c r="F75" s="165"/>
    </row>
    <row r="76" spans="1:6" ht="12">
      <c r="A76" s="183"/>
      <c r="F76" s="165"/>
    </row>
    <row r="77" spans="1:6" ht="12">
      <c r="A77" s="183"/>
      <c r="F77" s="165"/>
    </row>
    <row r="78" spans="1:8" ht="12">
      <c r="A78" s="183"/>
      <c r="B78" s="239"/>
      <c r="C78" s="239"/>
      <c r="D78" s="239"/>
      <c r="E78" s="239"/>
      <c r="F78" s="239"/>
      <c r="G78" s="239"/>
      <c r="H78" s="239"/>
    </row>
    <row r="79" spans="1:8" ht="12">
      <c r="A79" s="183"/>
      <c r="B79" s="239"/>
      <c r="C79" s="239"/>
      <c r="D79" s="239"/>
      <c r="E79" s="239"/>
      <c r="F79" s="239"/>
      <c r="G79" s="239"/>
      <c r="H79" s="239"/>
    </row>
    <row r="80" spans="2:8" ht="12">
      <c r="B80" s="239"/>
      <c r="C80" s="239"/>
      <c r="D80" s="239"/>
      <c r="E80" s="239"/>
      <c r="F80" s="239"/>
      <c r="G80" s="239"/>
      <c r="H80" s="239"/>
    </row>
    <row r="81" spans="2:8" ht="12">
      <c r="B81" s="239"/>
      <c r="C81" s="239"/>
      <c r="D81" s="239"/>
      <c r="E81" s="239"/>
      <c r="F81" s="239"/>
      <c r="G81" s="239"/>
      <c r="H81" s="239"/>
    </row>
    <row r="82" ht="12">
      <c r="F82" s="165"/>
    </row>
    <row r="83" ht="12">
      <c r="F83" s="165"/>
    </row>
    <row r="84" ht="12">
      <c r="F84" s="165"/>
    </row>
    <row r="85" ht="12">
      <c r="F85" s="165"/>
    </row>
    <row r="86" ht="12">
      <c r="F86" s="165"/>
    </row>
    <row r="87" ht="12">
      <c r="F87" s="165"/>
    </row>
    <row r="88" ht="12">
      <c r="F88" s="165"/>
    </row>
    <row r="89" ht="12">
      <c r="F89" s="165"/>
    </row>
    <row r="90" ht="12">
      <c r="F90" s="165"/>
    </row>
    <row r="91" ht="12">
      <c r="F91" s="165"/>
    </row>
    <row r="92" ht="12">
      <c r="F92" s="165"/>
    </row>
    <row r="93" ht="12">
      <c r="F93" s="165"/>
    </row>
    <row r="94" ht="12">
      <c r="F94" s="165"/>
    </row>
    <row r="95" ht="12">
      <c r="F95" s="165"/>
    </row>
    <row r="96" ht="12">
      <c r="F96" s="165"/>
    </row>
    <row r="97" ht="12">
      <c r="F97" s="165"/>
    </row>
    <row r="98" ht="12">
      <c r="F98" s="165"/>
    </row>
    <row r="99" ht="12">
      <c r="F99" s="165"/>
    </row>
    <row r="100" ht="12">
      <c r="F100" s="165"/>
    </row>
    <row r="101" ht="12">
      <c r="F101" s="165"/>
    </row>
    <row r="102" ht="12">
      <c r="F102" s="165"/>
    </row>
    <row r="103" ht="12">
      <c r="F103" s="165"/>
    </row>
    <row r="104" ht="12">
      <c r="F104" s="165"/>
    </row>
    <row r="105" ht="12">
      <c r="F105" s="165"/>
    </row>
    <row r="106" ht="12">
      <c r="F106" s="165"/>
    </row>
    <row r="107" ht="12">
      <c r="F107" s="165"/>
    </row>
    <row r="108" ht="12">
      <c r="F108" s="165"/>
    </row>
    <row r="109" ht="12">
      <c r="F109" s="165"/>
    </row>
    <row r="110" ht="12">
      <c r="F110" s="165"/>
    </row>
    <row r="111" ht="12">
      <c r="F111" s="165"/>
    </row>
    <row r="112" ht="12">
      <c r="F112" s="165"/>
    </row>
    <row r="113" spans="2:3" ht="12">
      <c r="B113" s="240"/>
      <c r="C113" s="240"/>
    </row>
    <row r="114" spans="2:8" ht="12">
      <c r="B114" s="239"/>
      <c r="C114" s="239"/>
      <c r="D114" s="242"/>
      <c r="E114" s="242"/>
      <c r="F114" s="243"/>
      <c r="G114" s="242"/>
      <c r="H114" s="244"/>
    </row>
    <row r="115" spans="2:8" ht="12">
      <c r="B115" s="245"/>
      <c r="C115" s="245"/>
      <c r="D115" s="239"/>
      <c r="E115" s="239"/>
      <c r="F115" s="246"/>
      <c r="G115" s="239"/>
      <c r="H115" s="239"/>
    </row>
    <row r="116" spans="2:8" ht="12">
      <c r="B116" s="239"/>
      <c r="C116" s="239"/>
      <c r="D116" s="239"/>
      <c r="E116" s="239"/>
      <c r="F116" s="246"/>
      <c r="G116" s="239"/>
      <c r="H116" s="239"/>
    </row>
    <row r="117" spans="2:8" ht="12">
      <c r="B117" s="239"/>
      <c r="C117" s="239"/>
      <c r="D117" s="239"/>
      <c r="E117" s="239"/>
      <c r="F117" s="246"/>
      <c r="G117" s="239"/>
      <c r="H117" s="239"/>
    </row>
    <row r="118" spans="2:8" ht="12">
      <c r="B118" s="239"/>
      <c r="C118" s="239"/>
      <c r="D118" s="239"/>
      <c r="E118" s="239"/>
      <c r="F118" s="246"/>
      <c r="G118" s="239"/>
      <c r="H118" s="239"/>
    </row>
    <row r="119" spans="2:8" ht="12">
      <c r="B119" s="239"/>
      <c r="C119" s="239"/>
      <c r="D119" s="239"/>
      <c r="E119" s="239"/>
      <c r="F119" s="246"/>
      <c r="G119" s="239"/>
      <c r="H119" s="239"/>
    </row>
    <row r="120" spans="2:8" ht="12">
      <c r="B120" s="239"/>
      <c r="C120" s="239"/>
      <c r="D120" s="239"/>
      <c r="E120" s="239"/>
      <c r="F120" s="246"/>
      <c r="G120" s="239"/>
      <c r="H120" s="239"/>
    </row>
    <row r="121" spans="2:8" ht="12">
      <c r="B121" s="239"/>
      <c r="C121" s="239"/>
      <c r="D121" s="239"/>
      <c r="E121" s="239"/>
      <c r="F121" s="246"/>
      <c r="G121" s="239"/>
      <c r="H121" s="239"/>
    </row>
    <row r="122" spans="2:8" ht="12">
      <c r="B122" s="239"/>
      <c r="C122" s="239"/>
      <c r="D122" s="239"/>
      <c r="E122" s="239"/>
      <c r="F122" s="246"/>
      <c r="G122" s="239"/>
      <c r="H122" s="239"/>
    </row>
    <row r="123" spans="2:8" ht="12">
      <c r="B123" s="239"/>
      <c r="C123" s="239"/>
      <c r="D123" s="239"/>
      <c r="E123" s="239"/>
      <c r="F123" s="246"/>
      <c r="G123" s="239"/>
      <c r="H123" s="239"/>
    </row>
    <row r="124" spans="2:8" ht="12">
      <c r="B124" s="239"/>
      <c r="C124" s="239"/>
      <c r="D124" s="239"/>
      <c r="E124" s="239"/>
      <c r="F124" s="246"/>
      <c r="G124" s="239"/>
      <c r="H124" s="239"/>
    </row>
    <row r="125" spans="2:8" ht="12">
      <c r="B125" s="239"/>
      <c r="C125" s="239"/>
      <c r="D125" s="239"/>
      <c r="E125" s="239"/>
      <c r="F125" s="246"/>
      <c r="G125" s="239"/>
      <c r="H125" s="239"/>
    </row>
    <row r="126" spans="2:8" ht="12">
      <c r="B126" s="239"/>
      <c r="C126" s="239"/>
      <c r="D126" s="239"/>
      <c r="E126" s="239"/>
      <c r="F126" s="246"/>
      <c r="G126" s="239"/>
      <c r="H126" s="239"/>
    </row>
    <row r="127" spans="2:8" ht="12">
      <c r="B127" s="239"/>
      <c r="C127" s="239"/>
      <c r="D127" s="239"/>
      <c r="E127" s="239"/>
      <c r="F127" s="246"/>
      <c r="G127" s="239"/>
      <c r="H127" s="239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W127"/>
  <sheetViews>
    <sheetView showGridLines="0" showZeros="0" zoomScaleSheetLayoutView="130" workbookViewId="0" topLeftCell="A1">
      <selection activeCell="G54" sqref="G10:G54"/>
    </sheetView>
  </sheetViews>
  <sheetFormatPr defaultColWidth="9.140625" defaultRowHeight="12"/>
  <cols>
    <col min="1" max="1" width="5.28125" style="165" customWidth="1"/>
    <col min="2" max="2" width="4.421875" style="165" customWidth="1"/>
    <col min="3" max="3" width="14.140625" style="165" customWidth="1"/>
    <col min="4" max="4" width="109.140625" style="165" customWidth="1"/>
    <col min="5" max="5" width="5.28125" style="165" customWidth="1"/>
    <col min="6" max="6" width="10.7109375" style="241" customWidth="1"/>
    <col min="7" max="7" width="11.421875" style="165" customWidth="1"/>
    <col min="8" max="8" width="14.8515625" style="165" customWidth="1"/>
    <col min="9" max="9" width="11.8515625" style="165" bestFit="1" customWidth="1"/>
    <col min="10" max="16384" width="9.28125" style="165" customWidth="1"/>
  </cols>
  <sheetData>
    <row r="1" spans="2:8" ht="15.75">
      <c r="B1" s="322" t="s">
        <v>679</v>
      </c>
      <c r="C1" s="323"/>
      <c r="D1" s="323"/>
      <c r="E1" s="323"/>
      <c r="F1" s="323"/>
      <c r="G1" s="323"/>
      <c r="H1" s="324"/>
    </row>
    <row r="2" spans="2:8" ht="15.75" thickBot="1">
      <c r="B2" s="325" t="s">
        <v>680</v>
      </c>
      <c r="C2" s="326"/>
      <c r="D2" s="326"/>
      <c r="E2" s="326"/>
      <c r="F2" s="326"/>
      <c r="G2" s="326"/>
      <c r="H2" s="327"/>
    </row>
    <row r="3" spans="2:8" ht="13.5" thickTop="1">
      <c r="B3" s="328" t="s">
        <v>681</v>
      </c>
      <c r="C3" s="329"/>
      <c r="D3" s="166" t="s">
        <v>682</v>
      </c>
      <c r="E3" s="167"/>
      <c r="F3" s="168"/>
      <c r="G3" s="169"/>
      <c r="H3" s="170"/>
    </row>
    <row r="4" spans="2:8" ht="13.5" thickBot="1">
      <c r="B4" s="330" t="s">
        <v>683</v>
      </c>
      <c r="C4" s="331"/>
      <c r="D4" s="171" t="s">
        <v>684</v>
      </c>
      <c r="E4" s="172"/>
      <c r="F4" s="332"/>
      <c r="G4" s="332"/>
      <c r="H4" s="333"/>
    </row>
    <row r="5" spans="2:8" ht="13.5" thickTop="1">
      <c r="B5" s="173"/>
      <c r="C5" s="174"/>
      <c r="D5" s="175" t="s">
        <v>736</v>
      </c>
      <c r="E5" s="176"/>
      <c r="F5" s="177"/>
      <c r="G5" s="177"/>
      <c r="H5" s="178"/>
    </row>
    <row r="6" spans="2:8" ht="12">
      <c r="B6" s="179"/>
      <c r="C6" s="180"/>
      <c r="D6" s="180"/>
      <c r="E6" s="176"/>
      <c r="F6" s="181"/>
      <c r="G6" s="176"/>
      <c r="H6" s="182"/>
    </row>
    <row r="7" spans="1:8" ht="12.95" customHeight="1">
      <c r="A7" s="183" t="s">
        <v>686</v>
      </c>
      <c r="B7" s="184" t="s">
        <v>687</v>
      </c>
      <c r="C7" s="185" t="s">
        <v>688</v>
      </c>
      <c r="D7" s="185" t="s">
        <v>689</v>
      </c>
      <c r="E7" s="185" t="s">
        <v>133</v>
      </c>
      <c r="F7" s="186" t="s">
        <v>690</v>
      </c>
      <c r="G7" s="185" t="s">
        <v>691</v>
      </c>
      <c r="H7" s="187" t="s">
        <v>692</v>
      </c>
    </row>
    <row r="8" spans="1:8" ht="12.95" customHeight="1">
      <c r="A8" s="183"/>
      <c r="B8" s="188"/>
      <c r="C8" s="189" t="s">
        <v>144</v>
      </c>
      <c r="D8" s="190" t="s">
        <v>145</v>
      </c>
      <c r="E8" s="191"/>
      <c r="F8" s="192"/>
      <c r="G8" s="191"/>
      <c r="H8" s="193"/>
    </row>
    <row r="9" spans="1:12" ht="12.95" customHeight="1">
      <c r="A9" s="183">
        <v>1</v>
      </c>
      <c r="B9" s="194" t="s">
        <v>693</v>
      </c>
      <c r="C9" s="195" t="s">
        <v>82</v>
      </c>
      <c r="D9" s="196" t="s">
        <v>694</v>
      </c>
      <c r="E9" s="197"/>
      <c r="F9" s="198"/>
      <c r="G9" s="198"/>
      <c r="H9" s="199"/>
      <c r="I9" s="200"/>
      <c r="L9" s="201"/>
    </row>
    <row r="10" spans="1:101" ht="12.95" customHeight="1">
      <c r="A10" s="183">
        <f>A9+1</f>
        <v>2</v>
      </c>
      <c r="B10" s="202"/>
      <c r="C10" s="203"/>
      <c r="D10" s="204" t="s">
        <v>695</v>
      </c>
      <c r="E10" s="205" t="s">
        <v>345</v>
      </c>
      <c r="F10" s="206">
        <v>1</v>
      </c>
      <c r="G10" s="514"/>
      <c r="H10" s="207">
        <f>G10*F10</f>
        <v>0</v>
      </c>
      <c r="L10" s="201"/>
      <c r="AW10" s="165">
        <v>1</v>
      </c>
      <c r="AX10" s="165">
        <f>IF(AW10=1,H10,0)</f>
        <v>0</v>
      </c>
      <c r="AY10" s="165">
        <f>IF(AW10=2,H10,0)</f>
        <v>0</v>
      </c>
      <c r="AZ10" s="165">
        <f>IF(AW10=3,H10,0)</f>
        <v>0</v>
      </c>
      <c r="BA10" s="165">
        <f>IF(AW10=4,H10,0)</f>
        <v>0</v>
      </c>
      <c r="BB10" s="165">
        <f>IF(AW10=5,H10,0)</f>
        <v>0</v>
      </c>
      <c r="CW10" s="165">
        <v>0</v>
      </c>
    </row>
    <row r="11" spans="1:12" ht="12.95" customHeight="1">
      <c r="A11" s="183">
        <f>A10+1</f>
        <v>3</v>
      </c>
      <c r="B11" s="202"/>
      <c r="C11" s="203"/>
      <c r="D11" s="204" t="s">
        <v>696</v>
      </c>
      <c r="E11" s="205" t="s">
        <v>697</v>
      </c>
      <c r="F11" s="206">
        <v>1</v>
      </c>
      <c r="G11" s="514"/>
      <c r="H11" s="207">
        <f>G11*F11</f>
        <v>0</v>
      </c>
      <c r="L11" s="201"/>
    </row>
    <row r="12" spans="1:54" ht="12.95" customHeight="1">
      <c r="A12" s="183">
        <f aca="true" t="shared" si="0" ref="A12:A54">A11+1</f>
        <v>4</v>
      </c>
      <c r="B12" s="208"/>
      <c r="C12" s="209" t="s">
        <v>698</v>
      </c>
      <c r="D12" s="210" t="str">
        <f>CONCATENATE(C9," ",D9)</f>
        <v>1 Bourací práce prostupy</v>
      </c>
      <c r="E12" s="211"/>
      <c r="F12" s="212"/>
      <c r="G12" s="517"/>
      <c r="H12" s="213">
        <f>SUM(H10:H11)</f>
        <v>0</v>
      </c>
      <c r="L12" s="201"/>
      <c r="AX12" s="214">
        <f>SUM(AX9:AX10)</f>
        <v>0</v>
      </c>
      <c r="AY12" s="214">
        <f>SUM(AY9:AY10)</f>
        <v>0</v>
      </c>
      <c r="AZ12" s="214">
        <f>SUM(AZ9:AZ10)</f>
        <v>0</v>
      </c>
      <c r="BA12" s="214">
        <f>SUM(BA9:BA10)</f>
        <v>0</v>
      </c>
      <c r="BB12" s="214">
        <f>SUM(BB9:BB10)</f>
        <v>0</v>
      </c>
    </row>
    <row r="13" spans="1:54" ht="12.95" customHeight="1">
      <c r="A13" s="183">
        <f t="shared" si="0"/>
        <v>5</v>
      </c>
      <c r="B13" s="215"/>
      <c r="C13" s="216" t="s">
        <v>144</v>
      </c>
      <c r="D13" s="217" t="s">
        <v>699</v>
      </c>
      <c r="E13" s="218"/>
      <c r="F13" s="219"/>
      <c r="G13" s="518"/>
      <c r="H13" s="220">
        <f>H12</f>
        <v>0</v>
      </c>
      <c r="L13" s="201"/>
      <c r="AX13" s="214"/>
      <c r="AY13" s="214"/>
      <c r="AZ13" s="214"/>
      <c r="BA13" s="214"/>
      <c r="BB13" s="214"/>
    </row>
    <row r="14" spans="1:54" ht="12.95" customHeight="1">
      <c r="A14" s="183">
        <f t="shared" si="0"/>
        <v>6</v>
      </c>
      <c r="B14" s="221"/>
      <c r="C14" s="189" t="s">
        <v>216</v>
      </c>
      <c r="D14" s="190" t="s">
        <v>217</v>
      </c>
      <c r="E14" s="222"/>
      <c r="F14" s="223"/>
      <c r="G14" s="516"/>
      <c r="H14" s="224"/>
      <c r="L14" s="201"/>
      <c r="AX14" s="214"/>
      <c r="AY14" s="214"/>
      <c r="AZ14" s="214"/>
      <c r="BA14" s="214"/>
      <c r="BB14" s="214"/>
    </row>
    <row r="15" spans="1:12" ht="12.95" customHeight="1">
      <c r="A15" s="183">
        <f t="shared" si="0"/>
        <v>7</v>
      </c>
      <c r="B15" s="194" t="s">
        <v>693</v>
      </c>
      <c r="C15" s="195" t="s">
        <v>155</v>
      </c>
      <c r="D15" s="196" t="s">
        <v>700</v>
      </c>
      <c r="E15" s="197"/>
      <c r="F15" s="198"/>
      <c r="G15" s="515"/>
      <c r="H15" s="199"/>
      <c r="I15" s="200"/>
      <c r="L15" s="201"/>
    </row>
    <row r="16" spans="1:12" ht="12.95" customHeight="1">
      <c r="A16" s="183">
        <f t="shared" si="0"/>
        <v>8</v>
      </c>
      <c r="B16" s="194"/>
      <c r="C16" s="195"/>
      <c r="D16" s="225" t="s">
        <v>701</v>
      </c>
      <c r="E16" s="205" t="s">
        <v>184</v>
      </c>
      <c r="F16" s="206">
        <v>1</v>
      </c>
      <c r="G16" s="514"/>
      <c r="H16" s="207">
        <f>F16*G16</f>
        <v>0</v>
      </c>
      <c r="I16" s="200"/>
      <c r="L16" s="201"/>
    </row>
    <row r="17" spans="1:12" ht="12.95" customHeight="1">
      <c r="A17" s="183">
        <f t="shared" si="0"/>
        <v>9</v>
      </c>
      <c r="B17" s="194"/>
      <c r="C17" s="195"/>
      <c r="D17" s="225" t="s">
        <v>702</v>
      </c>
      <c r="E17" s="205" t="s">
        <v>184</v>
      </c>
      <c r="F17" s="206">
        <v>2</v>
      </c>
      <c r="G17" s="514"/>
      <c r="H17" s="207">
        <f>F17*G17</f>
        <v>0</v>
      </c>
      <c r="I17" s="200"/>
      <c r="L17" s="201"/>
    </row>
    <row r="18" spans="1:12" ht="12.95" customHeight="1">
      <c r="A18" s="183">
        <f t="shared" si="0"/>
        <v>10</v>
      </c>
      <c r="B18" s="194"/>
      <c r="C18" s="195"/>
      <c r="D18" s="225" t="s">
        <v>703</v>
      </c>
      <c r="E18" s="205" t="s">
        <v>184</v>
      </c>
      <c r="F18" s="206">
        <f>SUM(F16:F17)</f>
        <v>3</v>
      </c>
      <c r="G18" s="514"/>
      <c r="H18" s="207">
        <f>F18*G18</f>
        <v>0</v>
      </c>
      <c r="I18" s="200"/>
      <c r="L18" s="201"/>
    </row>
    <row r="19" spans="1:12" ht="12.95" customHeight="1">
      <c r="A19" s="183">
        <f t="shared" si="0"/>
        <v>11</v>
      </c>
      <c r="B19" s="194"/>
      <c r="C19" s="195"/>
      <c r="D19" s="225" t="s">
        <v>704</v>
      </c>
      <c r="E19" s="205" t="s">
        <v>231</v>
      </c>
      <c r="F19" s="206">
        <v>1</v>
      </c>
      <c r="G19" s="514"/>
      <c r="H19" s="207">
        <f>G19*F19</f>
        <v>0</v>
      </c>
      <c r="I19" s="200"/>
      <c r="L19" s="201"/>
    </row>
    <row r="20" spans="1:12" ht="12.95" customHeight="1">
      <c r="A20" s="183">
        <f t="shared" si="0"/>
        <v>12</v>
      </c>
      <c r="B20" s="194"/>
      <c r="C20" s="209" t="s">
        <v>698</v>
      </c>
      <c r="D20" s="210" t="str">
        <f>CONCATENATE(C15," ",D15)</f>
        <v>2 Trubní vedení - vnitřní ležatá kanalizace splašková</v>
      </c>
      <c r="E20" s="211"/>
      <c r="F20" s="212"/>
      <c r="G20" s="517"/>
      <c r="H20" s="213">
        <f>SUM(H16:H19)</f>
        <v>0</v>
      </c>
      <c r="I20" s="200"/>
      <c r="L20" s="201"/>
    </row>
    <row r="21" spans="1:12" ht="12.95" customHeight="1">
      <c r="A21" s="183">
        <f t="shared" si="0"/>
        <v>13</v>
      </c>
      <c r="B21" s="194"/>
      <c r="C21" s="195" t="s">
        <v>154</v>
      </c>
      <c r="D21" s="196" t="s">
        <v>705</v>
      </c>
      <c r="E21" s="197"/>
      <c r="F21" s="198"/>
      <c r="G21" s="515"/>
      <c r="H21" s="199"/>
      <c r="I21" s="200"/>
      <c r="L21" s="201"/>
    </row>
    <row r="22" spans="1:12" ht="12.95" customHeight="1">
      <c r="A22" s="183">
        <f t="shared" si="0"/>
        <v>14</v>
      </c>
      <c r="B22" s="194"/>
      <c r="C22" s="195"/>
      <c r="D22" s="225" t="s">
        <v>706</v>
      </c>
      <c r="E22" s="205" t="s">
        <v>184</v>
      </c>
      <c r="F22" s="206">
        <v>1</v>
      </c>
      <c r="G22" s="514"/>
      <c r="H22" s="207">
        <f>F22*G22</f>
        <v>0</v>
      </c>
      <c r="I22" s="200"/>
      <c r="L22" s="201"/>
    </row>
    <row r="23" spans="1:12" ht="12.95" customHeight="1">
      <c r="A23" s="183">
        <f t="shared" si="0"/>
        <v>15</v>
      </c>
      <c r="B23" s="194"/>
      <c r="C23" s="195"/>
      <c r="D23" s="225" t="s">
        <v>707</v>
      </c>
      <c r="E23" s="205" t="s">
        <v>184</v>
      </c>
      <c r="F23" s="206">
        <v>3</v>
      </c>
      <c r="G23" s="514"/>
      <c r="H23" s="207">
        <f>F23*G23</f>
        <v>0</v>
      </c>
      <c r="I23" s="200"/>
      <c r="L23" s="201"/>
    </row>
    <row r="24" spans="1:12" ht="12.95" customHeight="1">
      <c r="A24" s="183">
        <f t="shared" si="0"/>
        <v>16</v>
      </c>
      <c r="B24" s="194"/>
      <c r="C24" s="195"/>
      <c r="D24" s="225" t="s">
        <v>703</v>
      </c>
      <c r="E24" s="205" t="s">
        <v>184</v>
      </c>
      <c r="F24" s="206">
        <f>SUM(F22:F23)</f>
        <v>4</v>
      </c>
      <c r="G24" s="514"/>
      <c r="H24" s="207">
        <f>F24*G24</f>
        <v>0</v>
      </c>
      <c r="I24" s="200"/>
      <c r="L24" s="201"/>
    </row>
    <row r="25" spans="1:12" ht="12.95" customHeight="1">
      <c r="A25" s="183">
        <f t="shared" si="0"/>
        <v>17</v>
      </c>
      <c r="B25" s="194"/>
      <c r="C25" s="195"/>
      <c r="D25" s="225" t="s">
        <v>704</v>
      </c>
      <c r="E25" s="205" t="s">
        <v>231</v>
      </c>
      <c r="F25" s="206">
        <v>1</v>
      </c>
      <c r="G25" s="514"/>
      <c r="H25" s="207">
        <f>F25*G25</f>
        <v>0</v>
      </c>
      <c r="I25" s="200"/>
      <c r="L25" s="201"/>
    </row>
    <row r="26" spans="1:12" ht="12.95" customHeight="1">
      <c r="A26" s="183">
        <f t="shared" si="0"/>
        <v>18</v>
      </c>
      <c r="B26" s="194"/>
      <c r="C26" s="209" t="s">
        <v>698</v>
      </c>
      <c r="D26" s="210" t="str">
        <f>CONCATENATE(C21," ",D21)</f>
        <v>4 Trubní vedení - vnitřní připojovací a stoupací gravitační kanalizace</v>
      </c>
      <c r="E26" s="211"/>
      <c r="F26" s="212"/>
      <c r="G26" s="517"/>
      <c r="H26" s="213">
        <f>SUM(H22:H25)</f>
        <v>0</v>
      </c>
      <c r="I26" s="200"/>
      <c r="L26" s="201"/>
    </row>
    <row r="27" spans="1:12" ht="12.95" customHeight="1">
      <c r="A27" s="183">
        <f t="shared" si="0"/>
        <v>19</v>
      </c>
      <c r="B27" s="194"/>
      <c r="C27" s="195" t="s">
        <v>173</v>
      </c>
      <c r="D27" s="196" t="s">
        <v>708</v>
      </c>
      <c r="E27" s="197"/>
      <c r="F27" s="198"/>
      <c r="G27" s="515"/>
      <c r="H27" s="199"/>
      <c r="I27" s="200"/>
      <c r="L27" s="201"/>
    </row>
    <row r="28" spans="1:12" ht="12.95" customHeight="1">
      <c r="A28" s="183">
        <f t="shared" si="0"/>
        <v>20</v>
      </c>
      <c r="B28" s="194"/>
      <c r="C28" s="195"/>
      <c r="D28" s="225" t="s">
        <v>709</v>
      </c>
      <c r="E28" s="205" t="s">
        <v>345</v>
      </c>
      <c r="F28" s="206">
        <v>1</v>
      </c>
      <c r="G28" s="514"/>
      <c r="H28" s="207">
        <f>F28*G28</f>
        <v>0</v>
      </c>
      <c r="I28" s="200"/>
      <c r="L28" s="201"/>
    </row>
    <row r="29" spans="1:12" ht="12.95" customHeight="1">
      <c r="A29" s="183">
        <f t="shared" si="0"/>
        <v>21</v>
      </c>
      <c r="B29" s="194"/>
      <c r="C29" s="195"/>
      <c r="D29" s="225" t="s">
        <v>710</v>
      </c>
      <c r="E29" s="205" t="s">
        <v>345</v>
      </c>
      <c r="F29" s="206">
        <v>2</v>
      </c>
      <c r="G29" s="514"/>
      <c r="H29" s="207">
        <f>F29*G29</f>
        <v>0</v>
      </c>
      <c r="I29" s="200"/>
      <c r="L29" s="201"/>
    </row>
    <row r="30" spans="1:12" ht="12.95" customHeight="1">
      <c r="A30" s="183">
        <f t="shared" si="0"/>
        <v>22</v>
      </c>
      <c r="B30" s="194"/>
      <c r="C30" s="195"/>
      <c r="D30" s="225" t="s">
        <v>711</v>
      </c>
      <c r="E30" s="205" t="s">
        <v>345</v>
      </c>
      <c r="F30" s="206">
        <v>1</v>
      </c>
      <c r="G30" s="514"/>
      <c r="H30" s="207">
        <f>F30*G30</f>
        <v>0</v>
      </c>
      <c r="I30" s="200"/>
      <c r="L30" s="201"/>
    </row>
    <row r="31" spans="1:12" ht="12.95" customHeight="1">
      <c r="A31" s="183">
        <f t="shared" si="0"/>
        <v>23</v>
      </c>
      <c r="B31" s="194"/>
      <c r="C31" s="195"/>
      <c r="D31" s="225" t="s">
        <v>704</v>
      </c>
      <c r="E31" s="205" t="s">
        <v>231</v>
      </c>
      <c r="F31" s="206">
        <v>1</v>
      </c>
      <c r="G31" s="514"/>
      <c r="H31" s="207">
        <f>F31*G31</f>
        <v>0</v>
      </c>
      <c r="I31" s="200"/>
      <c r="L31" s="201"/>
    </row>
    <row r="32" spans="1:12" ht="12.95" customHeight="1">
      <c r="A32" s="183">
        <f t="shared" si="0"/>
        <v>24</v>
      </c>
      <c r="B32" s="194"/>
      <c r="C32" s="209" t="s">
        <v>698</v>
      </c>
      <c r="D32" s="210" t="str">
        <f>CONCATENATE(C27," ",D27)</f>
        <v>5 Trubní vedení - kanalizace tvarovky, armatury, výpustky</v>
      </c>
      <c r="E32" s="211"/>
      <c r="F32" s="212"/>
      <c r="G32" s="517"/>
      <c r="H32" s="213">
        <f>SUM(H28:H31)</f>
        <v>0</v>
      </c>
      <c r="I32" s="200"/>
      <c r="L32" s="201"/>
    </row>
    <row r="33" spans="1:12" ht="12.95" customHeight="1">
      <c r="A33" s="183">
        <f t="shared" si="0"/>
        <v>25</v>
      </c>
      <c r="B33" s="194"/>
      <c r="C33" s="195" t="s">
        <v>186</v>
      </c>
      <c r="D33" s="196" t="s">
        <v>712</v>
      </c>
      <c r="E33" s="197"/>
      <c r="F33" s="198"/>
      <c r="G33" s="515"/>
      <c r="H33" s="199"/>
      <c r="I33" s="200"/>
      <c r="L33" s="201"/>
    </row>
    <row r="34" spans="1:12" ht="12.95" customHeight="1">
      <c r="A34" s="183">
        <f t="shared" si="0"/>
        <v>26</v>
      </c>
      <c r="B34" s="194"/>
      <c r="C34" s="195"/>
      <c r="D34" s="225" t="s">
        <v>713</v>
      </c>
      <c r="E34" s="205" t="s">
        <v>184</v>
      </c>
      <c r="F34" s="206">
        <v>5</v>
      </c>
      <c r="G34" s="514"/>
      <c r="H34" s="207">
        <f>F34*G34</f>
        <v>0</v>
      </c>
      <c r="I34" s="200"/>
      <c r="L34" s="201"/>
    </row>
    <row r="35" spans="1:12" ht="12.95" customHeight="1">
      <c r="A35" s="183">
        <f t="shared" si="0"/>
        <v>27</v>
      </c>
      <c r="B35" s="194"/>
      <c r="C35" s="195"/>
      <c r="D35" s="225" t="s">
        <v>714</v>
      </c>
      <c r="E35" s="205" t="s">
        <v>184</v>
      </c>
      <c r="F35" s="206">
        <v>4</v>
      </c>
      <c r="G35" s="514"/>
      <c r="H35" s="207">
        <f>F35*G35</f>
        <v>0</v>
      </c>
      <c r="I35" s="200"/>
      <c r="L35" s="201"/>
    </row>
    <row r="36" spans="1:12" ht="12.95" customHeight="1">
      <c r="A36" s="183">
        <f t="shared" si="0"/>
        <v>28</v>
      </c>
      <c r="B36" s="194"/>
      <c r="C36" s="195"/>
      <c r="D36" s="225" t="s">
        <v>715</v>
      </c>
      <c r="E36" s="205" t="s">
        <v>184</v>
      </c>
      <c r="F36" s="206">
        <f>SUM(F34:F35)</f>
        <v>9</v>
      </c>
      <c r="G36" s="514"/>
      <c r="H36" s="207">
        <f aca="true" t="shared" si="1" ref="H36:H41">F36*G36</f>
        <v>0</v>
      </c>
      <c r="I36" s="200"/>
      <c r="L36" s="201"/>
    </row>
    <row r="37" spans="1:12" ht="12.95" customHeight="1">
      <c r="A37" s="183">
        <f t="shared" si="0"/>
        <v>29</v>
      </c>
      <c r="B37" s="194"/>
      <c r="C37" s="195"/>
      <c r="D37" s="225" t="s">
        <v>716</v>
      </c>
      <c r="E37" s="205" t="s">
        <v>184</v>
      </c>
      <c r="F37" s="206">
        <f>F36</f>
        <v>9</v>
      </c>
      <c r="G37" s="514"/>
      <c r="H37" s="207">
        <f t="shared" si="1"/>
        <v>0</v>
      </c>
      <c r="I37" s="200"/>
      <c r="L37" s="201"/>
    </row>
    <row r="38" spans="1:12" ht="12.95" customHeight="1">
      <c r="A38" s="183">
        <f>A37+1</f>
        <v>30</v>
      </c>
      <c r="B38" s="194"/>
      <c r="C38" s="195"/>
      <c r="D38" s="225" t="s">
        <v>717</v>
      </c>
      <c r="E38" s="205" t="s">
        <v>184</v>
      </c>
      <c r="F38" s="206">
        <f>F37</f>
        <v>9</v>
      </c>
      <c r="G38" s="514"/>
      <c r="H38" s="207">
        <f t="shared" si="1"/>
        <v>0</v>
      </c>
      <c r="I38" s="200"/>
      <c r="L38" s="201"/>
    </row>
    <row r="39" spans="1:12" ht="12.95" customHeight="1">
      <c r="A39" s="183">
        <f aca="true" t="shared" si="2" ref="A39:A48">A38+1</f>
        <v>31</v>
      </c>
      <c r="B39" s="194"/>
      <c r="C39" s="195"/>
      <c r="D39" s="225" t="s">
        <v>711</v>
      </c>
      <c r="E39" s="205" t="s">
        <v>345</v>
      </c>
      <c r="F39" s="206">
        <v>2</v>
      </c>
      <c r="G39" s="514"/>
      <c r="H39" s="207">
        <f t="shared" si="1"/>
        <v>0</v>
      </c>
      <c r="I39" s="200"/>
      <c r="L39" s="201"/>
    </row>
    <row r="40" spans="1:12" ht="12.95" customHeight="1">
      <c r="A40" s="183">
        <f t="shared" si="2"/>
        <v>32</v>
      </c>
      <c r="B40" s="194"/>
      <c r="C40" s="195"/>
      <c r="D40" s="225" t="s">
        <v>718</v>
      </c>
      <c r="E40" s="205" t="s">
        <v>719</v>
      </c>
      <c r="F40" s="206">
        <v>1</v>
      </c>
      <c r="G40" s="514"/>
      <c r="H40" s="207">
        <f t="shared" si="1"/>
        <v>0</v>
      </c>
      <c r="I40" s="200"/>
      <c r="L40" s="201"/>
    </row>
    <row r="41" spans="1:12" ht="12.95" customHeight="1">
      <c r="A41" s="183">
        <f t="shared" si="2"/>
        <v>33</v>
      </c>
      <c r="B41" s="194"/>
      <c r="C41" s="195"/>
      <c r="D41" s="225" t="s">
        <v>704</v>
      </c>
      <c r="E41" s="205" t="s">
        <v>231</v>
      </c>
      <c r="F41" s="206">
        <v>1</v>
      </c>
      <c r="G41" s="514"/>
      <c r="H41" s="207">
        <f t="shared" si="1"/>
        <v>0</v>
      </c>
      <c r="I41" s="200"/>
      <c r="L41" s="201"/>
    </row>
    <row r="42" spans="1:12" ht="12.95" customHeight="1">
      <c r="A42" s="183">
        <f t="shared" si="2"/>
        <v>34</v>
      </c>
      <c r="B42" s="194"/>
      <c r="C42" s="209" t="s">
        <v>698</v>
      </c>
      <c r="D42" s="210" t="str">
        <f>CONCATENATE(C33," ",D33)</f>
        <v>8 Trubní vedení - vnitřní rozvod studené vody a teplé vody</v>
      </c>
      <c r="E42" s="211"/>
      <c r="F42" s="212"/>
      <c r="G42" s="517"/>
      <c r="H42" s="213">
        <f>SUM(H34:H41)</f>
        <v>0</v>
      </c>
      <c r="I42" s="200"/>
      <c r="L42" s="201"/>
    </row>
    <row r="43" spans="1:12" ht="12.95" customHeight="1">
      <c r="A43" s="183">
        <f t="shared" si="2"/>
        <v>35</v>
      </c>
      <c r="B43" s="194"/>
      <c r="C43" s="195" t="s">
        <v>164</v>
      </c>
      <c r="D43" s="196" t="s">
        <v>720</v>
      </c>
      <c r="E43" s="197"/>
      <c r="F43" s="198"/>
      <c r="G43" s="515"/>
      <c r="H43" s="199"/>
      <c r="I43" s="200"/>
      <c r="L43" s="201"/>
    </row>
    <row r="44" spans="1:12" ht="12.95" customHeight="1">
      <c r="A44" s="183">
        <f t="shared" si="2"/>
        <v>36</v>
      </c>
      <c r="B44" s="194"/>
      <c r="C44" s="195"/>
      <c r="D44" s="225" t="s">
        <v>721</v>
      </c>
      <c r="E44" s="205" t="s">
        <v>345</v>
      </c>
      <c r="F44" s="206">
        <v>3</v>
      </c>
      <c r="G44" s="514"/>
      <c r="H44" s="207">
        <f aca="true" t="shared" si="3" ref="H44:H49">F44*G44</f>
        <v>0</v>
      </c>
      <c r="I44" s="200"/>
      <c r="L44" s="201"/>
    </row>
    <row r="45" spans="1:12" ht="12.95" customHeight="1">
      <c r="A45" s="183">
        <f t="shared" si="2"/>
        <v>37</v>
      </c>
      <c r="B45" s="194"/>
      <c r="C45" s="195"/>
      <c r="D45" s="225" t="s">
        <v>722</v>
      </c>
      <c r="E45" s="205" t="s">
        <v>345</v>
      </c>
      <c r="F45" s="206">
        <v>2</v>
      </c>
      <c r="G45" s="514"/>
      <c r="H45" s="207">
        <f t="shared" si="3"/>
        <v>0</v>
      </c>
      <c r="I45" s="200"/>
      <c r="L45" s="201"/>
    </row>
    <row r="46" spans="1:12" ht="12.95" customHeight="1">
      <c r="A46" s="183">
        <f t="shared" si="2"/>
        <v>38</v>
      </c>
      <c r="B46" s="194"/>
      <c r="C46" s="195"/>
      <c r="D46" s="225" t="s">
        <v>723</v>
      </c>
      <c r="E46" s="205" t="s">
        <v>345</v>
      </c>
      <c r="F46" s="206">
        <v>5</v>
      </c>
      <c r="G46" s="514"/>
      <c r="H46" s="207">
        <f t="shared" si="3"/>
        <v>0</v>
      </c>
      <c r="I46" s="200"/>
      <c r="L46" s="201"/>
    </row>
    <row r="47" spans="1:12" ht="12.95" customHeight="1">
      <c r="A47" s="183">
        <f t="shared" si="2"/>
        <v>39</v>
      </c>
      <c r="B47" s="194"/>
      <c r="C47" s="195"/>
      <c r="D47" s="225" t="s">
        <v>732</v>
      </c>
      <c r="E47" s="205" t="s">
        <v>733</v>
      </c>
      <c r="F47" s="206">
        <v>1</v>
      </c>
      <c r="G47" s="514"/>
      <c r="H47" s="207">
        <f t="shared" si="3"/>
        <v>0</v>
      </c>
      <c r="I47" s="200"/>
      <c r="L47" s="201"/>
    </row>
    <row r="48" spans="1:12" ht="12.95" customHeight="1">
      <c r="A48" s="183">
        <f t="shared" si="2"/>
        <v>40</v>
      </c>
      <c r="B48" s="194"/>
      <c r="C48" s="195"/>
      <c r="D48" s="225" t="s">
        <v>724</v>
      </c>
      <c r="E48" s="205" t="s">
        <v>345</v>
      </c>
      <c r="F48" s="206">
        <v>3</v>
      </c>
      <c r="G48" s="514"/>
      <c r="H48" s="207">
        <f t="shared" si="3"/>
        <v>0</v>
      </c>
      <c r="I48" s="200"/>
      <c r="L48" s="201"/>
    </row>
    <row r="49" spans="1:12" ht="12.95" customHeight="1">
      <c r="A49" s="183">
        <f t="shared" si="0"/>
        <v>41</v>
      </c>
      <c r="B49" s="194"/>
      <c r="C49" s="195"/>
      <c r="D49" s="225" t="s">
        <v>725</v>
      </c>
      <c r="E49" s="205" t="s">
        <v>231</v>
      </c>
      <c r="F49" s="206">
        <v>1</v>
      </c>
      <c r="G49" s="514"/>
      <c r="H49" s="207">
        <f t="shared" si="3"/>
        <v>0</v>
      </c>
      <c r="I49" s="200"/>
      <c r="L49" s="201"/>
    </row>
    <row r="50" spans="1:12" ht="12.95" customHeight="1">
      <c r="A50" s="183">
        <f t="shared" si="0"/>
        <v>42</v>
      </c>
      <c r="B50" s="194"/>
      <c r="C50" s="209" t="s">
        <v>698</v>
      </c>
      <c r="D50" s="210" t="str">
        <f>CONCATENATE(C43," ",D43)</f>
        <v>9 Trubní vedení - vodovod armatury, zařízení</v>
      </c>
      <c r="E50" s="211"/>
      <c r="F50" s="212"/>
      <c r="G50" s="517"/>
      <c r="H50" s="213">
        <f>SUM(H44:H49)</f>
        <v>0</v>
      </c>
      <c r="I50" s="200"/>
      <c r="L50" s="201"/>
    </row>
    <row r="51" spans="1:12" ht="12.95" customHeight="1">
      <c r="A51" s="183">
        <f t="shared" si="0"/>
        <v>43</v>
      </c>
      <c r="B51" s="221"/>
      <c r="C51" s="189" t="s">
        <v>216</v>
      </c>
      <c r="D51" s="226" t="s">
        <v>726</v>
      </c>
      <c r="E51" s="222"/>
      <c r="F51" s="223"/>
      <c r="G51" s="516"/>
      <c r="H51" s="224">
        <f>H50+H42+H32+H26+H20</f>
        <v>0</v>
      </c>
      <c r="I51" s="200"/>
      <c r="L51" s="201"/>
    </row>
    <row r="52" spans="1:8" ht="12">
      <c r="A52" s="183">
        <f t="shared" si="0"/>
        <v>44</v>
      </c>
      <c r="B52" s="194" t="s">
        <v>693</v>
      </c>
      <c r="C52" s="195"/>
      <c r="D52" s="196" t="s">
        <v>727</v>
      </c>
      <c r="E52" s="197"/>
      <c r="F52" s="198"/>
      <c r="G52" s="515"/>
      <c r="H52" s="199"/>
    </row>
    <row r="53" spans="1:8" ht="12">
      <c r="A53" s="183">
        <f t="shared" si="0"/>
        <v>45</v>
      </c>
      <c r="B53" s="202"/>
      <c r="C53" s="203"/>
      <c r="D53" s="227" t="s">
        <v>728</v>
      </c>
      <c r="E53" s="205" t="s">
        <v>345</v>
      </c>
      <c r="F53" s="206">
        <v>1</v>
      </c>
      <c r="G53" s="514"/>
      <c r="H53" s="207">
        <f>F53*G53</f>
        <v>0</v>
      </c>
    </row>
    <row r="54" spans="1:8" ht="12">
      <c r="A54" s="183">
        <f t="shared" si="0"/>
        <v>46</v>
      </c>
      <c r="B54" s="202"/>
      <c r="C54" s="203"/>
      <c r="D54" s="227" t="s">
        <v>729</v>
      </c>
      <c r="E54" s="205" t="s">
        <v>345</v>
      </c>
      <c r="F54" s="206">
        <v>1</v>
      </c>
      <c r="G54" s="514"/>
      <c r="H54" s="207">
        <f>F54*G54</f>
        <v>0</v>
      </c>
    </row>
    <row r="55" spans="1:8" ht="13.5" thickBot="1">
      <c r="A55" s="183">
        <f>A54+1</f>
        <v>47</v>
      </c>
      <c r="B55" s="208"/>
      <c r="C55" s="209" t="s">
        <v>698</v>
      </c>
      <c r="D55" s="210" t="str">
        <f>CONCATENATE(C52," ",D52)</f>
        <v xml:space="preserve"> VRN + práce</v>
      </c>
      <c r="E55" s="211"/>
      <c r="F55" s="212"/>
      <c r="G55" s="212"/>
      <c r="H55" s="213">
        <f>SUM(H53:H54)</f>
        <v>0</v>
      </c>
    </row>
    <row r="56" spans="1:8" ht="13.5" thickBot="1">
      <c r="A56" s="183">
        <f>A55+1</f>
        <v>48</v>
      </c>
      <c r="B56" s="228"/>
      <c r="C56" s="229"/>
      <c r="D56" s="175"/>
      <c r="E56" s="230"/>
      <c r="F56" s="231"/>
      <c r="G56" s="231"/>
      <c r="H56" s="232">
        <f>H51+H13+H55</f>
        <v>0</v>
      </c>
    </row>
    <row r="57" spans="1:8" ht="12">
      <c r="A57" s="183">
        <f>A56+1</f>
        <v>49</v>
      </c>
      <c r="B57" s="228"/>
      <c r="C57" s="233"/>
      <c r="D57" s="175"/>
      <c r="E57" s="230"/>
      <c r="F57" s="231"/>
      <c r="G57" s="231"/>
      <c r="H57" s="234"/>
    </row>
    <row r="58" spans="1:8" ht="13.5" thickBot="1">
      <c r="A58" s="183">
        <f>A57+1</f>
        <v>50</v>
      </c>
      <c r="B58" s="235"/>
      <c r="C58" s="236" t="s">
        <v>730</v>
      </c>
      <c r="D58" s="236"/>
      <c r="E58" s="236"/>
      <c r="F58" s="236"/>
      <c r="G58" s="236"/>
      <c r="H58" s="237"/>
    </row>
    <row r="59" spans="1:6" ht="12">
      <c r="A59" s="183"/>
      <c r="D59" s="238"/>
      <c r="F59" s="165"/>
    </row>
    <row r="60" spans="1:6" ht="12">
      <c r="A60" s="183"/>
      <c r="F60" s="165"/>
    </row>
    <row r="61" spans="1:6" ht="12">
      <c r="A61" s="183"/>
      <c r="F61" s="165"/>
    </row>
    <row r="62" spans="1:6" ht="12">
      <c r="A62" s="183"/>
      <c r="F62" s="165"/>
    </row>
    <row r="63" spans="1:6" ht="12">
      <c r="A63" s="183"/>
      <c r="F63" s="165"/>
    </row>
    <row r="64" spans="1:6" ht="12">
      <c r="A64" s="183"/>
      <c r="F64" s="165"/>
    </row>
    <row r="65" spans="1:6" ht="12">
      <c r="A65" s="183"/>
      <c r="F65" s="165"/>
    </row>
    <row r="66" spans="1:6" ht="12">
      <c r="A66" s="183"/>
      <c r="F66" s="165"/>
    </row>
    <row r="67" spans="1:6" ht="12">
      <c r="A67" s="183"/>
      <c r="F67" s="165"/>
    </row>
    <row r="68" spans="1:6" ht="12">
      <c r="A68" s="183"/>
      <c r="F68" s="165"/>
    </row>
    <row r="69" spans="1:6" ht="12">
      <c r="A69" s="183"/>
      <c r="F69" s="165"/>
    </row>
    <row r="70" spans="1:6" ht="12">
      <c r="A70" s="183"/>
      <c r="F70" s="165"/>
    </row>
    <row r="71" spans="1:6" ht="12">
      <c r="A71" s="183"/>
      <c r="F71" s="165"/>
    </row>
    <row r="72" spans="1:6" ht="12">
      <c r="A72" s="183"/>
      <c r="F72" s="165"/>
    </row>
    <row r="73" spans="1:6" ht="12">
      <c r="A73" s="183"/>
      <c r="F73" s="165"/>
    </row>
    <row r="74" spans="1:6" ht="12">
      <c r="A74" s="183"/>
      <c r="F74" s="165"/>
    </row>
    <row r="75" spans="1:6" ht="12">
      <c r="A75" s="183"/>
      <c r="F75" s="165"/>
    </row>
    <row r="76" spans="1:6" ht="12">
      <c r="A76" s="183"/>
      <c r="F76" s="165"/>
    </row>
    <row r="77" spans="1:6" ht="12">
      <c r="A77" s="183"/>
      <c r="F77" s="165"/>
    </row>
    <row r="78" spans="1:8" ht="12">
      <c r="A78" s="183"/>
      <c r="B78" s="239"/>
      <c r="C78" s="239"/>
      <c r="D78" s="239"/>
      <c r="E78" s="239"/>
      <c r="F78" s="239"/>
      <c r="G78" s="239"/>
      <c r="H78" s="239"/>
    </row>
    <row r="79" spans="1:8" ht="12">
      <c r="A79" s="183"/>
      <c r="B79" s="239"/>
      <c r="C79" s="239"/>
      <c r="D79" s="239"/>
      <c r="E79" s="239"/>
      <c r="F79" s="239"/>
      <c r="G79" s="239"/>
      <c r="H79" s="239"/>
    </row>
    <row r="80" spans="2:8" ht="12">
      <c r="B80" s="239"/>
      <c r="C80" s="239"/>
      <c r="D80" s="239"/>
      <c r="E80" s="239"/>
      <c r="F80" s="239"/>
      <c r="G80" s="239"/>
      <c r="H80" s="239"/>
    </row>
    <row r="81" spans="2:8" ht="12">
      <c r="B81" s="239"/>
      <c r="C81" s="239"/>
      <c r="D81" s="239"/>
      <c r="E81" s="239"/>
      <c r="F81" s="239"/>
      <c r="G81" s="239"/>
      <c r="H81" s="239"/>
    </row>
    <row r="82" ht="12">
      <c r="F82" s="165"/>
    </row>
    <row r="83" ht="12">
      <c r="F83" s="165"/>
    </row>
    <row r="84" ht="12">
      <c r="F84" s="165"/>
    </row>
    <row r="85" ht="12">
      <c r="F85" s="165"/>
    </row>
    <row r="86" ht="12">
      <c r="F86" s="165"/>
    </row>
    <row r="87" ht="12">
      <c r="F87" s="165"/>
    </row>
    <row r="88" ht="12">
      <c r="F88" s="165"/>
    </row>
    <row r="89" ht="12">
      <c r="F89" s="165"/>
    </row>
    <row r="90" ht="12">
      <c r="F90" s="165"/>
    </row>
    <row r="91" ht="12">
      <c r="F91" s="165"/>
    </row>
    <row r="92" ht="12">
      <c r="F92" s="165"/>
    </row>
    <row r="93" ht="12">
      <c r="F93" s="165"/>
    </row>
    <row r="94" ht="12">
      <c r="F94" s="165"/>
    </row>
    <row r="95" ht="12">
      <c r="F95" s="165"/>
    </row>
    <row r="96" ht="12">
      <c r="F96" s="165"/>
    </row>
    <row r="97" ht="12">
      <c r="F97" s="165"/>
    </row>
    <row r="98" ht="12">
      <c r="F98" s="165"/>
    </row>
    <row r="99" ht="12">
      <c r="F99" s="165"/>
    </row>
    <row r="100" ht="12">
      <c r="F100" s="165"/>
    </row>
    <row r="101" ht="12">
      <c r="F101" s="165"/>
    </row>
    <row r="102" ht="12">
      <c r="F102" s="165"/>
    </row>
    <row r="103" ht="12">
      <c r="F103" s="165"/>
    </row>
    <row r="104" ht="12">
      <c r="F104" s="165"/>
    </row>
    <row r="105" ht="12">
      <c r="F105" s="165"/>
    </row>
    <row r="106" ht="12">
      <c r="F106" s="165"/>
    </row>
    <row r="107" ht="12">
      <c r="F107" s="165"/>
    </row>
    <row r="108" ht="12">
      <c r="F108" s="165"/>
    </row>
    <row r="109" ht="12">
      <c r="F109" s="165"/>
    </row>
    <row r="110" ht="12">
      <c r="F110" s="165"/>
    </row>
    <row r="111" ht="12">
      <c r="F111" s="165"/>
    </row>
    <row r="112" ht="12">
      <c r="F112" s="165"/>
    </row>
    <row r="113" spans="2:3" ht="12">
      <c r="B113" s="240"/>
      <c r="C113" s="240"/>
    </row>
    <row r="114" spans="2:8" ht="12">
      <c r="B114" s="239"/>
      <c r="C114" s="239"/>
      <c r="D114" s="242"/>
      <c r="E114" s="242"/>
      <c r="F114" s="243"/>
      <c r="G114" s="242"/>
      <c r="H114" s="244"/>
    </row>
    <row r="115" spans="2:8" ht="12">
      <c r="B115" s="245"/>
      <c r="C115" s="245"/>
      <c r="D115" s="239"/>
      <c r="E115" s="239"/>
      <c r="F115" s="246"/>
      <c r="G115" s="239"/>
      <c r="H115" s="239"/>
    </row>
    <row r="116" spans="2:8" ht="12">
      <c r="B116" s="239"/>
      <c r="C116" s="239"/>
      <c r="D116" s="239"/>
      <c r="E116" s="239"/>
      <c r="F116" s="246"/>
      <c r="G116" s="239"/>
      <c r="H116" s="239"/>
    </row>
    <row r="117" spans="2:8" ht="12">
      <c r="B117" s="239"/>
      <c r="C117" s="239"/>
      <c r="D117" s="239"/>
      <c r="E117" s="239"/>
      <c r="F117" s="246"/>
      <c r="G117" s="239"/>
      <c r="H117" s="239"/>
    </row>
    <row r="118" spans="2:8" ht="12">
      <c r="B118" s="239"/>
      <c r="C118" s="239"/>
      <c r="D118" s="239"/>
      <c r="E118" s="239"/>
      <c r="F118" s="246"/>
      <c r="G118" s="239"/>
      <c r="H118" s="239"/>
    </row>
    <row r="119" spans="2:8" ht="12">
      <c r="B119" s="239"/>
      <c r="C119" s="239"/>
      <c r="D119" s="239"/>
      <c r="E119" s="239"/>
      <c r="F119" s="246"/>
      <c r="G119" s="239"/>
      <c r="H119" s="239"/>
    </row>
    <row r="120" spans="2:8" ht="12">
      <c r="B120" s="239"/>
      <c r="C120" s="239"/>
      <c r="D120" s="239"/>
      <c r="E120" s="239"/>
      <c r="F120" s="246"/>
      <c r="G120" s="239"/>
      <c r="H120" s="239"/>
    </row>
    <row r="121" spans="2:8" ht="12">
      <c r="B121" s="239"/>
      <c r="C121" s="239"/>
      <c r="D121" s="239"/>
      <c r="E121" s="239"/>
      <c r="F121" s="246"/>
      <c r="G121" s="239"/>
      <c r="H121" s="239"/>
    </row>
    <row r="122" spans="2:8" ht="12">
      <c r="B122" s="239"/>
      <c r="C122" s="239"/>
      <c r="D122" s="239"/>
      <c r="E122" s="239"/>
      <c r="F122" s="246"/>
      <c r="G122" s="239"/>
      <c r="H122" s="239"/>
    </row>
    <row r="123" spans="2:8" ht="12">
      <c r="B123" s="239"/>
      <c r="C123" s="239"/>
      <c r="D123" s="239"/>
      <c r="E123" s="239"/>
      <c r="F123" s="246"/>
      <c r="G123" s="239"/>
      <c r="H123" s="239"/>
    </row>
    <row r="124" spans="2:8" ht="12">
      <c r="B124" s="239"/>
      <c r="C124" s="239"/>
      <c r="D124" s="239"/>
      <c r="E124" s="239"/>
      <c r="F124" s="246"/>
      <c r="G124" s="239"/>
      <c r="H124" s="239"/>
    </row>
    <row r="125" spans="2:8" ht="12">
      <c r="B125" s="239"/>
      <c r="C125" s="239"/>
      <c r="D125" s="239"/>
      <c r="E125" s="239"/>
      <c r="F125" s="246"/>
      <c r="G125" s="239"/>
      <c r="H125" s="239"/>
    </row>
    <row r="126" spans="2:8" ht="12">
      <c r="B126" s="239"/>
      <c r="C126" s="239"/>
      <c r="D126" s="239"/>
      <c r="E126" s="239"/>
      <c r="F126" s="246"/>
      <c r="G126" s="239"/>
      <c r="H126" s="239"/>
    </row>
    <row r="127" spans="2:8" ht="12">
      <c r="B127" s="239"/>
      <c r="C127" s="239"/>
      <c r="D127" s="239"/>
      <c r="E127" s="239"/>
      <c r="F127" s="246"/>
      <c r="G127" s="239"/>
      <c r="H127" s="239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"/>
  <sheetViews>
    <sheetView view="pageBreakPreview" zoomScale="90" zoomScaleSheetLayoutView="90" workbookViewId="0" topLeftCell="A1">
      <selection activeCell="E9" sqref="E9:F9"/>
    </sheetView>
  </sheetViews>
  <sheetFormatPr defaultColWidth="9.28125" defaultRowHeight="12"/>
  <cols>
    <col min="1" max="4" width="12.421875" style="256" customWidth="1"/>
    <col min="5" max="5" width="10.28125" style="256" customWidth="1"/>
    <col min="6" max="7" width="12.421875" style="256" customWidth="1"/>
    <col min="8" max="9" width="10.28125" style="256" customWidth="1"/>
    <col min="10" max="10" width="9.28125" style="256" hidden="1" customWidth="1"/>
    <col min="11" max="11" width="11.00390625" style="256" hidden="1" customWidth="1"/>
    <col min="12" max="12" width="9.28125" style="256" hidden="1" customWidth="1"/>
    <col min="13" max="13" width="5.7109375" style="256" customWidth="1"/>
    <col min="14" max="15" width="9.28125" style="256" customWidth="1"/>
    <col min="16" max="16" width="12.8515625" style="256" hidden="1" customWidth="1"/>
    <col min="17" max="256" width="9.28125" style="256" customWidth="1"/>
    <col min="257" max="260" width="12.421875" style="256" customWidth="1"/>
    <col min="261" max="261" width="10.28125" style="256" customWidth="1"/>
    <col min="262" max="263" width="12.421875" style="256" customWidth="1"/>
    <col min="264" max="265" width="10.28125" style="256" customWidth="1"/>
    <col min="266" max="268" width="9.28125" style="256" hidden="1" customWidth="1"/>
    <col min="269" max="269" width="5.7109375" style="256" customWidth="1"/>
    <col min="270" max="271" width="9.28125" style="256" customWidth="1"/>
    <col min="272" max="272" width="12.8515625" style="256" bestFit="1" customWidth="1"/>
    <col min="273" max="512" width="9.28125" style="256" customWidth="1"/>
    <col min="513" max="516" width="12.421875" style="256" customWidth="1"/>
    <col min="517" max="517" width="10.28125" style="256" customWidth="1"/>
    <col min="518" max="519" width="12.421875" style="256" customWidth="1"/>
    <col min="520" max="521" width="10.28125" style="256" customWidth="1"/>
    <col min="522" max="524" width="9.28125" style="256" hidden="1" customWidth="1"/>
    <col min="525" max="525" width="5.7109375" style="256" customWidth="1"/>
    <col min="526" max="527" width="9.28125" style="256" customWidth="1"/>
    <col min="528" max="528" width="12.8515625" style="256" bestFit="1" customWidth="1"/>
    <col min="529" max="768" width="9.28125" style="256" customWidth="1"/>
    <col min="769" max="772" width="12.421875" style="256" customWidth="1"/>
    <col min="773" max="773" width="10.28125" style="256" customWidth="1"/>
    <col min="774" max="775" width="12.421875" style="256" customWidth="1"/>
    <col min="776" max="777" width="10.28125" style="256" customWidth="1"/>
    <col min="778" max="780" width="9.28125" style="256" hidden="1" customWidth="1"/>
    <col min="781" max="781" width="5.7109375" style="256" customWidth="1"/>
    <col min="782" max="783" width="9.28125" style="256" customWidth="1"/>
    <col min="784" max="784" width="12.8515625" style="256" bestFit="1" customWidth="1"/>
    <col min="785" max="1024" width="9.28125" style="256" customWidth="1"/>
    <col min="1025" max="1028" width="12.421875" style="256" customWidth="1"/>
    <col min="1029" max="1029" width="10.28125" style="256" customWidth="1"/>
    <col min="1030" max="1031" width="12.421875" style="256" customWidth="1"/>
    <col min="1032" max="1033" width="10.28125" style="256" customWidth="1"/>
    <col min="1034" max="1036" width="9.28125" style="256" hidden="1" customWidth="1"/>
    <col min="1037" max="1037" width="5.7109375" style="256" customWidth="1"/>
    <col min="1038" max="1039" width="9.28125" style="256" customWidth="1"/>
    <col min="1040" max="1040" width="12.8515625" style="256" bestFit="1" customWidth="1"/>
    <col min="1041" max="1280" width="9.28125" style="256" customWidth="1"/>
    <col min="1281" max="1284" width="12.421875" style="256" customWidth="1"/>
    <col min="1285" max="1285" width="10.28125" style="256" customWidth="1"/>
    <col min="1286" max="1287" width="12.421875" style="256" customWidth="1"/>
    <col min="1288" max="1289" width="10.28125" style="256" customWidth="1"/>
    <col min="1290" max="1292" width="9.28125" style="256" hidden="1" customWidth="1"/>
    <col min="1293" max="1293" width="5.7109375" style="256" customWidth="1"/>
    <col min="1294" max="1295" width="9.28125" style="256" customWidth="1"/>
    <col min="1296" max="1296" width="12.8515625" style="256" bestFit="1" customWidth="1"/>
    <col min="1297" max="1536" width="9.28125" style="256" customWidth="1"/>
    <col min="1537" max="1540" width="12.421875" style="256" customWidth="1"/>
    <col min="1541" max="1541" width="10.28125" style="256" customWidth="1"/>
    <col min="1542" max="1543" width="12.421875" style="256" customWidth="1"/>
    <col min="1544" max="1545" width="10.28125" style="256" customWidth="1"/>
    <col min="1546" max="1548" width="9.28125" style="256" hidden="1" customWidth="1"/>
    <col min="1549" max="1549" width="5.7109375" style="256" customWidth="1"/>
    <col min="1550" max="1551" width="9.28125" style="256" customWidth="1"/>
    <col min="1552" max="1552" width="12.8515625" style="256" bestFit="1" customWidth="1"/>
    <col min="1553" max="1792" width="9.28125" style="256" customWidth="1"/>
    <col min="1793" max="1796" width="12.421875" style="256" customWidth="1"/>
    <col min="1797" max="1797" width="10.28125" style="256" customWidth="1"/>
    <col min="1798" max="1799" width="12.421875" style="256" customWidth="1"/>
    <col min="1800" max="1801" width="10.28125" style="256" customWidth="1"/>
    <col min="1802" max="1804" width="9.28125" style="256" hidden="1" customWidth="1"/>
    <col min="1805" max="1805" width="5.7109375" style="256" customWidth="1"/>
    <col min="1806" max="1807" width="9.28125" style="256" customWidth="1"/>
    <col min="1808" max="1808" width="12.8515625" style="256" bestFit="1" customWidth="1"/>
    <col min="1809" max="2048" width="9.28125" style="256" customWidth="1"/>
    <col min="2049" max="2052" width="12.421875" style="256" customWidth="1"/>
    <col min="2053" max="2053" width="10.28125" style="256" customWidth="1"/>
    <col min="2054" max="2055" width="12.421875" style="256" customWidth="1"/>
    <col min="2056" max="2057" width="10.28125" style="256" customWidth="1"/>
    <col min="2058" max="2060" width="9.28125" style="256" hidden="1" customWidth="1"/>
    <col min="2061" max="2061" width="5.7109375" style="256" customWidth="1"/>
    <col min="2062" max="2063" width="9.28125" style="256" customWidth="1"/>
    <col min="2064" max="2064" width="12.8515625" style="256" bestFit="1" customWidth="1"/>
    <col min="2065" max="2304" width="9.28125" style="256" customWidth="1"/>
    <col min="2305" max="2308" width="12.421875" style="256" customWidth="1"/>
    <col min="2309" max="2309" width="10.28125" style="256" customWidth="1"/>
    <col min="2310" max="2311" width="12.421875" style="256" customWidth="1"/>
    <col min="2312" max="2313" width="10.28125" style="256" customWidth="1"/>
    <col min="2314" max="2316" width="9.28125" style="256" hidden="1" customWidth="1"/>
    <col min="2317" max="2317" width="5.7109375" style="256" customWidth="1"/>
    <col min="2318" max="2319" width="9.28125" style="256" customWidth="1"/>
    <col min="2320" max="2320" width="12.8515625" style="256" bestFit="1" customWidth="1"/>
    <col min="2321" max="2560" width="9.28125" style="256" customWidth="1"/>
    <col min="2561" max="2564" width="12.421875" style="256" customWidth="1"/>
    <col min="2565" max="2565" width="10.28125" style="256" customWidth="1"/>
    <col min="2566" max="2567" width="12.421875" style="256" customWidth="1"/>
    <col min="2568" max="2569" width="10.28125" style="256" customWidth="1"/>
    <col min="2570" max="2572" width="9.28125" style="256" hidden="1" customWidth="1"/>
    <col min="2573" max="2573" width="5.7109375" style="256" customWidth="1"/>
    <col min="2574" max="2575" width="9.28125" style="256" customWidth="1"/>
    <col min="2576" max="2576" width="12.8515625" style="256" bestFit="1" customWidth="1"/>
    <col min="2577" max="2816" width="9.28125" style="256" customWidth="1"/>
    <col min="2817" max="2820" width="12.421875" style="256" customWidth="1"/>
    <col min="2821" max="2821" width="10.28125" style="256" customWidth="1"/>
    <col min="2822" max="2823" width="12.421875" style="256" customWidth="1"/>
    <col min="2824" max="2825" width="10.28125" style="256" customWidth="1"/>
    <col min="2826" max="2828" width="9.28125" style="256" hidden="1" customWidth="1"/>
    <col min="2829" max="2829" width="5.7109375" style="256" customWidth="1"/>
    <col min="2830" max="2831" width="9.28125" style="256" customWidth="1"/>
    <col min="2832" max="2832" width="12.8515625" style="256" bestFit="1" customWidth="1"/>
    <col min="2833" max="3072" width="9.28125" style="256" customWidth="1"/>
    <col min="3073" max="3076" width="12.421875" style="256" customWidth="1"/>
    <col min="3077" max="3077" width="10.28125" style="256" customWidth="1"/>
    <col min="3078" max="3079" width="12.421875" style="256" customWidth="1"/>
    <col min="3080" max="3081" width="10.28125" style="256" customWidth="1"/>
    <col min="3082" max="3084" width="9.28125" style="256" hidden="1" customWidth="1"/>
    <col min="3085" max="3085" width="5.7109375" style="256" customWidth="1"/>
    <col min="3086" max="3087" width="9.28125" style="256" customWidth="1"/>
    <col min="3088" max="3088" width="12.8515625" style="256" bestFit="1" customWidth="1"/>
    <col min="3089" max="3328" width="9.28125" style="256" customWidth="1"/>
    <col min="3329" max="3332" width="12.421875" style="256" customWidth="1"/>
    <col min="3333" max="3333" width="10.28125" style="256" customWidth="1"/>
    <col min="3334" max="3335" width="12.421875" style="256" customWidth="1"/>
    <col min="3336" max="3337" width="10.28125" style="256" customWidth="1"/>
    <col min="3338" max="3340" width="9.28125" style="256" hidden="1" customWidth="1"/>
    <col min="3341" max="3341" width="5.7109375" style="256" customWidth="1"/>
    <col min="3342" max="3343" width="9.28125" style="256" customWidth="1"/>
    <col min="3344" max="3344" width="12.8515625" style="256" bestFit="1" customWidth="1"/>
    <col min="3345" max="3584" width="9.28125" style="256" customWidth="1"/>
    <col min="3585" max="3588" width="12.421875" style="256" customWidth="1"/>
    <col min="3589" max="3589" width="10.28125" style="256" customWidth="1"/>
    <col min="3590" max="3591" width="12.421875" style="256" customWidth="1"/>
    <col min="3592" max="3593" width="10.28125" style="256" customWidth="1"/>
    <col min="3594" max="3596" width="9.28125" style="256" hidden="1" customWidth="1"/>
    <col min="3597" max="3597" width="5.7109375" style="256" customWidth="1"/>
    <col min="3598" max="3599" width="9.28125" style="256" customWidth="1"/>
    <col min="3600" max="3600" width="12.8515625" style="256" bestFit="1" customWidth="1"/>
    <col min="3601" max="3840" width="9.28125" style="256" customWidth="1"/>
    <col min="3841" max="3844" width="12.421875" style="256" customWidth="1"/>
    <col min="3845" max="3845" width="10.28125" style="256" customWidth="1"/>
    <col min="3846" max="3847" width="12.421875" style="256" customWidth="1"/>
    <col min="3848" max="3849" width="10.28125" style="256" customWidth="1"/>
    <col min="3850" max="3852" width="9.28125" style="256" hidden="1" customWidth="1"/>
    <col min="3853" max="3853" width="5.7109375" style="256" customWidth="1"/>
    <col min="3854" max="3855" width="9.28125" style="256" customWidth="1"/>
    <col min="3856" max="3856" width="12.8515625" style="256" bestFit="1" customWidth="1"/>
    <col min="3857" max="4096" width="9.28125" style="256" customWidth="1"/>
    <col min="4097" max="4100" width="12.421875" style="256" customWidth="1"/>
    <col min="4101" max="4101" width="10.28125" style="256" customWidth="1"/>
    <col min="4102" max="4103" width="12.421875" style="256" customWidth="1"/>
    <col min="4104" max="4105" width="10.28125" style="256" customWidth="1"/>
    <col min="4106" max="4108" width="9.28125" style="256" hidden="1" customWidth="1"/>
    <col min="4109" max="4109" width="5.7109375" style="256" customWidth="1"/>
    <col min="4110" max="4111" width="9.28125" style="256" customWidth="1"/>
    <col min="4112" max="4112" width="12.8515625" style="256" bestFit="1" customWidth="1"/>
    <col min="4113" max="4352" width="9.28125" style="256" customWidth="1"/>
    <col min="4353" max="4356" width="12.421875" style="256" customWidth="1"/>
    <col min="4357" max="4357" width="10.28125" style="256" customWidth="1"/>
    <col min="4358" max="4359" width="12.421875" style="256" customWidth="1"/>
    <col min="4360" max="4361" width="10.28125" style="256" customWidth="1"/>
    <col min="4362" max="4364" width="9.28125" style="256" hidden="1" customWidth="1"/>
    <col min="4365" max="4365" width="5.7109375" style="256" customWidth="1"/>
    <col min="4366" max="4367" width="9.28125" style="256" customWidth="1"/>
    <col min="4368" max="4368" width="12.8515625" style="256" bestFit="1" customWidth="1"/>
    <col min="4369" max="4608" width="9.28125" style="256" customWidth="1"/>
    <col min="4609" max="4612" width="12.421875" style="256" customWidth="1"/>
    <col min="4613" max="4613" width="10.28125" style="256" customWidth="1"/>
    <col min="4614" max="4615" width="12.421875" style="256" customWidth="1"/>
    <col min="4616" max="4617" width="10.28125" style="256" customWidth="1"/>
    <col min="4618" max="4620" width="9.28125" style="256" hidden="1" customWidth="1"/>
    <col min="4621" max="4621" width="5.7109375" style="256" customWidth="1"/>
    <col min="4622" max="4623" width="9.28125" style="256" customWidth="1"/>
    <col min="4624" max="4624" width="12.8515625" style="256" bestFit="1" customWidth="1"/>
    <col min="4625" max="4864" width="9.28125" style="256" customWidth="1"/>
    <col min="4865" max="4868" width="12.421875" style="256" customWidth="1"/>
    <col min="4869" max="4869" width="10.28125" style="256" customWidth="1"/>
    <col min="4870" max="4871" width="12.421875" style="256" customWidth="1"/>
    <col min="4872" max="4873" width="10.28125" style="256" customWidth="1"/>
    <col min="4874" max="4876" width="9.28125" style="256" hidden="1" customWidth="1"/>
    <col min="4877" max="4877" width="5.7109375" style="256" customWidth="1"/>
    <col min="4878" max="4879" width="9.28125" style="256" customWidth="1"/>
    <col min="4880" max="4880" width="12.8515625" style="256" bestFit="1" customWidth="1"/>
    <col min="4881" max="5120" width="9.28125" style="256" customWidth="1"/>
    <col min="5121" max="5124" width="12.421875" style="256" customWidth="1"/>
    <col min="5125" max="5125" width="10.28125" style="256" customWidth="1"/>
    <col min="5126" max="5127" width="12.421875" style="256" customWidth="1"/>
    <col min="5128" max="5129" width="10.28125" style="256" customWidth="1"/>
    <col min="5130" max="5132" width="9.28125" style="256" hidden="1" customWidth="1"/>
    <col min="5133" max="5133" width="5.7109375" style="256" customWidth="1"/>
    <col min="5134" max="5135" width="9.28125" style="256" customWidth="1"/>
    <col min="5136" max="5136" width="12.8515625" style="256" bestFit="1" customWidth="1"/>
    <col min="5137" max="5376" width="9.28125" style="256" customWidth="1"/>
    <col min="5377" max="5380" width="12.421875" style="256" customWidth="1"/>
    <col min="5381" max="5381" width="10.28125" style="256" customWidth="1"/>
    <col min="5382" max="5383" width="12.421875" style="256" customWidth="1"/>
    <col min="5384" max="5385" width="10.28125" style="256" customWidth="1"/>
    <col min="5386" max="5388" width="9.28125" style="256" hidden="1" customWidth="1"/>
    <col min="5389" max="5389" width="5.7109375" style="256" customWidth="1"/>
    <col min="5390" max="5391" width="9.28125" style="256" customWidth="1"/>
    <col min="5392" max="5392" width="12.8515625" style="256" bestFit="1" customWidth="1"/>
    <col min="5393" max="5632" width="9.28125" style="256" customWidth="1"/>
    <col min="5633" max="5636" width="12.421875" style="256" customWidth="1"/>
    <col min="5637" max="5637" width="10.28125" style="256" customWidth="1"/>
    <col min="5638" max="5639" width="12.421875" style="256" customWidth="1"/>
    <col min="5640" max="5641" width="10.28125" style="256" customWidth="1"/>
    <col min="5642" max="5644" width="9.28125" style="256" hidden="1" customWidth="1"/>
    <col min="5645" max="5645" width="5.7109375" style="256" customWidth="1"/>
    <col min="5646" max="5647" width="9.28125" style="256" customWidth="1"/>
    <col min="5648" max="5648" width="12.8515625" style="256" bestFit="1" customWidth="1"/>
    <col min="5649" max="5888" width="9.28125" style="256" customWidth="1"/>
    <col min="5889" max="5892" width="12.421875" style="256" customWidth="1"/>
    <col min="5893" max="5893" width="10.28125" style="256" customWidth="1"/>
    <col min="5894" max="5895" width="12.421875" style="256" customWidth="1"/>
    <col min="5896" max="5897" width="10.28125" style="256" customWidth="1"/>
    <col min="5898" max="5900" width="9.28125" style="256" hidden="1" customWidth="1"/>
    <col min="5901" max="5901" width="5.7109375" style="256" customWidth="1"/>
    <col min="5902" max="5903" width="9.28125" style="256" customWidth="1"/>
    <col min="5904" max="5904" width="12.8515625" style="256" bestFit="1" customWidth="1"/>
    <col min="5905" max="6144" width="9.28125" style="256" customWidth="1"/>
    <col min="6145" max="6148" width="12.421875" style="256" customWidth="1"/>
    <col min="6149" max="6149" width="10.28125" style="256" customWidth="1"/>
    <col min="6150" max="6151" width="12.421875" style="256" customWidth="1"/>
    <col min="6152" max="6153" width="10.28125" style="256" customWidth="1"/>
    <col min="6154" max="6156" width="9.28125" style="256" hidden="1" customWidth="1"/>
    <col min="6157" max="6157" width="5.7109375" style="256" customWidth="1"/>
    <col min="6158" max="6159" width="9.28125" style="256" customWidth="1"/>
    <col min="6160" max="6160" width="12.8515625" style="256" bestFit="1" customWidth="1"/>
    <col min="6161" max="6400" width="9.28125" style="256" customWidth="1"/>
    <col min="6401" max="6404" width="12.421875" style="256" customWidth="1"/>
    <col min="6405" max="6405" width="10.28125" style="256" customWidth="1"/>
    <col min="6406" max="6407" width="12.421875" style="256" customWidth="1"/>
    <col min="6408" max="6409" width="10.28125" style="256" customWidth="1"/>
    <col min="6410" max="6412" width="9.28125" style="256" hidden="1" customWidth="1"/>
    <col min="6413" max="6413" width="5.7109375" style="256" customWidth="1"/>
    <col min="6414" max="6415" width="9.28125" style="256" customWidth="1"/>
    <col min="6416" max="6416" width="12.8515625" style="256" bestFit="1" customWidth="1"/>
    <col min="6417" max="6656" width="9.28125" style="256" customWidth="1"/>
    <col min="6657" max="6660" width="12.421875" style="256" customWidth="1"/>
    <col min="6661" max="6661" width="10.28125" style="256" customWidth="1"/>
    <col min="6662" max="6663" width="12.421875" style="256" customWidth="1"/>
    <col min="6664" max="6665" width="10.28125" style="256" customWidth="1"/>
    <col min="6666" max="6668" width="9.28125" style="256" hidden="1" customWidth="1"/>
    <col min="6669" max="6669" width="5.7109375" style="256" customWidth="1"/>
    <col min="6670" max="6671" width="9.28125" style="256" customWidth="1"/>
    <col min="6672" max="6672" width="12.8515625" style="256" bestFit="1" customWidth="1"/>
    <col min="6673" max="6912" width="9.28125" style="256" customWidth="1"/>
    <col min="6913" max="6916" width="12.421875" style="256" customWidth="1"/>
    <col min="6917" max="6917" width="10.28125" style="256" customWidth="1"/>
    <col min="6918" max="6919" width="12.421875" style="256" customWidth="1"/>
    <col min="6920" max="6921" width="10.28125" style="256" customWidth="1"/>
    <col min="6922" max="6924" width="9.28125" style="256" hidden="1" customWidth="1"/>
    <col min="6925" max="6925" width="5.7109375" style="256" customWidth="1"/>
    <col min="6926" max="6927" width="9.28125" style="256" customWidth="1"/>
    <col min="6928" max="6928" width="12.8515625" style="256" bestFit="1" customWidth="1"/>
    <col min="6929" max="7168" width="9.28125" style="256" customWidth="1"/>
    <col min="7169" max="7172" width="12.421875" style="256" customWidth="1"/>
    <col min="7173" max="7173" width="10.28125" style="256" customWidth="1"/>
    <col min="7174" max="7175" width="12.421875" style="256" customWidth="1"/>
    <col min="7176" max="7177" width="10.28125" style="256" customWidth="1"/>
    <col min="7178" max="7180" width="9.28125" style="256" hidden="1" customWidth="1"/>
    <col min="7181" max="7181" width="5.7109375" style="256" customWidth="1"/>
    <col min="7182" max="7183" width="9.28125" style="256" customWidth="1"/>
    <col min="7184" max="7184" width="12.8515625" style="256" bestFit="1" customWidth="1"/>
    <col min="7185" max="7424" width="9.28125" style="256" customWidth="1"/>
    <col min="7425" max="7428" width="12.421875" style="256" customWidth="1"/>
    <col min="7429" max="7429" width="10.28125" style="256" customWidth="1"/>
    <col min="7430" max="7431" width="12.421875" style="256" customWidth="1"/>
    <col min="7432" max="7433" width="10.28125" style="256" customWidth="1"/>
    <col min="7434" max="7436" width="9.28125" style="256" hidden="1" customWidth="1"/>
    <col min="7437" max="7437" width="5.7109375" style="256" customWidth="1"/>
    <col min="7438" max="7439" width="9.28125" style="256" customWidth="1"/>
    <col min="7440" max="7440" width="12.8515625" style="256" bestFit="1" customWidth="1"/>
    <col min="7441" max="7680" width="9.28125" style="256" customWidth="1"/>
    <col min="7681" max="7684" width="12.421875" style="256" customWidth="1"/>
    <col min="7685" max="7685" width="10.28125" style="256" customWidth="1"/>
    <col min="7686" max="7687" width="12.421875" style="256" customWidth="1"/>
    <col min="7688" max="7689" width="10.28125" style="256" customWidth="1"/>
    <col min="7690" max="7692" width="9.28125" style="256" hidden="1" customWidth="1"/>
    <col min="7693" max="7693" width="5.7109375" style="256" customWidth="1"/>
    <col min="7694" max="7695" width="9.28125" style="256" customWidth="1"/>
    <col min="7696" max="7696" width="12.8515625" style="256" bestFit="1" customWidth="1"/>
    <col min="7697" max="7936" width="9.28125" style="256" customWidth="1"/>
    <col min="7937" max="7940" width="12.421875" style="256" customWidth="1"/>
    <col min="7941" max="7941" width="10.28125" style="256" customWidth="1"/>
    <col min="7942" max="7943" width="12.421875" style="256" customWidth="1"/>
    <col min="7944" max="7945" width="10.28125" style="256" customWidth="1"/>
    <col min="7946" max="7948" width="9.28125" style="256" hidden="1" customWidth="1"/>
    <col min="7949" max="7949" width="5.7109375" style="256" customWidth="1"/>
    <col min="7950" max="7951" width="9.28125" style="256" customWidth="1"/>
    <col min="7952" max="7952" width="12.8515625" style="256" bestFit="1" customWidth="1"/>
    <col min="7953" max="8192" width="9.28125" style="256" customWidth="1"/>
    <col min="8193" max="8196" width="12.421875" style="256" customWidth="1"/>
    <col min="8197" max="8197" width="10.28125" style="256" customWidth="1"/>
    <col min="8198" max="8199" width="12.421875" style="256" customWidth="1"/>
    <col min="8200" max="8201" width="10.28125" style="256" customWidth="1"/>
    <col min="8202" max="8204" width="9.28125" style="256" hidden="1" customWidth="1"/>
    <col min="8205" max="8205" width="5.7109375" style="256" customWidth="1"/>
    <col min="8206" max="8207" width="9.28125" style="256" customWidth="1"/>
    <col min="8208" max="8208" width="12.8515625" style="256" bestFit="1" customWidth="1"/>
    <col min="8209" max="8448" width="9.28125" style="256" customWidth="1"/>
    <col min="8449" max="8452" width="12.421875" style="256" customWidth="1"/>
    <col min="8453" max="8453" width="10.28125" style="256" customWidth="1"/>
    <col min="8454" max="8455" width="12.421875" style="256" customWidth="1"/>
    <col min="8456" max="8457" width="10.28125" style="256" customWidth="1"/>
    <col min="8458" max="8460" width="9.28125" style="256" hidden="1" customWidth="1"/>
    <col min="8461" max="8461" width="5.7109375" style="256" customWidth="1"/>
    <col min="8462" max="8463" width="9.28125" style="256" customWidth="1"/>
    <col min="8464" max="8464" width="12.8515625" style="256" bestFit="1" customWidth="1"/>
    <col min="8465" max="8704" width="9.28125" style="256" customWidth="1"/>
    <col min="8705" max="8708" width="12.421875" style="256" customWidth="1"/>
    <col min="8709" max="8709" width="10.28125" style="256" customWidth="1"/>
    <col min="8710" max="8711" width="12.421875" style="256" customWidth="1"/>
    <col min="8712" max="8713" width="10.28125" style="256" customWidth="1"/>
    <col min="8714" max="8716" width="9.28125" style="256" hidden="1" customWidth="1"/>
    <col min="8717" max="8717" width="5.7109375" style="256" customWidth="1"/>
    <col min="8718" max="8719" width="9.28125" style="256" customWidth="1"/>
    <col min="8720" max="8720" width="12.8515625" style="256" bestFit="1" customWidth="1"/>
    <col min="8721" max="8960" width="9.28125" style="256" customWidth="1"/>
    <col min="8961" max="8964" width="12.421875" style="256" customWidth="1"/>
    <col min="8965" max="8965" width="10.28125" style="256" customWidth="1"/>
    <col min="8966" max="8967" width="12.421875" style="256" customWidth="1"/>
    <col min="8968" max="8969" width="10.28125" style="256" customWidth="1"/>
    <col min="8970" max="8972" width="9.28125" style="256" hidden="1" customWidth="1"/>
    <col min="8973" max="8973" width="5.7109375" style="256" customWidth="1"/>
    <col min="8974" max="8975" width="9.28125" style="256" customWidth="1"/>
    <col min="8976" max="8976" width="12.8515625" style="256" bestFit="1" customWidth="1"/>
    <col min="8977" max="9216" width="9.28125" style="256" customWidth="1"/>
    <col min="9217" max="9220" width="12.421875" style="256" customWidth="1"/>
    <col min="9221" max="9221" width="10.28125" style="256" customWidth="1"/>
    <col min="9222" max="9223" width="12.421875" style="256" customWidth="1"/>
    <col min="9224" max="9225" width="10.28125" style="256" customWidth="1"/>
    <col min="9226" max="9228" width="9.28125" style="256" hidden="1" customWidth="1"/>
    <col min="9229" max="9229" width="5.7109375" style="256" customWidth="1"/>
    <col min="9230" max="9231" width="9.28125" style="256" customWidth="1"/>
    <col min="9232" max="9232" width="12.8515625" style="256" bestFit="1" customWidth="1"/>
    <col min="9233" max="9472" width="9.28125" style="256" customWidth="1"/>
    <col min="9473" max="9476" width="12.421875" style="256" customWidth="1"/>
    <col min="9477" max="9477" width="10.28125" style="256" customWidth="1"/>
    <col min="9478" max="9479" width="12.421875" style="256" customWidth="1"/>
    <col min="9480" max="9481" width="10.28125" style="256" customWidth="1"/>
    <col min="9482" max="9484" width="9.28125" style="256" hidden="1" customWidth="1"/>
    <col min="9485" max="9485" width="5.7109375" style="256" customWidth="1"/>
    <col min="9486" max="9487" width="9.28125" style="256" customWidth="1"/>
    <col min="9488" max="9488" width="12.8515625" style="256" bestFit="1" customWidth="1"/>
    <col min="9489" max="9728" width="9.28125" style="256" customWidth="1"/>
    <col min="9729" max="9732" width="12.421875" style="256" customWidth="1"/>
    <col min="9733" max="9733" width="10.28125" style="256" customWidth="1"/>
    <col min="9734" max="9735" width="12.421875" style="256" customWidth="1"/>
    <col min="9736" max="9737" width="10.28125" style="256" customWidth="1"/>
    <col min="9738" max="9740" width="9.28125" style="256" hidden="1" customWidth="1"/>
    <col min="9741" max="9741" width="5.7109375" style="256" customWidth="1"/>
    <col min="9742" max="9743" width="9.28125" style="256" customWidth="1"/>
    <col min="9744" max="9744" width="12.8515625" style="256" bestFit="1" customWidth="1"/>
    <col min="9745" max="9984" width="9.28125" style="256" customWidth="1"/>
    <col min="9985" max="9988" width="12.421875" style="256" customWidth="1"/>
    <col min="9989" max="9989" width="10.28125" style="256" customWidth="1"/>
    <col min="9990" max="9991" width="12.421875" style="256" customWidth="1"/>
    <col min="9992" max="9993" width="10.28125" style="256" customWidth="1"/>
    <col min="9994" max="9996" width="9.28125" style="256" hidden="1" customWidth="1"/>
    <col min="9997" max="9997" width="5.7109375" style="256" customWidth="1"/>
    <col min="9998" max="9999" width="9.28125" style="256" customWidth="1"/>
    <col min="10000" max="10000" width="12.8515625" style="256" bestFit="1" customWidth="1"/>
    <col min="10001" max="10240" width="9.28125" style="256" customWidth="1"/>
    <col min="10241" max="10244" width="12.421875" style="256" customWidth="1"/>
    <col min="10245" max="10245" width="10.28125" style="256" customWidth="1"/>
    <col min="10246" max="10247" width="12.421875" style="256" customWidth="1"/>
    <col min="10248" max="10249" width="10.28125" style="256" customWidth="1"/>
    <col min="10250" max="10252" width="9.28125" style="256" hidden="1" customWidth="1"/>
    <col min="10253" max="10253" width="5.7109375" style="256" customWidth="1"/>
    <col min="10254" max="10255" width="9.28125" style="256" customWidth="1"/>
    <col min="10256" max="10256" width="12.8515625" style="256" bestFit="1" customWidth="1"/>
    <col min="10257" max="10496" width="9.28125" style="256" customWidth="1"/>
    <col min="10497" max="10500" width="12.421875" style="256" customWidth="1"/>
    <col min="10501" max="10501" width="10.28125" style="256" customWidth="1"/>
    <col min="10502" max="10503" width="12.421875" style="256" customWidth="1"/>
    <col min="10504" max="10505" width="10.28125" style="256" customWidth="1"/>
    <col min="10506" max="10508" width="9.28125" style="256" hidden="1" customWidth="1"/>
    <col min="10509" max="10509" width="5.7109375" style="256" customWidth="1"/>
    <col min="10510" max="10511" width="9.28125" style="256" customWidth="1"/>
    <col min="10512" max="10512" width="12.8515625" style="256" bestFit="1" customWidth="1"/>
    <col min="10513" max="10752" width="9.28125" style="256" customWidth="1"/>
    <col min="10753" max="10756" width="12.421875" style="256" customWidth="1"/>
    <col min="10757" max="10757" width="10.28125" style="256" customWidth="1"/>
    <col min="10758" max="10759" width="12.421875" style="256" customWidth="1"/>
    <col min="10760" max="10761" width="10.28125" style="256" customWidth="1"/>
    <col min="10762" max="10764" width="9.28125" style="256" hidden="1" customWidth="1"/>
    <col min="10765" max="10765" width="5.7109375" style="256" customWidth="1"/>
    <col min="10766" max="10767" width="9.28125" style="256" customWidth="1"/>
    <col min="10768" max="10768" width="12.8515625" style="256" bestFit="1" customWidth="1"/>
    <col min="10769" max="11008" width="9.28125" style="256" customWidth="1"/>
    <col min="11009" max="11012" width="12.421875" style="256" customWidth="1"/>
    <col min="11013" max="11013" width="10.28125" style="256" customWidth="1"/>
    <col min="11014" max="11015" width="12.421875" style="256" customWidth="1"/>
    <col min="11016" max="11017" width="10.28125" style="256" customWidth="1"/>
    <col min="11018" max="11020" width="9.28125" style="256" hidden="1" customWidth="1"/>
    <col min="11021" max="11021" width="5.7109375" style="256" customWidth="1"/>
    <col min="11022" max="11023" width="9.28125" style="256" customWidth="1"/>
    <col min="11024" max="11024" width="12.8515625" style="256" bestFit="1" customWidth="1"/>
    <col min="11025" max="11264" width="9.28125" style="256" customWidth="1"/>
    <col min="11265" max="11268" width="12.421875" style="256" customWidth="1"/>
    <col min="11269" max="11269" width="10.28125" style="256" customWidth="1"/>
    <col min="11270" max="11271" width="12.421875" style="256" customWidth="1"/>
    <col min="11272" max="11273" width="10.28125" style="256" customWidth="1"/>
    <col min="11274" max="11276" width="9.28125" style="256" hidden="1" customWidth="1"/>
    <col min="11277" max="11277" width="5.7109375" style="256" customWidth="1"/>
    <col min="11278" max="11279" width="9.28125" style="256" customWidth="1"/>
    <col min="11280" max="11280" width="12.8515625" style="256" bestFit="1" customWidth="1"/>
    <col min="11281" max="11520" width="9.28125" style="256" customWidth="1"/>
    <col min="11521" max="11524" width="12.421875" style="256" customWidth="1"/>
    <col min="11525" max="11525" width="10.28125" style="256" customWidth="1"/>
    <col min="11526" max="11527" width="12.421875" style="256" customWidth="1"/>
    <col min="11528" max="11529" width="10.28125" style="256" customWidth="1"/>
    <col min="11530" max="11532" width="9.28125" style="256" hidden="1" customWidth="1"/>
    <col min="11533" max="11533" width="5.7109375" style="256" customWidth="1"/>
    <col min="11534" max="11535" width="9.28125" style="256" customWidth="1"/>
    <col min="11536" max="11536" width="12.8515625" style="256" bestFit="1" customWidth="1"/>
    <col min="11537" max="11776" width="9.28125" style="256" customWidth="1"/>
    <col min="11777" max="11780" width="12.421875" style="256" customWidth="1"/>
    <col min="11781" max="11781" width="10.28125" style="256" customWidth="1"/>
    <col min="11782" max="11783" width="12.421875" style="256" customWidth="1"/>
    <col min="11784" max="11785" width="10.28125" style="256" customWidth="1"/>
    <col min="11786" max="11788" width="9.28125" style="256" hidden="1" customWidth="1"/>
    <col min="11789" max="11789" width="5.7109375" style="256" customWidth="1"/>
    <col min="11790" max="11791" width="9.28125" style="256" customWidth="1"/>
    <col min="11792" max="11792" width="12.8515625" style="256" bestFit="1" customWidth="1"/>
    <col min="11793" max="12032" width="9.28125" style="256" customWidth="1"/>
    <col min="12033" max="12036" width="12.421875" style="256" customWidth="1"/>
    <col min="12037" max="12037" width="10.28125" style="256" customWidth="1"/>
    <col min="12038" max="12039" width="12.421875" style="256" customWidth="1"/>
    <col min="12040" max="12041" width="10.28125" style="256" customWidth="1"/>
    <col min="12042" max="12044" width="9.28125" style="256" hidden="1" customWidth="1"/>
    <col min="12045" max="12045" width="5.7109375" style="256" customWidth="1"/>
    <col min="12046" max="12047" width="9.28125" style="256" customWidth="1"/>
    <col min="12048" max="12048" width="12.8515625" style="256" bestFit="1" customWidth="1"/>
    <col min="12049" max="12288" width="9.28125" style="256" customWidth="1"/>
    <col min="12289" max="12292" width="12.421875" style="256" customWidth="1"/>
    <col min="12293" max="12293" width="10.28125" style="256" customWidth="1"/>
    <col min="12294" max="12295" width="12.421875" style="256" customWidth="1"/>
    <col min="12296" max="12297" width="10.28125" style="256" customWidth="1"/>
    <col min="12298" max="12300" width="9.28125" style="256" hidden="1" customWidth="1"/>
    <col min="12301" max="12301" width="5.7109375" style="256" customWidth="1"/>
    <col min="12302" max="12303" width="9.28125" style="256" customWidth="1"/>
    <col min="12304" max="12304" width="12.8515625" style="256" bestFit="1" customWidth="1"/>
    <col min="12305" max="12544" width="9.28125" style="256" customWidth="1"/>
    <col min="12545" max="12548" width="12.421875" style="256" customWidth="1"/>
    <col min="12549" max="12549" width="10.28125" style="256" customWidth="1"/>
    <col min="12550" max="12551" width="12.421875" style="256" customWidth="1"/>
    <col min="12552" max="12553" width="10.28125" style="256" customWidth="1"/>
    <col min="12554" max="12556" width="9.28125" style="256" hidden="1" customWidth="1"/>
    <col min="12557" max="12557" width="5.7109375" style="256" customWidth="1"/>
    <col min="12558" max="12559" width="9.28125" style="256" customWidth="1"/>
    <col min="12560" max="12560" width="12.8515625" style="256" bestFit="1" customWidth="1"/>
    <col min="12561" max="12800" width="9.28125" style="256" customWidth="1"/>
    <col min="12801" max="12804" width="12.421875" style="256" customWidth="1"/>
    <col min="12805" max="12805" width="10.28125" style="256" customWidth="1"/>
    <col min="12806" max="12807" width="12.421875" style="256" customWidth="1"/>
    <col min="12808" max="12809" width="10.28125" style="256" customWidth="1"/>
    <col min="12810" max="12812" width="9.28125" style="256" hidden="1" customWidth="1"/>
    <col min="12813" max="12813" width="5.7109375" style="256" customWidth="1"/>
    <col min="12814" max="12815" width="9.28125" style="256" customWidth="1"/>
    <col min="12816" max="12816" width="12.8515625" style="256" bestFit="1" customWidth="1"/>
    <col min="12817" max="13056" width="9.28125" style="256" customWidth="1"/>
    <col min="13057" max="13060" width="12.421875" style="256" customWidth="1"/>
    <col min="13061" max="13061" width="10.28125" style="256" customWidth="1"/>
    <col min="13062" max="13063" width="12.421875" style="256" customWidth="1"/>
    <col min="13064" max="13065" width="10.28125" style="256" customWidth="1"/>
    <col min="13066" max="13068" width="9.28125" style="256" hidden="1" customWidth="1"/>
    <col min="13069" max="13069" width="5.7109375" style="256" customWidth="1"/>
    <col min="13070" max="13071" width="9.28125" style="256" customWidth="1"/>
    <col min="13072" max="13072" width="12.8515625" style="256" bestFit="1" customWidth="1"/>
    <col min="13073" max="13312" width="9.28125" style="256" customWidth="1"/>
    <col min="13313" max="13316" width="12.421875" style="256" customWidth="1"/>
    <col min="13317" max="13317" width="10.28125" style="256" customWidth="1"/>
    <col min="13318" max="13319" width="12.421875" style="256" customWidth="1"/>
    <col min="13320" max="13321" width="10.28125" style="256" customWidth="1"/>
    <col min="13322" max="13324" width="9.28125" style="256" hidden="1" customWidth="1"/>
    <col min="13325" max="13325" width="5.7109375" style="256" customWidth="1"/>
    <col min="13326" max="13327" width="9.28125" style="256" customWidth="1"/>
    <col min="13328" max="13328" width="12.8515625" style="256" bestFit="1" customWidth="1"/>
    <col min="13329" max="13568" width="9.28125" style="256" customWidth="1"/>
    <col min="13569" max="13572" width="12.421875" style="256" customWidth="1"/>
    <col min="13573" max="13573" width="10.28125" style="256" customWidth="1"/>
    <col min="13574" max="13575" width="12.421875" style="256" customWidth="1"/>
    <col min="13576" max="13577" width="10.28125" style="256" customWidth="1"/>
    <col min="13578" max="13580" width="9.28125" style="256" hidden="1" customWidth="1"/>
    <col min="13581" max="13581" width="5.7109375" style="256" customWidth="1"/>
    <col min="13582" max="13583" width="9.28125" style="256" customWidth="1"/>
    <col min="13584" max="13584" width="12.8515625" style="256" bestFit="1" customWidth="1"/>
    <col min="13585" max="13824" width="9.28125" style="256" customWidth="1"/>
    <col min="13825" max="13828" width="12.421875" style="256" customWidth="1"/>
    <col min="13829" max="13829" width="10.28125" style="256" customWidth="1"/>
    <col min="13830" max="13831" width="12.421875" style="256" customWidth="1"/>
    <col min="13832" max="13833" width="10.28125" style="256" customWidth="1"/>
    <col min="13834" max="13836" width="9.28125" style="256" hidden="1" customWidth="1"/>
    <col min="13837" max="13837" width="5.7109375" style="256" customWidth="1"/>
    <col min="13838" max="13839" width="9.28125" style="256" customWidth="1"/>
    <col min="13840" max="13840" width="12.8515625" style="256" bestFit="1" customWidth="1"/>
    <col min="13841" max="14080" width="9.28125" style="256" customWidth="1"/>
    <col min="14081" max="14084" width="12.421875" style="256" customWidth="1"/>
    <col min="14085" max="14085" width="10.28125" style="256" customWidth="1"/>
    <col min="14086" max="14087" width="12.421875" style="256" customWidth="1"/>
    <col min="14088" max="14089" width="10.28125" style="256" customWidth="1"/>
    <col min="14090" max="14092" width="9.28125" style="256" hidden="1" customWidth="1"/>
    <col min="14093" max="14093" width="5.7109375" style="256" customWidth="1"/>
    <col min="14094" max="14095" width="9.28125" style="256" customWidth="1"/>
    <col min="14096" max="14096" width="12.8515625" style="256" bestFit="1" customWidth="1"/>
    <col min="14097" max="14336" width="9.28125" style="256" customWidth="1"/>
    <col min="14337" max="14340" width="12.421875" style="256" customWidth="1"/>
    <col min="14341" max="14341" width="10.28125" style="256" customWidth="1"/>
    <col min="14342" max="14343" width="12.421875" style="256" customWidth="1"/>
    <col min="14344" max="14345" width="10.28125" style="256" customWidth="1"/>
    <col min="14346" max="14348" width="9.28125" style="256" hidden="1" customWidth="1"/>
    <col min="14349" max="14349" width="5.7109375" style="256" customWidth="1"/>
    <col min="14350" max="14351" width="9.28125" style="256" customWidth="1"/>
    <col min="14352" max="14352" width="12.8515625" style="256" bestFit="1" customWidth="1"/>
    <col min="14353" max="14592" width="9.28125" style="256" customWidth="1"/>
    <col min="14593" max="14596" width="12.421875" style="256" customWidth="1"/>
    <col min="14597" max="14597" width="10.28125" style="256" customWidth="1"/>
    <col min="14598" max="14599" width="12.421875" style="256" customWidth="1"/>
    <col min="14600" max="14601" width="10.28125" style="256" customWidth="1"/>
    <col min="14602" max="14604" width="9.28125" style="256" hidden="1" customWidth="1"/>
    <col min="14605" max="14605" width="5.7109375" style="256" customWidth="1"/>
    <col min="14606" max="14607" width="9.28125" style="256" customWidth="1"/>
    <col min="14608" max="14608" width="12.8515625" style="256" bestFit="1" customWidth="1"/>
    <col min="14609" max="14848" width="9.28125" style="256" customWidth="1"/>
    <col min="14849" max="14852" width="12.421875" style="256" customWidth="1"/>
    <col min="14853" max="14853" width="10.28125" style="256" customWidth="1"/>
    <col min="14854" max="14855" width="12.421875" style="256" customWidth="1"/>
    <col min="14856" max="14857" width="10.28125" style="256" customWidth="1"/>
    <col min="14858" max="14860" width="9.28125" style="256" hidden="1" customWidth="1"/>
    <col min="14861" max="14861" width="5.7109375" style="256" customWidth="1"/>
    <col min="14862" max="14863" width="9.28125" style="256" customWidth="1"/>
    <col min="14864" max="14864" width="12.8515625" style="256" bestFit="1" customWidth="1"/>
    <col min="14865" max="15104" width="9.28125" style="256" customWidth="1"/>
    <col min="15105" max="15108" width="12.421875" style="256" customWidth="1"/>
    <col min="15109" max="15109" width="10.28125" style="256" customWidth="1"/>
    <col min="15110" max="15111" width="12.421875" style="256" customWidth="1"/>
    <col min="15112" max="15113" width="10.28125" style="256" customWidth="1"/>
    <col min="15114" max="15116" width="9.28125" style="256" hidden="1" customWidth="1"/>
    <col min="15117" max="15117" width="5.7109375" style="256" customWidth="1"/>
    <col min="15118" max="15119" width="9.28125" style="256" customWidth="1"/>
    <col min="15120" max="15120" width="12.8515625" style="256" bestFit="1" customWidth="1"/>
    <col min="15121" max="15360" width="9.28125" style="256" customWidth="1"/>
    <col min="15361" max="15364" width="12.421875" style="256" customWidth="1"/>
    <col min="15365" max="15365" width="10.28125" style="256" customWidth="1"/>
    <col min="15366" max="15367" width="12.421875" style="256" customWidth="1"/>
    <col min="15368" max="15369" width="10.28125" style="256" customWidth="1"/>
    <col min="15370" max="15372" width="9.28125" style="256" hidden="1" customWidth="1"/>
    <col min="15373" max="15373" width="5.7109375" style="256" customWidth="1"/>
    <col min="15374" max="15375" width="9.28125" style="256" customWidth="1"/>
    <col min="15376" max="15376" width="12.8515625" style="256" bestFit="1" customWidth="1"/>
    <col min="15377" max="15616" width="9.28125" style="256" customWidth="1"/>
    <col min="15617" max="15620" width="12.421875" style="256" customWidth="1"/>
    <col min="15621" max="15621" width="10.28125" style="256" customWidth="1"/>
    <col min="15622" max="15623" width="12.421875" style="256" customWidth="1"/>
    <col min="15624" max="15625" width="10.28125" style="256" customWidth="1"/>
    <col min="15626" max="15628" width="9.28125" style="256" hidden="1" customWidth="1"/>
    <col min="15629" max="15629" width="5.7109375" style="256" customWidth="1"/>
    <col min="15630" max="15631" width="9.28125" style="256" customWidth="1"/>
    <col min="15632" max="15632" width="12.8515625" style="256" bestFit="1" customWidth="1"/>
    <col min="15633" max="15872" width="9.28125" style="256" customWidth="1"/>
    <col min="15873" max="15876" width="12.421875" style="256" customWidth="1"/>
    <col min="15877" max="15877" width="10.28125" style="256" customWidth="1"/>
    <col min="15878" max="15879" width="12.421875" style="256" customWidth="1"/>
    <col min="15880" max="15881" width="10.28125" style="256" customWidth="1"/>
    <col min="15882" max="15884" width="9.28125" style="256" hidden="1" customWidth="1"/>
    <col min="15885" max="15885" width="5.7109375" style="256" customWidth="1"/>
    <col min="15886" max="15887" width="9.28125" style="256" customWidth="1"/>
    <col min="15888" max="15888" width="12.8515625" style="256" bestFit="1" customWidth="1"/>
    <col min="15889" max="16128" width="9.28125" style="256" customWidth="1"/>
    <col min="16129" max="16132" width="12.421875" style="256" customWidth="1"/>
    <col min="16133" max="16133" width="10.28125" style="256" customWidth="1"/>
    <col min="16134" max="16135" width="12.421875" style="256" customWidth="1"/>
    <col min="16136" max="16137" width="10.28125" style="256" customWidth="1"/>
    <col min="16138" max="16140" width="9.28125" style="256" hidden="1" customWidth="1"/>
    <col min="16141" max="16141" width="5.7109375" style="256" customWidth="1"/>
    <col min="16142" max="16143" width="9.28125" style="256" customWidth="1"/>
    <col min="16144" max="16144" width="12.8515625" style="256" bestFit="1" customWidth="1"/>
    <col min="16145" max="16384" width="9.28125" style="256" customWidth="1"/>
  </cols>
  <sheetData>
    <row r="2" spans="1:9" ht="37.5" customHeight="1">
      <c r="A2" s="592" t="s">
        <v>865</v>
      </c>
      <c r="B2" s="592"/>
      <c r="C2" s="593" t="s">
        <v>866</v>
      </c>
      <c r="D2" s="594"/>
      <c r="E2" s="594"/>
      <c r="F2" s="594"/>
      <c r="G2" s="594"/>
      <c r="H2" s="594"/>
      <c r="I2" s="594"/>
    </row>
    <row r="3" spans="1:9" ht="52.5" customHeight="1">
      <c r="A3" s="592"/>
      <c r="B3" s="592"/>
      <c r="C3" s="595" t="s">
        <v>867</v>
      </c>
      <c r="D3" s="595"/>
      <c r="E3" s="595"/>
      <c r="F3" s="595"/>
      <c r="G3" s="595"/>
      <c r="H3" s="595"/>
      <c r="I3" s="595"/>
    </row>
    <row r="4" spans="1:9" ht="19.5" customHeight="1">
      <c r="A4" s="596" t="s">
        <v>868</v>
      </c>
      <c r="B4" s="597"/>
      <c r="C4" s="598" t="s">
        <v>869</v>
      </c>
      <c r="D4" s="598"/>
      <c r="E4" s="598"/>
      <c r="F4" s="598"/>
      <c r="G4" s="598"/>
      <c r="H4" s="598"/>
      <c r="I4" s="598"/>
    </row>
    <row r="5" spans="1:9" ht="30" customHeight="1" thickBot="1">
      <c r="A5" s="599"/>
      <c r="B5" s="599"/>
      <c r="C5" s="600"/>
      <c r="D5" s="600"/>
      <c r="E5" s="600"/>
      <c r="F5" s="600"/>
      <c r="G5" s="600"/>
      <c r="H5" s="600"/>
      <c r="I5" s="600"/>
    </row>
    <row r="6" spans="11:13" ht="15" customHeight="1">
      <c r="K6" s="251" t="s">
        <v>870</v>
      </c>
      <c r="L6" s="252">
        <v>0</v>
      </c>
      <c r="M6" s="601"/>
    </row>
    <row r="7" spans="1:12" ht="24">
      <c r="A7" s="364" t="s">
        <v>871</v>
      </c>
      <c r="B7" s="354"/>
      <c r="C7" s="602"/>
      <c r="D7" s="602"/>
      <c r="E7" s="366" t="s">
        <v>872</v>
      </c>
      <c r="F7" s="367"/>
      <c r="G7" s="603" t="s">
        <v>873</v>
      </c>
      <c r="H7" s="604"/>
      <c r="I7" s="604"/>
      <c r="K7" s="254" t="s">
        <v>741</v>
      </c>
      <c r="L7" s="255">
        <v>0</v>
      </c>
    </row>
    <row r="8" spans="1:7" ht="12">
      <c r="A8" s="360"/>
      <c r="B8" s="360"/>
      <c r="C8" s="360"/>
      <c r="E8" s="352"/>
      <c r="F8" s="352"/>
      <c r="G8" s="352"/>
    </row>
    <row r="9" spans="1:9" ht="12">
      <c r="A9" s="354" t="s">
        <v>874</v>
      </c>
      <c r="B9" s="354"/>
      <c r="C9" s="605"/>
      <c r="D9" s="605"/>
      <c r="E9" s="361"/>
      <c r="F9" s="361"/>
      <c r="G9" s="606"/>
      <c r="H9" s="607"/>
      <c r="I9" s="607"/>
    </row>
    <row r="10" spans="1:7" ht="12">
      <c r="A10" s="352"/>
      <c r="B10" s="352"/>
      <c r="C10" s="352"/>
      <c r="E10" s="353"/>
      <c r="F10" s="353"/>
      <c r="G10" s="353"/>
    </row>
    <row r="11" spans="1:9" ht="12">
      <c r="A11" s="354" t="s">
        <v>875</v>
      </c>
      <c r="B11" s="354"/>
      <c r="C11" s="605" t="s">
        <v>873</v>
      </c>
      <c r="D11" s="605"/>
      <c r="E11" s="356" t="s">
        <v>876</v>
      </c>
      <c r="F11" s="356"/>
      <c r="G11" s="608" t="s">
        <v>877</v>
      </c>
      <c r="H11" s="609"/>
      <c r="I11" s="609"/>
    </row>
    <row r="12" spans="1:9" ht="12">
      <c r="A12" s="257"/>
      <c r="B12" s="257"/>
      <c r="C12" s="257"/>
      <c r="D12" s="257"/>
      <c r="E12" s="259"/>
      <c r="F12" s="259"/>
      <c r="G12" s="610"/>
      <c r="H12" s="611"/>
      <c r="I12" s="611"/>
    </row>
    <row r="13" spans="1:9" ht="13.5" thickBot="1">
      <c r="A13" s="612"/>
      <c r="B13" s="612"/>
      <c r="C13" s="612"/>
      <c r="D13" s="612"/>
      <c r="E13" s="612"/>
      <c r="F13" s="612"/>
      <c r="G13" s="612"/>
      <c r="H13" s="612"/>
      <c r="I13" s="612"/>
    </row>
    <row r="15" spans="1:9" ht="12">
      <c r="A15" s="613" t="s">
        <v>878</v>
      </c>
      <c r="B15" s="613"/>
      <c r="C15" s="613"/>
      <c r="D15" s="613"/>
      <c r="E15" s="614"/>
      <c r="F15" s="614"/>
      <c r="G15" s="614"/>
      <c r="H15" s="614"/>
      <c r="I15" s="614"/>
    </row>
    <row r="16" spans="1:9" ht="12">
      <c r="A16" s="615" t="s">
        <v>879</v>
      </c>
      <c r="B16" s="615"/>
      <c r="C16" s="615"/>
      <c r="D16" s="615"/>
      <c r="E16" s="616"/>
      <c r="F16" s="617">
        <f>'RR - VCHOD A'!G9</f>
        <v>0</v>
      </c>
      <c r="G16" s="617"/>
      <c r="H16" s="618"/>
      <c r="I16" s="256" t="s">
        <v>880</v>
      </c>
    </row>
    <row r="17" spans="1:9" ht="12">
      <c r="A17" s="619" t="s">
        <v>881</v>
      </c>
      <c r="B17" s="615"/>
      <c r="C17" s="615"/>
      <c r="D17" s="615"/>
      <c r="E17" s="620">
        <v>0.06</v>
      </c>
      <c r="F17" s="617">
        <f>F16*E17</f>
        <v>0</v>
      </c>
      <c r="G17" s="617"/>
      <c r="H17" s="618"/>
      <c r="I17" s="256" t="s">
        <v>880</v>
      </c>
    </row>
    <row r="18" spans="1:9" ht="12">
      <c r="A18" s="615" t="s">
        <v>882</v>
      </c>
      <c r="B18" s="615"/>
      <c r="C18" s="615"/>
      <c r="D18" s="615"/>
      <c r="E18" s="616"/>
      <c r="F18" s="617">
        <f>'RR - VCHOD A'!G103</f>
        <v>0</v>
      </c>
      <c r="G18" s="617"/>
      <c r="H18" s="618"/>
      <c r="I18" s="256" t="s">
        <v>880</v>
      </c>
    </row>
    <row r="19" spans="1:9" ht="12">
      <c r="A19" s="615" t="s">
        <v>883</v>
      </c>
      <c r="B19" s="615"/>
      <c r="C19" s="615"/>
      <c r="D19" s="615"/>
      <c r="E19" s="616"/>
      <c r="F19" s="617">
        <f>'RR - VCHOD A'!I103</f>
        <v>0</v>
      </c>
      <c r="G19" s="617"/>
      <c r="H19" s="618"/>
      <c r="I19" s="256" t="s">
        <v>880</v>
      </c>
    </row>
    <row r="20" spans="1:9" ht="12">
      <c r="A20" s="619" t="s">
        <v>884</v>
      </c>
      <c r="B20" s="615"/>
      <c r="C20" s="615"/>
      <c r="D20" s="615"/>
      <c r="E20" s="616"/>
      <c r="F20" s="617">
        <v>0</v>
      </c>
      <c r="G20" s="617"/>
      <c r="H20" s="618"/>
      <c r="I20" s="256" t="s">
        <v>880</v>
      </c>
    </row>
    <row r="21" spans="1:9" ht="12">
      <c r="A21" s="621" t="s">
        <v>885</v>
      </c>
      <c r="B21" s="621"/>
      <c r="C21" s="621"/>
      <c r="D21" s="621"/>
      <c r="E21" s="622"/>
      <c r="F21" s="623">
        <f>SUM(F16:G20)</f>
        <v>0</v>
      </c>
      <c r="G21" s="623"/>
      <c r="H21" s="624"/>
      <c r="I21" s="625" t="s">
        <v>880</v>
      </c>
    </row>
    <row r="22" spans="1:9" ht="13.5" thickBot="1">
      <c r="A22" s="612"/>
      <c r="B22" s="612"/>
      <c r="C22" s="612"/>
      <c r="D22" s="612"/>
      <c r="E22" s="626"/>
      <c r="F22" s="627"/>
      <c r="G22" s="627"/>
      <c r="H22" s="612"/>
      <c r="I22" s="612"/>
    </row>
    <row r="23" spans="5:7" ht="12">
      <c r="E23" s="616"/>
      <c r="F23" s="628"/>
      <c r="G23" s="628"/>
    </row>
    <row r="24" spans="1:9" ht="12">
      <c r="A24" s="629" t="s">
        <v>886</v>
      </c>
      <c r="B24" s="615"/>
      <c r="C24" s="615"/>
      <c r="D24" s="615"/>
      <c r="E24" s="620">
        <v>0.05</v>
      </c>
      <c r="F24" s="617">
        <f>F19*E24</f>
        <v>0</v>
      </c>
      <c r="G24" s="617"/>
      <c r="H24" s="618"/>
      <c r="I24" s="256" t="s">
        <v>880</v>
      </c>
    </row>
    <row r="25" spans="1:9" ht="12">
      <c r="A25" s="619" t="s">
        <v>887</v>
      </c>
      <c r="B25" s="615"/>
      <c r="C25" s="615"/>
      <c r="D25" s="615"/>
      <c r="E25" s="620">
        <v>0.015</v>
      </c>
      <c r="F25" s="617">
        <f>F20*E25</f>
        <v>0</v>
      </c>
      <c r="G25" s="617"/>
      <c r="H25" s="618"/>
      <c r="I25" s="256" t="s">
        <v>880</v>
      </c>
    </row>
    <row r="26" spans="1:9" ht="12">
      <c r="A26" s="621" t="s">
        <v>888</v>
      </c>
      <c r="B26" s="621"/>
      <c r="C26" s="621"/>
      <c r="D26" s="621"/>
      <c r="E26" s="616"/>
      <c r="F26" s="623">
        <f>SUM(F24:G25)</f>
        <v>0</v>
      </c>
      <c r="G26" s="623"/>
      <c r="H26" s="625"/>
      <c r="I26" s="625" t="s">
        <v>880</v>
      </c>
    </row>
    <row r="27" spans="5:7" ht="12">
      <c r="E27" s="616"/>
      <c r="F27" s="628"/>
      <c r="G27" s="628"/>
    </row>
    <row r="28" spans="1:7" ht="12">
      <c r="A28" s="619"/>
      <c r="B28" s="619"/>
      <c r="C28" s="619"/>
      <c r="D28" s="619"/>
      <c r="E28" s="620"/>
      <c r="F28" s="617"/>
      <c r="G28" s="617"/>
    </row>
    <row r="29" spans="1:7" ht="12">
      <c r="A29" s="629"/>
      <c r="B29" s="629"/>
      <c r="C29" s="629"/>
      <c r="D29" s="629"/>
      <c r="E29" s="620"/>
      <c r="F29" s="617"/>
      <c r="G29" s="617"/>
    </row>
    <row r="30" spans="1:9" ht="12">
      <c r="A30" s="613" t="s">
        <v>889</v>
      </c>
      <c r="B30" s="613"/>
      <c r="C30" s="613"/>
      <c r="D30" s="613"/>
      <c r="E30" s="614"/>
      <c r="F30" s="623">
        <f>F21+F26+F28+F29</f>
        <v>0</v>
      </c>
      <c r="G30" s="623"/>
      <c r="H30" s="625"/>
      <c r="I30" s="625" t="s">
        <v>880</v>
      </c>
    </row>
    <row r="31" spans="1:9" ht="13.5" thickBot="1">
      <c r="A31" s="612"/>
      <c r="B31" s="612"/>
      <c r="C31" s="612"/>
      <c r="D31" s="612"/>
      <c r="E31" s="612"/>
      <c r="F31" s="627"/>
      <c r="G31" s="627"/>
      <c r="H31" s="612"/>
      <c r="I31" s="612"/>
    </row>
    <row r="32" spans="6:7" ht="12">
      <c r="F32" s="628"/>
      <c r="G32" s="628"/>
    </row>
    <row r="33" spans="1:7" ht="12">
      <c r="A33" s="630" t="s">
        <v>890</v>
      </c>
      <c r="B33" s="630"/>
      <c r="C33" s="630"/>
      <c r="D33" s="630"/>
      <c r="E33" s="616"/>
      <c r="F33" s="628"/>
      <c r="G33" s="628"/>
    </row>
    <row r="34" spans="1:9" ht="26.25" customHeight="1">
      <c r="A34" s="631" t="s">
        <v>891</v>
      </c>
      <c r="B34" s="632"/>
      <c r="C34" s="632"/>
      <c r="D34" s="632"/>
      <c r="E34" s="620">
        <v>0.015</v>
      </c>
      <c r="F34" s="617">
        <f>F30*E34</f>
        <v>0</v>
      </c>
      <c r="G34" s="617"/>
      <c r="I34" s="256" t="s">
        <v>880</v>
      </c>
    </row>
    <row r="35" spans="1:9" ht="12">
      <c r="A35" s="629" t="s">
        <v>892</v>
      </c>
      <c r="B35" s="615"/>
      <c r="C35" s="615"/>
      <c r="D35" s="615"/>
      <c r="E35" s="620">
        <v>0.018</v>
      </c>
      <c r="F35" s="617">
        <f>F30*E35</f>
        <v>0</v>
      </c>
      <c r="G35" s="617"/>
      <c r="I35" s="256" t="s">
        <v>880</v>
      </c>
    </row>
    <row r="36" spans="1:9" ht="12">
      <c r="A36" s="633" t="s">
        <v>893</v>
      </c>
      <c r="B36" s="633"/>
      <c r="C36" s="633"/>
      <c r="D36" s="633"/>
      <c r="E36" s="616"/>
      <c r="F36" s="623">
        <f>SUM(F34:G35)</f>
        <v>0</v>
      </c>
      <c r="G36" s="623"/>
      <c r="H36" s="625"/>
      <c r="I36" s="625" t="s">
        <v>880</v>
      </c>
    </row>
    <row r="37" spans="1:9" ht="13.5" thickBot="1">
      <c r="A37" s="612"/>
      <c r="B37" s="612"/>
      <c r="C37" s="612"/>
      <c r="D37" s="612"/>
      <c r="E37" s="612"/>
      <c r="F37" s="627"/>
      <c r="G37" s="627"/>
      <c r="H37" s="612"/>
      <c r="I37" s="612"/>
    </row>
    <row r="38" spans="6:7" ht="12">
      <c r="F38" s="628"/>
      <c r="G38" s="628"/>
    </row>
    <row r="39" spans="1:9" ht="12">
      <c r="A39" s="629" t="s">
        <v>894</v>
      </c>
      <c r="B39" s="615"/>
      <c r="C39" s="615"/>
      <c r="D39" s="615"/>
      <c r="E39" s="620">
        <v>0.015</v>
      </c>
      <c r="F39" s="617">
        <f>F30*E39</f>
        <v>0</v>
      </c>
      <c r="G39" s="617"/>
      <c r="I39" s="256" t="s">
        <v>880</v>
      </c>
    </row>
    <row r="40" spans="1:9" ht="13.5" thickBot="1">
      <c r="A40" s="612"/>
      <c r="B40" s="612"/>
      <c r="C40" s="612"/>
      <c r="D40" s="612"/>
      <c r="E40" s="612"/>
      <c r="F40" s="627"/>
      <c r="G40" s="627"/>
      <c r="H40" s="612"/>
      <c r="I40" s="612"/>
    </row>
    <row r="41" spans="6:7" ht="12">
      <c r="F41" s="628"/>
      <c r="G41" s="628"/>
    </row>
    <row r="42" spans="1:16" ht="18" customHeight="1">
      <c r="A42" s="634" t="s">
        <v>895</v>
      </c>
      <c r="B42" s="634"/>
      <c r="C42" s="634"/>
      <c r="D42" s="634"/>
      <c r="E42" s="635"/>
      <c r="F42" s="636">
        <f>F30+F36+F39</f>
        <v>0</v>
      </c>
      <c r="G42" s="636"/>
      <c r="H42" s="637"/>
      <c r="I42" s="638" t="s">
        <v>880</v>
      </c>
      <c r="P42" s="628">
        <f>F42</f>
        <v>0</v>
      </c>
    </row>
    <row r="43" spans="6:7" ht="12">
      <c r="F43" s="628"/>
      <c r="G43" s="628"/>
    </row>
    <row r="44" spans="4:9" ht="12">
      <c r="D44" s="639" t="s">
        <v>896</v>
      </c>
      <c r="E44" s="640">
        <v>0</v>
      </c>
      <c r="F44" s="641">
        <f>F42*E44</f>
        <v>0</v>
      </c>
      <c r="G44" s="641"/>
      <c r="H44" s="616"/>
      <c r="I44" s="616" t="s">
        <v>880</v>
      </c>
    </row>
    <row r="45" spans="4:9" ht="12">
      <c r="D45" s="642" t="s">
        <v>896</v>
      </c>
      <c r="E45" s="643">
        <v>0.21</v>
      </c>
      <c r="F45" s="644">
        <f>F42*E45</f>
        <v>0</v>
      </c>
      <c r="G45" s="644"/>
      <c r="H45" s="645"/>
      <c r="I45" s="645" t="s">
        <v>880</v>
      </c>
    </row>
    <row r="46" spans="6:7" ht="13.5" thickBot="1">
      <c r="F46" s="628"/>
      <c r="G46" s="628"/>
    </row>
    <row r="47" spans="1:9" s="652" customFormat="1" ht="25.5" customHeight="1" thickBot="1">
      <c r="A47" s="646" t="s">
        <v>897</v>
      </c>
      <c r="B47" s="647"/>
      <c r="C47" s="647"/>
      <c r="D47" s="647"/>
      <c r="E47" s="648"/>
      <c r="F47" s="649">
        <f>F42+F45</f>
        <v>0</v>
      </c>
      <c r="G47" s="649"/>
      <c r="H47" s="650"/>
      <c r="I47" s="651" t="s">
        <v>880</v>
      </c>
    </row>
  </sheetData>
  <sheetProtection password="DAFF" sheet="1" objects="1" scenarios="1"/>
  <protectedRanges>
    <protectedRange sqref="B3:B5 A7:I48 A1:I2" name="Oblast1"/>
    <protectedRange sqref="A4:A5" name="Oblast1_1"/>
    <protectedRange sqref="C3:I3" name="Oblast1_2_1_1"/>
    <protectedRange sqref="C4 D4:I5" name="Oblast1_3_1"/>
  </protectedRanges>
  <mergeCells count="61">
    <mergeCell ref="A7:B7"/>
    <mergeCell ref="C7:D7"/>
    <mergeCell ref="E7:F7"/>
    <mergeCell ref="G7:I7"/>
    <mergeCell ref="A2:B3"/>
    <mergeCell ref="C2:I2"/>
    <mergeCell ref="C3:I3"/>
    <mergeCell ref="A4:B5"/>
    <mergeCell ref="C4:I5"/>
    <mergeCell ref="A8:C8"/>
    <mergeCell ref="E8:G8"/>
    <mergeCell ref="A9:B9"/>
    <mergeCell ref="C9:D9"/>
    <mergeCell ref="E9:F9"/>
    <mergeCell ref="G9:I9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19:D19"/>
    <mergeCell ref="F19:G19"/>
    <mergeCell ref="A20:D20"/>
    <mergeCell ref="F20:G20"/>
    <mergeCell ref="A21:D21"/>
    <mergeCell ref="F21:G21"/>
    <mergeCell ref="A24:D24"/>
    <mergeCell ref="F24:G24"/>
    <mergeCell ref="A25:D25"/>
    <mergeCell ref="F25:G25"/>
    <mergeCell ref="A26:D26"/>
    <mergeCell ref="F26:G26"/>
    <mergeCell ref="A36:D36"/>
    <mergeCell ref="F36:G36"/>
    <mergeCell ref="A28:D28"/>
    <mergeCell ref="F28:G28"/>
    <mergeCell ref="A29:D29"/>
    <mergeCell ref="F29:G29"/>
    <mergeCell ref="A30:D30"/>
    <mergeCell ref="F30:G30"/>
    <mergeCell ref="A33:D33"/>
    <mergeCell ref="A34:D34"/>
    <mergeCell ref="F34:G34"/>
    <mergeCell ref="A35:D35"/>
    <mergeCell ref="F35:G35"/>
    <mergeCell ref="A47:D47"/>
    <mergeCell ref="F47:G47"/>
    <mergeCell ref="A39:D39"/>
    <mergeCell ref="F39:G39"/>
    <mergeCell ref="A42:D42"/>
    <mergeCell ref="F42:G42"/>
    <mergeCell ref="F44:G44"/>
    <mergeCell ref="F45:G4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5"/>
  <sheetViews>
    <sheetView view="pageBreakPreview" zoomScale="90" zoomScaleSheetLayoutView="90" workbookViewId="0" topLeftCell="A1">
      <pane ySplit="3" topLeftCell="A62" activePane="bottomLeft" state="frozen"/>
      <selection pane="topLeft" activeCell="P43" sqref="P43"/>
      <selection pane="bottomLeft" activeCell="F8" sqref="F8"/>
    </sheetView>
  </sheetViews>
  <sheetFormatPr defaultColWidth="9.140625" defaultRowHeight="12"/>
  <cols>
    <col min="1" max="1" width="8.421875" style="551" customWidth="1"/>
    <col min="2" max="2" width="4.28125" style="524" customWidth="1"/>
    <col min="3" max="3" width="105.140625" style="524" customWidth="1"/>
    <col min="4" max="4" width="9.421875" style="524" bestFit="1" customWidth="1"/>
    <col min="5" max="5" width="9.421875" style="524" customWidth="1"/>
    <col min="6" max="6" width="11.421875" style="524" bestFit="1" customWidth="1"/>
    <col min="7" max="7" width="14.8515625" style="524" customWidth="1"/>
    <col min="8" max="8" width="13.7109375" style="524" customWidth="1"/>
    <col min="9" max="9" width="14.7109375" style="524" bestFit="1" customWidth="1"/>
    <col min="10" max="10" width="16.7109375" style="524" customWidth="1"/>
    <col min="11" max="11" width="26.7109375" style="524" customWidth="1"/>
    <col min="12" max="12" width="12.421875" style="524" hidden="1" customWidth="1"/>
    <col min="13" max="14" width="15.00390625" style="525" hidden="1" customWidth="1"/>
    <col min="15" max="16" width="15.00390625" style="530" hidden="1" customWidth="1"/>
    <col min="17" max="17" width="11.8515625" style="530" hidden="1" customWidth="1"/>
    <col min="18" max="18" width="12.140625" style="524" hidden="1" customWidth="1"/>
    <col min="19" max="19" width="17.421875" style="524" customWidth="1"/>
    <col min="20" max="256" width="9.28125" style="524" customWidth="1"/>
    <col min="257" max="257" width="8.421875" style="524" customWidth="1"/>
    <col min="258" max="258" width="4.28125" style="524" customWidth="1"/>
    <col min="259" max="259" width="105.140625" style="524" customWidth="1"/>
    <col min="260" max="260" width="9.421875" style="524" bestFit="1" customWidth="1"/>
    <col min="261" max="261" width="9.421875" style="524" customWidth="1"/>
    <col min="262" max="262" width="11.421875" style="524" bestFit="1" customWidth="1"/>
    <col min="263" max="263" width="14.8515625" style="524" customWidth="1"/>
    <col min="264" max="264" width="13.7109375" style="524" customWidth="1"/>
    <col min="265" max="265" width="14.7109375" style="524" bestFit="1" customWidth="1"/>
    <col min="266" max="266" width="16.7109375" style="524" customWidth="1"/>
    <col min="267" max="267" width="26.7109375" style="524" customWidth="1"/>
    <col min="268" max="274" width="9.140625" style="524" hidden="1" customWidth="1"/>
    <col min="275" max="275" width="17.421875" style="524" customWidth="1"/>
    <col min="276" max="512" width="9.28125" style="524" customWidth="1"/>
    <col min="513" max="513" width="8.421875" style="524" customWidth="1"/>
    <col min="514" max="514" width="4.28125" style="524" customWidth="1"/>
    <col min="515" max="515" width="105.140625" style="524" customWidth="1"/>
    <col min="516" max="516" width="9.421875" style="524" bestFit="1" customWidth="1"/>
    <col min="517" max="517" width="9.421875" style="524" customWidth="1"/>
    <col min="518" max="518" width="11.421875" style="524" bestFit="1" customWidth="1"/>
    <col min="519" max="519" width="14.8515625" style="524" customWidth="1"/>
    <col min="520" max="520" width="13.7109375" style="524" customWidth="1"/>
    <col min="521" max="521" width="14.7109375" style="524" bestFit="1" customWidth="1"/>
    <col min="522" max="522" width="16.7109375" style="524" customWidth="1"/>
    <col min="523" max="523" width="26.7109375" style="524" customWidth="1"/>
    <col min="524" max="530" width="9.140625" style="524" hidden="1" customWidth="1"/>
    <col min="531" max="531" width="17.421875" style="524" customWidth="1"/>
    <col min="532" max="768" width="9.28125" style="524" customWidth="1"/>
    <col min="769" max="769" width="8.421875" style="524" customWidth="1"/>
    <col min="770" max="770" width="4.28125" style="524" customWidth="1"/>
    <col min="771" max="771" width="105.140625" style="524" customWidth="1"/>
    <col min="772" max="772" width="9.421875" style="524" bestFit="1" customWidth="1"/>
    <col min="773" max="773" width="9.421875" style="524" customWidth="1"/>
    <col min="774" max="774" width="11.421875" style="524" bestFit="1" customWidth="1"/>
    <col min="775" max="775" width="14.8515625" style="524" customWidth="1"/>
    <col min="776" max="776" width="13.7109375" style="524" customWidth="1"/>
    <col min="777" max="777" width="14.7109375" style="524" bestFit="1" customWidth="1"/>
    <col min="778" max="778" width="16.7109375" style="524" customWidth="1"/>
    <col min="779" max="779" width="26.7109375" style="524" customWidth="1"/>
    <col min="780" max="786" width="9.140625" style="524" hidden="1" customWidth="1"/>
    <col min="787" max="787" width="17.421875" style="524" customWidth="1"/>
    <col min="788" max="1024" width="9.28125" style="524" customWidth="1"/>
    <col min="1025" max="1025" width="8.421875" style="524" customWidth="1"/>
    <col min="1026" max="1026" width="4.28125" style="524" customWidth="1"/>
    <col min="1027" max="1027" width="105.140625" style="524" customWidth="1"/>
    <col min="1028" max="1028" width="9.421875" style="524" bestFit="1" customWidth="1"/>
    <col min="1029" max="1029" width="9.421875" style="524" customWidth="1"/>
    <col min="1030" max="1030" width="11.421875" style="524" bestFit="1" customWidth="1"/>
    <col min="1031" max="1031" width="14.8515625" style="524" customWidth="1"/>
    <col min="1032" max="1032" width="13.7109375" style="524" customWidth="1"/>
    <col min="1033" max="1033" width="14.7109375" style="524" bestFit="1" customWidth="1"/>
    <col min="1034" max="1034" width="16.7109375" style="524" customWidth="1"/>
    <col min="1035" max="1035" width="26.7109375" style="524" customWidth="1"/>
    <col min="1036" max="1042" width="9.140625" style="524" hidden="1" customWidth="1"/>
    <col min="1043" max="1043" width="17.421875" style="524" customWidth="1"/>
    <col min="1044" max="1280" width="9.28125" style="524" customWidth="1"/>
    <col min="1281" max="1281" width="8.421875" style="524" customWidth="1"/>
    <col min="1282" max="1282" width="4.28125" style="524" customWidth="1"/>
    <col min="1283" max="1283" width="105.140625" style="524" customWidth="1"/>
    <col min="1284" max="1284" width="9.421875" style="524" bestFit="1" customWidth="1"/>
    <col min="1285" max="1285" width="9.421875" style="524" customWidth="1"/>
    <col min="1286" max="1286" width="11.421875" style="524" bestFit="1" customWidth="1"/>
    <col min="1287" max="1287" width="14.8515625" style="524" customWidth="1"/>
    <col min="1288" max="1288" width="13.7109375" style="524" customWidth="1"/>
    <col min="1289" max="1289" width="14.7109375" style="524" bestFit="1" customWidth="1"/>
    <col min="1290" max="1290" width="16.7109375" style="524" customWidth="1"/>
    <col min="1291" max="1291" width="26.7109375" style="524" customWidth="1"/>
    <col min="1292" max="1298" width="9.140625" style="524" hidden="1" customWidth="1"/>
    <col min="1299" max="1299" width="17.421875" style="524" customWidth="1"/>
    <col min="1300" max="1536" width="9.28125" style="524" customWidth="1"/>
    <col min="1537" max="1537" width="8.421875" style="524" customWidth="1"/>
    <col min="1538" max="1538" width="4.28125" style="524" customWidth="1"/>
    <col min="1539" max="1539" width="105.140625" style="524" customWidth="1"/>
    <col min="1540" max="1540" width="9.421875" style="524" bestFit="1" customWidth="1"/>
    <col min="1541" max="1541" width="9.421875" style="524" customWidth="1"/>
    <col min="1542" max="1542" width="11.421875" style="524" bestFit="1" customWidth="1"/>
    <col min="1543" max="1543" width="14.8515625" style="524" customWidth="1"/>
    <col min="1544" max="1544" width="13.7109375" style="524" customWidth="1"/>
    <col min="1545" max="1545" width="14.7109375" style="524" bestFit="1" customWidth="1"/>
    <col min="1546" max="1546" width="16.7109375" style="524" customWidth="1"/>
    <col min="1547" max="1547" width="26.7109375" style="524" customWidth="1"/>
    <col min="1548" max="1554" width="9.140625" style="524" hidden="1" customWidth="1"/>
    <col min="1555" max="1555" width="17.421875" style="524" customWidth="1"/>
    <col min="1556" max="1792" width="9.28125" style="524" customWidth="1"/>
    <col min="1793" max="1793" width="8.421875" style="524" customWidth="1"/>
    <col min="1794" max="1794" width="4.28125" style="524" customWidth="1"/>
    <col min="1795" max="1795" width="105.140625" style="524" customWidth="1"/>
    <col min="1796" max="1796" width="9.421875" style="524" bestFit="1" customWidth="1"/>
    <col min="1797" max="1797" width="9.421875" style="524" customWidth="1"/>
    <col min="1798" max="1798" width="11.421875" style="524" bestFit="1" customWidth="1"/>
    <col min="1799" max="1799" width="14.8515625" style="524" customWidth="1"/>
    <col min="1800" max="1800" width="13.7109375" style="524" customWidth="1"/>
    <col min="1801" max="1801" width="14.7109375" style="524" bestFit="1" customWidth="1"/>
    <col min="1802" max="1802" width="16.7109375" style="524" customWidth="1"/>
    <col min="1803" max="1803" width="26.7109375" style="524" customWidth="1"/>
    <col min="1804" max="1810" width="9.140625" style="524" hidden="1" customWidth="1"/>
    <col min="1811" max="1811" width="17.421875" style="524" customWidth="1"/>
    <col min="1812" max="2048" width="9.28125" style="524" customWidth="1"/>
    <col min="2049" max="2049" width="8.421875" style="524" customWidth="1"/>
    <col min="2050" max="2050" width="4.28125" style="524" customWidth="1"/>
    <col min="2051" max="2051" width="105.140625" style="524" customWidth="1"/>
    <col min="2052" max="2052" width="9.421875" style="524" bestFit="1" customWidth="1"/>
    <col min="2053" max="2053" width="9.421875" style="524" customWidth="1"/>
    <col min="2054" max="2054" width="11.421875" style="524" bestFit="1" customWidth="1"/>
    <col min="2055" max="2055" width="14.8515625" style="524" customWidth="1"/>
    <col min="2056" max="2056" width="13.7109375" style="524" customWidth="1"/>
    <col min="2057" max="2057" width="14.7109375" style="524" bestFit="1" customWidth="1"/>
    <col min="2058" max="2058" width="16.7109375" style="524" customWidth="1"/>
    <col min="2059" max="2059" width="26.7109375" style="524" customWidth="1"/>
    <col min="2060" max="2066" width="9.140625" style="524" hidden="1" customWidth="1"/>
    <col min="2067" max="2067" width="17.421875" style="524" customWidth="1"/>
    <col min="2068" max="2304" width="9.28125" style="524" customWidth="1"/>
    <col min="2305" max="2305" width="8.421875" style="524" customWidth="1"/>
    <col min="2306" max="2306" width="4.28125" style="524" customWidth="1"/>
    <col min="2307" max="2307" width="105.140625" style="524" customWidth="1"/>
    <col min="2308" max="2308" width="9.421875" style="524" bestFit="1" customWidth="1"/>
    <col min="2309" max="2309" width="9.421875" style="524" customWidth="1"/>
    <col min="2310" max="2310" width="11.421875" style="524" bestFit="1" customWidth="1"/>
    <col min="2311" max="2311" width="14.8515625" style="524" customWidth="1"/>
    <col min="2312" max="2312" width="13.7109375" style="524" customWidth="1"/>
    <col min="2313" max="2313" width="14.7109375" style="524" bestFit="1" customWidth="1"/>
    <col min="2314" max="2314" width="16.7109375" style="524" customWidth="1"/>
    <col min="2315" max="2315" width="26.7109375" style="524" customWidth="1"/>
    <col min="2316" max="2322" width="9.140625" style="524" hidden="1" customWidth="1"/>
    <col min="2323" max="2323" width="17.421875" style="524" customWidth="1"/>
    <col min="2324" max="2560" width="9.28125" style="524" customWidth="1"/>
    <col min="2561" max="2561" width="8.421875" style="524" customWidth="1"/>
    <col min="2562" max="2562" width="4.28125" style="524" customWidth="1"/>
    <col min="2563" max="2563" width="105.140625" style="524" customWidth="1"/>
    <col min="2564" max="2564" width="9.421875" style="524" bestFit="1" customWidth="1"/>
    <col min="2565" max="2565" width="9.421875" style="524" customWidth="1"/>
    <col min="2566" max="2566" width="11.421875" style="524" bestFit="1" customWidth="1"/>
    <col min="2567" max="2567" width="14.8515625" style="524" customWidth="1"/>
    <col min="2568" max="2568" width="13.7109375" style="524" customWidth="1"/>
    <col min="2569" max="2569" width="14.7109375" style="524" bestFit="1" customWidth="1"/>
    <col min="2570" max="2570" width="16.7109375" style="524" customWidth="1"/>
    <col min="2571" max="2571" width="26.7109375" style="524" customWidth="1"/>
    <col min="2572" max="2578" width="9.140625" style="524" hidden="1" customWidth="1"/>
    <col min="2579" max="2579" width="17.421875" style="524" customWidth="1"/>
    <col min="2580" max="2816" width="9.28125" style="524" customWidth="1"/>
    <col min="2817" max="2817" width="8.421875" style="524" customWidth="1"/>
    <col min="2818" max="2818" width="4.28125" style="524" customWidth="1"/>
    <col min="2819" max="2819" width="105.140625" style="524" customWidth="1"/>
    <col min="2820" max="2820" width="9.421875" style="524" bestFit="1" customWidth="1"/>
    <col min="2821" max="2821" width="9.421875" style="524" customWidth="1"/>
    <col min="2822" max="2822" width="11.421875" style="524" bestFit="1" customWidth="1"/>
    <col min="2823" max="2823" width="14.8515625" style="524" customWidth="1"/>
    <col min="2824" max="2824" width="13.7109375" style="524" customWidth="1"/>
    <col min="2825" max="2825" width="14.7109375" style="524" bestFit="1" customWidth="1"/>
    <col min="2826" max="2826" width="16.7109375" style="524" customWidth="1"/>
    <col min="2827" max="2827" width="26.7109375" style="524" customWidth="1"/>
    <col min="2828" max="2834" width="9.140625" style="524" hidden="1" customWidth="1"/>
    <col min="2835" max="2835" width="17.421875" style="524" customWidth="1"/>
    <col min="2836" max="3072" width="9.28125" style="524" customWidth="1"/>
    <col min="3073" max="3073" width="8.421875" style="524" customWidth="1"/>
    <col min="3074" max="3074" width="4.28125" style="524" customWidth="1"/>
    <col min="3075" max="3075" width="105.140625" style="524" customWidth="1"/>
    <col min="3076" max="3076" width="9.421875" style="524" bestFit="1" customWidth="1"/>
    <col min="3077" max="3077" width="9.421875" style="524" customWidth="1"/>
    <col min="3078" max="3078" width="11.421875" style="524" bestFit="1" customWidth="1"/>
    <col min="3079" max="3079" width="14.8515625" style="524" customWidth="1"/>
    <col min="3080" max="3080" width="13.7109375" style="524" customWidth="1"/>
    <col min="3081" max="3081" width="14.7109375" style="524" bestFit="1" customWidth="1"/>
    <col min="3082" max="3082" width="16.7109375" style="524" customWidth="1"/>
    <col min="3083" max="3083" width="26.7109375" style="524" customWidth="1"/>
    <col min="3084" max="3090" width="9.140625" style="524" hidden="1" customWidth="1"/>
    <col min="3091" max="3091" width="17.421875" style="524" customWidth="1"/>
    <col min="3092" max="3328" width="9.28125" style="524" customWidth="1"/>
    <col min="3329" max="3329" width="8.421875" style="524" customWidth="1"/>
    <col min="3330" max="3330" width="4.28125" style="524" customWidth="1"/>
    <col min="3331" max="3331" width="105.140625" style="524" customWidth="1"/>
    <col min="3332" max="3332" width="9.421875" style="524" bestFit="1" customWidth="1"/>
    <col min="3333" max="3333" width="9.421875" style="524" customWidth="1"/>
    <col min="3334" max="3334" width="11.421875" style="524" bestFit="1" customWidth="1"/>
    <col min="3335" max="3335" width="14.8515625" style="524" customWidth="1"/>
    <col min="3336" max="3336" width="13.7109375" style="524" customWidth="1"/>
    <col min="3337" max="3337" width="14.7109375" style="524" bestFit="1" customWidth="1"/>
    <col min="3338" max="3338" width="16.7109375" style="524" customWidth="1"/>
    <col min="3339" max="3339" width="26.7109375" style="524" customWidth="1"/>
    <col min="3340" max="3346" width="9.140625" style="524" hidden="1" customWidth="1"/>
    <col min="3347" max="3347" width="17.421875" style="524" customWidth="1"/>
    <col min="3348" max="3584" width="9.28125" style="524" customWidth="1"/>
    <col min="3585" max="3585" width="8.421875" style="524" customWidth="1"/>
    <col min="3586" max="3586" width="4.28125" style="524" customWidth="1"/>
    <col min="3587" max="3587" width="105.140625" style="524" customWidth="1"/>
    <col min="3588" max="3588" width="9.421875" style="524" bestFit="1" customWidth="1"/>
    <col min="3589" max="3589" width="9.421875" style="524" customWidth="1"/>
    <col min="3590" max="3590" width="11.421875" style="524" bestFit="1" customWidth="1"/>
    <col min="3591" max="3591" width="14.8515625" style="524" customWidth="1"/>
    <col min="3592" max="3592" width="13.7109375" style="524" customWidth="1"/>
    <col min="3593" max="3593" width="14.7109375" style="524" bestFit="1" customWidth="1"/>
    <col min="3594" max="3594" width="16.7109375" style="524" customWidth="1"/>
    <col min="3595" max="3595" width="26.7109375" style="524" customWidth="1"/>
    <col min="3596" max="3602" width="9.140625" style="524" hidden="1" customWidth="1"/>
    <col min="3603" max="3603" width="17.421875" style="524" customWidth="1"/>
    <col min="3604" max="3840" width="9.28125" style="524" customWidth="1"/>
    <col min="3841" max="3841" width="8.421875" style="524" customWidth="1"/>
    <col min="3842" max="3842" width="4.28125" style="524" customWidth="1"/>
    <col min="3843" max="3843" width="105.140625" style="524" customWidth="1"/>
    <col min="3844" max="3844" width="9.421875" style="524" bestFit="1" customWidth="1"/>
    <col min="3845" max="3845" width="9.421875" style="524" customWidth="1"/>
    <col min="3846" max="3846" width="11.421875" style="524" bestFit="1" customWidth="1"/>
    <col min="3847" max="3847" width="14.8515625" style="524" customWidth="1"/>
    <col min="3848" max="3848" width="13.7109375" style="524" customWidth="1"/>
    <col min="3849" max="3849" width="14.7109375" style="524" bestFit="1" customWidth="1"/>
    <col min="3850" max="3850" width="16.7109375" style="524" customWidth="1"/>
    <col min="3851" max="3851" width="26.7109375" style="524" customWidth="1"/>
    <col min="3852" max="3858" width="9.140625" style="524" hidden="1" customWidth="1"/>
    <col min="3859" max="3859" width="17.421875" style="524" customWidth="1"/>
    <col min="3860" max="4096" width="9.28125" style="524" customWidth="1"/>
    <col min="4097" max="4097" width="8.421875" style="524" customWidth="1"/>
    <col min="4098" max="4098" width="4.28125" style="524" customWidth="1"/>
    <col min="4099" max="4099" width="105.140625" style="524" customWidth="1"/>
    <col min="4100" max="4100" width="9.421875" style="524" bestFit="1" customWidth="1"/>
    <col min="4101" max="4101" width="9.421875" style="524" customWidth="1"/>
    <col min="4102" max="4102" width="11.421875" style="524" bestFit="1" customWidth="1"/>
    <col min="4103" max="4103" width="14.8515625" style="524" customWidth="1"/>
    <col min="4104" max="4104" width="13.7109375" style="524" customWidth="1"/>
    <col min="4105" max="4105" width="14.7109375" style="524" bestFit="1" customWidth="1"/>
    <col min="4106" max="4106" width="16.7109375" style="524" customWidth="1"/>
    <col min="4107" max="4107" width="26.7109375" style="524" customWidth="1"/>
    <col min="4108" max="4114" width="9.140625" style="524" hidden="1" customWidth="1"/>
    <col min="4115" max="4115" width="17.421875" style="524" customWidth="1"/>
    <col min="4116" max="4352" width="9.28125" style="524" customWidth="1"/>
    <col min="4353" max="4353" width="8.421875" style="524" customWidth="1"/>
    <col min="4354" max="4354" width="4.28125" style="524" customWidth="1"/>
    <col min="4355" max="4355" width="105.140625" style="524" customWidth="1"/>
    <col min="4356" max="4356" width="9.421875" style="524" bestFit="1" customWidth="1"/>
    <col min="4357" max="4357" width="9.421875" style="524" customWidth="1"/>
    <col min="4358" max="4358" width="11.421875" style="524" bestFit="1" customWidth="1"/>
    <col min="4359" max="4359" width="14.8515625" style="524" customWidth="1"/>
    <col min="4360" max="4360" width="13.7109375" style="524" customWidth="1"/>
    <col min="4361" max="4361" width="14.7109375" style="524" bestFit="1" customWidth="1"/>
    <col min="4362" max="4362" width="16.7109375" style="524" customWidth="1"/>
    <col min="4363" max="4363" width="26.7109375" style="524" customWidth="1"/>
    <col min="4364" max="4370" width="9.140625" style="524" hidden="1" customWidth="1"/>
    <col min="4371" max="4371" width="17.421875" style="524" customWidth="1"/>
    <col min="4372" max="4608" width="9.28125" style="524" customWidth="1"/>
    <col min="4609" max="4609" width="8.421875" style="524" customWidth="1"/>
    <col min="4610" max="4610" width="4.28125" style="524" customWidth="1"/>
    <col min="4611" max="4611" width="105.140625" style="524" customWidth="1"/>
    <col min="4612" max="4612" width="9.421875" style="524" bestFit="1" customWidth="1"/>
    <col min="4613" max="4613" width="9.421875" style="524" customWidth="1"/>
    <col min="4614" max="4614" width="11.421875" style="524" bestFit="1" customWidth="1"/>
    <col min="4615" max="4615" width="14.8515625" style="524" customWidth="1"/>
    <col min="4616" max="4616" width="13.7109375" style="524" customWidth="1"/>
    <col min="4617" max="4617" width="14.7109375" style="524" bestFit="1" customWidth="1"/>
    <col min="4618" max="4618" width="16.7109375" style="524" customWidth="1"/>
    <col min="4619" max="4619" width="26.7109375" style="524" customWidth="1"/>
    <col min="4620" max="4626" width="9.140625" style="524" hidden="1" customWidth="1"/>
    <col min="4627" max="4627" width="17.421875" style="524" customWidth="1"/>
    <col min="4628" max="4864" width="9.28125" style="524" customWidth="1"/>
    <col min="4865" max="4865" width="8.421875" style="524" customWidth="1"/>
    <col min="4866" max="4866" width="4.28125" style="524" customWidth="1"/>
    <col min="4867" max="4867" width="105.140625" style="524" customWidth="1"/>
    <col min="4868" max="4868" width="9.421875" style="524" bestFit="1" customWidth="1"/>
    <col min="4869" max="4869" width="9.421875" style="524" customWidth="1"/>
    <col min="4870" max="4870" width="11.421875" style="524" bestFit="1" customWidth="1"/>
    <col min="4871" max="4871" width="14.8515625" style="524" customWidth="1"/>
    <col min="4872" max="4872" width="13.7109375" style="524" customWidth="1"/>
    <col min="4873" max="4873" width="14.7109375" style="524" bestFit="1" customWidth="1"/>
    <col min="4874" max="4874" width="16.7109375" style="524" customWidth="1"/>
    <col min="4875" max="4875" width="26.7109375" style="524" customWidth="1"/>
    <col min="4876" max="4882" width="9.140625" style="524" hidden="1" customWidth="1"/>
    <col min="4883" max="4883" width="17.421875" style="524" customWidth="1"/>
    <col min="4884" max="5120" width="9.28125" style="524" customWidth="1"/>
    <col min="5121" max="5121" width="8.421875" style="524" customWidth="1"/>
    <col min="5122" max="5122" width="4.28125" style="524" customWidth="1"/>
    <col min="5123" max="5123" width="105.140625" style="524" customWidth="1"/>
    <col min="5124" max="5124" width="9.421875" style="524" bestFit="1" customWidth="1"/>
    <col min="5125" max="5125" width="9.421875" style="524" customWidth="1"/>
    <col min="5126" max="5126" width="11.421875" style="524" bestFit="1" customWidth="1"/>
    <col min="5127" max="5127" width="14.8515625" style="524" customWidth="1"/>
    <col min="5128" max="5128" width="13.7109375" style="524" customWidth="1"/>
    <col min="5129" max="5129" width="14.7109375" style="524" bestFit="1" customWidth="1"/>
    <col min="5130" max="5130" width="16.7109375" style="524" customWidth="1"/>
    <col min="5131" max="5131" width="26.7109375" style="524" customWidth="1"/>
    <col min="5132" max="5138" width="9.140625" style="524" hidden="1" customWidth="1"/>
    <col min="5139" max="5139" width="17.421875" style="524" customWidth="1"/>
    <col min="5140" max="5376" width="9.28125" style="524" customWidth="1"/>
    <col min="5377" max="5377" width="8.421875" style="524" customWidth="1"/>
    <col min="5378" max="5378" width="4.28125" style="524" customWidth="1"/>
    <col min="5379" max="5379" width="105.140625" style="524" customWidth="1"/>
    <col min="5380" max="5380" width="9.421875" style="524" bestFit="1" customWidth="1"/>
    <col min="5381" max="5381" width="9.421875" style="524" customWidth="1"/>
    <col min="5382" max="5382" width="11.421875" style="524" bestFit="1" customWidth="1"/>
    <col min="5383" max="5383" width="14.8515625" style="524" customWidth="1"/>
    <col min="5384" max="5384" width="13.7109375" style="524" customWidth="1"/>
    <col min="5385" max="5385" width="14.7109375" style="524" bestFit="1" customWidth="1"/>
    <col min="5386" max="5386" width="16.7109375" style="524" customWidth="1"/>
    <col min="5387" max="5387" width="26.7109375" style="524" customWidth="1"/>
    <col min="5388" max="5394" width="9.140625" style="524" hidden="1" customWidth="1"/>
    <col min="5395" max="5395" width="17.421875" style="524" customWidth="1"/>
    <col min="5396" max="5632" width="9.28125" style="524" customWidth="1"/>
    <col min="5633" max="5633" width="8.421875" style="524" customWidth="1"/>
    <col min="5634" max="5634" width="4.28125" style="524" customWidth="1"/>
    <col min="5635" max="5635" width="105.140625" style="524" customWidth="1"/>
    <col min="5636" max="5636" width="9.421875" style="524" bestFit="1" customWidth="1"/>
    <col min="5637" max="5637" width="9.421875" style="524" customWidth="1"/>
    <col min="5638" max="5638" width="11.421875" style="524" bestFit="1" customWidth="1"/>
    <col min="5639" max="5639" width="14.8515625" style="524" customWidth="1"/>
    <col min="5640" max="5640" width="13.7109375" style="524" customWidth="1"/>
    <col min="5641" max="5641" width="14.7109375" style="524" bestFit="1" customWidth="1"/>
    <col min="5642" max="5642" width="16.7109375" style="524" customWidth="1"/>
    <col min="5643" max="5643" width="26.7109375" style="524" customWidth="1"/>
    <col min="5644" max="5650" width="9.140625" style="524" hidden="1" customWidth="1"/>
    <col min="5651" max="5651" width="17.421875" style="524" customWidth="1"/>
    <col min="5652" max="5888" width="9.28125" style="524" customWidth="1"/>
    <col min="5889" max="5889" width="8.421875" style="524" customWidth="1"/>
    <col min="5890" max="5890" width="4.28125" style="524" customWidth="1"/>
    <col min="5891" max="5891" width="105.140625" style="524" customWidth="1"/>
    <col min="5892" max="5892" width="9.421875" style="524" bestFit="1" customWidth="1"/>
    <col min="5893" max="5893" width="9.421875" style="524" customWidth="1"/>
    <col min="5894" max="5894" width="11.421875" style="524" bestFit="1" customWidth="1"/>
    <col min="5895" max="5895" width="14.8515625" style="524" customWidth="1"/>
    <col min="5896" max="5896" width="13.7109375" style="524" customWidth="1"/>
    <col min="5897" max="5897" width="14.7109375" style="524" bestFit="1" customWidth="1"/>
    <col min="5898" max="5898" width="16.7109375" style="524" customWidth="1"/>
    <col min="5899" max="5899" width="26.7109375" style="524" customWidth="1"/>
    <col min="5900" max="5906" width="9.140625" style="524" hidden="1" customWidth="1"/>
    <col min="5907" max="5907" width="17.421875" style="524" customWidth="1"/>
    <col min="5908" max="6144" width="9.28125" style="524" customWidth="1"/>
    <col min="6145" max="6145" width="8.421875" style="524" customWidth="1"/>
    <col min="6146" max="6146" width="4.28125" style="524" customWidth="1"/>
    <col min="6147" max="6147" width="105.140625" style="524" customWidth="1"/>
    <col min="6148" max="6148" width="9.421875" style="524" bestFit="1" customWidth="1"/>
    <col min="6149" max="6149" width="9.421875" style="524" customWidth="1"/>
    <col min="6150" max="6150" width="11.421875" style="524" bestFit="1" customWidth="1"/>
    <col min="6151" max="6151" width="14.8515625" style="524" customWidth="1"/>
    <col min="6152" max="6152" width="13.7109375" style="524" customWidth="1"/>
    <col min="6153" max="6153" width="14.7109375" style="524" bestFit="1" customWidth="1"/>
    <col min="6154" max="6154" width="16.7109375" style="524" customWidth="1"/>
    <col min="6155" max="6155" width="26.7109375" style="524" customWidth="1"/>
    <col min="6156" max="6162" width="9.140625" style="524" hidden="1" customWidth="1"/>
    <col min="6163" max="6163" width="17.421875" style="524" customWidth="1"/>
    <col min="6164" max="6400" width="9.28125" style="524" customWidth="1"/>
    <col min="6401" max="6401" width="8.421875" style="524" customWidth="1"/>
    <col min="6402" max="6402" width="4.28125" style="524" customWidth="1"/>
    <col min="6403" max="6403" width="105.140625" style="524" customWidth="1"/>
    <col min="6404" max="6404" width="9.421875" style="524" bestFit="1" customWidth="1"/>
    <col min="6405" max="6405" width="9.421875" style="524" customWidth="1"/>
    <col min="6406" max="6406" width="11.421875" style="524" bestFit="1" customWidth="1"/>
    <col min="6407" max="6407" width="14.8515625" style="524" customWidth="1"/>
    <col min="6408" max="6408" width="13.7109375" style="524" customWidth="1"/>
    <col min="6409" max="6409" width="14.7109375" style="524" bestFit="1" customWidth="1"/>
    <col min="6410" max="6410" width="16.7109375" style="524" customWidth="1"/>
    <col min="6411" max="6411" width="26.7109375" style="524" customWidth="1"/>
    <col min="6412" max="6418" width="9.140625" style="524" hidden="1" customWidth="1"/>
    <col min="6419" max="6419" width="17.421875" style="524" customWidth="1"/>
    <col min="6420" max="6656" width="9.28125" style="524" customWidth="1"/>
    <col min="6657" max="6657" width="8.421875" style="524" customWidth="1"/>
    <col min="6658" max="6658" width="4.28125" style="524" customWidth="1"/>
    <col min="6659" max="6659" width="105.140625" style="524" customWidth="1"/>
    <col min="6660" max="6660" width="9.421875" style="524" bestFit="1" customWidth="1"/>
    <col min="6661" max="6661" width="9.421875" style="524" customWidth="1"/>
    <col min="6662" max="6662" width="11.421875" style="524" bestFit="1" customWidth="1"/>
    <col min="6663" max="6663" width="14.8515625" style="524" customWidth="1"/>
    <col min="6664" max="6664" width="13.7109375" style="524" customWidth="1"/>
    <col min="6665" max="6665" width="14.7109375" style="524" bestFit="1" customWidth="1"/>
    <col min="6666" max="6666" width="16.7109375" style="524" customWidth="1"/>
    <col min="6667" max="6667" width="26.7109375" style="524" customWidth="1"/>
    <col min="6668" max="6674" width="9.140625" style="524" hidden="1" customWidth="1"/>
    <col min="6675" max="6675" width="17.421875" style="524" customWidth="1"/>
    <col min="6676" max="6912" width="9.28125" style="524" customWidth="1"/>
    <col min="6913" max="6913" width="8.421875" style="524" customWidth="1"/>
    <col min="6914" max="6914" width="4.28125" style="524" customWidth="1"/>
    <col min="6915" max="6915" width="105.140625" style="524" customWidth="1"/>
    <col min="6916" max="6916" width="9.421875" style="524" bestFit="1" customWidth="1"/>
    <col min="6917" max="6917" width="9.421875" style="524" customWidth="1"/>
    <col min="6918" max="6918" width="11.421875" style="524" bestFit="1" customWidth="1"/>
    <col min="6919" max="6919" width="14.8515625" style="524" customWidth="1"/>
    <col min="6920" max="6920" width="13.7109375" style="524" customWidth="1"/>
    <col min="6921" max="6921" width="14.7109375" style="524" bestFit="1" customWidth="1"/>
    <col min="6922" max="6922" width="16.7109375" style="524" customWidth="1"/>
    <col min="6923" max="6923" width="26.7109375" style="524" customWidth="1"/>
    <col min="6924" max="6930" width="9.140625" style="524" hidden="1" customWidth="1"/>
    <col min="6931" max="6931" width="17.421875" style="524" customWidth="1"/>
    <col min="6932" max="7168" width="9.28125" style="524" customWidth="1"/>
    <col min="7169" max="7169" width="8.421875" style="524" customWidth="1"/>
    <col min="7170" max="7170" width="4.28125" style="524" customWidth="1"/>
    <col min="7171" max="7171" width="105.140625" style="524" customWidth="1"/>
    <col min="7172" max="7172" width="9.421875" style="524" bestFit="1" customWidth="1"/>
    <col min="7173" max="7173" width="9.421875" style="524" customWidth="1"/>
    <col min="7174" max="7174" width="11.421875" style="524" bestFit="1" customWidth="1"/>
    <col min="7175" max="7175" width="14.8515625" style="524" customWidth="1"/>
    <col min="7176" max="7176" width="13.7109375" style="524" customWidth="1"/>
    <col min="7177" max="7177" width="14.7109375" style="524" bestFit="1" customWidth="1"/>
    <col min="7178" max="7178" width="16.7109375" style="524" customWidth="1"/>
    <col min="7179" max="7179" width="26.7109375" style="524" customWidth="1"/>
    <col min="7180" max="7186" width="9.140625" style="524" hidden="1" customWidth="1"/>
    <col min="7187" max="7187" width="17.421875" style="524" customWidth="1"/>
    <col min="7188" max="7424" width="9.28125" style="524" customWidth="1"/>
    <col min="7425" max="7425" width="8.421875" style="524" customWidth="1"/>
    <col min="7426" max="7426" width="4.28125" style="524" customWidth="1"/>
    <col min="7427" max="7427" width="105.140625" style="524" customWidth="1"/>
    <col min="7428" max="7428" width="9.421875" style="524" bestFit="1" customWidth="1"/>
    <col min="7429" max="7429" width="9.421875" style="524" customWidth="1"/>
    <col min="7430" max="7430" width="11.421875" style="524" bestFit="1" customWidth="1"/>
    <col min="7431" max="7431" width="14.8515625" style="524" customWidth="1"/>
    <col min="7432" max="7432" width="13.7109375" style="524" customWidth="1"/>
    <col min="7433" max="7433" width="14.7109375" style="524" bestFit="1" customWidth="1"/>
    <col min="7434" max="7434" width="16.7109375" style="524" customWidth="1"/>
    <col min="7435" max="7435" width="26.7109375" style="524" customWidth="1"/>
    <col min="7436" max="7442" width="9.140625" style="524" hidden="1" customWidth="1"/>
    <col min="7443" max="7443" width="17.421875" style="524" customWidth="1"/>
    <col min="7444" max="7680" width="9.28125" style="524" customWidth="1"/>
    <col min="7681" max="7681" width="8.421875" style="524" customWidth="1"/>
    <col min="7682" max="7682" width="4.28125" style="524" customWidth="1"/>
    <col min="7683" max="7683" width="105.140625" style="524" customWidth="1"/>
    <col min="7684" max="7684" width="9.421875" style="524" bestFit="1" customWidth="1"/>
    <col min="7685" max="7685" width="9.421875" style="524" customWidth="1"/>
    <col min="7686" max="7686" width="11.421875" style="524" bestFit="1" customWidth="1"/>
    <col min="7687" max="7687" width="14.8515625" style="524" customWidth="1"/>
    <col min="7688" max="7688" width="13.7109375" style="524" customWidth="1"/>
    <col min="7689" max="7689" width="14.7109375" style="524" bestFit="1" customWidth="1"/>
    <col min="7690" max="7690" width="16.7109375" style="524" customWidth="1"/>
    <col min="7691" max="7691" width="26.7109375" style="524" customWidth="1"/>
    <col min="7692" max="7698" width="9.140625" style="524" hidden="1" customWidth="1"/>
    <col min="7699" max="7699" width="17.421875" style="524" customWidth="1"/>
    <col min="7700" max="7936" width="9.28125" style="524" customWidth="1"/>
    <col min="7937" max="7937" width="8.421875" style="524" customWidth="1"/>
    <col min="7938" max="7938" width="4.28125" style="524" customWidth="1"/>
    <col min="7939" max="7939" width="105.140625" style="524" customWidth="1"/>
    <col min="7940" max="7940" width="9.421875" style="524" bestFit="1" customWidth="1"/>
    <col min="7941" max="7941" width="9.421875" style="524" customWidth="1"/>
    <col min="7942" max="7942" width="11.421875" style="524" bestFit="1" customWidth="1"/>
    <col min="7943" max="7943" width="14.8515625" style="524" customWidth="1"/>
    <col min="7944" max="7944" width="13.7109375" style="524" customWidth="1"/>
    <col min="7945" max="7945" width="14.7109375" style="524" bestFit="1" customWidth="1"/>
    <col min="7946" max="7946" width="16.7109375" style="524" customWidth="1"/>
    <col min="7947" max="7947" width="26.7109375" style="524" customWidth="1"/>
    <col min="7948" max="7954" width="9.140625" style="524" hidden="1" customWidth="1"/>
    <col min="7955" max="7955" width="17.421875" style="524" customWidth="1"/>
    <col min="7956" max="8192" width="9.28125" style="524" customWidth="1"/>
    <col min="8193" max="8193" width="8.421875" style="524" customWidth="1"/>
    <col min="8194" max="8194" width="4.28125" style="524" customWidth="1"/>
    <col min="8195" max="8195" width="105.140625" style="524" customWidth="1"/>
    <col min="8196" max="8196" width="9.421875" style="524" bestFit="1" customWidth="1"/>
    <col min="8197" max="8197" width="9.421875" style="524" customWidth="1"/>
    <col min="8198" max="8198" width="11.421875" style="524" bestFit="1" customWidth="1"/>
    <col min="8199" max="8199" width="14.8515625" style="524" customWidth="1"/>
    <col min="8200" max="8200" width="13.7109375" style="524" customWidth="1"/>
    <col min="8201" max="8201" width="14.7109375" style="524" bestFit="1" customWidth="1"/>
    <col min="8202" max="8202" width="16.7109375" style="524" customWidth="1"/>
    <col min="8203" max="8203" width="26.7109375" style="524" customWidth="1"/>
    <col min="8204" max="8210" width="9.140625" style="524" hidden="1" customWidth="1"/>
    <col min="8211" max="8211" width="17.421875" style="524" customWidth="1"/>
    <col min="8212" max="8448" width="9.28125" style="524" customWidth="1"/>
    <col min="8449" max="8449" width="8.421875" style="524" customWidth="1"/>
    <col min="8450" max="8450" width="4.28125" style="524" customWidth="1"/>
    <col min="8451" max="8451" width="105.140625" style="524" customWidth="1"/>
    <col min="8452" max="8452" width="9.421875" style="524" bestFit="1" customWidth="1"/>
    <col min="8453" max="8453" width="9.421875" style="524" customWidth="1"/>
    <col min="8454" max="8454" width="11.421875" style="524" bestFit="1" customWidth="1"/>
    <col min="8455" max="8455" width="14.8515625" style="524" customWidth="1"/>
    <col min="8456" max="8456" width="13.7109375" style="524" customWidth="1"/>
    <col min="8457" max="8457" width="14.7109375" style="524" bestFit="1" customWidth="1"/>
    <col min="8458" max="8458" width="16.7109375" style="524" customWidth="1"/>
    <col min="8459" max="8459" width="26.7109375" style="524" customWidth="1"/>
    <col min="8460" max="8466" width="9.140625" style="524" hidden="1" customWidth="1"/>
    <col min="8467" max="8467" width="17.421875" style="524" customWidth="1"/>
    <col min="8468" max="8704" width="9.28125" style="524" customWidth="1"/>
    <col min="8705" max="8705" width="8.421875" style="524" customWidth="1"/>
    <col min="8706" max="8706" width="4.28125" style="524" customWidth="1"/>
    <col min="8707" max="8707" width="105.140625" style="524" customWidth="1"/>
    <col min="8708" max="8708" width="9.421875" style="524" bestFit="1" customWidth="1"/>
    <col min="8709" max="8709" width="9.421875" style="524" customWidth="1"/>
    <col min="8710" max="8710" width="11.421875" style="524" bestFit="1" customWidth="1"/>
    <col min="8711" max="8711" width="14.8515625" style="524" customWidth="1"/>
    <col min="8712" max="8712" width="13.7109375" style="524" customWidth="1"/>
    <col min="8713" max="8713" width="14.7109375" style="524" bestFit="1" customWidth="1"/>
    <col min="8714" max="8714" width="16.7109375" style="524" customWidth="1"/>
    <col min="8715" max="8715" width="26.7109375" style="524" customWidth="1"/>
    <col min="8716" max="8722" width="9.140625" style="524" hidden="1" customWidth="1"/>
    <col min="8723" max="8723" width="17.421875" style="524" customWidth="1"/>
    <col min="8724" max="8960" width="9.28125" style="524" customWidth="1"/>
    <col min="8961" max="8961" width="8.421875" style="524" customWidth="1"/>
    <col min="8962" max="8962" width="4.28125" style="524" customWidth="1"/>
    <col min="8963" max="8963" width="105.140625" style="524" customWidth="1"/>
    <col min="8964" max="8964" width="9.421875" style="524" bestFit="1" customWidth="1"/>
    <col min="8965" max="8965" width="9.421875" style="524" customWidth="1"/>
    <col min="8966" max="8966" width="11.421875" style="524" bestFit="1" customWidth="1"/>
    <col min="8967" max="8967" width="14.8515625" style="524" customWidth="1"/>
    <col min="8968" max="8968" width="13.7109375" style="524" customWidth="1"/>
    <col min="8969" max="8969" width="14.7109375" style="524" bestFit="1" customWidth="1"/>
    <col min="8970" max="8970" width="16.7109375" style="524" customWidth="1"/>
    <col min="8971" max="8971" width="26.7109375" style="524" customWidth="1"/>
    <col min="8972" max="8978" width="9.140625" style="524" hidden="1" customWidth="1"/>
    <col min="8979" max="8979" width="17.421875" style="524" customWidth="1"/>
    <col min="8980" max="9216" width="9.28125" style="524" customWidth="1"/>
    <col min="9217" max="9217" width="8.421875" style="524" customWidth="1"/>
    <col min="9218" max="9218" width="4.28125" style="524" customWidth="1"/>
    <col min="9219" max="9219" width="105.140625" style="524" customWidth="1"/>
    <col min="9220" max="9220" width="9.421875" style="524" bestFit="1" customWidth="1"/>
    <col min="9221" max="9221" width="9.421875" style="524" customWidth="1"/>
    <col min="9222" max="9222" width="11.421875" style="524" bestFit="1" customWidth="1"/>
    <col min="9223" max="9223" width="14.8515625" style="524" customWidth="1"/>
    <col min="9224" max="9224" width="13.7109375" style="524" customWidth="1"/>
    <col min="9225" max="9225" width="14.7109375" style="524" bestFit="1" customWidth="1"/>
    <col min="9226" max="9226" width="16.7109375" style="524" customWidth="1"/>
    <col min="9227" max="9227" width="26.7109375" style="524" customWidth="1"/>
    <col min="9228" max="9234" width="9.140625" style="524" hidden="1" customWidth="1"/>
    <col min="9235" max="9235" width="17.421875" style="524" customWidth="1"/>
    <col min="9236" max="9472" width="9.28125" style="524" customWidth="1"/>
    <col min="9473" max="9473" width="8.421875" style="524" customWidth="1"/>
    <col min="9474" max="9474" width="4.28125" style="524" customWidth="1"/>
    <col min="9475" max="9475" width="105.140625" style="524" customWidth="1"/>
    <col min="9476" max="9476" width="9.421875" style="524" bestFit="1" customWidth="1"/>
    <col min="9477" max="9477" width="9.421875" style="524" customWidth="1"/>
    <col min="9478" max="9478" width="11.421875" style="524" bestFit="1" customWidth="1"/>
    <col min="9479" max="9479" width="14.8515625" style="524" customWidth="1"/>
    <col min="9480" max="9480" width="13.7109375" style="524" customWidth="1"/>
    <col min="9481" max="9481" width="14.7109375" style="524" bestFit="1" customWidth="1"/>
    <col min="9482" max="9482" width="16.7109375" style="524" customWidth="1"/>
    <col min="9483" max="9483" width="26.7109375" style="524" customWidth="1"/>
    <col min="9484" max="9490" width="9.140625" style="524" hidden="1" customWidth="1"/>
    <col min="9491" max="9491" width="17.421875" style="524" customWidth="1"/>
    <col min="9492" max="9728" width="9.28125" style="524" customWidth="1"/>
    <col min="9729" max="9729" width="8.421875" style="524" customWidth="1"/>
    <col min="9730" max="9730" width="4.28125" style="524" customWidth="1"/>
    <col min="9731" max="9731" width="105.140625" style="524" customWidth="1"/>
    <col min="9732" max="9732" width="9.421875" style="524" bestFit="1" customWidth="1"/>
    <col min="9733" max="9733" width="9.421875" style="524" customWidth="1"/>
    <col min="9734" max="9734" width="11.421875" style="524" bestFit="1" customWidth="1"/>
    <col min="9735" max="9735" width="14.8515625" style="524" customWidth="1"/>
    <col min="9736" max="9736" width="13.7109375" style="524" customWidth="1"/>
    <col min="9737" max="9737" width="14.7109375" style="524" bestFit="1" customWidth="1"/>
    <col min="9738" max="9738" width="16.7109375" style="524" customWidth="1"/>
    <col min="9739" max="9739" width="26.7109375" style="524" customWidth="1"/>
    <col min="9740" max="9746" width="9.140625" style="524" hidden="1" customWidth="1"/>
    <col min="9747" max="9747" width="17.421875" style="524" customWidth="1"/>
    <col min="9748" max="9984" width="9.28125" style="524" customWidth="1"/>
    <col min="9985" max="9985" width="8.421875" style="524" customWidth="1"/>
    <col min="9986" max="9986" width="4.28125" style="524" customWidth="1"/>
    <col min="9987" max="9987" width="105.140625" style="524" customWidth="1"/>
    <col min="9988" max="9988" width="9.421875" style="524" bestFit="1" customWidth="1"/>
    <col min="9989" max="9989" width="9.421875" style="524" customWidth="1"/>
    <col min="9990" max="9990" width="11.421875" style="524" bestFit="1" customWidth="1"/>
    <col min="9991" max="9991" width="14.8515625" style="524" customWidth="1"/>
    <col min="9992" max="9992" width="13.7109375" style="524" customWidth="1"/>
    <col min="9993" max="9993" width="14.7109375" style="524" bestFit="1" customWidth="1"/>
    <col min="9994" max="9994" width="16.7109375" style="524" customWidth="1"/>
    <col min="9995" max="9995" width="26.7109375" style="524" customWidth="1"/>
    <col min="9996" max="10002" width="9.140625" style="524" hidden="1" customWidth="1"/>
    <col min="10003" max="10003" width="17.421875" style="524" customWidth="1"/>
    <col min="10004" max="10240" width="9.28125" style="524" customWidth="1"/>
    <col min="10241" max="10241" width="8.421875" style="524" customWidth="1"/>
    <col min="10242" max="10242" width="4.28125" style="524" customWidth="1"/>
    <col min="10243" max="10243" width="105.140625" style="524" customWidth="1"/>
    <col min="10244" max="10244" width="9.421875" style="524" bestFit="1" customWidth="1"/>
    <col min="10245" max="10245" width="9.421875" style="524" customWidth="1"/>
    <col min="10246" max="10246" width="11.421875" style="524" bestFit="1" customWidth="1"/>
    <col min="10247" max="10247" width="14.8515625" style="524" customWidth="1"/>
    <col min="10248" max="10248" width="13.7109375" style="524" customWidth="1"/>
    <col min="10249" max="10249" width="14.7109375" style="524" bestFit="1" customWidth="1"/>
    <col min="10250" max="10250" width="16.7109375" style="524" customWidth="1"/>
    <col min="10251" max="10251" width="26.7109375" style="524" customWidth="1"/>
    <col min="10252" max="10258" width="9.140625" style="524" hidden="1" customWidth="1"/>
    <col min="10259" max="10259" width="17.421875" style="524" customWidth="1"/>
    <col min="10260" max="10496" width="9.28125" style="524" customWidth="1"/>
    <col min="10497" max="10497" width="8.421875" style="524" customWidth="1"/>
    <col min="10498" max="10498" width="4.28125" style="524" customWidth="1"/>
    <col min="10499" max="10499" width="105.140625" style="524" customWidth="1"/>
    <col min="10500" max="10500" width="9.421875" style="524" bestFit="1" customWidth="1"/>
    <col min="10501" max="10501" width="9.421875" style="524" customWidth="1"/>
    <col min="10502" max="10502" width="11.421875" style="524" bestFit="1" customWidth="1"/>
    <col min="10503" max="10503" width="14.8515625" style="524" customWidth="1"/>
    <col min="10504" max="10504" width="13.7109375" style="524" customWidth="1"/>
    <col min="10505" max="10505" width="14.7109375" style="524" bestFit="1" customWidth="1"/>
    <col min="10506" max="10506" width="16.7109375" style="524" customWidth="1"/>
    <col min="10507" max="10507" width="26.7109375" style="524" customWidth="1"/>
    <col min="10508" max="10514" width="9.140625" style="524" hidden="1" customWidth="1"/>
    <col min="10515" max="10515" width="17.421875" style="524" customWidth="1"/>
    <col min="10516" max="10752" width="9.28125" style="524" customWidth="1"/>
    <col min="10753" max="10753" width="8.421875" style="524" customWidth="1"/>
    <col min="10754" max="10754" width="4.28125" style="524" customWidth="1"/>
    <col min="10755" max="10755" width="105.140625" style="524" customWidth="1"/>
    <col min="10756" max="10756" width="9.421875" style="524" bestFit="1" customWidth="1"/>
    <col min="10757" max="10757" width="9.421875" style="524" customWidth="1"/>
    <col min="10758" max="10758" width="11.421875" style="524" bestFit="1" customWidth="1"/>
    <col min="10759" max="10759" width="14.8515625" style="524" customWidth="1"/>
    <col min="10760" max="10760" width="13.7109375" style="524" customWidth="1"/>
    <col min="10761" max="10761" width="14.7109375" style="524" bestFit="1" customWidth="1"/>
    <col min="10762" max="10762" width="16.7109375" style="524" customWidth="1"/>
    <col min="10763" max="10763" width="26.7109375" style="524" customWidth="1"/>
    <col min="10764" max="10770" width="9.140625" style="524" hidden="1" customWidth="1"/>
    <col min="10771" max="10771" width="17.421875" style="524" customWidth="1"/>
    <col min="10772" max="11008" width="9.28125" style="524" customWidth="1"/>
    <col min="11009" max="11009" width="8.421875" style="524" customWidth="1"/>
    <col min="11010" max="11010" width="4.28125" style="524" customWidth="1"/>
    <col min="11011" max="11011" width="105.140625" style="524" customWidth="1"/>
    <col min="11012" max="11012" width="9.421875" style="524" bestFit="1" customWidth="1"/>
    <col min="11013" max="11013" width="9.421875" style="524" customWidth="1"/>
    <col min="11014" max="11014" width="11.421875" style="524" bestFit="1" customWidth="1"/>
    <col min="11015" max="11015" width="14.8515625" style="524" customWidth="1"/>
    <col min="11016" max="11016" width="13.7109375" style="524" customWidth="1"/>
    <col min="11017" max="11017" width="14.7109375" style="524" bestFit="1" customWidth="1"/>
    <col min="11018" max="11018" width="16.7109375" style="524" customWidth="1"/>
    <col min="11019" max="11019" width="26.7109375" style="524" customWidth="1"/>
    <col min="11020" max="11026" width="9.140625" style="524" hidden="1" customWidth="1"/>
    <col min="11027" max="11027" width="17.421875" style="524" customWidth="1"/>
    <col min="11028" max="11264" width="9.28125" style="524" customWidth="1"/>
    <col min="11265" max="11265" width="8.421875" style="524" customWidth="1"/>
    <col min="11266" max="11266" width="4.28125" style="524" customWidth="1"/>
    <col min="11267" max="11267" width="105.140625" style="524" customWidth="1"/>
    <col min="11268" max="11268" width="9.421875" style="524" bestFit="1" customWidth="1"/>
    <col min="11269" max="11269" width="9.421875" style="524" customWidth="1"/>
    <col min="11270" max="11270" width="11.421875" style="524" bestFit="1" customWidth="1"/>
    <col min="11271" max="11271" width="14.8515625" style="524" customWidth="1"/>
    <col min="11272" max="11272" width="13.7109375" style="524" customWidth="1"/>
    <col min="11273" max="11273" width="14.7109375" style="524" bestFit="1" customWidth="1"/>
    <col min="11274" max="11274" width="16.7109375" style="524" customWidth="1"/>
    <col min="11275" max="11275" width="26.7109375" style="524" customWidth="1"/>
    <col min="11276" max="11282" width="9.140625" style="524" hidden="1" customWidth="1"/>
    <col min="11283" max="11283" width="17.421875" style="524" customWidth="1"/>
    <col min="11284" max="11520" width="9.28125" style="524" customWidth="1"/>
    <col min="11521" max="11521" width="8.421875" style="524" customWidth="1"/>
    <col min="11522" max="11522" width="4.28125" style="524" customWidth="1"/>
    <col min="11523" max="11523" width="105.140625" style="524" customWidth="1"/>
    <col min="11524" max="11524" width="9.421875" style="524" bestFit="1" customWidth="1"/>
    <col min="11525" max="11525" width="9.421875" style="524" customWidth="1"/>
    <col min="11526" max="11526" width="11.421875" style="524" bestFit="1" customWidth="1"/>
    <col min="11527" max="11527" width="14.8515625" style="524" customWidth="1"/>
    <col min="11528" max="11528" width="13.7109375" style="524" customWidth="1"/>
    <col min="11529" max="11529" width="14.7109375" style="524" bestFit="1" customWidth="1"/>
    <col min="11530" max="11530" width="16.7109375" style="524" customWidth="1"/>
    <col min="11531" max="11531" width="26.7109375" style="524" customWidth="1"/>
    <col min="11532" max="11538" width="9.140625" style="524" hidden="1" customWidth="1"/>
    <col min="11539" max="11539" width="17.421875" style="524" customWidth="1"/>
    <col min="11540" max="11776" width="9.28125" style="524" customWidth="1"/>
    <col min="11777" max="11777" width="8.421875" style="524" customWidth="1"/>
    <col min="11778" max="11778" width="4.28125" style="524" customWidth="1"/>
    <col min="11779" max="11779" width="105.140625" style="524" customWidth="1"/>
    <col min="11780" max="11780" width="9.421875" style="524" bestFit="1" customWidth="1"/>
    <col min="11781" max="11781" width="9.421875" style="524" customWidth="1"/>
    <col min="11782" max="11782" width="11.421875" style="524" bestFit="1" customWidth="1"/>
    <col min="11783" max="11783" width="14.8515625" style="524" customWidth="1"/>
    <col min="11784" max="11784" width="13.7109375" style="524" customWidth="1"/>
    <col min="11785" max="11785" width="14.7109375" style="524" bestFit="1" customWidth="1"/>
    <col min="11786" max="11786" width="16.7109375" style="524" customWidth="1"/>
    <col min="11787" max="11787" width="26.7109375" style="524" customWidth="1"/>
    <col min="11788" max="11794" width="9.140625" style="524" hidden="1" customWidth="1"/>
    <col min="11795" max="11795" width="17.421875" style="524" customWidth="1"/>
    <col min="11796" max="12032" width="9.28125" style="524" customWidth="1"/>
    <col min="12033" max="12033" width="8.421875" style="524" customWidth="1"/>
    <col min="12034" max="12034" width="4.28125" style="524" customWidth="1"/>
    <col min="12035" max="12035" width="105.140625" style="524" customWidth="1"/>
    <col min="12036" max="12036" width="9.421875" style="524" bestFit="1" customWidth="1"/>
    <col min="12037" max="12037" width="9.421875" style="524" customWidth="1"/>
    <col min="12038" max="12038" width="11.421875" style="524" bestFit="1" customWidth="1"/>
    <col min="12039" max="12039" width="14.8515625" style="524" customWidth="1"/>
    <col min="12040" max="12040" width="13.7109375" style="524" customWidth="1"/>
    <col min="12041" max="12041" width="14.7109375" style="524" bestFit="1" customWidth="1"/>
    <col min="12042" max="12042" width="16.7109375" style="524" customWidth="1"/>
    <col min="12043" max="12043" width="26.7109375" style="524" customWidth="1"/>
    <col min="12044" max="12050" width="9.140625" style="524" hidden="1" customWidth="1"/>
    <col min="12051" max="12051" width="17.421875" style="524" customWidth="1"/>
    <col min="12052" max="12288" width="9.28125" style="524" customWidth="1"/>
    <col min="12289" max="12289" width="8.421875" style="524" customWidth="1"/>
    <col min="12290" max="12290" width="4.28125" style="524" customWidth="1"/>
    <col min="12291" max="12291" width="105.140625" style="524" customWidth="1"/>
    <col min="12292" max="12292" width="9.421875" style="524" bestFit="1" customWidth="1"/>
    <col min="12293" max="12293" width="9.421875" style="524" customWidth="1"/>
    <col min="12294" max="12294" width="11.421875" style="524" bestFit="1" customWidth="1"/>
    <col min="12295" max="12295" width="14.8515625" style="524" customWidth="1"/>
    <col min="12296" max="12296" width="13.7109375" style="524" customWidth="1"/>
    <col min="12297" max="12297" width="14.7109375" style="524" bestFit="1" customWidth="1"/>
    <col min="12298" max="12298" width="16.7109375" style="524" customWidth="1"/>
    <col min="12299" max="12299" width="26.7109375" style="524" customWidth="1"/>
    <col min="12300" max="12306" width="9.140625" style="524" hidden="1" customWidth="1"/>
    <col min="12307" max="12307" width="17.421875" style="524" customWidth="1"/>
    <col min="12308" max="12544" width="9.28125" style="524" customWidth="1"/>
    <col min="12545" max="12545" width="8.421875" style="524" customWidth="1"/>
    <col min="12546" max="12546" width="4.28125" style="524" customWidth="1"/>
    <col min="12547" max="12547" width="105.140625" style="524" customWidth="1"/>
    <col min="12548" max="12548" width="9.421875" style="524" bestFit="1" customWidth="1"/>
    <col min="12549" max="12549" width="9.421875" style="524" customWidth="1"/>
    <col min="12550" max="12550" width="11.421875" style="524" bestFit="1" customWidth="1"/>
    <col min="12551" max="12551" width="14.8515625" style="524" customWidth="1"/>
    <col min="12552" max="12552" width="13.7109375" style="524" customWidth="1"/>
    <col min="12553" max="12553" width="14.7109375" style="524" bestFit="1" customWidth="1"/>
    <col min="12554" max="12554" width="16.7109375" style="524" customWidth="1"/>
    <col min="12555" max="12555" width="26.7109375" style="524" customWidth="1"/>
    <col min="12556" max="12562" width="9.140625" style="524" hidden="1" customWidth="1"/>
    <col min="12563" max="12563" width="17.421875" style="524" customWidth="1"/>
    <col min="12564" max="12800" width="9.28125" style="524" customWidth="1"/>
    <col min="12801" max="12801" width="8.421875" style="524" customWidth="1"/>
    <col min="12802" max="12802" width="4.28125" style="524" customWidth="1"/>
    <col min="12803" max="12803" width="105.140625" style="524" customWidth="1"/>
    <col min="12804" max="12804" width="9.421875" style="524" bestFit="1" customWidth="1"/>
    <col min="12805" max="12805" width="9.421875" style="524" customWidth="1"/>
    <col min="12806" max="12806" width="11.421875" style="524" bestFit="1" customWidth="1"/>
    <col min="12807" max="12807" width="14.8515625" style="524" customWidth="1"/>
    <col min="12808" max="12808" width="13.7109375" style="524" customWidth="1"/>
    <col min="12809" max="12809" width="14.7109375" style="524" bestFit="1" customWidth="1"/>
    <col min="12810" max="12810" width="16.7109375" style="524" customWidth="1"/>
    <col min="12811" max="12811" width="26.7109375" style="524" customWidth="1"/>
    <col min="12812" max="12818" width="9.140625" style="524" hidden="1" customWidth="1"/>
    <col min="12819" max="12819" width="17.421875" style="524" customWidth="1"/>
    <col min="12820" max="13056" width="9.28125" style="524" customWidth="1"/>
    <col min="13057" max="13057" width="8.421875" style="524" customWidth="1"/>
    <col min="13058" max="13058" width="4.28125" style="524" customWidth="1"/>
    <col min="13059" max="13059" width="105.140625" style="524" customWidth="1"/>
    <col min="13060" max="13060" width="9.421875" style="524" bestFit="1" customWidth="1"/>
    <col min="13061" max="13061" width="9.421875" style="524" customWidth="1"/>
    <col min="13062" max="13062" width="11.421875" style="524" bestFit="1" customWidth="1"/>
    <col min="13063" max="13063" width="14.8515625" style="524" customWidth="1"/>
    <col min="13064" max="13064" width="13.7109375" style="524" customWidth="1"/>
    <col min="13065" max="13065" width="14.7109375" style="524" bestFit="1" customWidth="1"/>
    <col min="13066" max="13066" width="16.7109375" style="524" customWidth="1"/>
    <col min="13067" max="13067" width="26.7109375" style="524" customWidth="1"/>
    <col min="13068" max="13074" width="9.140625" style="524" hidden="1" customWidth="1"/>
    <col min="13075" max="13075" width="17.421875" style="524" customWidth="1"/>
    <col min="13076" max="13312" width="9.28125" style="524" customWidth="1"/>
    <col min="13313" max="13313" width="8.421875" style="524" customWidth="1"/>
    <col min="13314" max="13314" width="4.28125" style="524" customWidth="1"/>
    <col min="13315" max="13315" width="105.140625" style="524" customWidth="1"/>
    <col min="13316" max="13316" width="9.421875" style="524" bestFit="1" customWidth="1"/>
    <col min="13317" max="13317" width="9.421875" style="524" customWidth="1"/>
    <col min="13318" max="13318" width="11.421875" style="524" bestFit="1" customWidth="1"/>
    <col min="13319" max="13319" width="14.8515625" style="524" customWidth="1"/>
    <col min="13320" max="13320" width="13.7109375" style="524" customWidth="1"/>
    <col min="13321" max="13321" width="14.7109375" style="524" bestFit="1" customWidth="1"/>
    <col min="13322" max="13322" width="16.7109375" style="524" customWidth="1"/>
    <col min="13323" max="13323" width="26.7109375" style="524" customWidth="1"/>
    <col min="13324" max="13330" width="9.140625" style="524" hidden="1" customWidth="1"/>
    <col min="13331" max="13331" width="17.421875" style="524" customWidth="1"/>
    <col min="13332" max="13568" width="9.28125" style="524" customWidth="1"/>
    <col min="13569" max="13569" width="8.421875" style="524" customWidth="1"/>
    <col min="13570" max="13570" width="4.28125" style="524" customWidth="1"/>
    <col min="13571" max="13571" width="105.140625" style="524" customWidth="1"/>
    <col min="13572" max="13572" width="9.421875" style="524" bestFit="1" customWidth="1"/>
    <col min="13573" max="13573" width="9.421875" style="524" customWidth="1"/>
    <col min="13574" max="13574" width="11.421875" style="524" bestFit="1" customWidth="1"/>
    <col min="13575" max="13575" width="14.8515625" style="524" customWidth="1"/>
    <col min="13576" max="13576" width="13.7109375" style="524" customWidth="1"/>
    <col min="13577" max="13577" width="14.7109375" style="524" bestFit="1" customWidth="1"/>
    <col min="13578" max="13578" width="16.7109375" style="524" customWidth="1"/>
    <col min="13579" max="13579" width="26.7109375" style="524" customWidth="1"/>
    <col min="13580" max="13586" width="9.140625" style="524" hidden="1" customWidth="1"/>
    <col min="13587" max="13587" width="17.421875" style="524" customWidth="1"/>
    <col min="13588" max="13824" width="9.28125" style="524" customWidth="1"/>
    <col min="13825" max="13825" width="8.421875" style="524" customWidth="1"/>
    <col min="13826" max="13826" width="4.28125" style="524" customWidth="1"/>
    <col min="13827" max="13827" width="105.140625" style="524" customWidth="1"/>
    <col min="13828" max="13828" width="9.421875" style="524" bestFit="1" customWidth="1"/>
    <col min="13829" max="13829" width="9.421875" style="524" customWidth="1"/>
    <col min="13830" max="13830" width="11.421875" style="524" bestFit="1" customWidth="1"/>
    <col min="13831" max="13831" width="14.8515625" style="524" customWidth="1"/>
    <col min="13832" max="13832" width="13.7109375" style="524" customWidth="1"/>
    <col min="13833" max="13833" width="14.7109375" style="524" bestFit="1" customWidth="1"/>
    <col min="13834" max="13834" width="16.7109375" style="524" customWidth="1"/>
    <col min="13835" max="13835" width="26.7109375" style="524" customWidth="1"/>
    <col min="13836" max="13842" width="9.140625" style="524" hidden="1" customWidth="1"/>
    <col min="13843" max="13843" width="17.421875" style="524" customWidth="1"/>
    <col min="13844" max="14080" width="9.28125" style="524" customWidth="1"/>
    <col min="14081" max="14081" width="8.421875" style="524" customWidth="1"/>
    <col min="14082" max="14082" width="4.28125" style="524" customWidth="1"/>
    <col min="14083" max="14083" width="105.140625" style="524" customWidth="1"/>
    <col min="14084" max="14084" width="9.421875" style="524" bestFit="1" customWidth="1"/>
    <col min="14085" max="14085" width="9.421875" style="524" customWidth="1"/>
    <col min="14086" max="14086" width="11.421875" style="524" bestFit="1" customWidth="1"/>
    <col min="14087" max="14087" width="14.8515625" style="524" customWidth="1"/>
    <col min="14088" max="14088" width="13.7109375" style="524" customWidth="1"/>
    <col min="14089" max="14089" width="14.7109375" style="524" bestFit="1" customWidth="1"/>
    <col min="14090" max="14090" width="16.7109375" style="524" customWidth="1"/>
    <col min="14091" max="14091" width="26.7109375" style="524" customWidth="1"/>
    <col min="14092" max="14098" width="9.140625" style="524" hidden="1" customWidth="1"/>
    <col min="14099" max="14099" width="17.421875" style="524" customWidth="1"/>
    <col min="14100" max="14336" width="9.28125" style="524" customWidth="1"/>
    <col min="14337" max="14337" width="8.421875" style="524" customWidth="1"/>
    <col min="14338" max="14338" width="4.28125" style="524" customWidth="1"/>
    <col min="14339" max="14339" width="105.140625" style="524" customWidth="1"/>
    <col min="14340" max="14340" width="9.421875" style="524" bestFit="1" customWidth="1"/>
    <col min="14341" max="14341" width="9.421875" style="524" customWidth="1"/>
    <col min="14342" max="14342" width="11.421875" style="524" bestFit="1" customWidth="1"/>
    <col min="14343" max="14343" width="14.8515625" style="524" customWidth="1"/>
    <col min="14344" max="14344" width="13.7109375" style="524" customWidth="1"/>
    <col min="14345" max="14345" width="14.7109375" style="524" bestFit="1" customWidth="1"/>
    <col min="14346" max="14346" width="16.7109375" style="524" customWidth="1"/>
    <col min="14347" max="14347" width="26.7109375" style="524" customWidth="1"/>
    <col min="14348" max="14354" width="9.140625" style="524" hidden="1" customWidth="1"/>
    <col min="14355" max="14355" width="17.421875" style="524" customWidth="1"/>
    <col min="14356" max="14592" width="9.28125" style="524" customWidth="1"/>
    <col min="14593" max="14593" width="8.421875" style="524" customWidth="1"/>
    <col min="14594" max="14594" width="4.28125" style="524" customWidth="1"/>
    <col min="14595" max="14595" width="105.140625" style="524" customWidth="1"/>
    <col min="14596" max="14596" width="9.421875" style="524" bestFit="1" customWidth="1"/>
    <col min="14597" max="14597" width="9.421875" style="524" customWidth="1"/>
    <col min="14598" max="14598" width="11.421875" style="524" bestFit="1" customWidth="1"/>
    <col min="14599" max="14599" width="14.8515625" style="524" customWidth="1"/>
    <col min="14600" max="14600" width="13.7109375" style="524" customWidth="1"/>
    <col min="14601" max="14601" width="14.7109375" style="524" bestFit="1" customWidth="1"/>
    <col min="14602" max="14602" width="16.7109375" style="524" customWidth="1"/>
    <col min="14603" max="14603" width="26.7109375" style="524" customWidth="1"/>
    <col min="14604" max="14610" width="9.140625" style="524" hidden="1" customWidth="1"/>
    <col min="14611" max="14611" width="17.421875" style="524" customWidth="1"/>
    <col min="14612" max="14848" width="9.28125" style="524" customWidth="1"/>
    <col min="14849" max="14849" width="8.421875" style="524" customWidth="1"/>
    <col min="14850" max="14850" width="4.28125" style="524" customWidth="1"/>
    <col min="14851" max="14851" width="105.140625" style="524" customWidth="1"/>
    <col min="14852" max="14852" width="9.421875" style="524" bestFit="1" customWidth="1"/>
    <col min="14853" max="14853" width="9.421875" style="524" customWidth="1"/>
    <col min="14854" max="14854" width="11.421875" style="524" bestFit="1" customWidth="1"/>
    <col min="14855" max="14855" width="14.8515625" style="524" customWidth="1"/>
    <col min="14856" max="14856" width="13.7109375" style="524" customWidth="1"/>
    <col min="14857" max="14857" width="14.7109375" style="524" bestFit="1" customWidth="1"/>
    <col min="14858" max="14858" width="16.7109375" style="524" customWidth="1"/>
    <col min="14859" max="14859" width="26.7109375" style="524" customWidth="1"/>
    <col min="14860" max="14866" width="9.140625" style="524" hidden="1" customWidth="1"/>
    <col min="14867" max="14867" width="17.421875" style="524" customWidth="1"/>
    <col min="14868" max="15104" width="9.28125" style="524" customWidth="1"/>
    <col min="15105" max="15105" width="8.421875" style="524" customWidth="1"/>
    <col min="15106" max="15106" width="4.28125" style="524" customWidth="1"/>
    <col min="15107" max="15107" width="105.140625" style="524" customWidth="1"/>
    <col min="15108" max="15108" width="9.421875" style="524" bestFit="1" customWidth="1"/>
    <col min="15109" max="15109" width="9.421875" style="524" customWidth="1"/>
    <col min="15110" max="15110" width="11.421875" style="524" bestFit="1" customWidth="1"/>
    <col min="15111" max="15111" width="14.8515625" style="524" customWidth="1"/>
    <col min="15112" max="15112" width="13.7109375" style="524" customWidth="1"/>
    <col min="15113" max="15113" width="14.7109375" style="524" bestFit="1" customWidth="1"/>
    <col min="15114" max="15114" width="16.7109375" style="524" customWidth="1"/>
    <col min="15115" max="15115" width="26.7109375" style="524" customWidth="1"/>
    <col min="15116" max="15122" width="9.140625" style="524" hidden="1" customWidth="1"/>
    <col min="15123" max="15123" width="17.421875" style="524" customWidth="1"/>
    <col min="15124" max="15360" width="9.28125" style="524" customWidth="1"/>
    <col min="15361" max="15361" width="8.421875" style="524" customWidth="1"/>
    <col min="15362" max="15362" width="4.28125" style="524" customWidth="1"/>
    <col min="15363" max="15363" width="105.140625" style="524" customWidth="1"/>
    <col min="15364" max="15364" width="9.421875" style="524" bestFit="1" customWidth="1"/>
    <col min="15365" max="15365" width="9.421875" style="524" customWidth="1"/>
    <col min="15366" max="15366" width="11.421875" style="524" bestFit="1" customWidth="1"/>
    <col min="15367" max="15367" width="14.8515625" style="524" customWidth="1"/>
    <col min="15368" max="15368" width="13.7109375" style="524" customWidth="1"/>
    <col min="15369" max="15369" width="14.7109375" style="524" bestFit="1" customWidth="1"/>
    <col min="15370" max="15370" width="16.7109375" style="524" customWidth="1"/>
    <col min="15371" max="15371" width="26.7109375" style="524" customWidth="1"/>
    <col min="15372" max="15378" width="9.140625" style="524" hidden="1" customWidth="1"/>
    <col min="15379" max="15379" width="17.421875" style="524" customWidth="1"/>
    <col min="15380" max="15616" width="9.28125" style="524" customWidth="1"/>
    <col min="15617" max="15617" width="8.421875" style="524" customWidth="1"/>
    <col min="15618" max="15618" width="4.28125" style="524" customWidth="1"/>
    <col min="15619" max="15619" width="105.140625" style="524" customWidth="1"/>
    <col min="15620" max="15620" width="9.421875" style="524" bestFit="1" customWidth="1"/>
    <col min="15621" max="15621" width="9.421875" style="524" customWidth="1"/>
    <col min="15622" max="15622" width="11.421875" style="524" bestFit="1" customWidth="1"/>
    <col min="15623" max="15623" width="14.8515625" style="524" customWidth="1"/>
    <col min="15624" max="15624" width="13.7109375" style="524" customWidth="1"/>
    <col min="15625" max="15625" width="14.7109375" style="524" bestFit="1" customWidth="1"/>
    <col min="15626" max="15626" width="16.7109375" style="524" customWidth="1"/>
    <col min="15627" max="15627" width="26.7109375" style="524" customWidth="1"/>
    <col min="15628" max="15634" width="9.140625" style="524" hidden="1" customWidth="1"/>
    <col min="15635" max="15635" width="17.421875" style="524" customWidth="1"/>
    <col min="15636" max="15872" width="9.28125" style="524" customWidth="1"/>
    <col min="15873" max="15873" width="8.421875" style="524" customWidth="1"/>
    <col min="15874" max="15874" width="4.28125" style="524" customWidth="1"/>
    <col min="15875" max="15875" width="105.140625" style="524" customWidth="1"/>
    <col min="15876" max="15876" width="9.421875" style="524" bestFit="1" customWidth="1"/>
    <col min="15877" max="15877" width="9.421875" style="524" customWidth="1"/>
    <col min="15878" max="15878" width="11.421875" style="524" bestFit="1" customWidth="1"/>
    <col min="15879" max="15879" width="14.8515625" style="524" customWidth="1"/>
    <col min="15880" max="15880" width="13.7109375" style="524" customWidth="1"/>
    <col min="15881" max="15881" width="14.7109375" style="524" bestFit="1" customWidth="1"/>
    <col min="15882" max="15882" width="16.7109375" style="524" customWidth="1"/>
    <col min="15883" max="15883" width="26.7109375" style="524" customWidth="1"/>
    <col min="15884" max="15890" width="9.140625" style="524" hidden="1" customWidth="1"/>
    <col min="15891" max="15891" width="17.421875" style="524" customWidth="1"/>
    <col min="15892" max="16128" width="9.28125" style="524" customWidth="1"/>
    <col min="16129" max="16129" width="8.421875" style="524" customWidth="1"/>
    <col min="16130" max="16130" width="4.28125" style="524" customWidth="1"/>
    <col min="16131" max="16131" width="105.140625" style="524" customWidth="1"/>
    <col min="16132" max="16132" width="9.421875" style="524" bestFit="1" customWidth="1"/>
    <col min="16133" max="16133" width="9.421875" style="524" customWidth="1"/>
    <col min="16134" max="16134" width="11.421875" style="524" bestFit="1" customWidth="1"/>
    <col min="16135" max="16135" width="14.8515625" style="524" customWidth="1"/>
    <col min="16136" max="16136" width="13.7109375" style="524" customWidth="1"/>
    <col min="16137" max="16137" width="14.7109375" style="524" bestFit="1" customWidth="1"/>
    <col min="16138" max="16138" width="16.7109375" style="524" customWidth="1"/>
    <col min="16139" max="16139" width="26.7109375" style="524" customWidth="1"/>
    <col min="16140" max="16146" width="9.140625" style="524" hidden="1" customWidth="1"/>
    <col min="16147" max="16147" width="17.421875" style="524" customWidth="1"/>
    <col min="16148" max="16384" width="9.28125" style="524" customWidth="1"/>
  </cols>
  <sheetData>
    <row r="1" spans="1:17" ht="33.75" customHeight="1">
      <c r="A1" s="519" t="s">
        <v>737</v>
      </c>
      <c r="B1" s="520"/>
      <c r="C1" s="521" t="s">
        <v>738</v>
      </c>
      <c r="D1" s="522"/>
      <c r="E1" s="523"/>
      <c r="F1" s="522"/>
      <c r="G1" s="522"/>
      <c r="H1" s="522"/>
      <c r="I1" s="522"/>
      <c r="J1" s="522"/>
      <c r="N1" s="247" t="s">
        <v>739</v>
      </c>
      <c r="O1" s="248">
        <v>1</v>
      </c>
      <c r="P1" s="526"/>
      <c r="Q1" s="526">
        <v>1</v>
      </c>
    </row>
    <row r="2" spans="1:15" ht="30" customHeight="1">
      <c r="A2" s="519"/>
      <c r="B2" s="520"/>
      <c r="C2" s="527" t="s">
        <v>740</v>
      </c>
      <c r="D2" s="528"/>
      <c r="E2" s="529"/>
      <c r="F2" s="528"/>
      <c r="G2" s="528"/>
      <c r="H2" s="528"/>
      <c r="I2" s="528"/>
      <c r="J2" s="528"/>
      <c r="K2" s="520"/>
      <c r="N2" s="247" t="s">
        <v>741</v>
      </c>
      <c r="O2" s="249">
        <v>0</v>
      </c>
    </row>
    <row r="3" spans="1:17" s="523" customFormat="1" ht="25.5">
      <c r="A3" s="531"/>
      <c r="B3" s="532"/>
      <c r="C3" s="533"/>
      <c r="D3" s="534" t="s">
        <v>742</v>
      </c>
      <c r="E3" s="534" t="s">
        <v>743</v>
      </c>
      <c r="F3" s="534" t="s">
        <v>744</v>
      </c>
      <c r="G3" s="534" t="s">
        <v>745</v>
      </c>
      <c r="H3" s="534" t="s">
        <v>746</v>
      </c>
      <c r="I3" s="534" t="s">
        <v>747</v>
      </c>
      <c r="J3" s="534" t="s">
        <v>748</v>
      </c>
      <c r="K3" s="535" t="s">
        <v>749</v>
      </c>
      <c r="M3" s="536" t="s">
        <v>750</v>
      </c>
      <c r="N3" s="537" t="s">
        <v>751</v>
      </c>
      <c r="O3" s="536" t="s">
        <v>752</v>
      </c>
      <c r="P3" s="536" t="s">
        <v>753</v>
      </c>
      <c r="Q3" s="538" t="s">
        <v>754</v>
      </c>
    </row>
    <row r="4" spans="1:17" s="542" customFormat="1" ht="14.25" customHeight="1">
      <c r="A4" s="539">
        <v>1</v>
      </c>
      <c r="B4" s="540"/>
      <c r="C4" s="540"/>
      <c r="D4" s="540"/>
      <c r="E4" s="540"/>
      <c r="F4" s="541"/>
      <c r="G4" s="541"/>
      <c r="H4" s="541"/>
      <c r="I4" s="541"/>
      <c r="J4" s="541"/>
      <c r="K4" s="541"/>
      <c r="M4" s="543"/>
      <c r="N4" s="543"/>
      <c r="O4" s="544"/>
      <c r="P4" s="545"/>
      <c r="Q4" s="545"/>
    </row>
    <row r="5" spans="1:17" ht="30">
      <c r="A5" s="539">
        <f>A4+1</f>
        <v>2</v>
      </c>
      <c r="B5" s="546" t="s">
        <v>149</v>
      </c>
      <c r="C5" s="547" t="s">
        <v>755</v>
      </c>
      <c r="F5" s="548"/>
      <c r="G5" s="548"/>
      <c r="H5" s="548"/>
      <c r="I5" s="548"/>
      <c r="J5" s="548"/>
      <c r="K5" s="548"/>
      <c r="M5" s="549"/>
      <c r="N5" s="549"/>
      <c r="O5" s="550"/>
      <c r="P5" s="549"/>
      <c r="Q5" s="549"/>
    </row>
    <row r="6" spans="1:17" ht="7.5" customHeight="1">
      <c r="A6" s="539">
        <f aca="true" t="shared" si="0" ref="A6:A69">A5+1</f>
        <v>3</v>
      </c>
      <c r="F6" s="548"/>
      <c r="G6" s="548"/>
      <c r="H6" s="548"/>
      <c r="I6" s="548"/>
      <c r="J6" s="548"/>
      <c r="K6" s="548"/>
      <c r="M6" s="549"/>
      <c r="N6" s="549"/>
      <c r="O6" s="550"/>
      <c r="P6" s="549"/>
      <c r="Q6" s="549"/>
    </row>
    <row r="7" spans="1:17" ht="15">
      <c r="A7" s="539">
        <f t="shared" si="0"/>
        <v>4</v>
      </c>
      <c r="B7" s="551"/>
      <c r="C7" s="552" t="s">
        <v>756</v>
      </c>
      <c r="D7" s="523"/>
      <c r="E7" s="523"/>
      <c r="F7" s="548"/>
      <c r="G7" s="548"/>
      <c r="H7" s="548"/>
      <c r="I7" s="548"/>
      <c r="J7" s="548"/>
      <c r="K7" s="548"/>
      <c r="M7" s="553"/>
      <c r="N7" s="554"/>
      <c r="O7" s="555"/>
      <c r="P7" s="556"/>
      <c r="Q7" s="556"/>
    </row>
    <row r="8" spans="1:17" ht="24.75">
      <c r="A8" s="539">
        <f t="shared" si="0"/>
        <v>5</v>
      </c>
      <c r="B8" s="551"/>
      <c r="C8" s="557" t="s">
        <v>757</v>
      </c>
      <c r="D8" s="523" t="s">
        <v>325</v>
      </c>
      <c r="E8" s="523">
        <v>1</v>
      </c>
      <c r="F8" s="590"/>
      <c r="G8" s="548">
        <f>E8*F8</f>
        <v>0</v>
      </c>
      <c r="H8" s="548"/>
      <c r="I8" s="548"/>
      <c r="J8" s="548">
        <f>G8+I8</f>
        <v>0</v>
      </c>
      <c r="K8" s="548"/>
      <c r="M8" s="553">
        <v>19800</v>
      </c>
      <c r="N8" s="554"/>
      <c r="O8" s="555">
        <v>0</v>
      </c>
      <c r="P8" s="556"/>
      <c r="Q8" s="556"/>
    </row>
    <row r="9" spans="1:17" ht="15.75" customHeight="1">
      <c r="A9" s="539">
        <f t="shared" si="0"/>
        <v>6</v>
      </c>
      <c r="B9" s="551"/>
      <c r="C9" s="558" t="s">
        <v>758</v>
      </c>
      <c r="D9" s="559"/>
      <c r="E9" s="559"/>
      <c r="F9" s="559"/>
      <c r="G9" s="561">
        <f>SUM(G8:G8)</f>
        <v>0</v>
      </c>
      <c r="H9" s="560"/>
      <c r="I9" s="560"/>
      <c r="J9" s="560"/>
      <c r="K9" s="548"/>
      <c r="M9" s="553"/>
      <c r="N9" s="554"/>
      <c r="O9" s="555"/>
      <c r="P9" s="556"/>
      <c r="Q9" s="556"/>
    </row>
    <row r="10" spans="1:17" ht="15">
      <c r="A10" s="539">
        <f t="shared" si="0"/>
        <v>7</v>
      </c>
      <c r="B10" s="551"/>
      <c r="C10" s="562"/>
      <c r="D10" s="563"/>
      <c r="E10" s="563"/>
      <c r="F10" s="564"/>
      <c r="G10" s="565"/>
      <c r="H10" s="564"/>
      <c r="I10" s="564"/>
      <c r="J10" s="564"/>
      <c r="K10" s="548"/>
      <c r="M10" s="553"/>
      <c r="N10" s="554"/>
      <c r="O10" s="555"/>
      <c r="P10" s="556"/>
      <c r="Q10" s="556"/>
    </row>
    <row r="11" spans="1:17" ht="15">
      <c r="A11" s="539">
        <f t="shared" si="0"/>
        <v>8</v>
      </c>
      <c r="B11" s="551"/>
      <c r="C11" s="566"/>
      <c r="D11" s="523"/>
      <c r="E11" s="567"/>
      <c r="F11" s="591"/>
      <c r="G11" s="568"/>
      <c r="H11" s="548"/>
      <c r="I11" s="548"/>
      <c r="J11" s="548"/>
      <c r="K11" s="548"/>
      <c r="M11" s="553"/>
      <c r="N11" s="554"/>
      <c r="O11" s="555"/>
      <c r="P11" s="556"/>
      <c r="Q11" s="556"/>
    </row>
    <row r="12" spans="1:17" ht="30">
      <c r="A12" s="539">
        <f t="shared" si="0"/>
        <v>9</v>
      </c>
      <c r="B12" s="546"/>
      <c r="C12" s="547" t="s">
        <v>759</v>
      </c>
      <c r="D12" s="523"/>
      <c r="E12" s="567"/>
      <c r="F12" s="591"/>
      <c r="G12" s="548"/>
      <c r="H12" s="548"/>
      <c r="I12" s="548"/>
      <c r="J12" s="548"/>
      <c r="K12" s="548"/>
      <c r="M12" s="553"/>
      <c r="N12" s="554"/>
      <c r="O12" s="555"/>
      <c r="P12" s="556"/>
      <c r="Q12" s="556"/>
    </row>
    <row r="13" spans="1:17" ht="7.5" customHeight="1">
      <c r="A13" s="539">
        <f t="shared" si="0"/>
        <v>10</v>
      </c>
      <c r="E13" s="523"/>
      <c r="F13" s="591"/>
      <c r="G13" s="548"/>
      <c r="H13" s="548"/>
      <c r="I13" s="548"/>
      <c r="J13" s="548"/>
      <c r="K13" s="548"/>
      <c r="M13" s="549"/>
      <c r="N13" s="549"/>
      <c r="O13" s="550"/>
      <c r="P13" s="549"/>
      <c r="Q13" s="549"/>
    </row>
    <row r="14" spans="1:17" ht="15">
      <c r="A14" s="539">
        <f t="shared" si="0"/>
        <v>11</v>
      </c>
      <c r="B14" s="551"/>
      <c r="C14" s="569" t="s">
        <v>760</v>
      </c>
      <c r="D14" s="570"/>
      <c r="E14" s="571"/>
      <c r="F14" s="591"/>
      <c r="G14" s="548"/>
      <c r="H14" s="548"/>
      <c r="I14" s="548"/>
      <c r="J14" s="548"/>
      <c r="K14" s="548"/>
      <c r="M14" s="553"/>
      <c r="N14" s="554"/>
      <c r="O14" s="555"/>
      <c r="P14" s="556"/>
      <c r="Q14" s="556"/>
    </row>
    <row r="15" spans="1:17" ht="15">
      <c r="A15" s="539">
        <f t="shared" si="0"/>
        <v>12</v>
      </c>
      <c r="B15" s="551"/>
      <c r="C15" s="572" t="s">
        <v>761</v>
      </c>
      <c r="D15" s="573" t="s">
        <v>184</v>
      </c>
      <c r="E15" s="571">
        <v>10</v>
      </c>
      <c r="F15" s="590"/>
      <c r="G15" s="548">
        <f aca="true" t="shared" si="1" ref="G15:G21">E15*F15</f>
        <v>0</v>
      </c>
      <c r="H15" s="548"/>
      <c r="I15" s="548"/>
      <c r="J15" s="548">
        <f aca="true" t="shared" si="2" ref="J15:J21">G15+I15</f>
        <v>0</v>
      </c>
      <c r="K15" s="548"/>
      <c r="M15" s="553">
        <v>105</v>
      </c>
      <c r="N15" s="554"/>
      <c r="O15" s="555">
        <v>0</v>
      </c>
      <c r="P15" s="556"/>
      <c r="Q15" s="556"/>
    </row>
    <row r="16" spans="1:17" ht="15">
      <c r="A16" s="539">
        <f t="shared" si="0"/>
        <v>13</v>
      </c>
      <c r="B16" s="551"/>
      <c r="C16" s="574" t="s">
        <v>762</v>
      </c>
      <c r="D16" s="573" t="s">
        <v>184</v>
      </c>
      <c r="E16" s="571">
        <v>10</v>
      </c>
      <c r="F16" s="590"/>
      <c r="G16" s="548">
        <f t="shared" si="1"/>
        <v>0</v>
      </c>
      <c r="H16" s="548"/>
      <c r="I16" s="548"/>
      <c r="J16" s="548">
        <f t="shared" si="2"/>
        <v>0</v>
      </c>
      <c r="K16" s="548"/>
      <c r="M16" s="553">
        <v>32</v>
      </c>
      <c r="N16" s="554"/>
      <c r="O16" s="555">
        <v>0</v>
      </c>
      <c r="P16" s="556"/>
      <c r="Q16" s="556"/>
    </row>
    <row r="17" spans="1:17" ht="15">
      <c r="A17" s="539">
        <f t="shared" si="0"/>
        <v>14</v>
      </c>
      <c r="B17" s="551"/>
      <c r="C17" s="572" t="s">
        <v>763</v>
      </c>
      <c r="D17" s="573" t="s">
        <v>184</v>
      </c>
      <c r="E17" s="575">
        <v>100</v>
      </c>
      <c r="F17" s="590"/>
      <c r="G17" s="548">
        <f t="shared" si="1"/>
        <v>0</v>
      </c>
      <c r="H17" s="548"/>
      <c r="I17" s="548"/>
      <c r="J17" s="548">
        <f t="shared" si="2"/>
        <v>0</v>
      </c>
      <c r="K17" s="548"/>
      <c r="M17" s="553">
        <v>24</v>
      </c>
      <c r="N17" s="554"/>
      <c r="O17" s="555">
        <v>0</v>
      </c>
      <c r="P17" s="556"/>
      <c r="Q17" s="556"/>
    </row>
    <row r="18" spans="1:17" ht="15">
      <c r="A18" s="539">
        <f t="shared" si="0"/>
        <v>15</v>
      </c>
      <c r="B18" s="551"/>
      <c r="C18" s="572" t="s">
        <v>764</v>
      </c>
      <c r="D18" s="573" t="s">
        <v>184</v>
      </c>
      <c r="E18" s="575">
        <v>50</v>
      </c>
      <c r="F18" s="590"/>
      <c r="G18" s="548">
        <f t="shared" si="1"/>
        <v>0</v>
      </c>
      <c r="H18" s="548"/>
      <c r="I18" s="548"/>
      <c r="J18" s="548">
        <f t="shared" si="2"/>
        <v>0</v>
      </c>
      <c r="K18" s="548"/>
      <c r="M18" s="553">
        <v>22</v>
      </c>
      <c r="N18" s="554"/>
      <c r="O18" s="555">
        <v>0</v>
      </c>
      <c r="P18" s="556"/>
      <c r="Q18" s="556"/>
    </row>
    <row r="19" spans="1:17" ht="15">
      <c r="A19" s="539">
        <f t="shared" si="0"/>
        <v>16</v>
      </c>
      <c r="B19" s="551"/>
      <c r="C19" s="572" t="s">
        <v>765</v>
      </c>
      <c r="D19" s="573" t="s">
        <v>184</v>
      </c>
      <c r="E19" s="575">
        <v>5</v>
      </c>
      <c r="F19" s="590"/>
      <c r="G19" s="548">
        <f t="shared" si="1"/>
        <v>0</v>
      </c>
      <c r="H19" s="548"/>
      <c r="I19" s="548"/>
      <c r="J19" s="548">
        <f t="shared" si="2"/>
        <v>0</v>
      </c>
      <c r="K19" s="548"/>
      <c r="M19" s="553">
        <v>22</v>
      </c>
      <c r="N19" s="554"/>
      <c r="O19" s="555">
        <v>0</v>
      </c>
      <c r="P19" s="556"/>
      <c r="Q19" s="556"/>
    </row>
    <row r="20" spans="1:17" ht="15">
      <c r="A20" s="539">
        <f t="shared" si="0"/>
        <v>17</v>
      </c>
      <c r="B20" s="551"/>
      <c r="C20" s="572" t="s">
        <v>766</v>
      </c>
      <c r="D20" s="573" t="s">
        <v>184</v>
      </c>
      <c r="E20" s="575">
        <v>8</v>
      </c>
      <c r="F20" s="590"/>
      <c r="G20" s="548">
        <f t="shared" si="1"/>
        <v>0</v>
      </c>
      <c r="H20" s="548"/>
      <c r="I20" s="548"/>
      <c r="J20" s="548">
        <f t="shared" si="2"/>
        <v>0</v>
      </c>
      <c r="K20" s="548"/>
      <c r="M20" s="553">
        <v>20</v>
      </c>
      <c r="N20" s="554"/>
      <c r="O20" s="555">
        <v>0</v>
      </c>
      <c r="P20" s="556"/>
      <c r="Q20" s="556"/>
    </row>
    <row r="21" spans="1:17" ht="15">
      <c r="A21" s="539">
        <f t="shared" si="0"/>
        <v>18</v>
      </c>
      <c r="B21" s="551"/>
      <c r="C21" s="576" t="s">
        <v>767</v>
      </c>
      <c r="D21" s="577" t="s">
        <v>184</v>
      </c>
      <c r="E21" s="570">
        <v>52</v>
      </c>
      <c r="F21" s="590"/>
      <c r="G21" s="548">
        <f t="shared" si="1"/>
        <v>0</v>
      </c>
      <c r="H21" s="548"/>
      <c r="I21" s="548"/>
      <c r="J21" s="548">
        <f t="shared" si="2"/>
        <v>0</v>
      </c>
      <c r="K21" s="548"/>
      <c r="M21" s="553">
        <v>8.5</v>
      </c>
      <c r="N21" s="554"/>
      <c r="O21" s="555">
        <v>0</v>
      </c>
      <c r="P21" s="556"/>
      <c r="Q21" s="556"/>
    </row>
    <row r="22" spans="1:17" ht="15">
      <c r="A22" s="539">
        <f t="shared" si="0"/>
        <v>19</v>
      </c>
      <c r="B22" s="551"/>
      <c r="C22" s="572"/>
      <c r="D22" s="573"/>
      <c r="E22" s="575"/>
      <c r="F22" s="591"/>
      <c r="G22" s="548"/>
      <c r="H22" s="548"/>
      <c r="I22" s="548"/>
      <c r="J22" s="548"/>
      <c r="K22" s="548"/>
      <c r="M22" s="553"/>
      <c r="N22" s="554"/>
      <c r="O22" s="555"/>
      <c r="P22" s="556"/>
      <c r="Q22" s="556"/>
    </row>
    <row r="23" spans="1:17" ht="15">
      <c r="A23" s="539">
        <f t="shared" si="0"/>
        <v>20</v>
      </c>
      <c r="B23" s="551"/>
      <c r="C23" s="578" t="s">
        <v>768</v>
      </c>
      <c r="D23" s="575"/>
      <c r="E23" s="575"/>
      <c r="F23" s="591"/>
      <c r="G23" s="548"/>
      <c r="H23" s="548"/>
      <c r="I23" s="548"/>
      <c r="J23" s="548"/>
      <c r="K23" s="548"/>
      <c r="M23" s="553"/>
      <c r="N23" s="554"/>
      <c r="O23" s="555"/>
      <c r="P23" s="556"/>
      <c r="Q23" s="556"/>
    </row>
    <row r="24" spans="1:17" ht="15">
      <c r="A24" s="539">
        <f t="shared" si="0"/>
        <v>21</v>
      </c>
      <c r="B24" s="551"/>
      <c r="C24" s="579" t="s">
        <v>769</v>
      </c>
      <c r="D24" s="575" t="s">
        <v>770</v>
      </c>
      <c r="E24" s="575">
        <v>1</v>
      </c>
      <c r="F24" s="590"/>
      <c r="G24" s="548">
        <f aca="true" t="shared" si="3" ref="G24:G25">E24*F24</f>
        <v>0</v>
      </c>
      <c r="H24" s="548"/>
      <c r="I24" s="548"/>
      <c r="J24" s="548">
        <f>G24+I24</f>
        <v>0</v>
      </c>
      <c r="K24" s="548"/>
      <c r="M24" s="553">
        <v>150</v>
      </c>
      <c r="N24" s="554"/>
      <c r="O24" s="555">
        <v>0</v>
      </c>
      <c r="P24" s="556"/>
      <c r="Q24" s="556"/>
    </row>
    <row r="25" spans="1:17" ht="15">
      <c r="A25" s="539">
        <f t="shared" si="0"/>
        <v>22</v>
      </c>
      <c r="B25" s="551"/>
      <c r="C25" s="579" t="s">
        <v>771</v>
      </c>
      <c r="D25" s="575" t="s">
        <v>325</v>
      </c>
      <c r="E25" s="570">
        <v>16</v>
      </c>
      <c r="F25" s="590"/>
      <c r="G25" s="548">
        <f t="shared" si="3"/>
        <v>0</v>
      </c>
      <c r="H25" s="548"/>
      <c r="I25" s="548"/>
      <c r="J25" s="548">
        <f>G25+I25</f>
        <v>0</v>
      </c>
      <c r="K25" s="548"/>
      <c r="M25" s="553">
        <v>82</v>
      </c>
      <c r="N25" s="554"/>
      <c r="O25" s="555">
        <v>0</v>
      </c>
      <c r="P25" s="556"/>
      <c r="Q25" s="556"/>
    </row>
    <row r="26" spans="1:17" ht="15">
      <c r="A26" s="539">
        <f t="shared" si="0"/>
        <v>23</v>
      </c>
      <c r="B26" s="551"/>
      <c r="C26" s="580"/>
      <c r="D26" s="575"/>
      <c r="E26" s="575"/>
      <c r="F26" s="591"/>
      <c r="G26" s="548"/>
      <c r="H26" s="548"/>
      <c r="I26" s="548"/>
      <c r="J26" s="548"/>
      <c r="K26" s="548"/>
      <c r="M26" s="553"/>
      <c r="N26" s="554"/>
      <c r="O26" s="555"/>
      <c r="P26" s="556"/>
      <c r="Q26" s="556"/>
    </row>
    <row r="27" spans="1:17" ht="15">
      <c r="A27" s="539">
        <f t="shared" si="0"/>
        <v>24</v>
      </c>
      <c r="B27" s="551"/>
      <c r="C27" s="581" t="s">
        <v>772</v>
      </c>
      <c r="D27" s="575"/>
      <c r="E27" s="575"/>
      <c r="F27" s="591"/>
      <c r="G27" s="548"/>
      <c r="H27" s="548"/>
      <c r="I27" s="548"/>
      <c r="J27" s="548"/>
      <c r="K27" s="548"/>
      <c r="M27" s="553"/>
      <c r="N27" s="554"/>
      <c r="O27" s="555"/>
      <c r="P27" s="556"/>
      <c r="Q27" s="556"/>
    </row>
    <row r="28" spans="1:17" ht="15">
      <c r="A28" s="539">
        <f t="shared" si="0"/>
        <v>25</v>
      </c>
      <c r="B28" s="551"/>
      <c r="C28" s="582" t="s">
        <v>773</v>
      </c>
      <c r="D28" s="583" t="s">
        <v>325</v>
      </c>
      <c r="E28" s="575">
        <v>11</v>
      </c>
      <c r="F28" s="590"/>
      <c r="G28" s="548">
        <f aca="true" t="shared" si="4" ref="G28:G32">E28*F28</f>
        <v>0</v>
      </c>
      <c r="H28" s="548"/>
      <c r="I28" s="548"/>
      <c r="J28" s="548">
        <f aca="true" t="shared" si="5" ref="J28:J32">G28+I28</f>
        <v>0</v>
      </c>
      <c r="K28" s="548"/>
      <c r="M28" s="553">
        <v>145</v>
      </c>
      <c r="N28" s="554"/>
      <c r="O28" s="555">
        <v>0</v>
      </c>
      <c r="P28" s="556"/>
      <c r="Q28" s="556"/>
    </row>
    <row r="29" spans="1:17" ht="15">
      <c r="A29" s="539">
        <f t="shared" si="0"/>
        <v>26</v>
      </c>
      <c r="B29" s="551"/>
      <c r="C29" s="584" t="s">
        <v>774</v>
      </c>
      <c r="D29" s="575" t="s">
        <v>325</v>
      </c>
      <c r="E29" s="575">
        <v>1</v>
      </c>
      <c r="F29" s="590"/>
      <c r="G29" s="548">
        <f t="shared" si="4"/>
        <v>0</v>
      </c>
      <c r="H29" s="548"/>
      <c r="I29" s="548"/>
      <c r="J29" s="548">
        <f t="shared" si="5"/>
        <v>0</v>
      </c>
      <c r="K29" s="548"/>
      <c r="M29" s="553">
        <v>124</v>
      </c>
      <c r="N29" s="554"/>
      <c r="O29" s="555">
        <v>0</v>
      </c>
      <c r="P29" s="556"/>
      <c r="Q29" s="556"/>
    </row>
    <row r="30" spans="1:17" ht="15">
      <c r="A30" s="539">
        <f t="shared" si="0"/>
        <v>27</v>
      </c>
      <c r="B30" s="551"/>
      <c r="C30" s="584" t="s">
        <v>775</v>
      </c>
      <c r="D30" s="575" t="s">
        <v>325</v>
      </c>
      <c r="E30" s="575">
        <v>6</v>
      </c>
      <c r="F30" s="590"/>
      <c r="G30" s="548">
        <f t="shared" si="4"/>
        <v>0</v>
      </c>
      <c r="H30" s="548"/>
      <c r="I30" s="548"/>
      <c r="J30" s="548">
        <f t="shared" si="5"/>
        <v>0</v>
      </c>
      <c r="K30" s="548"/>
      <c r="M30" s="553">
        <v>94</v>
      </c>
      <c r="N30" s="554"/>
      <c r="O30" s="555">
        <v>0</v>
      </c>
      <c r="P30" s="556"/>
      <c r="Q30" s="556"/>
    </row>
    <row r="31" spans="1:17" ht="15">
      <c r="A31" s="539">
        <f t="shared" si="0"/>
        <v>28</v>
      </c>
      <c r="B31" s="551"/>
      <c r="C31" s="584" t="s">
        <v>776</v>
      </c>
      <c r="D31" s="575" t="s">
        <v>325</v>
      </c>
      <c r="E31" s="575">
        <v>10</v>
      </c>
      <c r="F31" s="590"/>
      <c r="G31" s="548">
        <f t="shared" si="4"/>
        <v>0</v>
      </c>
      <c r="H31" s="548"/>
      <c r="I31" s="548"/>
      <c r="J31" s="548">
        <f t="shared" si="5"/>
        <v>0</v>
      </c>
      <c r="K31" s="548"/>
      <c r="M31" s="553">
        <v>90</v>
      </c>
      <c r="N31" s="554"/>
      <c r="O31" s="555">
        <v>0</v>
      </c>
      <c r="P31" s="556"/>
      <c r="Q31" s="556"/>
    </row>
    <row r="32" spans="1:17" ht="15">
      <c r="A32" s="539">
        <f t="shared" si="0"/>
        <v>29</v>
      </c>
      <c r="B32" s="551"/>
      <c r="C32" s="584" t="s">
        <v>777</v>
      </c>
      <c r="D32" s="575" t="s">
        <v>325</v>
      </c>
      <c r="E32" s="575">
        <v>6</v>
      </c>
      <c r="F32" s="590"/>
      <c r="G32" s="548">
        <f t="shared" si="4"/>
        <v>0</v>
      </c>
      <c r="H32" s="548"/>
      <c r="I32" s="548"/>
      <c r="J32" s="548">
        <f t="shared" si="5"/>
        <v>0</v>
      </c>
      <c r="K32" s="548"/>
      <c r="M32" s="553">
        <v>42</v>
      </c>
      <c r="N32" s="554"/>
      <c r="O32" s="555">
        <v>0</v>
      </c>
      <c r="P32" s="556"/>
      <c r="Q32" s="556"/>
    </row>
    <row r="33" spans="1:17" ht="15">
      <c r="A33" s="539">
        <f t="shared" si="0"/>
        <v>30</v>
      </c>
      <c r="B33" s="551"/>
      <c r="C33" s="584"/>
      <c r="D33" s="575"/>
      <c r="E33" s="575"/>
      <c r="F33" s="591"/>
      <c r="G33" s="548"/>
      <c r="H33" s="548"/>
      <c r="I33" s="548"/>
      <c r="J33" s="548"/>
      <c r="K33" s="548"/>
      <c r="M33" s="553"/>
      <c r="N33" s="554"/>
      <c r="O33" s="555"/>
      <c r="P33" s="556"/>
      <c r="Q33" s="556"/>
    </row>
    <row r="34" spans="1:17" ht="15">
      <c r="A34" s="539">
        <f t="shared" si="0"/>
        <v>31</v>
      </c>
      <c r="B34" s="551"/>
      <c r="C34" s="581" t="s">
        <v>778</v>
      </c>
      <c r="D34" s="575"/>
      <c r="E34" s="575"/>
      <c r="F34" s="591"/>
      <c r="G34" s="548"/>
      <c r="H34" s="548"/>
      <c r="I34" s="548"/>
      <c r="J34" s="548"/>
      <c r="K34" s="548"/>
      <c r="M34" s="553"/>
      <c r="N34" s="554"/>
      <c r="O34" s="555"/>
      <c r="P34" s="556"/>
      <c r="Q34" s="556"/>
    </row>
    <row r="35" spans="1:17" ht="15">
      <c r="A35" s="539">
        <f t="shared" si="0"/>
        <v>32</v>
      </c>
      <c r="B35" s="551"/>
      <c r="C35" s="579" t="s">
        <v>779</v>
      </c>
      <c r="D35" s="575" t="s">
        <v>325</v>
      </c>
      <c r="E35" s="575">
        <v>5</v>
      </c>
      <c r="F35" s="590"/>
      <c r="G35" s="548">
        <f aca="true" t="shared" si="6" ref="G35:G37">E35*F35</f>
        <v>0</v>
      </c>
      <c r="H35" s="548"/>
      <c r="I35" s="548"/>
      <c r="J35" s="548">
        <f>G35+I35</f>
        <v>0</v>
      </c>
      <c r="K35" s="548"/>
      <c r="M35" s="553">
        <v>85</v>
      </c>
      <c r="N35" s="554"/>
      <c r="O35" s="555">
        <v>0</v>
      </c>
      <c r="P35" s="556"/>
      <c r="Q35" s="556"/>
    </row>
    <row r="36" spans="1:17" ht="15">
      <c r="A36" s="539">
        <f t="shared" si="0"/>
        <v>33</v>
      </c>
      <c r="B36" s="551"/>
      <c r="C36" s="579" t="s">
        <v>780</v>
      </c>
      <c r="D36" s="575" t="s">
        <v>325</v>
      </c>
      <c r="E36" s="575">
        <v>2</v>
      </c>
      <c r="F36" s="590"/>
      <c r="G36" s="548">
        <f t="shared" si="6"/>
        <v>0</v>
      </c>
      <c r="H36" s="548"/>
      <c r="I36" s="548"/>
      <c r="J36" s="548">
        <f>G36+I36</f>
        <v>0</v>
      </c>
      <c r="K36" s="548"/>
      <c r="M36" s="553">
        <v>94</v>
      </c>
      <c r="N36" s="554"/>
      <c r="O36" s="555">
        <v>0</v>
      </c>
      <c r="P36" s="556"/>
      <c r="Q36" s="556"/>
    </row>
    <row r="37" spans="1:17" ht="15">
      <c r="A37" s="539">
        <f t="shared" si="0"/>
        <v>34</v>
      </c>
      <c r="B37" s="551"/>
      <c r="C37" s="579" t="s">
        <v>781</v>
      </c>
      <c r="D37" s="575" t="s">
        <v>325</v>
      </c>
      <c r="E37" s="575">
        <v>1</v>
      </c>
      <c r="F37" s="590"/>
      <c r="G37" s="548">
        <f t="shared" si="6"/>
        <v>0</v>
      </c>
      <c r="H37" s="548"/>
      <c r="I37" s="548"/>
      <c r="J37" s="548">
        <f>G37+I37</f>
        <v>0</v>
      </c>
      <c r="K37" s="548"/>
      <c r="M37" s="553">
        <v>115</v>
      </c>
      <c r="N37" s="554"/>
      <c r="O37" s="555">
        <v>0</v>
      </c>
      <c r="P37" s="556"/>
      <c r="Q37" s="556"/>
    </row>
    <row r="38" spans="1:17" ht="15">
      <c r="A38" s="539">
        <f t="shared" si="0"/>
        <v>35</v>
      </c>
      <c r="B38" s="551"/>
      <c r="C38" s="584"/>
      <c r="D38" s="575"/>
      <c r="E38" s="575"/>
      <c r="F38" s="591"/>
      <c r="G38" s="548"/>
      <c r="H38" s="548"/>
      <c r="I38" s="548"/>
      <c r="J38" s="548"/>
      <c r="K38" s="548"/>
      <c r="M38" s="553"/>
      <c r="N38" s="554"/>
      <c r="O38" s="555"/>
      <c r="P38" s="556"/>
      <c r="Q38" s="556"/>
    </row>
    <row r="39" spans="1:17" ht="15">
      <c r="A39" s="539">
        <f t="shared" si="0"/>
        <v>36</v>
      </c>
      <c r="B39" s="551"/>
      <c r="C39" s="581" t="s">
        <v>782</v>
      </c>
      <c r="D39" s="575"/>
      <c r="E39" s="575"/>
      <c r="F39" s="591"/>
      <c r="G39" s="548"/>
      <c r="H39" s="548"/>
      <c r="I39" s="548"/>
      <c r="J39" s="548"/>
      <c r="K39" s="548"/>
      <c r="M39" s="553"/>
      <c r="N39" s="554"/>
      <c r="O39" s="555"/>
      <c r="P39" s="556"/>
      <c r="Q39" s="556"/>
    </row>
    <row r="40" spans="1:17" ht="15">
      <c r="A40" s="539">
        <f t="shared" si="0"/>
        <v>37</v>
      </c>
      <c r="B40" s="551"/>
      <c r="C40" s="579" t="s">
        <v>783</v>
      </c>
      <c r="D40" s="575" t="s">
        <v>325</v>
      </c>
      <c r="E40" s="575">
        <v>1</v>
      </c>
      <c r="F40" s="590"/>
      <c r="G40" s="548">
        <f aca="true" t="shared" si="7" ref="G40:G45">E40*F40</f>
        <v>0</v>
      </c>
      <c r="H40" s="548"/>
      <c r="I40" s="548"/>
      <c r="J40" s="548">
        <f aca="true" t="shared" si="8" ref="J40:J45">G40+I40</f>
        <v>0</v>
      </c>
      <c r="K40" s="548"/>
      <c r="M40" s="553">
        <v>220</v>
      </c>
      <c r="N40" s="554"/>
      <c r="O40" s="555">
        <v>0</v>
      </c>
      <c r="P40" s="556"/>
      <c r="Q40" s="556"/>
    </row>
    <row r="41" spans="1:17" ht="15">
      <c r="A41" s="539">
        <f t="shared" si="0"/>
        <v>38</v>
      </c>
      <c r="B41" s="551"/>
      <c r="C41" s="579" t="s">
        <v>784</v>
      </c>
      <c r="D41" s="575" t="s">
        <v>325</v>
      </c>
      <c r="E41" s="575">
        <v>1</v>
      </c>
      <c r="F41" s="590"/>
      <c r="G41" s="548">
        <f t="shared" si="7"/>
        <v>0</v>
      </c>
      <c r="H41" s="548"/>
      <c r="I41" s="548"/>
      <c r="J41" s="548">
        <f t="shared" si="8"/>
        <v>0</v>
      </c>
      <c r="K41" s="548"/>
      <c r="M41" s="553">
        <v>750</v>
      </c>
      <c r="N41" s="554"/>
      <c r="O41" s="555">
        <v>0</v>
      </c>
      <c r="P41" s="556"/>
      <c r="Q41" s="556"/>
    </row>
    <row r="42" spans="1:17" ht="15">
      <c r="A42" s="539">
        <f t="shared" si="0"/>
        <v>39</v>
      </c>
      <c r="B42" s="551"/>
      <c r="C42" s="582" t="s">
        <v>785</v>
      </c>
      <c r="D42" s="575" t="s">
        <v>325</v>
      </c>
      <c r="E42" s="575">
        <v>3</v>
      </c>
      <c r="F42" s="590"/>
      <c r="G42" s="548">
        <f t="shared" si="7"/>
        <v>0</v>
      </c>
      <c r="H42" s="548"/>
      <c r="I42" s="548"/>
      <c r="J42" s="548">
        <f t="shared" si="8"/>
        <v>0</v>
      </c>
      <c r="K42" s="548"/>
      <c r="M42" s="553">
        <v>980</v>
      </c>
      <c r="N42" s="554"/>
      <c r="O42" s="555">
        <v>0</v>
      </c>
      <c r="P42" s="556"/>
      <c r="Q42" s="556"/>
    </row>
    <row r="43" spans="1:17" ht="15">
      <c r="A43" s="539">
        <f t="shared" si="0"/>
        <v>40</v>
      </c>
      <c r="B43" s="551"/>
      <c r="C43" s="579" t="s">
        <v>786</v>
      </c>
      <c r="D43" s="575" t="s">
        <v>325</v>
      </c>
      <c r="E43" s="575">
        <v>1</v>
      </c>
      <c r="F43" s="590"/>
      <c r="G43" s="548">
        <f t="shared" si="7"/>
        <v>0</v>
      </c>
      <c r="H43" s="548"/>
      <c r="I43" s="548"/>
      <c r="J43" s="548">
        <f t="shared" si="8"/>
        <v>0</v>
      </c>
      <c r="K43" s="548"/>
      <c r="M43" s="553">
        <v>94</v>
      </c>
      <c r="N43" s="554"/>
      <c r="O43" s="555">
        <v>0</v>
      </c>
      <c r="P43" s="556"/>
      <c r="Q43" s="556"/>
    </row>
    <row r="44" spans="1:17" ht="15">
      <c r="A44" s="539">
        <f t="shared" si="0"/>
        <v>41</v>
      </c>
      <c r="B44" s="551"/>
      <c r="C44" s="579" t="s">
        <v>787</v>
      </c>
      <c r="D44" s="575" t="s">
        <v>325</v>
      </c>
      <c r="E44" s="575">
        <v>2</v>
      </c>
      <c r="F44" s="590"/>
      <c r="G44" s="548">
        <f t="shared" si="7"/>
        <v>0</v>
      </c>
      <c r="H44" s="548"/>
      <c r="I44" s="548"/>
      <c r="J44" s="548">
        <f t="shared" si="8"/>
        <v>0</v>
      </c>
      <c r="K44" s="548"/>
      <c r="M44" s="553">
        <v>2450</v>
      </c>
      <c r="N44" s="554"/>
      <c r="O44" s="555">
        <v>0</v>
      </c>
      <c r="P44" s="556"/>
      <c r="Q44" s="556"/>
    </row>
    <row r="45" spans="1:17" ht="15">
      <c r="A45" s="539">
        <f t="shared" si="0"/>
        <v>42</v>
      </c>
      <c r="B45" s="551"/>
      <c r="C45" s="579" t="s">
        <v>788</v>
      </c>
      <c r="D45" s="575" t="s">
        <v>325</v>
      </c>
      <c r="E45" s="575">
        <v>10</v>
      </c>
      <c r="F45" s="590"/>
      <c r="G45" s="548">
        <f t="shared" si="7"/>
        <v>0</v>
      </c>
      <c r="H45" s="548"/>
      <c r="I45" s="548"/>
      <c r="J45" s="548">
        <f t="shared" si="8"/>
        <v>0</v>
      </c>
      <c r="K45" s="548"/>
      <c r="M45" s="553">
        <v>1920</v>
      </c>
      <c r="N45" s="554"/>
      <c r="O45" s="555">
        <v>0</v>
      </c>
      <c r="P45" s="556"/>
      <c r="Q45" s="556"/>
    </row>
    <row r="46" spans="1:17" ht="15">
      <c r="A46" s="539">
        <f t="shared" si="0"/>
        <v>43</v>
      </c>
      <c r="B46" s="551"/>
      <c r="C46" s="579"/>
      <c r="D46" s="575"/>
      <c r="E46" s="575"/>
      <c r="F46" s="591"/>
      <c r="G46" s="548"/>
      <c r="H46" s="548"/>
      <c r="I46" s="548"/>
      <c r="J46" s="548"/>
      <c r="K46" s="548"/>
      <c r="M46" s="553"/>
      <c r="N46" s="554"/>
      <c r="O46" s="555"/>
      <c r="P46" s="556"/>
      <c r="Q46" s="556"/>
    </row>
    <row r="47" spans="1:17" ht="15">
      <c r="A47" s="539">
        <f t="shared" si="0"/>
        <v>44</v>
      </c>
      <c r="B47" s="551"/>
      <c r="C47" s="581" t="s">
        <v>789</v>
      </c>
      <c r="D47" s="575"/>
      <c r="E47" s="575"/>
      <c r="F47" s="591"/>
      <c r="G47" s="548"/>
      <c r="H47" s="548"/>
      <c r="I47" s="548"/>
      <c r="J47" s="548"/>
      <c r="K47" s="548"/>
      <c r="M47" s="553"/>
      <c r="N47" s="554"/>
      <c r="O47" s="555"/>
      <c r="P47" s="556"/>
      <c r="Q47" s="556"/>
    </row>
    <row r="48" spans="1:17" ht="15">
      <c r="A48" s="539">
        <f t="shared" si="0"/>
        <v>45</v>
      </c>
      <c r="B48" s="551"/>
      <c r="C48" s="582" t="s">
        <v>790</v>
      </c>
      <c r="D48" s="575" t="s">
        <v>184</v>
      </c>
      <c r="E48" s="575">
        <v>12</v>
      </c>
      <c r="F48" s="590"/>
      <c r="G48" s="548">
        <f aca="true" t="shared" si="9" ref="G48:G54">E48*F48</f>
        <v>0</v>
      </c>
      <c r="H48" s="548"/>
      <c r="I48" s="548"/>
      <c r="J48" s="548">
        <f aca="true" t="shared" si="10" ref="J48:J54">G48+I48</f>
        <v>0</v>
      </c>
      <c r="K48" s="548"/>
      <c r="M48" s="553">
        <v>230</v>
      </c>
      <c r="N48" s="554"/>
      <c r="O48" s="555">
        <v>0</v>
      </c>
      <c r="P48" s="556"/>
      <c r="Q48" s="556"/>
    </row>
    <row r="49" spans="1:17" ht="15">
      <c r="A49" s="539">
        <f t="shared" si="0"/>
        <v>46</v>
      </c>
      <c r="B49" s="551"/>
      <c r="C49" s="582" t="s">
        <v>791</v>
      </c>
      <c r="D49" s="575" t="s">
        <v>184</v>
      </c>
      <c r="E49" s="575">
        <v>8</v>
      </c>
      <c r="F49" s="590"/>
      <c r="G49" s="548">
        <f t="shared" si="9"/>
        <v>0</v>
      </c>
      <c r="H49" s="548"/>
      <c r="I49" s="548"/>
      <c r="J49" s="548">
        <f t="shared" si="10"/>
        <v>0</v>
      </c>
      <c r="K49" s="548"/>
      <c r="M49" s="553">
        <v>125</v>
      </c>
      <c r="N49" s="554"/>
      <c r="O49" s="555">
        <v>0</v>
      </c>
      <c r="P49" s="556"/>
      <c r="Q49" s="556"/>
    </row>
    <row r="50" spans="1:17" ht="15">
      <c r="A50" s="539">
        <f t="shared" si="0"/>
        <v>47</v>
      </c>
      <c r="B50" s="551"/>
      <c r="C50" s="582" t="s">
        <v>792</v>
      </c>
      <c r="D50" s="575" t="s">
        <v>184</v>
      </c>
      <c r="E50" s="575">
        <v>2</v>
      </c>
      <c r="F50" s="590"/>
      <c r="G50" s="548">
        <f t="shared" si="9"/>
        <v>0</v>
      </c>
      <c r="H50" s="548"/>
      <c r="I50" s="548"/>
      <c r="J50" s="548">
        <f t="shared" si="10"/>
        <v>0</v>
      </c>
      <c r="K50" s="548"/>
      <c r="M50" s="553">
        <v>80</v>
      </c>
      <c r="N50" s="554"/>
      <c r="O50" s="555">
        <v>0</v>
      </c>
      <c r="P50" s="556"/>
      <c r="Q50" s="556"/>
    </row>
    <row r="51" spans="1:17" ht="15">
      <c r="A51" s="539">
        <f t="shared" si="0"/>
        <v>48</v>
      </c>
      <c r="B51" s="551"/>
      <c r="C51" s="582" t="s">
        <v>793</v>
      </c>
      <c r="D51" s="575" t="s">
        <v>184</v>
      </c>
      <c r="E51" s="575">
        <v>48</v>
      </c>
      <c r="F51" s="590"/>
      <c r="G51" s="548">
        <f t="shared" si="9"/>
        <v>0</v>
      </c>
      <c r="H51" s="548"/>
      <c r="I51" s="548"/>
      <c r="J51" s="548">
        <f t="shared" si="10"/>
        <v>0</v>
      </c>
      <c r="K51" s="548"/>
      <c r="M51" s="553">
        <v>45</v>
      </c>
      <c r="N51" s="554"/>
      <c r="O51" s="555">
        <v>0</v>
      </c>
      <c r="P51" s="556"/>
      <c r="Q51" s="556"/>
    </row>
    <row r="52" spans="1:17" ht="15">
      <c r="A52" s="539">
        <f t="shared" si="0"/>
        <v>49</v>
      </c>
      <c r="B52" s="551"/>
      <c r="C52" s="585" t="s">
        <v>794</v>
      </c>
      <c r="D52" s="570" t="s">
        <v>184</v>
      </c>
      <c r="E52" s="570">
        <v>24</v>
      </c>
      <c r="F52" s="590"/>
      <c r="G52" s="548">
        <f t="shared" si="9"/>
        <v>0</v>
      </c>
      <c r="H52" s="548"/>
      <c r="I52" s="548"/>
      <c r="J52" s="548">
        <f t="shared" si="10"/>
        <v>0</v>
      </c>
      <c r="K52" s="548"/>
      <c r="M52" s="553">
        <v>45</v>
      </c>
      <c r="N52" s="554"/>
      <c r="O52" s="555">
        <v>0</v>
      </c>
      <c r="P52" s="556"/>
      <c r="Q52" s="556"/>
    </row>
    <row r="53" spans="1:17" ht="15">
      <c r="A53" s="539">
        <f t="shared" si="0"/>
        <v>50</v>
      </c>
      <c r="B53" s="551"/>
      <c r="C53" s="582" t="s">
        <v>795</v>
      </c>
      <c r="D53" s="575" t="s">
        <v>325</v>
      </c>
      <c r="E53" s="575">
        <v>80</v>
      </c>
      <c r="F53" s="590"/>
      <c r="G53" s="548">
        <f t="shared" si="9"/>
        <v>0</v>
      </c>
      <c r="H53" s="548"/>
      <c r="I53" s="548"/>
      <c r="J53" s="548">
        <f t="shared" si="10"/>
        <v>0</v>
      </c>
      <c r="K53" s="548"/>
      <c r="M53" s="553">
        <v>6.5</v>
      </c>
      <c r="N53" s="554"/>
      <c r="O53" s="555">
        <v>0</v>
      </c>
      <c r="P53" s="556"/>
      <c r="Q53" s="556"/>
    </row>
    <row r="54" spans="1:17" ht="15">
      <c r="A54" s="539">
        <f t="shared" si="0"/>
        <v>51</v>
      </c>
      <c r="B54" s="551"/>
      <c r="C54" s="582" t="s">
        <v>796</v>
      </c>
      <c r="D54" s="575" t="s">
        <v>770</v>
      </c>
      <c r="E54" s="575">
        <v>1</v>
      </c>
      <c r="F54" s="590"/>
      <c r="G54" s="548">
        <f t="shared" si="9"/>
        <v>0</v>
      </c>
      <c r="H54" s="548"/>
      <c r="I54" s="548"/>
      <c r="J54" s="548">
        <f t="shared" si="10"/>
        <v>0</v>
      </c>
      <c r="K54" s="548"/>
      <c r="M54" s="553">
        <v>320</v>
      </c>
      <c r="N54" s="554"/>
      <c r="O54" s="555">
        <v>0</v>
      </c>
      <c r="P54" s="556"/>
      <c r="Q54" s="556"/>
    </row>
    <row r="55" spans="1:17" ht="15">
      <c r="A55" s="539">
        <f t="shared" si="0"/>
        <v>52</v>
      </c>
      <c r="B55" s="551"/>
      <c r="C55" s="582"/>
      <c r="D55" s="575"/>
      <c r="E55" s="575"/>
      <c r="F55" s="591"/>
      <c r="G55" s="548"/>
      <c r="H55" s="548"/>
      <c r="I55" s="548"/>
      <c r="J55" s="548"/>
      <c r="K55" s="548"/>
      <c r="M55" s="553"/>
      <c r="N55" s="554"/>
      <c r="O55" s="555"/>
      <c r="P55" s="556"/>
      <c r="Q55" s="556"/>
    </row>
    <row r="56" spans="1:17" ht="15">
      <c r="A56" s="539">
        <f t="shared" si="0"/>
        <v>53</v>
      </c>
      <c r="B56" s="551"/>
      <c r="C56" s="579"/>
      <c r="D56" s="575"/>
      <c r="E56" s="575"/>
      <c r="F56" s="591"/>
      <c r="G56" s="548"/>
      <c r="H56" s="548"/>
      <c r="I56" s="548"/>
      <c r="J56" s="548"/>
      <c r="K56" s="548"/>
      <c r="M56" s="553"/>
      <c r="N56" s="554"/>
      <c r="O56" s="555"/>
      <c r="P56" s="556"/>
      <c r="Q56" s="556"/>
    </row>
    <row r="57" spans="1:17" ht="15">
      <c r="A57" s="539">
        <f t="shared" si="0"/>
        <v>54</v>
      </c>
      <c r="B57" s="551"/>
      <c r="C57" s="581" t="s">
        <v>797</v>
      </c>
      <c r="D57" s="575"/>
      <c r="E57" s="575"/>
      <c r="F57" s="591"/>
      <c r="G57" s="548"/>
      <c r="H57" s="548"/>
      <c r="I57" s="548"/>
      <c r="J57" s="548"/>
      <c r="K57" s="548"/>
      <c r="M57" s="553"/>
      <c r="N57" s="554"/>
      <c r="O57" s="555"/>
      <c r="P57" s="556"/>
      <c r="Q57" s="556"/>
    </row>
    <row r="58" spans="1:17" ht="15">
      <c r="A58" s="539">
        <f t="shared" si="0"/>
        <v>55</v>
      </c>
      <c r="B58" s="551"/>
      <c r="C58" s="579" t="s">
        <v>798</v>
      </c>
      <c r="D58" s="575" t="s">
        <v>719</v>
      </c>
      <c r="E58" s="575">
        <v>5</v>
      </c>
      <c r="F58" s="590"/>
      <c r="G58" s="548">
        <f aca="true" t="shared" si="11" ref="G58:G60">E58*F58</f>
        <v>0</v>
      </c>
      <c r="H58" s="548"/>
      <c r="I58" s="548"/>
      <c r="J58" s="548">
        <f>G58+I58</f>
        <v>0</v>
      </c>
      <c r="K58" s="548"/>
      <c r="M58" s="553">
        <v>14.5</v>
      </c>
      <c r="N58" s="554"/>
      <c r="O58" s="555">
        <v>0</v>
      </c>
      <c r="P58" s="556"/>
      <c r="Q58" s="556"/>
    </row>
    <row r="59" spans="1:17" ht="15">
      <c r="A59" s="539">
        <f t="shared" si="0"/>
        <v>56</v>
      </c>
      <c r="B59" s="551"/>
      <c r="C59" s="582" t="s">
        <v>799</v>
      </c>
      <c r="D59" s="575" t="s">
        <v>325</v>
      </c>
      <c r="E59" s="575">
        <v>4</v>
      </c>
      <c r="F59" s="590"/>
      <c r="G59" s="548">
        <f t="shared" si="11"/>
        <v>0</v>
      </c>
      <c r="H59" s="548"/>
      <c r="I59" s="548"/>
      <c r="J59" s="548">
        <f>G59+I59</f>
        <v>0</v>
      </c>
      <c r="K59" s="548"/>
      <c r="M59" s="553">
        <v>9.4</v>
      </c>
      <c r="N59" s="554"/>
      <c r="O59" s="555">
        <v>0</v>
      </c>
      <c r="P59" s="556"/>
      <c r="Q59" s="556"/>
    </row>
    <row r="60" spans="1:17" ht="15">
      <c r="A60" s="539">
        <f t="shared" si="0"/>
        <v>57</v>
      </c>
      <c r="B60" s="551"/>
      <c r="C60" s="582" t="s">
        <v>800</v>
      </c>
      <c r="D60" s="575" t="s">
        <v>325</v>
      </c>
      <c r="E60" s="575">
        <v>90</v>
      </c>
      <c r="F60" s="590"/>
      <c r="G60" s="548">
        <f t="shared" si="11"/>
        <v>0</v>
      </c>
      <c r="H60" s="548"/>
      <c r="I60" s="548"/>
      <c r="J60" s="548">
        <f>G60+I60</f>
        <v>0</v>
      </c>
      <c r="K60" s="548"/>
      <c r="M60" s="553">
        <v>6.5</v>
      </c>
      <c r="N60" s="554"/>
      <c r="O60" s="555">
        <v>0</v>
      </c>
      <c r="P60" s="556"/>
      <c r="Q60" s="556"/>
    </row>
    <row r="61" spans="1:17" ht="15">
      <c r="A61" s="539">
        <f t="shared" si="0"/>
        <v>58</v>
      </c>
      <c r="B61" s="551"/>
      <c r="C61" s="579"/>
      <c r="D61" s="575"/>
      <c r="E61" s="575"/>
      <c r="F61" s="591"/>
      <c r="G61" s="548"/>
      <c r="H61" s="548"/>
      <c r="I61" s="548"/>
      <c r="J61" s="548"/>
      <c r="K61" s="548"/>
      <c r="M61" s="553"/>
      <c r="N61" s="554"/>
      <c r="O61" s="555"/>
      <c r="P61" s="556"/>
      <c r="Q61" s="556"/>
    </row>
    <row r="62" spans="1:17" ht="15">
      <c r="A62" s="539">
        <f t="shared" si="0"/>
        <v>59</v>
      </c>
      <c r="B62" s="551"/>
      <c r="C62" s="581" t="s">
        <v>801</v>
      </c>
      <c r="D62" s="583"/>
      <c r="E62" s="575"/>
      <c r="F62" s="591"/>
      <c r="G62" s="548"/>
      <c r="H62" s="548"/>
      <c r="I62" s="548"/>
      <c r="J62" s="548"/>
      <c r="K62" s="548"/>
      <c r="M62" s="553"/>
      <c r="N62" s="554"/>
      <c r="O62" s="555"/>
      <c r="P62" s="556"/>
      <c r="Q62" s="556"/>
    </row>
    <row r="63" spans="1:17" ht="15">
      <c r="A63" s="539">
        <f t="shared" si="0"/>
        <v>60</v>
      </c>
      <c r="B63" s="551"/>
      <c r="C63" s="580" t="s">
        <v>802</v>
      </c>
      <c r="D63" s="575" t="s">
        <v>483</v>
      </c>
      <c r="E63" s="575">
        <v>2</v>
      </c>
      <c r="F63" s="591"/>
      <c r="G63" s="548"/>
      <c r="H63" s="590"/>
      <c r="I63" s="548">
        <f>H63*E63</f>
        <v>0</v>
      </c>
      <c r="J63" s="548">
        <f aca="true" t="shared" si="12" ref="J63:J68">G63+I63</f>
        <v>0</v>
      </c>
      <c r="K63" s="548"/>
      <c r="M63" s="553">
        <v>0</v>
      </c>
      <c r="N63" s="554"/>
      <c r="O63" s="555">
        <v>450</v>
      </c>
      <c r="P63" s="556"/>
      <c r="Q63" s="556"/>
    </row>
    <row r="64" spans="1:17" ht="15">
      <c r="A64" s="539">
        <f t="shared" si="0"/>
        <v>61</v>
      </c>
      <c r="B64" s="551"/>
      <c r="C64" s="580" t="s">
        <v>803</v>
      </c>
      <c r="D64" s="575" t="s">
        <v>483</v>
      </c>
      <c r="E64" s="575">
        <v>1</v>
      </c>
      <c r="F64" s="591"/>
      <c r="G64" s="548"/>
      <c r="H64" s="590"/>
      <c r="I64" s="548">
        <f>H64*E64</f>
        <v>0</v>
      </c>
      <c r="J64" s="548">
        <f t="shared" si="12"/>
        <v>0</v>
      </c>
      <c r="K64" s="548"/>
      <c r="M64" s="553">
        <v>0</v>
      </c>
      <c r="N64" s="554"/>
      <c r="O64" s="555">
        <v>450</v>
      </c>
      <c r="P64" s="556"/>
      <c r="Q64" s="556"/>
    </row>
    <row r="65" spans="1:17" ht="15">
      <c r="A65" s="539">
        <f t="shared" si="0"/>
        <v>62</v>
      </c>
      <c r="B65" s="551"/>
      <c r="C65" s="580" t="s">
        <v>804</v>
      </c>
      <c r="D65" s="575" t="s">
        <v>483</v>
      </c>
      <c r="E65" s="575">
        <v>0.5</v>
      </c>
      <c r="F65" s="591"/>
      <c r="G65" s="548"/>
      <c r="H65" s="590"/>
      <c r="I65" s="548">
        <f>H65*E65</f>
        <v>0</v>
      </c>
      <c r="J65" s="548">
        <f t="shared" si="12"/>
        <v>0</v>
      </c>
      <c r="K65" s="548"/>
      <c r="M65" s="553">
        <v>0</v>
      </c>
      <c r="N65" s="554"/>
      <c r="O65" s="555">
        <v>450</v>
      </c>
      <c r="P65" s="556"/>
      <c r="Q65" s="556"/>
    </row>
    <row r="66" spans="1:17" ht="15">
      <c r="A66" s="539">
        <f t="shared" si="0"/>
        <v>63</v>
      </c>
      <c r="B66" s="551"/>
      <c r="C66" s="580" t="s">
        <v>805</v>
      </c>
      <c r="D66" s="575" t="s">
        <v>483</v>
      </c>
      <c r="E66" s="575">
        <v>1</v>
      </c>
      <c r="F66" s="591"/>
      <c r="G66" s="548"/>
      <c r="H66" s="590"/>
      <c r="I66" s="548">
        <f>H66*E66</f>
        <v>0</v>
      </c>
      <c r="J66" s="548">
        <f t="shared" si="12"/>
        <v>0</v>
      </c>
      <c r="K66" s="548"/>
      <c r="M66" s="553">
        <v>0</v>
      </c>
      <c r="N66" s="554"/>
      <c r="O66" s="555">
        <v>450</v>
      </c>
      <c r="P66" s="556"/>
      <c r="Q66" s="556"/>
    </row>
    <row r="67" spans="1:17" ht="15">
      <c r="A67" s="539">
        <f t="shared" si="0"/>
        <v>64</v>
      </c>
      <c r="B67" s="551"/>
      <c r="C67" s="584" t="s">
        <v>806</v>
      </c>
      <c r="D67" s="575" t="s">
        <v>325</v>
      </c>
      <c r="E67" s="575">
        <v>1</v>
      </c>
      <c r="F67" s="590"/>
      <c r="G67" s="548">
        <f aca="true" t="shared" si="13" ref="G67:G68">E67*F67</f>
        <v>0</v>
      </c>
      <c r="H67" s="591"/>
      <c r="I67" s="548"/>
      <c r="J67" s="548">
        <f t="shared" si="12"/>
        <v>0</v>
      </c>
      <c r="K67" s="548"/>
      <c r="M67" s="553">
        <v>550</v>
      </c>
      <c r="N67" s="554"/>
      <c r="O67" s="555">
        <v>0</v>
      </c>
      <c r="P67" s="556"/>
      <c r="Q67" s="556"/>
    </row>
    <row r="68" spans="1:17" ht="15">
      <c r="A68" s="539">
        <f t="shared" si="0"/>
        <v>65</v>
      </c>
      <c r="B68" s="551"/>
      <c r="C68" s="584" t="s">
        <v>807</v>
      </c>
      <c r="D68" s="575" t="s">
        <v>184</v>
      </c>
      <c r="E68" s="575">
        <v>6</v>
      </c>
      <c r="F68" s="590"/>
      <c r="G68" s="548">
        <f t="shared" si="13"/>
        <v>0</v>
      </c>
      <c r="H68" s="591"/>
      <c r="I68" s="548"/>
      <c r="J68" s="548">
        <f t="shared" si="12"/>
        <v>0</v>
      </c>
      <c r="K68" s="548"/>
      <c r="M68" s="553">
        <v>24</v>
      </c>
      <c r="N68" s="554"/>
      <c r="O68" s="555">
        <v>0</v>
      </c>
      <c r="P68" s="556"/>
      <c r="Q68" s="556"/>
    </row>
    <row r="69" spans="1:17" ht="15">
      <c r="A69" s="539">
        <f t="shared" si="0"/>
        <v>66</v>
      </c>
      <c r="B69" s="551"/>
      <c r="C69" s="584"/>
      <c r="D69" s="575"/>
      <c r="E69" s="575"/>
      <c r="F69" s="591"/>
      <c r="G69" s="548"/>
      <c r="H69" s="591"/>
      <c r="I69" s="548"/>
      <c r="J69" s="548"/>
      <c r="K69" s="548"/>
      <c r="M69" s="553"/>
      <c r="N69" s="554"/>
      <c r="O69" s="555"/>
      <c r="P69" s="556"/>
      <c r="Q69" s="556"/>
    </row>
    <row r="70" spans="1:17" ht="15">
      <c r="A70" s="539">
        <f aca="true" t="shared" si="14" ref="A70:A103">A69+1</f>
        <v>67</v>
      </c>
      <c r="B70" s="551"/>
      <c r="C70" s="581" t="s">
        <v>808</v>
      </c>
      <c r="D70" s="575"/>
      <c r="E70" s="575"/>
      <c r="F70" s="591"/>
      <c r="G70" s="548"/>
      <c r="H70" s="591"/>
      <c r="I70" s="548"/>
      <c r="J70" s="548"/>
      <c r="K70" s="548"/>
      <c r="M70" s="553"/>
      <c r="N70" s="554"/>
      <c r="O70" s="555"/>
      <c r="P70" s="556"/>
      <c r="Q70" s="556"/>
    </row>
    <row r="71" spans="1:17" ht="15">
      <c r="A71" s="539">
        <f t="shared" si="14"/>
        <v>68</v>
      </c>
      <c r="B71" s="551"/>
      <c r="C71" s="580" t="s">
        <v>809</v>
      </c>
      <c r="D71" s="575" t="s">
        <v>483</v>
      </c>
      <c r="E71" s="575">
        <v>2</v>
      </c>
      <c r="F71" s="591"/>
      <c r="G71" s="548"/>
      <c r="H71" s="590"/>
      <c r="I71" s="548">
        <f>H71*E71</f>
        <v>0</v>
      </c>
      <c r="J71" s="548">
        <f aca="true" t="shared" si="15" ref="J71:J78">G71+I71</f>
        <v>0</v>
      </c>
      <c r="K71" s="548"/>
      <c r="M71" s="553">
        <v>0</v>
      </c>
      <c r="N71" s="554"/>
      <c r="O71" s="555">
        <v>450</v>
      </c>
      <c r="P71" s="556"/>
      <c r="Q71" s="556"/>
    </row>
    <row r="72" spans="1:17" ht="15">
      <c r="A72" s="539">
        <f t="shared" si="14"/>
        <v>69</v>
      </c>
      <c r="B72" s="551"/>
      <c r="C72" s="580" t="s">
        <v>810</v>
      </c>
      <c r="D72" s="575" t="s">
        <v>483</v>
      </c>
      <c r="E72" s="575">
        <v>2</v>
      </c>
      <c r="F72" s="591"/>
      <c r="G72" s="548"/>
      <c r="H72" s="590"/>
      <c r="I72" s="548">
        <f>H72*E72</f>
        <v>0</v>
      </c>
      <c r="J72" s="548">
        <f t="shared" si="15"/>
        <v>0</v>
      </c>
      <c r="K72" s="548"/>
      <c r="M72" s="553">
        <v>0</v>
      </c>
      <c r="N72" s="554"/>
      <c r="O72" s="555">
        <v>450</v>
      </c>
      <c r="P72" s="556"/>
      <c r="Q72" s="556"/>
    </row>
    <row r="73" spans="1:17" ht="15">
      <c r="A73" s="539">
        <f t="shared" si="14"/>
        <v>70</v>
      </c>
      <c r="B73" s="551"/>
      <c r="C73" s="580" t="s">
        <v>811</v>
      </c>
      <c r="D73" s="575" t="s">
        <v>483</v>
      </c>
      <c r="E73" s="575">
        <v>1</v>
      </c>
      <c r="F73" s="591"/>
      <c r="G73" s="548"/>
      <c r="H73" s="590"/>
      <c r="I73" s="548">
        <f>H73*E73</f>
        <v>0</v>
      </c>
      <c r="J73" s="548">
        <f t="shared" si="15"/>
        <v>0</v>
      </c>
      <c r="K73" s="548"/>
      <c r="M73" s="553">
        <v>0</v>
      </c>
      <c r="N73" s="554"/>
      <c r="O73" s="555">
        <v>450</v>
      </c>
      <c r="P73" s="556"/>
      <c r="Q73" s="556"/>
    </row>
    <row r="74" spans="1:17" ht="15">
      <c r="A74" s="539">
        <f t="shared" si="14"/>
        <v>71</v>
      </c>
      <c r="B74" s="551"/>
      <c r="C74" s="580" t="s">
        <v>805</v>
      </c>
      <c r="D74" s="575" t="s">
        <v>483</v>
      </c>
      <c r="E74" s="575">
        <v>1</v>
      </c>
      <c r="F74" s="591"/>
      <c r="G74" s="548"/>
      <c r="H74" s="590"/>
      <c r="I74" s="548">
        <f>H74*E74</f>
        <v>0</v>
      </c>
      <c r="J74" s="548">
        <f t="shared" si="15"/>
        <v>0</v>
      </c>
      <c r="K74" s="548"/>
      <c r="M74" s="553">
        <v>0</v>
      </c>
      <c r="N74" s="554"/>
      <c r="O74" s="555">
        <v>450</v>
      </c>
      <c r="P74" s="556"/>
      <c r="Q74" s="556"/>
    </row>
    <row r="75" spans="1:17" ht="15">
      <c r="A75" s="539">
        <f t="shared" si="14"/>
        <v>72</v>
      </c>
      <c r="B75" s="551"/>
      <c r="C75" s="584" t="s">
        <v>812</v>
      </c>
      <c r="D75" s="575" t="s">
        <v>325</v>
      </c>
      <c r="E75" s="575">
        <v>2</v>
      </c>
      <c r="F75" s="590"/>
      <c r="G75" s="548">
        <f aca="true" t="shared" si="16" ref="G75:G78">E75*F75</f>
        <v>0</v>
      </c>
      <c r="H75" s="591"/>
      <c r="I75" s="548"/>
      <c r="J75" s="548">
        <f t="shared" si="15"/>
        <v>0</v>
      </c>
      <c r="K75" s="548"/>
      <c r="M75" s="553">
        <v>1500</v>
      </c>
      <c r="N75" s="554"/>
      <c r="O75" s="555">
        <v>0</v>
      </c>
      <c r="P75" s="556"/>
      <c r="Q75" s="556"/>
    </row>
    <row r="76" spans="1:17" ht="15">
      <c r="A76" s="539">
        <f t="shared" si="14"/>
        <v>73</v>
      </c>
      <c r="B76" s="551"/>
      <c r="C76" s="584" t="s">
        <v>813</v>
      </c>
      <c r="D76" s="575" t="s">
        <v>325</v>
      </c>
      <c r="E76" s="575">
        <v>1</v>
      </c>
      <c r="F76" s="590"/>
      <c r="G76" s="548">
        <f t="shared" si="16"/>
        <v>0</v>
      </c>
      <c r="H76" s="591"/>
      <c r="I76" s="548"/>
      <c r="J76" s="548">
        <f t="shared" si="15"/>
        <v>0</v>
      </c>
      <c r="K76" s="548"/>
      <c r="M76" s="553">
        <v>1500</v>
      </c>
      <c r="N76" s="554"/>
      <c r="O76" s="555">
        <v>0</v>
      </c>
      <c r="P76" s="556"/>
      <c r="Q76" s="556"/>
    </row>
    <row r="77" spans="1:17" ht="15">
      <c r="A77" s="539">
        <f t="shared" si="14"/>
        <v>74</v>
      </c>
      <c r="B77" s="551"/>
      <c r="C77" s="584" t="s">
        <v>814</v>
      </c>
      <c r="D77" s="575" t="s">
        <v>325</v>
      </c>
      <c r="E77" s="575">
        <v>1</v>
      </c>
      <c r="F77" s="590"/>
      <c r="G77" s="548">
        <f t="shared" si="16"/>
        <v>0</v>
      </c>
      <c r="H77" s="591"/>
      <c r="I77" s="548"/>
      <c r="J77" s="548">
        <f t="shared" si="15"/>
        <v>0</v>
      </c>
      <c r="K77" s="548"/>
      <c r="M77" s="553">
        <v>150</v>
      </c>
      <c r="N77" s="554"/>
      <c r="O77" s="555">
        <v>0</v>
      </c>
      <c r="P77" s="556"/>
      <c r="Q77" s="556"/>
    </row>
    <row r="78" spans="1:17" ht="15">
      <c r="A78" s="539">
        <f t="shared" si="14"/>
        <v>75</v>
      </c>
      <c r="B78" s="551"/>
      <c r="C78" s="584" t="s">
        <v>815</v>
      </c>
      <c r="D78" s="575" t="s">
        <v>770</v>
      </c>
      <c r="E78" s="575">
        <v>1</v>
      </c>
      <c r="F78" s="590"/>
      <c r="G78" s="548">
        <f t="shared" si="16"/>
        <v>0</v>
      </c>
      <c r="H78" s="591"/>
      <c r="I78" s="548"/>
      <c r="J78" s="548">
        <f t="shared" si="15"/>
        <v>0</v>
      </c>
      <c r="K78" s="548"/>
      <c r="M78" s="553">
        <v>500</v>
      </c>
      <c r="N78" s="554"/>
      <c r="O78" s="555">
        <v>0</v>
      </c>
      <c r="P78" s="556"/>
      <c r="Q78" s="556"/>
    </row>
    <row r="79" spans="1:17" ht="15">
      <c r="A79" s="539">
        <f t="shared" si="14"/>
        <v>76</v>
      </c>
      <c r="B79" s="551"/>
      <c r="C79" s="584"/>
      <c r="D79" s="575"/>
      <c r="E79" s="575"/>
      <c r="F79" s="548"/>
      <c r="G79" s="548"/>
      <c r="H79" s="591"/>
      <c r="I79" s="548"/>
      <c r="J79" s="548"/>
      <c r="K79" s="548"/>
      <c r="M79" s="553"/>
      <c r="N79" s="554"/>
      <c r="O79" s="555"/>
      <c r="P79" s="556"/>
      <c r="Q79" s="556"/>
    </row>
    <row r="80" spans="1:17" ht="15">
      <c r="A80" s="539">
        <f t="shared" si="14"/>
        <v>77</v>
      </c>
      <c r="B80" s="551"/>
      <c r="C80" s="581" t="s">
        <v>816</v>
      </c>
      <c r="D80" s="575"/>
      <c r="E80" s="575"/>
      <c r="F80" s="548"/>
      <c r="G80" s="548"/>
      <c r="H80" s="591"/>
      <c r="I80" s="548"/>
      <c r="J80" s="548"/>
      <c r="K80" s="548"/>
      <c r="M80" s="553"/>
      <c r="N80" s="554"/>
      <c r="O80" s="555"/>
      <c r="P80" s="556"/>
      <c r="Q80" s="556"/>
    </row>
    <row r="81" spans="1:17" ht="15">
      <c r="A81" s="539">
        <f t="shared" si="14"/>
        <v>78</v>
      </c>
      <c r="B81" s="551"/>
      <c r="C81" s="579" t="s">
        <v>817</v>
      </c>
      <c r="D81" s="575" t="s">
        <v>325</v>
      </c>
      <c r="E81" s="575">
        <v>8</v>
      </c>
      <c r="F81" s="548"/>
      <c r="G81" s="548"/>
      <c r="H81" s="590"/>
      <c r="I81" s="548">
        <f aca="true" t="shared" si="17" ref="I81:I93">H81*E81</f>
        <v>0</v>
      </c>
      <c r="J81" s="548">
        <f aca="true" t="shared" si="18" ref="J81:J89">G81+I81</f>
        <v>0</v>
      </c>
      <c r="K81" s="548"/>
      <c r="M81" s="553">
        <v>0</v>
      </c>
      <c r="N81" s="554"/>
      <c r="O81" s="555">
        <v>180</v>
      </c>
      <c r="P81" s="556"/>
      <c r="Q81" s="556"/>
    </row>
    <row r="82" spans="1:17" ht="15">
      <c r="A82" s="539">
        <f t="shared" si="14"/>
        <v>79</v>
      </c>
      <c r="B82" s="551"/>
      <c r="C82" s="524" t="s">
        <v>818</v>
      </c>
      <c r="D82" s="575" t="s">
        <v>325</v>
      </c>
      <c r="E82" s="575">
        <v>46</v>
      </c>
      <c r="F82" s="548"/>
      <c r="G82" s="548"/>
      <c r="H82" s="590"/>
      <c r="I82" s="548">
        <f t="shared" si="17"/>
        <v>0</v>
      </c>
      <c r="J82" s="548">
        <f t="shared" si="18"/>
        <v>0</v>
      </c>
      <c r="K82" s="548"/>
      <c r="M82" s="553">
        <v>0</v>
      </c>
      <c r="N82" s="554"/>
      <c r="O82" s="555">
        <v>4.5</v>
      </c>
      <c r="P82" s="556"/>
      <c r="Q82" s="556"/>
    </row>
    <row r="83" spans="1:17" ht="15">
      <c r="A83" s="539">
        <f t="shared" si="14"/>
        <v>80</v>
      </c>
      <c r="B83" s="551"/>
      <c r="C83" s="524" t="s">
        <v>819</v>
      </c>
      <c r="D83" s="523" t="s">
        <v>325</v>
      </c>
      <c r="E83" s="523">
        <v>42</v>
      </c>
      <c r="F83" s="548"/>
      <c r="G83" s="548"/>
      <c r="H83" s="590"/>
      <c r="I83" s="548">
        <f t="shared" si="17"/>
        <v>0</v>
      </c>
      <c r="J83" s="548">
        <f t="shared" si="18"/>
        <v>0</v>
      </c>
      <c r="K83" s="548"/>
      <c r="M83" s="553">
        <v>0</v>
      </c>
      <c r="N83" s="554"/>
      <c r="O83" s="555">
        <v>3.2</v>
      </c>
      <c r="P83" s="556"/>
      <c r="Q83" s="556"/>
    </row>
    <row r="84" spans="1:17" ht="15">
      <c r="A84" s="539">
        <f t="shared" si="14"/>
        <v>81</v>
      </c>
      <c r="B84" s="551"/>
      <c r="C84" s="524" t="s">
        <v>820</v>
      </c>
      <c r="D84" s="523" t="s">
        <v>325</v>
      </c>
      <c r="E84" s="523">
        <v>48</v>
      </c>
      <c r="F84" s="548"/>
      <c r="G84" s="548"/>
      <c r="H84" s="590"/>
      <c r="I84" s="548">
        <f t="shared" si="17"/>
        <v>0</v>
      </c>
      <c r="J84" s="548">
        <f>G84+I84</f>
        <v>0</v>
      </c>
      <c r="K84" s="548"/>
      <c r="M84" s="553">
        <v>0</v>
      </c>
      <c r="N84" s="554"/>
      <c r="O84" s="555">
        <v>4.8</v>
      </c>
      <c r="P84" s="556"/>
      <c r="Q84" s="556"/>
    </row>
    <row r="85" spans="1:17" ht="15">
      <c r="A85" s="539">
        <f t="shared" si="14"/>
        <v>82</v>
      </c>
      <c r="B85" s="551"/>
      <c r="C85" s="579" t="s">
        <v>821</v>
      </c>
      <c r="D85" s="575" t="s">
        <v>483</v>
      </c>
      <c r="E85" s="575">
        <v>4</v>
      </c>
      <c r="F85" s="548"/>
      <c r="G85" s="548"/>
      <c r="H85" s="590"/>
      <c r="I85" s="548">
        <f t="shared" si="17"/>
        <v>0</v>
      </c>
      <c r="J85" s="548">
        <f t="shared" si="18"/>
        <v>0</v>
      </c>
      <c r="K85" s="548"/>
      <c r="M85" s="553">
        <v>0</v>
      </c>
      <c r="N85" s="554"/>
      <c r="O85" s="555">
        <v>450</v>
      </c>
      <c r="P85" s="556"/>
      <c r="Q85" s="556"/>
    </row>
    <row r="86" spans="1:17" ht="15">
      <c r="A86" s="539">
        <f t="shared" si="14"/>
        <v>83</v>
      </c>
      <c r="B86" s="551"/>
      <c r="C86" s="579" t="s">
        <v>822</v>
      </c>
      <c r="D86" s="575" t="s">
        <v>483</v>
      </c>
      <c r="E86" s="575">
        <v>2.5</v>
      </c>
      <c r="F86" s="548"/>
      <c r="G86" s="548"/>
      <c r="H86" s="590"/>
      <c r="I86" s="548">
        <f t="shared" si="17"/>
        <v>0</v>
      </c>
      <c r="J86" s="548">
        <f t="shared" si="18"/>
        <v>0</v>
      </c>
      <c r="K86" s="548"/>
      <c r="M86" s="553">
        <v>0</v>
      </c>
      <c r="N86" s="554"/>
      <c r="O86" s="555">
        <v>450</v>
      </c>
      <c r="P86" s="556"/>
      <c r="Q86" s="556"/>
    </row>
    <row r="87" spans="1:17" ht="15">
      <c r="A87" s="539">
        <f t="shared" si="14"/>
        <v>84</v>
      </c>
      <c r="B87" s="551"/>
      <c r="C87" s="579" t="s">
        <v>823</v>
      </c>
      <c r="D87" s="575" t="s">
        <v>325</v>
      </c>
      <c r="E87" s="575">
        <v>1</v>
      </c>
      <c r="F87" s="548"/>
      <c r="G87" s="548"/>
      <c r="H87" s="590"/>
      <c r="I87" s="548">
        <f t="shared" si="17"/>
        <v>0</v>
      </c>
      <c r="J87" s="548">
        <f t="shared" si="18"/>
        <v>0</v>
      </c>
      <c r="K87" s="548"/>
      <c r="M87" s="553">
        <v>0</v>
      </c>
      <c r="N87" s="554"/>
      <c r="O87" s="555">
        <v>420</v>
      </c>
      <c r="P87" s="556"/>
      <c r="Q87" s="556"/>
    </row>
    <row r="88" spans="1:17" ht="15">
      <c r="A88" s="539">
        <f t="shared" si="14"/>
        <v>85</v>
      </c>
      <c r="B88" s="551"/>
      <c r="C88" s="579" t="s">
        <v>824</v>
      </c>
      <c r="D88" s="575" t="s">
        <v>483</v>
      </c>
      <c r="E88" s="575">
        <v>0.8</v>
      </c>
      <c r="F88" s="548"/>
      <c r="G88" s="548"/>
      <c r="H88" s="590"/>
      <c r="I88" s="548">
        <f t="shared" si="17"/>
        <v>0</v>
      </c>
      <c r="J88" s="548">
        <f t="shared" si="18"/>
        <v>0</v>
      </c>
      <c r="K88" s="548"/>
      <c r="M88" s="553">
        <v>0</v>
      </c>
      <c r="N88" s="554"/>
      <c r="O88" s="555">
        <v>450</v>
      </c>
      <c r="P88" s="556"/>
      <c r="Q88" s="556"/>
    </row>
    <row r="89" spans="1:17" ht="15">
      <c r="A89" s="539">
        <f t="shared" si="14"/>
        <v>86</v>
      </c>
      <c r="B89" s="551"/>
      <c r="C89" s="524" t="s">
        <v>825</v>
      </c>
      <c r="D89" s="523" t="s">
        <v>826</v>
      </c>
      <c r="E89" s="523">
        <v>10</v>
      </c>
      <c r="F89" s="548"/>
      <c r="G89" s="548"/>
      <c r="H89" s="590"/>
      <c r="I89" s="548">
        <f t="shared" si="17"/>
        <v>0</v>
      </c>
      <c r="J89" s="548">
        <f t="shared" si="18"/>
        <v>0</v>
      </c>
      <c r="K89" s="548"/>
      <c r="M89" s="553">
        <v>0</v>
      </c>
      <c r="N89" s="554"/>
      <c r="O89" s="555">
        <v>450</v>
      </c>
      <c r="P89" s="556"/>
      <c r="Q89" s="556"/>
    </row>
    <row r="90" spans="1:17" ht="15">
      <c r="A90" s="539">
        <f t="shared" si="14"/>
        <v>87</v>
      </c>
      <c r="B90" s="551"/>
      <c r="C90" s="524" t="s">
        <v>827</v>
      </c>
      <c r="D90" s="523" t="s">
        <v>826</v>
      </c>
      <c r="E90" s="523">
        <v>8</v>
      </c>
      <c r="F90" s="548"/>
      <c r="G90" s="548"/>
      <c r="H90" s="590"/>
      <c r="I90" s="548">
        <f t="shared" si="17"/>
        <v>0</v>
      </c>
      <c r="J90" s="548">
        <f>G90+I90</f>
        <v>0</v>
      </c>
      <c r="K90" s="548"/>
      <c r="M90" s="553">
        <v>0</v>
      </c>
      <c r="N90" s="554"/>
      <c r="O90" s="555">
        <v>450</v>
      </c>
      <c r="P90" s="556"/>
      <c r="Q90" s="556"/>
    </row>
    <row r="91" spans="1:17" ht="24.75">
      <c r="A91" s="539">
        <f t="shared" si="14"/>
        <v>88</v>
      </c>
      <c r="B91" s="551"/>
      <c r="C91" s="557" t="s">
        <v>828</v>
      </c>
      <c r="D91" s="523" t="s">
        <v>826</v>
      </c>
      <c r="E91" s="523">
        <v>10</v>
      </c>
      <c r="F91" s="548"/>
      <c r="G91" s="548"/>
      <c r="H91" s="590"/>
      <c r="I91" s="548">
        <f t="shared" si="17"/>
        <v>0</v>
      </c>
      <c r="J91" s="548">
        <f>G91+I91</f>
        <v>0</v>
      </c>
      <c r="K91" s="548"/>
      <c r="M91" s="553">
        <v>0</v>
      </c>
      <c r="N91" s="554"/>
      <c r="O91" s="555">
        <v>450</v>
      </c>
      <c r="P91" s="556"/>
      <c r="Q91" s="556"/>
    </row>
    <row r="92" spans="1:17" ht="15">
      <c r="A92" s="539">
        <f t="shared" si="14"/>
        <v>89</v>
      </c>
      <c r="B92" s="551"/>
      <c r="C92" s="524" t="s">
        <v>829</v>
      </c>
      <c r="D92" s="523" t="s">
        <v>826</v>
      </c>
      <c r="E92" s="523">
        <v>24</v>
      </c>
      <c r="F92" s="548"/>
      <c r="G92" s="548"/>
      <c r="H92" s="590"/>
      <c r="I92" s="548">
        <f t="shared" si="17"/>
        <v>0</v>
      </c>
      <c r="J92" s="548">
        <f>G92+I92</f>
        <v>0</v>
      </c>
      <c r="K92" s="548"/>
      <c r="M92" s="553">
        <v>0</v>
      </c>
      <c r="N92" s="554"/>
      <c r="O92" s="555">
        <v>450</v>
      </c>
      <c r="P92" s="556"/>
      <c r="Q92" s="556"/>
    </row>
    <row r="93" spans="1:17" ht="15">
      <c r="A93" s="539">
        <f t="shared" si="14"/>
        <v>90</v>
      </c>
      <c r="B93" s="551"/>
      <c r="C93" s="524" t="s">
        <v>830</v>
      </c>
      <c r="D93" s="523" t="s">
        <v>826</v>
      </c>
      <c r="E93" s="523">
        <v>5</v>
      </c>
      <c r="F93" s="548"/>
      <c r="G93" s="548"/>
      <c r="H93" s="590"/>
      <c r="I93" s="548">
        <f t="shared" si="17"/>
        <v>0</v>
      </c>
      <c r="J93" s="548">
        <f>G93+I93</f>
        <v>0</v>
      </c>
      <c r="K93" s="548"/>
      <c r="M93" s="553">
        <v>0</v>
      </c>
      <c r="N93" s="554"/>
      <c r="O93" s="555">
        <v>450</v>
      </c>
      <c r="P93" s="556"/>
      <c r="Q93" s="556"/>
    </row>
    <row r="94" spans="1:17" ht="15">
      <c r="A94" s="539">
        <f t="shared" si="14"/>
        <v>91</v>
      </c>
      <c r="B94" s="551"/>
      <c r="C94" s="579"/>
      <c r="D94" s="575"/>
      <c r="E94" s="575"/>
      <c r="F94" s="548"/>
      <c r="G94" s="548"/>
      <c r="H94" s="591"/>
      <c r="I94" s="548"/>
      <c r="J94" s="548"/>
      <c r="K94" s="548"/>
      <c r="M94" s="553"/>
      <c r="N94" s="554"/>
      <c r="O94" s="555"/>
      <c r="P94" s="556"/>
      <c r="Q94" s="556"/>
    </row>
    <row r="95" spans="1:17" ht="15">
      <c r="A95" s="539">
        <f t="shared" si="14"/>
        <v>92</v>
      </c>
      <c r="B95" s="551"/>
      <c r="C95" s="520" t="s">
        <v>831</v>
      </c>
      <c r="D95" s="524" t="s">
        <v>832</v>
      </c>
      <c r="E95" s="523">
        <v>3</v>
      </c>
      <c r="F95" s="548"/>
      <c r="G95" s="548"/>
      <c r="H95" s="590"/>
      <c r="I95" s="548">
        <f aca="true" t="shared" si="19" ref="I95:I96">H95*E95</f>
        <v>0</v>
      </c>
      <c r="J95" s="548">
        <f aca="true" t="shared" si="20" ref="J95:J100">G95+I95</f>
        <v>0</v>
      </c>
      <c r="K95" s="548"/>
      <c r="M95" s="553">
        <v>0</v>
      </c>
      <c r="N95" s="554"/>
      <c r="O95" s="555">
        <v>450</v>
      </c>
      <c r="P95" s="556"/>
      <c r="Q95" s="556"/>
    </row>
    <row r="96" spans="1:17" ht="15">
      <c r="A96" s="539">
        <f t="shared" si="14"/>
        <v>93</v>
      </c>
      <c r="B96" s="551"/>
      <c r="C96" s="520" t="s">
        <v>833</v>
      </c>
      <c r="D96" s="524" t="s">
        <v>834</v>
      </c>
      <c r="E96" s="523">
        <v>2.5</v>
      </c>
      <c r="F96" s="548"/>
      <c r="G96" s="548"/>
      <c r="H96" s="590"/>
      <c r="I96" s="548">
        <f t="shared" si="19"/>
        <v>0</v>
      </c>
      <c r="J96" s="548">
        <f t="shared" si="20"/>
        <v>0</v>
      </c>
      <c r="K96" s="548"/>
      <c r="M96" s="553">
        <v>0</v>
      </c>
      <c r="N96" s="554"/>
      <c r="O96" s="555">
        <v>450</v>
      </c>
      <c r="P96" s="556"/>
      <c r="Q96" s="556"/>
    </row>
    <row r="97" spans="1:17" ht="15">
      <c r="A97" s="539">
        <f t="shared" si="14"/>
        <v>94</v>
      </c>
      <c r="B97" s="551"/>
      <c r="C97" s="520" t="s">
        <v>835</v>
      </c>
      <c r="D97" s="524" t="s">
        <v>836</v>
      </c>
      <c r="E97" s="523">
        <v>20</v>
      </c>
      <c r="F97" s="590"/>
      <c r="G97" s="548">
        <f>E97*F97</f>
        <v>0</v>
      </c>
      <c r="H97" s="591"/>
      <c r="I97" s="548"/>
      <c r="J97" s="548">
        <f t="shared" si="20"/>
        <v>0</v>
      </c>
      <c r="K97" s="548"/>
      <c r="M97" s="553">
        <v>15</v>
      </c>
      <c r="N97" s="554"/>
      <c r="O97" s="555">
        <v>0</v>
      </c>
      <c r="P97" s="556"/>
      <c r="Q97" s="556"/>
    </row>
    <row r="98" spans="1:17" ht="15">
      <c r="A98" s="539">
        <f t="shared" si="14"/>
        <v>95</v>
      </c>
      <c r="B98" s="551"/>
      <c r="C98" s="520" t="s">
        <v>837</v>
      </c>
      <c r="D98" s="524" t="s">
        <v>838</v>
      </c>
      <c r="E98" s="523">
        <v>2.5</v>
      </c>
      <c r="F98" s="548"/>
      <c r="G98" s="548"/>
      <c r="H98" s="590"/>
      <c r="I98" s="548">
        <f aca="true" t="shared" si="21" ref="I98:I100">H98*E98</f>
        <v>0</v>
      </c>
      <c r="J98" s="548">
        <f t="shared" si="20"/>
        <v>0</v>
      </c>
      <c r="K98" s="548"/>
      <c r="M98" s="553">
        <v>0</v>
      </c>
      <c r="N98" s="554"/>
      <c r="O98" s="555">
        <v>450</v>
      </c>
      <c r="P98" s="556"/>
      <c r="Q98" s="556"/>
    </row>
    <row r="99" spans="1:17" ht="15">
      <c r="A99" s="539">
        <f t="shared" si="14"/>
        <v>96</v>
      </c>
      <c r="B99" s="551"/>
      <c r="C99" s="520" t="s">
        <v>839</v>
      </c>
      <c r="D99" s="524" t="s">
        <v>826</v>
      </c>
      <c r="E99" s="523">
        <v>1.5</v>
      </c>
      <c r="F99" s="548"/>
      <c r="G99" s="548"/>
      <c r="H99" s="590"/>
      <c r="I99" s="548">
        <f t="shared" si="21"/>
        <v>0</v>
      </c>
      <c r="J99" s="548">
        <f t="shared" si="20"/>
        <v>0</v>
      </c>
      <c r="K99" s="548"/>
      <c r="M99" s="553">
        <v>0</v>
      </c>
      <c r="N99" s="554"/>
      <c r="O99" s="555">
        <v>450</v>
      </c>
      <c r="P99" s="556"/>
      <c r="Q99" s="556"/>
    </row>
    <row r="100" spans="1:17" ht="15">
      <c r="A100" s="539">
        <f t="shared" si="14"/>
        <v>97</v>
      </c>
      <c r="B100" s="551"/>
      <c r="C100" s="520" t="s">
        <v>840</v>
      </c>
      <c r="D100" s="524" t="s">
        <v>770</v>
      </c>
      <c r="E100" s="523">
        <v>1</v>
      </c>
      <c r="F100" s="590"/>
      <c r="G100" s="548">
        <f>E100*F100</f>
        <v>0</v>
      </c>
      <c r="H100" s="590"/>
      <c r="I100" s="548">
        <f t="shared" si="21"/>
        <v>0</v>
      </c>
      <c r="J100" s="548">
        <f t="shared" si="20"/>
        <v>0</v>
      </c>
      <c r="K100" s="548"/>
      <c r="M100" s="553">
        <v>250</v>
      </c>
      <c r="N100" s="554"/>
      <c r="O100" s="555">
        <v>200</v>
      </c>
      <c r="P100" s="556"/>
      <c r="Q100" s="556"/>
    </row>
    <row r="101" spans="1:17" ht="15">
      <c r="A101" s="539">
        <f t="shared" si="14"/>
        <v>98</v>
      </c>
      <c r="B101" s="551"/>
      <c r="C101" s="520" t="s">
        <v>841</v>
      </c>
      <c r="D101" s="524" t="s">
        <v>842</v>
      </c>
      <c r="E101" s="523">
        <v>4</v>
      </c>
      <c r="F101" s="591">
        <f>SUM(G15:G100)</f>
        <v>0</v>
      </c>
      <c r="G101" s="548">
        <f>E101%*F101</f>
        <v>0</v>
      </c>
      <c r="H101" s="548"/>
      <c r="I101" s="548"/>
      <c r="J101" s="548">
        <f>G101+I101</f>
        <v>0</v>
      </c>
      <c r="K101" s="548"/>
      <c r="M101" s="553"/>
      <c r="N101" s="554"/>
      <c r="O101" s="555"/>
      <c r="P101" s="556"/>
      <c r="Q101" s="556"/>
    </row>
    <row r="102" spans="1:17" ht="6.75" customHeight="1">
      <c r="A102" s="539">
        <f t="shared" si="14"/>
        <v>99</v>
      </c>
      <c r="F102" s="548"/>
      <c r="G102" s="548"/>
      <c r="H102" s="548"/>
      <c r="I102" s="548"/>
      <c r="J102" s="548"/>
      <c r="K102" s="548"/>
      <c r="M102" s="549"/>
      <c r="N102" s="549"/>
      <c r="O102" s="550"/>
      <c r="P102" s="549"/>
      <c r="Q102" s="549"/>
    </row>
    <row r="103" spans="1:17" ht="30">
      <c r="A103" s="539">
        <f t="shared" si="14"/>
        <v>100</v>
      </c>
      <c r="B103" s="546" t="s">
        <v>843</v>
      </c>
      <c r="C103" s="586" t="s">
        <v>844</v>
      </c>
      <c r="D103" s="559"/>
      <c r="E103" s="559"/>
      <c r="F103" s="560"/>
      <c r="G103" s="561">
        <f>SUM(G14:G101)</f>
        <v>0</v>
      </c>
      <c r="H103" s="560"/>
      <c r="I103" s="561">
        <f>SUM(I14:I101)</f>
        <v>0</v>
      </c>
      <c r="J103" s="561">
        <f>SUM(J14:J101)</f>
        <v>0</v>
      </c>
      <c r="K103" s="587"/>
      <c r="M103" s="549"/>
      <c r="N103" s="549"/>
      <c r="O103" s="550"/>
      <c r="P103" s="549"/>
      <c r="Q103" s="549"/>
    </row>
    <row r="104" spans="1:11" ht="9.75" customHeight="1">
      <c r="A104" s="539"/>
      <c r="C104" s="588"/>
      <c r="D104" s="520"/>
      <c r="E104" s="520"/>
      <c r="F104" s="520"/>
      <c r="G104" s="589"/>
      <c r="H104" s="520"/>
      <c r="I104" s="589"/>
      <c r="J104" s="589"/>
      <c r="K104" s="589"/>
    </row>
    <row r="105" spans="3:10" ht="12">
      <c r="C105" s="520"/>
      <c r="D105" s="520"/>
      <c r="E105" s="520"/>
      <c r="F105" s="520"/>
      <c r="G105" s="520"/>
      <c r="H105" s="520"/>
      <c r="I105" s="520"/>
      <c r="J105" s="520"/>
    </row>
  </sheetData>
  <sheetProtection password="DAFF" sheet="1" objects="1" scenarios="1" formatCells="0" selectLockedCells="1"/>
  <mergeCells count="6">
    <mergeCell ref="J1:J2"/>
    <mergeCell ref="D1:D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3" horizontalDpi="600" verticalDpi="600" orientation="landscape" paperSize="9" scale="64" r:id="rId1"/>
  <rowBreaks count="1" manualBreakCount="1">
    <brk id="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view="pageBreakPreview" zoomScale="90" zoomScaleSheetLayoutView="90" workbookViewId="0" topLeftCell="A1">
      <selection activeCell="G9" activeCellId="1" sqref="E9:F9 G9:I9"/>
    </sheetView>
  </sheetViews>
  <sheetFormatPr defaultColWidth="9.28125" defaultRowHeight="12"/>
  <cols>
    <col min="1" max="4" width="12.421875" style="250" customWidth="1"/>
    <col min="5" max="5" width="10.28125" style="250" customWidth="1"/>
    <col min="6" max="7" width="12.421875" style="250" customWidth="1"/>
    <col min="8" max="9" width="10.28125" style="250" customWidth="1"/>
    <col min="10" max="10" width="9.28125" style="250" hidden="1" customWidth="1"/>
    <col min="11" max="11" width="11.00390625" style="250" hidden="1" customWidth="1"/>
    <col min="12" max="12" width="9.28125" style="250" hidden="1" customWidth="1"/>
    <col min="13" max="13" width="5.7109375" style="250" customWidth="1"/>
    <col min="14" max="16" width="9.28125" style="250" customWidth="1"/>
    <col min="17" max="17" width="12.8515625" style="250" hidden="1" customWidth="1"/>
    <col min="18" max="256" width="9.28125" style="250" customWidth="1"/>
    <col min="257" max="260" width="12.421875" style="250" customWidth="1"/>
    <col min="261" max="261" width="10.28125" style="250" customWidth="1"/>
    <col min="262" max="263" width="12.421875" style="250" customWidth="1"/>
    <col min="264" max="265" width="10.28125" style="250" customWidth="1"/>
    <col min="266" max="268" width="9.28125" style="250" hidden="1" customWidth="1"/>
    <col min="269" max="269" width="5.7109375" style="250" customWidth="1"/>
    <col min="270" max="272" width="9.28125" style="250" customWidth="1"/>
    <col min="273" max="273" width="12.8515625" style="250" bestFit="1" customWidth="1"/>
    <col min="274" max="512" width="9.28125" style="250" customWidth="1"/>
    <col min="513" max="516" width="12.421875" style="250" customWidth="1"/>
    <col min="517" max="517" width="10.28125" style="250" customWidth="1"/>
    <col min="518" max="519" width="12.421875" style="250" customWidth="1"/>
    <col min="520" max="521" width="10.28125" style="250" customWidth="1"/>
    <col min="522" max="524" width="9.28125" style="250" hidden="1" customWidth="1"/>
    <col min="525" max="525" width="5.7109375" style="250" customWidth="1"/>
    <col min="526" max="528" width="9.28125" style="250" customWidth="1"/>
    <col min="529" max="529" width="12.8515625" style="250" bestFit="1" customWidth="1"/>
    <col min="530" max="768" width="9.28125" style="250" customWidth="1"/>
    <col min="769" max="772" width="12.421875" style="250" customWidth="1"/>
    <col min="773" max="773" width="10.28125" style="250" customWidth="1"/>
    <col min="774" max="775" width="12.421875" style="250" customWidth="1"/>
    <col min="776" max="777" width="10.28125" style="250" customWidth="1"/>
    <col min="778" max="780" width="9.28125" style="250" hidden="1" customWidth="1"/>
    <col min="781" max="781" width="5.7109375" style="250" customWidth="1"/>
    <col min="782" max="784" width="9.28125" style="250" customWidth="1"/>
    <col min="785" max="785" width="12.8515625" style="250" bestFit="1" customWidth="1"/>
    <col min="786" max="1024" width="9.28125" style="250" customWidth="1"/>
    <col min="1025" max="1028" width="12.421875" style="250" customWidth="1"/>
    <col min="1029" max="1029" width="10.28125" style="250" customWidth="1"/>
    <col min="1030" max="1031" width="12.421875" style="250" customWidth="1"/>
    <col min="1032" max="1033" width="10.28125" style="250" customWidth="1"/>
    <col min="1034" max="1036" width="9.28125" style="250" hidden="1" customWidth="1"/>
    <col min="1037" max="1037" width="5.7109375" style="250" customWidth="1"/>
    <col min="1038" max="1040" width="9.28125" style="250" customWidth="1"/>
    <col min="1041" max="1041" width="12.8515625" style="250" bestFit="1" customWidth="1"/>
    <col min="1042" max="1280" width="9.28125" style="250" customWidth="1"/>
    <col min="1281" max="1284" width="12.421875" style="250" customWidth="1"/>
    <col min="1285" max="1285" width="10.28125" style="250" customWidth="1"/>
    <col min="1286" max="1287" width="12.421875" style="250" customWidth="1"/>
    <col min="1288" max="1289" width="10.28125" style="250" customWidth="1"/>
    <col min="1290" max="1292" width="9.28125" style="250" hidden="1" customWidth="1"/>
    <col min="1293" max="1293" width="5.7109375" style="250" customWidth="1"/>
    <col min="1294" max="1296" width="9.28125" style="250" customWidth="1"/>
    <col min="1297" max="1297" width="12.8515625" style="250" bestFit="1" customWidth="1"/>
    <col min="1298" max="1536" width="9.28125" style="250" customWidth="1"/>
    <col min="1537" max="1540" width="12.421875" style="250" customWidth="1"/>
    <col min="1541" max="1541" width="10.28125" style="250" customWidth="1"/>
    <col min="1542" max="1543" width="12.421875" style="250" customWidth="1"/>
    <col min="1544" max="1545" width="10.28125" style="250" customWidth="1"/>
    <col min="1546" max="1548" width="9.28125" style="250" hidden="1" customWidth="1"/>
    <col min="1549" max="1549" width="5.7109375" style="250" customWidth="1"/>
    <col min="1550" max="1552" width="9.28125" style="250" customWidth="1"/>
    <col min="1553" max="1553" width="12.8515625" style="250" bestFit="1" customWidth="1"/>
    <col min="1554" max="1792" width="9.28125" style="250" customWidth="1"/>
    <col min="1793" max="1796" width="12.421875" style="250" customWidth="1"/>
    <col min="1797" max="1797" width="10.28125" style="250" customWidth="1"/>
    <col min="1798" max="1799" width="12.421875" style="250" customWidth="1"/>
    <col min="1800" max="1801" width="10.28125" style="250" customWidth="1"/>
    <col min="1802" max="1804" width="9.28125" style="250" hidden="1" customWidth="1"/>
    <col min="1805" max="1805" width="5.7109375" style="250" customWidth="1"/>
    <col min="1806" max="1808" width="9.28125" style="250" customWidth="1"/>
    <col min="1809" max="1809" width="12.8515625" style="250" bestFit="1" customWidth="1"/>
    <col min="1810" max="2048" width="9.28125" style="250" customWidth="1"/>
    <col min="2049" max="2052" width="12.421875" style="250" customWidth="1"/>
    <col min="2053" max="2053" width="10.28125" style="250" customWidth="1"/>
    <col min="2054" max="2055" width="12.421875" style="250" customWidth="1"/>
    <col min="2056" max="2057" width="10.28125" style="250" customWidth="1"/>
    <col min="2058" max="2060" width="9.28125" style="250" hidden="1" customWidth="1"/>
    <col min="2061" max="2061" width="5.7109375" style="250" customWidth="1"/>
    <col min="2062" max="2064" width="9.28125" style="250" customWidth="1"/>
    <col min="2065" max="2065" width="12.8515625" style="250" bestFit="1" customWidth="1"/>
    <col min="2066" max="2304" width="9.28125" style="250" customWidth="1"/>
    <col min="2305" max="2308" width="12.421875" style="250" customWidth="1"/>
    <col min="2309" max="2309" width="10.28125" style="250" customWidth="1"/>
    <col min="2310" max="2311" width="12.421875" style="250" customWidth="1"/>
    <col min="2312" max="2313" width="10.28125" style="250" customWidth="1"/>
    <col min="2314" max="2316" width="9.28125" style="250" hidden="1" customWidth="1"/>
    <col min="2317" max="2317" width="5.7109375" style="250" customWidth="1"/>
    <col min="2318" max="2320" width="9.28125" style="250" customWidth="1"/>
    <col min="2321" max="2321" width="12.8515625" style="250" bestFit="1" customWidth="1"/>
    <col min="2322" max="2560" width="9.28125" style="250" customWidth="1"/>
    <col min="2561" max="2564" width="12.421875" style="250" customWidth="1"/>
    <col min="2565" max="2565" width="10.28125" style="250" customWidth="1"/>
    <col min="2566" max="2567" width="12.421875" style="250" customWidth="1"/>
    <col min="2568" max="2569" width="10.28125" style="250" customWidth="1"/>
    <col min="2570" max="2572" width="9.28125" style="250" hidden="1" customWidth="1"/>
    <col min="2573" max="2573" width="5.7109375" style="250" customWidth="1"/>
    <col min="2574" max="2576" width="9.28125" style="250" customWidth="1"/>
    <col min="2577" max="2577" width="12.8515625" style="250" bestFit="1" customWidth="1"/>
    <col min="2578" max="2816" width="9.28125" style="250" customWidth="1"/>
    <col min="2817" max="2820" width="12.421875" style="250" customWidth="1"/>
    <col min="2821" max="2821" width="10.28125" style="250" customWidth="1"/>
    <col min="2822" max="2823" width="12.421875" style="250" customWidth="1"/>
    <col min="2824" max="2825" width="10.28125" style="250" customWidth="1"/>
    <col min="2826" max="2828" width="9.28125" style="250" hidden="1" customWidth="1"/>
    <col min="2829" max="2829" width="5.7109375" style="250" customWidth="1"/>
    <col min="2830" max="2832" width="9.28125" style="250" customWidth="1"/>
    <col min="2833" max="2833" width="12.8515625" style="250" bestFit="1" customWidth="1"/>
    <col min="2834" max="3072" width="9.28125" style="250" customWidth="1"/>
    <col min="3073" max="3076" width="12.421875" style="250" customWidth="1"/>
    <col min="3077" max="3077" width="10.28125" style="250" customWidth="1"/>
    <col min="3078" max="3079" width="12.421875" style="250" customWidth="1"/>
    <col min="3080" max="3081" width="10.28125" style="250" customWidth="1"/>
    <col min="3082" max="3084" width="9.28125" style="250" hidden="1" customWidth="1"/>
    <col min="3085" max="3085" width="5.7109375" style="250" customWidth="1"/>
    <col min="3086" max="3088" width="9.28125" style="250" customWidth="1"/>
    <col min="3089" max="3089" width="12.8515625" style="250" bestFit="1" customWidth="1"/>
    <col min="3090" max="3328" width="9.28125" style="250" customWidth="1"/>
    <col min="3329" max="3332" width="12.421875" style="250" customWidth="1"/>
    <col min="3333" max="3333" width="10.28125" style="250" customWidth="1"/>
    <col min="3334" max="3335" width="12.421875" style="250" customWidth="1"/>
    <col min="3336" max="3337" width="10.28125" style="250" customWidth="1"/>
    <col min="3338" max="3340" width="9.28125" style="250" hidden="1" customWidth="1"/>
    <col min="3341" max="3341" width="5.7109375" style="250" customWidth="1"/>
    <col min="3342" max="3344" width="9.28125" style="250" customWidth="1"/>
    <col min="3345" max="3345" width="12.8515625" style="250" bestFit="1" customWidth="1"/>
    <col min="3346" max="3584" width="9.28125" style="250" customWidth="1"/>
    <col min="3585" max="3588" width="12.421875" style="250" customWidth="1"/>
    <col min="3589" max="3589" width="10.28125" style="250" customWidth="1"/>
    <col min="3590" max="3591" width="12.421875" style="250" customWidth="1"/>
    <col min="3592" max="3593" width="10.28125" style="250" customWidth="1"/>
    <col min="3594" max="3596" width="9.28125" style="250" hidden="1" customWidth="1"/>
    <col min="3597" max="3597" width="5.7109375" style="250" customWidth="1"/>
    <col min="3598" max="3600" width="9.28125" style="250" customWidth="1"/>
    <col min="3601" max="3601" width="12.8515625" style="250" bestFit="1" customWidth="1"/>
    <col min="3602" max="3840" width="9.28125" style="250" customWidth="1"/>
    <col min="3841" max="3844" width="12.421875" style="250" customWidth="1"/>
    <col min="3845" max="3845" width="10.28125" style="250" customWidth="1"/>
    <col min="3846" max="3847" width="12.421875" style="250" customWidth="1"/>
    <col min="3848" max="3849" width="10.28125" style="250" customWidth="1"/>
    <col min="3850" max="3852" width="9.28125" style="250" hidden="1" customWidth="1"/>
    <col min="3853" max="3853" width="5.7109375" style="250" customWidth="1"/>
    <col min="3854" max="3856" width="9.28125" style="250" customWidth="1"/>
    <col min="3857" max="3857" width="12.8515625" style="250" bestFit="1" customWidth="1"/>
    <col min="3858" max="4096" width="9.28125" style="250" customWidth="1"/>
    <col min="4097" max="4100" width="12.421875" style="250" customWidth="1"/>
    <col min="4101" max="4101" width="10.28125" style="250" customWidth="1"/>
    <col min="4102" max="4103" width="12.421875" style="250" customWidth="1"/>
    <col min="4104" max="4105" width="10.28125" style="250" customWidth="1"/>
    <col min="4106" max="4108" width="9.28125" style="250" hidden="1" customWidth="1"/>
    <col min="4109" max="4109" width="5.7109375" style="250" customWidth="1"/>
    <col min="4110" max="4112" width="9.28125" style="250" customWidth="1"/>
    <col min="4113" max="4113" width="12.8515625" style="250" bestFit="1" customWidth="1"/>
    <col min="4114" max="4352" width="9.28125" style="250" customWidth="1"/>
    <col min="4353" max="4356" width="12.421875" style="250" customWidth="1"/>
    <col min="4357" max="4357" width="10.28125" style="250" customWidth="1"/>
    <col min="4358" max="4359" width="12.421875" style="250" customWidth="1"/>
    <col min="4360" max="4361" width="10.28125" style="250" customWidth="1"/>
    <col min="4362" max="4364" width="9.28125" style="250" hidden="1" customWidth="1"/>
    <col min="4365" max="4365" width="5.7109375" style="250" customWidth="1"/>
    <col min="4366" max="4368" width="9.28125" style="250" customWidth="1"/>
    <col min="4369" max="4369" width="12.8515625" style="250" bestFit="1" customWidth="1"/>
    <col min="4370" max="4608" width="9.28125" style="250" customWidth="1"/>
    <col min="4609" max="4612" width="12.421875" style="250" customWidth="1"/>
    <col min="4613" max="4613" width="10.28125" style="250" customWidth="1"/>
    <col min="4614" max="4615" width="12.421875" style="250" customWidth="1"/>
    <col min="4616" max="4617" width="10.28125" style="250" customWidth="1"/>
    <col min="4618" max="4620" width="9.28125" style="250" hidden="1" customWidth="1"/>
    <col min="4621" max="4621" width="5.7109375" style="250" customWidth="1"/>
    <col min="4622" max="4624" width="9.28125" style="250" customWidth="1"/>
    <col min="4625" max="4625" width="12.8515625" style="250" bestFit="1" customWidth="1"/>
    <col min="4626" max="4864" width="9.28125" style="250" customWidth="1"/>
    <col min="4865" max="4868" width="12.421875" style="250" customWidth="1"/>
    <col min="4869" max="4869" width="10.28125" style="250" customWidth="1"/>
    <col min="4870" max="4871" width="12.421875" style="250" customWidth="1"/>
    <col min="4872" max="4873" width="10.28125" style="250" customWidth="1"/>
    <col min="4874" max="4876" width="9.28125" style="250" hidden="1" customWidth="1"/>
    <col min="4877" max="4877" width="5.7109375" style="250" customWidth="1"/>
    <col min="4878" max="4880" width="9.28125" style="250" customWidth="1"/>
    <col min="4881" max="4881" width="12.8515625" style="250" bestFit="1" customWidth="1"/>
    <col min="4882" max="5120" width="9.28125" style="250" customWidth="1"/>
    <col min="5121" max="5124" width="12.421875" style="250" customWidth="1"/>
    <col min="5125" max="5125" width="10.28125" style="250" customWidth="1"/>
    <col min="5126" max="5127" width="12.421875" style="250" customWidth="1"/>
    <col min="5128" max="5129" width="10.28125" style="250" customWidth="1"/>
    <col min="5130" max="5132" width="9.28125" style="250" hidden="1" customWidth="1"/>
    <col min="5133" max="5133" width="5.7109375" style="250" customWidth="1"/>
    <col min="5134" max="5136" width="9.28125" style="250" customWidth="1"/>
    <col min="5137" max="5137" width="12.8515625" style="250" bestFit="1" customWidth="1"/>
    <col min="5138" max="5376" width="9.28125" style="250" customWidth="1"/>
    <col min="5377" max="5380" width="12.421875" style="250" customWidth="1"/>
    <col min="5381" max="5381" width="10.28125" style="250" customWidth="1"/>
    <col min="5382" max="5383" width="12.421875" style="250" customWidth="1"/>
    <col min="5384" max="5385" width="10.28125" style="250" customWidth="1"/>
    <col min="5386" max="5388" width="9.28125" style="250" hidden="1" customWidth="1"/>
    <col min="5389" max="5389" width="5.7109375" style="250" customWidth="1"/>
    <col min="5390" max="5392" width="9.28125" style="250" customWidth="1"/>
    <col min="5393" max="5393" width="12.8515625" style="250" bestFit="1" customWidth="1"/>
    <col min="5394" max="5632" width="9.28125" style="250" customWidth="1"/>
    <col min="5633" max="5636" width="12.421875" style="250" customWidth="1"/>
    <col min="5637" max="5637" width="10.28125" style="250" customWidth="1"/>
    <col min="5638" max="5639" width="12.421875" style="250" customWidth="1"/>
    <col min="5640" max="5641" width="10.28125" style="250" customWidth="1"/>
    <col min="5642" max="5644" width="9.28125" style="250" hidden="1" customWidth="1"/>
    <col min="5645" max="5645" width="5.7109375" style="250" customWidth="1"/>
    <col min="5646" max="5648" width="9.28125" style="250" customWidth="1"/>
    <col min="5649" max="5649" width="12.8515625" style="250" bestFit="1" customWidth="1"/>
    <col min="5650" max="5888" width="9.28125" style="250" customWidth="1"/>
    <col min="5889" max="5892" width="12.421875" style="250" customWidth="1"/>
    <col min="5893" max="5893" width="10.28125" style="250" customWidth="1"/>
    <col min="5894" max="5895" width="12.421875" style="250" customWidth="1"/>
    <col min="5896" max="5897" width="10.28125" style="250" customWidth="1"/>
    <col min="5898" max="5900" width="9.28125" style="250" hidden="1" customWidth="1"/>
    <col min="5901" max="5901" width="5.7109375" style="250" customWidth="1"/>
    <col min="5902" max="5904" width="9.28125" style="250" customWidth="1"/>
    <col min="5905" max="5905" width="12.8515625" style="250" bestFit="1" customWidth="1"/>
    <col min="5906" max="6144" width="9.28125" style="250" customWidth="1"/>
    <col min="6145" max="6148" width="12.421875" style="250" customWidth="1"/>
    <col min="6149" max="6149" width="10.28125" style="250" customWidth="1"/>
    <col min="6150" max="6151" width="12.421875" style="250" customWidth="1"/>
    <col min="6152" max="6153" width="10.28125" style="250" customWidth="1"/>
    <col min="6154" max="6156" width="9.28125" style="250" hidden="1" customWidth="1"/>
    <col min="6157" max="6157" width="5.7109375" style="250" customWidth="1"/>
    <col min="6158" max="6160" width="9.28125" style="250" customWidth="1"/>
    <col min="6161" max="6161" width="12.8515625" style="250" bestFit="1" customWidth="1"/>
    <col min="6162" max="6400" width="9.28125" style="250" customWidth="1"/>
    <col min="6401" max="6404" width="12.421875" style="250" customWidth="1"/>
    <col min="6405" max="6405" width="10.28125" style="250" customWidth="1"/>
    <col min="6406" max="6407" width="12.421875" style="250" customWidth="1"/>
    <col min="6408" max="6409" width="10.28125" style="250" customWidth="1"/>
    <col min="6410" max="6412" width="9.28125" style="250" hidden="1" customWidth="1"/>
    <col min="6413" max="6413" width="5.7109375" style="250" customWidth="1"/>
    <col min="6414" max="6416" width="9.28125" style="250" customWidth="1"/>
    <col min="6417" max="6417" width="12.8515625" style="250" bestFit="1" customWidth="1"/>
    <col min="6418" max="6656" width="9.28125" style="250" customWidth="1"/>
    <col min="6657" max="6660" width="12.421875" style="250" customWidth="1"/>
    <col min="6661" max="6661" width="10.28125" style="250" customWidth="1"/>
    <col min="6662" max="6663" width="12.421875" style="250" customWidth="1"/>
    <col min="6664" max="6665" width="10.28125" style="250" customWidth="1"/>
    <col min="6666" max="6668" width="9.28125" style="250" hidden="1" customWidth="1"/>
    <col min="6669" max="6669" width="5.7109375" style="250" customWidth="1"/>
    <col min="6670" max="6672" width="9.28125" style="250" customWidth="1"/>
    <col min="6673" max="6673" width="12.8515625" style="250" bestFit="1" customWidth="1"/>
    <col min="6674" max="6912" width="9.28125" style="250" customWidth="1"/>
    <col min="6913" max="6916" width="12.421875" style="250" customWidth="1"/>
    <col min="6917" max="6917" width="10.28125" style="250" customWidth="1"/>
    <col min="6918" max="6919" width="12.421875" style="250" customWidth="1"/>
    <col min="6920" max="6921" width="10.28125" style="250" customWidth="1"/>
    <col min="6922" max="6924" width="9.28125" style="250" hidden="1" customWidth="1"/>
    <col min="6925" max="6925" width="5.7109375" style="250" customWidth="1"/>
    <col min="6926" max="6928" width="9.28125" style="250" customWidth="1"/>
    <col min="6929" max="6929" width="12.8515625" style="250" bestFit="1" customWidth="1"/>
    <col min="6930" max="7168" width="9.28125" style="250" customWidth="1"/>
    <col min="7169" max="7172" width="12.421875" style="250" customWidth="1"/>
    <col min="7173" max="7173" width="10.28125" style="250" customWidth="1"/>
    <col min="7174" max="7175" width="12.421875" style="250" customWidth="1"/>
    <col min="7176" max="7177" width="10.28125" style="250" customWidth="1"/>
    <col min="7178" max="7180" width="9.28125" style="250" hidden="1" customWidth="1"/>
    <col min="7181" max="7181" width="5.7109375" style="250" customWidth="1"/>
    <col min="7182" max="7184" width="9.28125" style="250" customWidth="1"/>
    <col min="7185" max="7185" width="12.8515625" style="250" bestFit="1" customWidth="1"/>
    <col min="7186" max="7424" width="9.28125" style="250" customWidth="1"/>
    <col min="7425" max="7428" width="12.421875" style="250" customWidth="1"/>
    <col min="7429" max="7429" width="10.28125" style="250" customWidth="1"/>
    <col min="7430" max="7431" width="12.421875" style="250" customWidth="1"/>
    <col min="7432" max="7433" width="10.28125" style="250" customWidth="1"/>
    <col min="7434" max="7436" width="9.28125" style="250" hidden="1" customWidth="1"/>
    <col min="7437" max="7437" width="5.7109375" style="250" customWidth="1"/>
    <col min="7438" max="7440" width="9.28125" style="250" customWidth="1"/>
    <col min="7441" max="7441" width="12.8515625" style="250" bestFit="1" customWidth="1"/>
    <col min="7442" max="7680" width="9.28125" style="250" customWidth="1"/>
    <col min="7681" max="7684" width="12.421875" style="250" customWidth="1"/>
    <col min="7685" max="7685" width="10.28125" style="250" customWidth="1"/>
    <col min="7686" max="7687" width="12.421875" style="250" customWidth="1"/>
    <col min="7688" max="7689" width="10.28125" style="250" customWidth="1"/>
    <col min="7690" max="7692" width="9.28125" style="250" hidden="1" customWidth="1"/>
    <col min="7693" max="7693" width="5.7109375" style="250" customWidth="1"/>
    <col min="7694" max="7696" width="9.28125" style="250" customWidth="1"/>
    <col min="7697" max="7697" width="12.8515625" style="250" bestFit="1" customWidth="1"/>
    <col min="7698" max="7936" width="9.28125" style="250" customWidth="1"/>
    <col min="7937" max="7940" width="12.421875" style="250" customWidth="1"/>
    <col min="7941" max="7941" width="10.28125" style="250" customWidth="1"/>
    <col min="7942" max="7943" width="12.421875" style="250" customWidth="1"/>
    <col min="7944" max="7945" width="10.28125" style="250" customWidth="1"/>
    <col min="7946" max="7948" width="9.28125" style="250" hidden="1" customWidth="1"/>
    <col min="7949" max="7949" width="5.7109375" style="250" customWidth="1"/>
    <col min="7950" max="7952" width="9.28125" style="250" customWidth="1"/>
    <col min="7953" max="7953" width="12.8515625" style="250" bestFit="1" customWidth="1"/>
    <col min="7954" max="8192" width="9.28125" style="250" customWidth="1"/>
    <col min="8193" max="8196" width="12.421875" style="250" customWidth="1"/>
    <col min="8197" max="8197" width="10.28125" style="250" customWidth="1"/>
    <col min="8198" max="8199" width="12.421875" style="250" customWidth="1"/>
    <col min="8200" max="8201" width="10.28125" style="250" customWidth="1"/>
    <col min="8202" max="8204" width="9.28125" style="250" hidden="1" customWidth="1"/>
    <col min="8205" max="8205" width="5.7109375" style="250" customWidth="1"/>
    <col min="8206" max="8208" width="9.28125" style="250" customWidth="1"/>
    <col min="8209" max="8209" width="12.8515625" style="250" bestFit="1" customWidth="1"/>
    <col min="8210" max="8448" width="9.28125" style="250" customWidth="1"/>
    <col min="8449" max="8452" width="12.421875" style="250" customWidth="1"/>
    <col min="8453" max="8453" width="10.28125" style="250" customWidth="1"/>
    <col min="8454" max="8455" width="12.421875" style="250" customWidth="1"/>
    <col min="8456" max="8457" width="10.28125" style="250" customWidth="1"/>
    <col min="8458" max="8460" width="9.28125" style="250" hidden="1" customWidth="1"/>
    <col min="8461" max="8461" width="5.7109375" style="250" customWidth="1"/>
    <col min="8462" max="8464" width="9.28125" style="250" customWidth="1"/>
    <col min="8465" max="8465" width="12.8515625" style="250" bestFit="1" customWidth="1"/>
    <col min="8466" max="8704" width="9.28125" style="250" customWidth="1"/>
    <col min="8705" max="8708" width="12.421875" style="250" customWidth="1"/>
    <col min="8709" max="8709" width="10.28125" style="250" customWidth="1"/>
    <col min="8710" max="8711" width="12.421875" style="250" customWidth="1"/>
    <col min="8712" max="8713" width="10.28125" style="250" customWidth="1"/>
    <col min="8714" max="8716" width="9.28125" style="250" hidden="1" customWidth="1"/>
    <col min="8717" max="8717" width="5.7109375" style="250" customWidth="1"/>
    <col min="8718" max="8720" width="9.28125" style="250" customWidth="1"/>
    <col min="8721" max="8721" width="12.8515625" style="250" bestFit="1" customWidth="1"/>
    <col min="8722" max="8960" width="9.28125" style="250" customWidth="1"/>
    <col min="8961" max="8964" width="12.421875" style="250" customWidth="1"/>
    <col min="8965" max="8965" width="10.28125" style="250" customWidth="1"/>
    <col min="8966" max="8967" width="12.421875" style="250" customWidth="1"/>
    <col min="8968" max="8969" width="10.28125" style="250" customWidth="1"/>
    <col min="8970" max="8972" width="9.28125" style="250" hidden="1" customWidth="1"/>
    <col min="8973" max="8973" width="5.7109375" style="250" customWidth="1"/>
    <col min="8974" max="8976" width="9.28125" style="250" customWidth="1"/>
    <col min="8977" max="8977" width="12.8515625" style="250" bestFit="1" customWidth="1"/>
    <col min="8978" max="9216" width="9.28125" style="250" customWidth="1"/>
    <col min="9217" max="9220" width="12.421875" style="250" customWidth="1"/>
    <col min="9221" max="9221" width="10.28125" style="250" customWidth="1"/>
    <col min="9222" max="9223" width="12.421875" style="250" customWidth="1"/>
    <col min="9224" max="9225" width="10.28125" style="250" customWidth="1"/>
    <col min="9226" max="9228" width="9.28125" style="250" hidden="1" customWidth="1"/>
    <col min="9229" max="9229" width="5.7109375" style="250" customWidth="1"/>
    <col min="9230" max="9232" width="9.28125" style="250" customWidth="1"/>
    <col min="9233" max="9233" width="12.8515625" style="250" bestFit="1" customWidth="1"/>
    <col min="9234" max="9472" width="9.28125" style="250" customWidth="1"/>
    <col min="9473" max="9476" width="12.421875" style="250" customWidth="1"/>
    <col min="9477" max="9477" width="10.28125" style="250" customWidth="1"/>
    <col min="9478" max="9479" width="12.421875" style="250" customWidth="1"/>
    <col min="9480" max="9481" width="10.28125" style="250" customWidth="1"/>
    <col min="9482" max="9484" width="9.28125" style="250" hidden="1" customWidth="1"/>
    <col min="9485" max="9485" width="5.7109375" style="250" customWidth="1"/>
    <col min="9486" max="9488" width="9.28125" style="250" customWidth="1"/>
    <col min="9489" max="9489" width="12.8515625" style="250" bestFit="1" customWidth="1"/>
    <col min="9490" max="9728" width="9.28125" style="250" customWidth="1"/>
    <col min="9729" max="9732" width="12.421875" style="250" customWidth="1"/>
    <col min="9733" max="9733" width="10.28125" style="250" customWidth="1"/>
    <col min="9734" max="9735" width="12.421875" style="250" customWidth="1"/>
    <col min="9736" max="9737" width="10.28125" style="250" customWidth="1"/>
    <col min="9738" max="9740" width="9.28125" style="250" hidden="1" customWidth="1"/>
    <col min="9741" max="9741" width="5.7109375" style="250" customWidth="1"/>
    <col min="9742" max="9744" width="9.28125" style="250" customWidth="1"/>
    <col min="9745" max="9745" width="12.8515625" style="250" bestFit="1" customWidth="1"/>
    <col min="9746" max="9984" width="9.28125" style="250" customWidth="1"/>
    <col min="9985" max="9988" width="12.421875" style="250" customWidth="1"/>
    <col min="9989" max="9989" width="10.28125" style="250" customWidth="1"/>
    <col min="9990" max="9991" width="12.421875" style="250" customWidth="1"/>
    <col min="9992" max="9993" width="10.28125" style="250" customWidth="1"/>
    <col min="9994" max="9996" width="9.28125" style="250" hidden="1" customWidth="1"/>
    <col min="9997" max="9997" width="5.7109375" style="250" customWidth="1"/>
    <col min="9998" max="10000" width="9.28125" style="250" customWidth="1"/>
    <col min="10001" max="10001" width="12.8515625" style="250" bestFit="1" customWidth="1"/>
    <col min="10002" max="10240" width="9.28125" style="250" customWidth="1"/>
    <col min="10241" max="10244" width="12.421875" style="250" customWidth="1"/>
    <col min="10245" max="10245" width="10.28125" style="250" customWidth="1"/>
    <col min="10246" max="10247" width="12.421875" style="250" customWidth="1"/>
    <col min="10248" max="10249" width="10.28125" style="250" customWidth="1"/>
    <col min="10250" max="10252" width="9.28125" style="250" hidden="1" customWidth="1"/>
    <col min="10253" max="10253" width="5.7109375" style="250" customWidth="1"/>
    <col min="10254" max="10256" width="9.28125" style="250" customWidth="1"/>
    <col min="10257" max="10257" width="12.8515625" style="250" bestFit="1" customWidth="1"/>
    <col min="10258" max="10496" width="9.28125" style="250" customWidth="1"/>
    <col min="10497" max="10500" width="12.421875" style="250" customWidth="1"/>
    <col min="10501" max="10501" width="10.28125" style="250" customWidth="1"/>
    <col min="10502" max="10503" width="12.421875" style="250" customWidth="1"/>
    <col min="10504" max="10505" width="10.28125" style="250" customWidth="1"/>
    <col min="10506" max="10508" width="9.28125" style="250" hidden="1" customWidth="1"/>
    <col min="10509" max="10509" width="5.7109375" style="250" customWidth="1"/>
    <col min="10510" max="10512" width="9.28125" style="250" customWidth="1"/>
    <col min="10513" max="10513" width="12.8515625" style="250" bestFit="1" customWidth="1"/>
    <col min="10514" max="10752" width="9.28125" style="250" customWidth="1"/>
    <col min="10753" max="10756" width="12.421875" style="250" customWidth="1"/>
    <col min="10757" max="10757" width="10.28125" style="250" customWidth="1"/>
    <col min="10758" max="10759" width="12.421875" style="250" customWidth="1"/>
    <col min="10760" max="10761" width="10.28125" style="250" customWidth="1"/>
    <col min="10762" max="10764" width="9.28125" style="250" hidden="1" customWidth="1"/>
    <col min="10765" max="10765" width="5.7109375" style="250" customWidth="1"/>
    <col min="10766" max="10768" width="9.28125" style="250" customWidth="1"/>
    <col min="10769" max="10769" width="12.8515625" style="250" bestFit="1" customWidth="1"/>
    <col min="10770" max="11008" width="9.28125" style="250" customWidth="1"/>
    <col min="11009" max="11012" width="12.421875" style="250" customWidth="1"/>
    <col min="11013" max="11013" width="10.28125" style="250" customWidth="1"/>
    <col min="11014" max="11015" width="12.421875" style="250" customWidth="1"/>
    <col min="11016" max="11017" width="10.28125" style="250" customWidth="1"/>
    <col min="11018" max="11020" width="9.28125" style="250" hidden="1" customWidth="1"/>
    <col min="11021" max="11021" width="5.7109375" style="250" customWidth="1"/>
    <col min="11022" max="11024" width="9.28125" style="250" customWidth="1"/>
    <col min="11025" max="11025" width="12.8515625" style="250" bestFit="1" customWidth="1"/>
    <col min="11026" max="11264" width="9.28125" style="250" customWidth="1"/>
    <col min="11265" max="11268" width="12.421875" style="250" customWidth="1"/>
    <col min="11269" max="11269" width="10.28125" style="250" customWidth="1"/>
    <col min="11270" max="11271" width="12.421875" style="250" customWidth="1"/>
    <col min="11272" max="11273" width="10.28125" style="250" customWidth="1"/>
    <col min="11274" max="11276" width="9.28125" style="250" hidden="1" customWidth="1"/>
    <col min="11277" max="11277" width="5.7109375" style="250" customWidth="1"/>
    <col min="11278" max="11280" width="9.28125" style="250" customWidth="1"/>
    <col min="11281" max="11281" width="12.8515625" style="250" bestFit="1" customWidth="1"/>
    <col min="11282" max="11520" width="9.28125" style="250" customWidth="1"/>
    <col min="11521" max="11524" width="12.421875" style="250" customWidth="1"/>
    <col min="11525" max="11525" width="10.28125" style="250" customWidth="1"/>
    <col min="11526" max="11527" width="12.421875" style="250" customWidth="1"/>
    <col min="11528" max="11529" width="10.28125" style="250" customWidth="1"/>
    <col min="11530" max="11532" width="9.28125" style="250" hidden="1" customWidth="1"/>
    <col min="11533" max="11533" width="5.7109375" style="250" customWidth="1"/>
    <col min="11534" max="11536" width="9.28125" style="250" customWidth="1"/>
    <col min="11537" max="11537" width="12.8515625" style="250" bestFit="1" customWidth="1"/>
    <col min="11538" max="11776" width="9.28125" style="250" customWidth="1"/>
    <col min="11777" max="11780" width="12.421875" style="250" customWidth="1"/>
    <col min="11781" max="11781" width="10.28125" style="250" customWidth="1"/>
    <col min="11782" max="11783" width="12.421875" style="250" customWidth="1"/>
    <col min="11784" max="11785" width="10.28125" style="250" customWidth="1"/>
    <col min="11786" max="11788" width="9.28125" style="250" hidden="1" customWidth="1"/>
    <col min="11789" max="11789" width="5.7109375" style="250" customWidth="1"/>
    <col min="11790" max="11792" width="9.28125" style="250" customWidth="1"/>
    <col min="11793" max="11793" width="12.8515625" style="250" bestFit="1" customWidth="1"/>
    <col min="11794" max="12032" width="9.28125" style="250" customWidth="1"/>
    <col min="12033" max="12036" width="12.421875" style="250" customWidth="1"/>
    <col min="12037" max="12037" width="10.28125" style="250" customWidth="1"/>
    <col min="12038" max="12039" width="12.421875" style="250" customWidth="1"/>
    <col min="12040" max="12041" width="10.28125" style="250" customWidth="1"/>
    <col min="12042" max="12044" width="9.28125" style="250" hidden="1" customWidth="1"/>
    <col min="12045" max="12045" width="5.7109375" style="250" customWidth="1"/>
    <col min="12046" max="12048" width="9.28125" style="250" customWidth="1"/>
    <col min="12049" max="12049" width="12.8515625" style="250" bestFit="1" customWidth="1"/>
    <col min="12050" max="12288" width="9.28125" style="250" customWidth="1"/>
    <col min="12289" max="12292" width="12.421875" style="250" customWidth="1"/>
    <col min="12293" max="12293" width="10.28125" style="250" customWidth="1"/>
    <col min="12294" max="12295" width="12.421875" style="250" customWidth="1"/>
    <col min="12296" max="12297" width="10.28125" style="250" customWidth="1"/>
    <col min="12298" max="12300" width="9.28125" style="250" hidden="1" customWidth="1"/>
    <col min="12301" max="12301" width="5.7109375" style="250" customWidth="1"/>
    <col min="12302" max="12304" width="9.28125" style="250" customWidth="1"/>
    <col min="12305" max="12305" width="12.8515625" style="250" bestFit="1" customWidth="1"/>
    <col min="12306" max="12544" width="9.28125" style="250" customWidth="1"/>
    <col min="12545" max="12548" width="12.421875" style="250" customWidth="1"/>
    <col min="12549" max="12549" width="10.28125" style="250" customWidth="1"/>
    <col min="12550" max="12551" width="12.421875" style="250" customWidth="1"/>
    <col min="12552" max="12553" width="10.28125" style="250" customWidth="1"/>
    <col min="12554" max="12556" width="9.28125" style="250" hidden="1" customWidth="1"/>
    <col min="12557" max="12557" width="5.7109375" style="250" customWidth="1"/>
    <col min="12558" max="12560" width="9.28125" style="250" customWidth="1"/>
    <col min="12561" max="12561" width="12.8515625" style="250" bestFit="1" customWidth="1"/>
    <col min="12562" max="12800" width="9.28125" style="250" customWidth="1"/>
    <col min="12801" max="12804" width="12.421875" style="250" customWidth="1"/>
    <col min="12805" max="12805" width="10.28125" style="250" customWidth="1"/>
    <col min="12806" max="12807" width="12.421875" style="250" customWidth="1"/>
    <col min="12808" max="12809" width="10.28125" style="250" customWidth="1"/>
    <col min="12810" max="12812" width="9.28125" style="250" hidden="1" customWidth="1"/>
    <col min="12813" max="12813" width="5.7109375" style="250" customWidth="1"/>
    <col min="12814" max="12816" width="9.28125" style="250" customWidth="1"/>
    <col min="12817" max="12817" width="12.8515625" style="250" bestFit="1" customWidth="1"/>
    <col min="12818" max="13056" width="9.28125" style="250" customWidth="1"/>
    <col min="13057" max="13060" width="12.421875" style="250" customWidth="1"/>
    <col min="13061" max="13061" width="10.28125" style="250" customWidth="1"/>
    <col min="13062" max="13063" width="12.421875" style="250" customWidth="1"/>
    <col min="13064" max="13065" width="10.28125" style="250" customWidth="1"/>
    <col min="13066" max="13068" width="9.28125" style="250" hidden="1" customWidth="1"/>
    <col min="13069" max="13069" width="5.7109375" style="250" customWidth="1"/>
    <col min="13070" max="13072" width="9.28125" style="250" customWidth="1"/>
    <col min="13073" max="13073" width="12.8515625" style="250" bestFit="1" customWidth="1"/>
    <col min="13074" max="13312" width="9.28125" style="250" customWidth="1"/>
    <col min="13313" max="13316" width="12.421875" style="250" customWidth="1"/>
    <col min="13317" max="13317" width="10.28125" style="250" customWidth="1"/>
    <col min="13318" max="13319" width="12.421875" style="250" customWidth="1"/>
    <col min="13320" max="13321" width="10.28125" style="250" customWidth="1"/>
    <col min="13322" max="13324" width="9.28125" style="250" hidden="1" customWidth="1"/>
    <col min="13325" max="13325" width="5.7109375" style="250" customWidth="1"/>
    <col min="13326" max="13328" width="9.28125" style="250" customWidth="1"/>
    <col min="13329" max="13329" width="12.8515625" style="250" bestFit="1" customWidth="1"/>
    <col min="13330" max="13568" width="9.28125" style="250" customWidth="1"/>
    <col min="13569" max="13572" width="12.421875" style="250" customWidth="1"/>
    <col min="13573" max="13573" width="10.28125" style="250" customWidth="1"/>
    <col min="13574" max="13575" width="12.421875" style="250" customWidth="1"/>
    <col min="13576" max="13577" width="10.28125" style="250" customWidth="1"/>
    <col min="13578" max="13580" width="9.28125" style="250" hidden="1" customWidth="1"/>
    <col min="13581" max="13581" width="5.7109375" style="250" customWidth="1"/>
    <col min="13582" max="13584" width="9.28125" style="250" customWidth="1"/>
    <col min="13585" max="13585" width="12.8515625" style="250" bestFit="1" customWidth="1"/>
    <col min="13586" max="13824" width="9.28125" style="250" customWidth="1"/>
    <col min="13825" max="13828" width="12.421875" style="250" customWidth="1"/>
    <col min="13829" max="13829" width="10.28125" style="250" customWidth="1"/>
    <col min="13830" max="13831" width="12.421875" style="250" customWidth="1"/>
    <col min="13832" max="13833" width="10.28125" style="250" customWidth="1"/>
    <col min="13834" max="13836" width="9.28125" style="250" hidden="1" customWidth="1"/>
    <col min="13837" max="13837" width="5.7109375" style="250" customWidth="1"/>
    <col min="13838" max="13840" width="9.28125" style="250" customWidth="1"/>
    <col min="13841" max="13841" width="12.8515625" style="250" bestFit="1" customWidth="1"/>
    <col min="13842" max="14080" width="9.28125" style="250" customWidth="1"/>
    <col min="14081" max="14084" width="12.421875" style="250" customWidth="1"/>
    <col min="14085" max="14085" width="10.28125" style="250" customWidth="1"/>
    <col min="14086" max="14087" width="12.421875" style="250" customWidth="1"/>
    <col min="14088" max="14089" width="10.28125" style="250" customWidth="1"/>
    <col min="14090" max="14092" width="9.28125" style="250" hidden="1" customWidth="1"/>
    <col min="14093" max="14093" width="5.7109375" style="250" customWidth="1"/>
    <col min="14094" max="14096" width="9.28125" style="250" customWidth="1"/>
    <col min="14097" max="14097" width="12.8515625" style="250" bestFit="1" customWidth="1"/>
    <col min="14098" max="14336" width="9.28125" style="250" customWidth="1"/>
    <col min="14337" max="14340" width="12.421875" style="250" customWidth="1"/>
    <col min="14341" max="14341" width="10.28125" style="250" customWidth="1"/>
    <col min="14342" max="14343" width="12.421875" style="250" customWidth="1"/>
    <col min="14344" max="14345" width="10.28125" style="250" customWidth="1"/>
    <col min="14346" max="14348" width="9.28125" style="250" hidden="1" customWidth="1"/>
    <col min="14349" max="14349" width="5.7109375" style="250" customWidth="1"/>
    <col min="14350" max="14352" width="9.28125" style="250" customWidth="1"/>
    <col min="14353" max="14353" width="12.8515625" style="250" bestFit="1" customWidth="1"/>
    <col min="14354" max="14592" width="9.28125" style="250" customWidth="1"/>
    <col min="14593" max="14596" width="12.421875" style="250" customWidth="1"/>
    <col min="14597" max="14597" width="10.28125" style="250" customWidth="1"/>
    <col min="14598" max="14599" width="12.421875" style="250" customWidth="1"/>
    <col min="14600" max="14601" width="10.28125" style="250" customWidth="1"/>
    <col min="14602" max="14604" width="9.28125" style="250" hidden="1" customWidth="1"/>
    <col min="14605" max="14605" width="5.7109375" style="250" customWidth="1"/>
    <col min="14606" max="14608" width="9.28125" style="250" customWidth="1"/>
    <col min="14609" max="14609" width="12.8515625" style="250" bestFit="1" customWidth="1"/>
    <col min="14610" max="14848" width="9.28125" style="250" customWidth="1"/>
    <col min="14849" max="14852" width="12.421875" style="250" customWidth="1"/>
    <col min="14853" max="14853" width="10.28125" style="250" customWidth="1"/>
    <col min="14854" max="14855" width="12.421875" style="250" customWidth="1"/>
    <col min="14856" max="14857" width="10.28125" style="250" customWidth="1"/>
    <col min="14858" max="14860" width="9.28125" style="250" hidden="1" customWidth="1"/>
    <col min="14861" max="14861" width="5.7109375" style="250" customWidth="1"/>
    <col min="14862" max="14864" width="9.28125" style="250" customWidth="1"/>
    <col min="14865" max="14865" width="12.8515625" style="250" bestFit="1" customWidth="1"/>
    <col min="14866" max="15104" width="9.28125" style="250" customWidth="1"/>
    <col min="15105" max="15108" width="12.421875" style="250" customWidth="1"/>
    <col min="15109" max="15109" width="10.28125" style="250" customWidth="1"/>
    <col min="15110" max="15111" width="12.421875" style="250" customWidth="1"/>
    <col min="15112" max="15113" width="10.28125" style="250" customWidth="1"/>
    <col min="15114" max="15116" width="9.28125" style="250" hidden="1" customWidth="1"/>
    <col min="15117" max="15117" width="5.7109375" style="250" customWidth="1"/>
    <col min="15118" max="15120" width="9.28125" style="250" customWidth="1"/>
    <col min="15121" max="15121" width="12.8515625" style="250" bestFit="1" customWidth="1"/>
    <col min="15122" max="15360" width="9.28125" style="250" customWidth="1"/>
    <col min="15361" max="15364" width="12.421875" style="250" customWidth="1"/>
    <col min="15365" max="15365" width="10.28125" style="250" customWidth="1"/>
    <col min="15366" max="15367" width="12.421875" style="250" customWidth="1"/>
    <col min="15368" max="15369" width="10.28125" style="250" customWidth="1"/>
    <col min="15370" max="15372" width="9.28125" style="250" hidden="1" customWidth="1"/>
    <col min="15373" max="15373" width="5.7109375" style="250" customWidth="1"/>
    <col min="15374" max="15376" width="9.28125" style="250" customWidth="1"/>
    <col min="15377" max="15377" width="12.8515625" style="250" bestFit="1" customWidth="1"/>
    <col min="15378" max="15616" width="9.28125" style="250" customWidth="1"/>
    <col min="15617" max="15620" width="12.421875" style="250" customWidth="1"/>
    <col min="15621" max="15621" width="10.28125" style="250" customWidth="1"/>
    <col min="15622" max="15623" width="12.421875" style="250" customWidth="1"/>
    <col min="15624" max="15625" width="10.28125" style="250" customWidth="1"/>
    <col min="15626" max="15628" width="9.28125" style="250" hidden="1" customWidth="1"/>
    <col min="15629" max="15629" width="5.7109375" style="250" customWidth="1"/>
    <col min="15630" max="15632" width="9.28125" style="250" customWidth="1"/>
    <col min="15633" max="15633" width="12.8515625" style="250" bestFit="1" customWidth="1"/>
    <col min="15634" max="15872" width="9.28125" style="250" customWidth="1"/>
    <col min="15873" max="15876" width="12.421875" style="250" customWidth="1"/>
    <col min="15877" max="15877" width="10.28125" style="250" customWidth="1"/>
    <col min="15878" max="15879" width="12.421875" style="250" customWidth="1"/>
    <col min="15880" max="15881" width="10.28125" style="250" customWidth="1"/>
    <col min="15882" max="15884" width="9.28125" style="250" hidden="1" customWidth="1"/>
    <col min="15885" max="15885" width="5.7109375" style="250" customWidth="1"/>
    <col min="15886" max="15888" width="9.28125" style="250" customWidth="1"/>
    <col min="15889" max="15889" width="12.8515625" style="250" bestFit="1" customWidth="1"/>
    <col min="15890" max="16128" width="9.28125" style="250" customWidth="1"/>
    <col min="16129" max="16132" width="12.421875" style="250" customWidth="1"/>
    <col min="16133" max="16133" width="10.28125" style="250" customWidth="1"/>
    <col min="16134" max="16135" width="12.421875" style="250" customWidth="1"/>
    <col min="16136" max="16137" width="10.28125" style="250" customWidth="1"/>
    <col min="16138" max="16140" width="9.28125" style="250" hidden="1" customWidth="1"/>
    <col min="16141" max="16141" width="5.7109375" style="250" customWidth="1"/>
    <col min="16142" max="16144" width="9.28125" style="250" customWidth="1"/>
    <col min="16145" max="16145" width="12.8515625" style="250" bestFit="1" customWidth="1"/>
    <col min="16146" max="16384" width="9.28125" style="250" customWidth="1"/>
  </cols>
  <sheetData>
    <row r="2" spans="1:9" ht="37.5" customHeight="1">
      <c r="A2" s="370" t="s">
        <v>865</v>
      </c>
      <c r="B2" s="370"/>
      <c r="C2" s="371" t="s">
        <v>866</v>
      </c>
      <c r="D2" s="372"/>
      <c r="E2" s="372"/>
      <c r="F2" s="372"/>
      <c r="G2" s="372"/>
      <c r="H2" s="372"/>
      <c r="I2" s="372"/>
    </row>
    <row r="3" spans="1:9" ht="52.5" customHeight="1">
      <c r="A3" s="370"/>
      <c r="B3" s="370"/>
      <c r="C3" s="373" t="s">
        <v>898</v>
      </c>
      <c r="D3" s="373"/>
      <c r="E3" s="373"/>
      <c r="F3" s="373"/>
      <c r="G3" s="373"/>
      <c r="H3" s="373"/>
      <c r="I3" s="373"/>
    </row>
    <row r="4" spans="1:9" ht="19.5" customHeight="1">
      <c r="A4" s="374" t="s">
        <v>868</v>
      </c>
      <c r="B4" s="375"/>
      <c r="C4" s="377" t="s">
        <v>869</v>
      </c>
      <c r="D4" s="377"/>
      <c r="E4" s="377"/>
      <c r="F4" s="377"/>
      <c r="G4" s="377"/>
      <c r="H4" s="377"/>
      <c r="I4" s="377"/>
    </row>
    <row r="5" spans="1:9" ht="30" customHeight="1" thickBot="1">
      <c r="A5" s="376"/>
      <c r="B5" s="376"/>
      <c r="C5" s="378"/>
      <c r="D5" s="378"/>
      <c r="E5" s="378"/>
      <c r="F5" s="378"/>
      <c r="G5" s="378"/>
      <c r="H5" s="378"/>
      <c r="I5" s="378"/>
    </row>
    <row r="6" spans="11:13" ht="15" customHeight="1">
      <c r="K6" s="251" t="s">
        <v>870</v>
      </c>
      <c r="L6" s="252">
        <v>0</v>
      </c>
      <c r="M6" s="253"/>
    </row>
    <row r="7" spans="1:12" ht="24">
      <c r="A7" s="364" t="s">
        <v>871</v>
      </c>
      <c r="B7" s="354"/>
      <c r="C7" s="365"/>
      <c r="D7" s="365"/>
      <c r="E7" s="366" t="s">
        <v>872</v>
      </c>
      <c r="F7" s="367"/>
      <c r="G7" s="368" t="s">
        <v>873</v>
      </c>
      <c r="H7" s="369"/>
      <c r="I7" s="369"/>
      <c r="K7" s="254" t="s">
        <v>741</v>
      </c>
      <c r="L7" s="255">
        <v>0</v>
      </c>
    </row>
    <row r="8" spans="1:9" ht="12">
      <c r="A8" s="360"/>
      <c r="B8" s="360"/>
      <c r="C8" s="360"/>
      <c r="D8" s="256"/>
      <c r="E8" s="352"/>
      <c r="F8" s="352"/>
      <c r="G8" s="352"/>
      <c r="H8" s="256"/>
      <c r="I8" s="256"/>
    </row>
    <row r="9" spans="1:9" ht="12">
      <c r="A9" s="354" t="s">
        <v>874</v>
      </c>
      <c r="B9" s="354"/>
      <c r="C9" s="355"/>
      <c r="D9" s="355"/>
      <c r="E9" s="361"/>
      <c r="F9" s="361"/>
      <c r="G9" s="362"/>
      <c r="H9" s="363"/>
      <c r="I9" s="363"/>
    </row>
    <row r="10" spans="1:9" ht="12">
      <c r="A10" s="352"/>
      <c r="B10" s="352"/>
      <c r="C10" s="352"/>
      <c r="D10" s="256"/>
      <c r="E10" s="353"/>
      <c r="F10" s="353"/>
      <c r="G10" s="353"/>
      <c r="H10" s="256"/>
      <c r="I10" s="256"/>
    </row>
    <row r="11" spans="1:9" ht="12">
      <c r="A11" s="354" t="s">
        <v>875</v>
      </c>
      <c r="B11" s="354"/>
      <c r="C11" s="355" t="s">
        <v>873</v>
      </c>
      <c r="D11" s="355"/>
      <c r="E11" s="356" t="s">
        <v>876</v>
      </c>
      <c r="F11" s="356"/>
      <c r="G11" s="357" t="s">
        <v>877</v>
      </c>
      <c r="H11" s="358"/>
      <c r="I11" s="358"/>
    </row>
    <row r="12" spans="1:9" ht="12">
      <c r="A12" s="257"/>
      <c r="B12" s="257"/>
      <c r="C12" s="258"/>
      <c r="D12" s="258"/>
      <c r="E12" s="259"/>
      <c r="F12" s="259"/>
      <c r="G12" s="260"/>
      <c r="H12" s="261"/>
      <c r="I12" s="261"/>
    </row>
    <row r="13" spans="1:9" ht="13.5" thickBot="1">
      <c r="A13" s="262"/>
      <c r="B13" s="262"/>
      <c r="C13" s="262"/>
      <c r="D13" s="262"/>
      <c r="E13" s="262"/>
      <c r="F13" s="262"/>
      <c r="G13" s="262"/>
      <c r="H13" s="262"/>
      <c r="I13" s="262"/>
    </row>
    <row r="15" spans="1:9" ht="12">
      <c r="A15" s="347" t="s">
        <v>878</v>
      </c>
      <c r="B15" s="347"/>
      <c r="C15" s="347"/>
      <c r="D15" s="347"/>
      <c r="E15" s="263"/>
      <c r="F15" s="263"/>
      <c r="G15" s="263"/>
      <c r="H15" s="263"/>
      <c r="I15" s="263"/>
    </row>
    <row r="16" spans="1:9" ht="12">
      <c r="A16" s="338" t="s">
        <v>879</v>
      </c>
      <c r="B16" s="338"/>
      <c r="C16" s="338"/>
      <c r="D16" s="338"/>
      <c r="E16" s="264"/>
      <c r="F16" s="359">
        <f>'RR - VCHOD B'!G9</f>
        <v>0</v>
      </c>
      <c r="G16" s="359"/>
      <c r="H16" s="265"/>
      <c r="I16" s="250" t="s">
        <v>880</v>
      </c>
    </row>
    <row r="17" spans="1:9" ht="12">
      <c r="A17" s="346" t="s">
        <v>881</v>
      </c>
      <c r="B17" s="338"/>
      <c r="C17" s="338"/>
      <c r="D17" s="338"/>
      <c r="E17" s="266">
        <v>0.06</v>
      </c>
      <c r="F17" s="359">
        <f>F16*E17</f>
        <v>0</v>
      </c>
      <c r="G17" s="359"/>
      <c r="H17" s="265"/>
      <c r="I17" s="250" t="s">
        <v>880</v>
      </c>
    </row>
    <row r="18" spans="1:9" ht="12">
      <c r="A18" s="338" t="s">
        <v>882</v>
      </c>
      <c r="B18" s="338"/>
      <c r="C18" s="338"/>
      <c r="D18" s="338"/>
      <c r="E18" s="264"/>
      <c r="F18" s="339">
        <f>'RR - VCHOD B'!G101</f>
        <v>0</v>
      </c>
      <c r="G18" s="339"/>
      <c r="H18" s="265"/>
      <c r="I18" s="250" t="s">
        <v>880</v>
      </c>
    </row>
    <row r="19" spans="1:9" ht="12">
      <c r="A19" s="338" t="s">
        <v>883</v>
      </c>
      <c r="B19" s="338"/>
      <c r="C19" s="338"/>
      <c r="D19" s="338"/>
      <c r="E19" s="264"/>
      <c r="F19" s="339">
        <f>'RR - VCHOD B'!I101</f>
        <v>0</v>
      </c>
      <c r="G19" s="339"/>
      <c r="H19" s="265"/>
      <c r="I19" s="250" t="s">
        <v>880</v>
      </c>
    </row>
    <row r="20" spans="1:9" ht="12">
      <c r="A20" s="346" t="s">
        <v>884</v>
      </c>
      <c r="B20" s="338"/>
      <c r="C20" s="338"/>
      <c r="D20" s="338"/>
      <c r="E20" s="264"/>
      <c r="F20" s="339">
        <v>0</v>
      </c>
      <c r="G20" s="339"/>
      <c r="H20" s="265"/>
      <c r="I20" s="250" t="s">
        <v>880</v>
      </c>
    </row>
    <row r="21" spans="1:9" ht="12">
      <c r="A21" s="351" t="s">
        <v>885</v>
      </c>
      <c r="B21" s="351"/>
      <c r="C21" s="351"/>
      <c r="D21" s="351"/>
      <c r="E21" s="267"/>
      <c r="F21" s="345">
        <f>SUM(F16:G20)</f>
        <v>0</v>
      </c>
      <c r="G21" s="345"/>
      <c r="H21" s="268"/>
      <c r="I21" s="269" t="s">
        <v>880</v>
      </c>
    </row>
    <row r="22" spans="1:9" ht="13.5" thickBot="1">
      <c r="A22" s="262"/>
      <c r="B22" s="262"/>
      <c r="C22" s="262"/>
      <c r="D22" s="262"/>
      <c r="E22" s="270"/>
      <c r="F22" s="271"/>
      <c r="G22" s="271"/>
      <c r="H22" s="262"/>
      <c r="I22" s="262"/>
    </row>
    <row r="23" spans="5:7" ht="12">
      <c r="E23" s="264"/>
      <c r="F23" s="272"/>
      <c r="G23" s="272"/>
    </row>
    <row r="24" spans="1:9" ht="12">
      <c r="A24" s="337" t="s">
        <v>886</v>
      </c>
      <c r="B24" s="338"/>
      <c r="C24" s="338"/>
      <c r="D24" s="338"/>
      <c r="E24" s="266">
        <v>0.05</v>
      </c>
      <c r="F24" s="339">
        <f>F19*E24</f>
        <v>0</v>
      </c>
      <c r="G24" s="339"/>
      <c r="H24" s="265"/>
      <c r="I24" s="250" t="s">
        <v>880</v>
      </c>
    </row>
    <row r="25" spans="1:9" ht="12">
      <c r="A25" s="346" t="s">
        <v>887</v>
      </c>
      <c r="B25" s="338"/>
      <c r="C25" s="338"/>
      <c r="D25" s="338"/>
      <c r="E25" s="266">
        <v>0.015</v>
      </c>
      <c r="F25" s="339">
        <f>F20*E25</f>
        <v>0</v>
      </c>
      <c r="G25" s="339"/>
      <c r="H25" s="265"/>
      <c r="I25" s="250" t="s">
        <v>880</v>
      </c>
    </row>
    <row r="26" spans="1:9" ht="12">
      <c r="A26" s="351" t="s">
        <v>888</v>
      </c>
      <c r="B26" s="351"/>
      <c r="C26" s="351"/>
      <c r="D26" s="351"/>
      <c r="E26" s="264"/>
      <c r="F26" s="345">
        <f>SUM(F24:G25)</f>
        <v>0</v>
      </c>
      <c r="G26" s="345"/>
      <c r="H26" s="269"/>
      <c r="I26" s="269" t="s">
        <v>880</v>
      </c>
    </row>
    <row r="27" spans="5:7" ht="12">
      <c r="E27" s="264"/>
      <c r="F27" s="272"/>
      <c r="G27" s="272"/>
    </row>
    <row r="28" spans="1:7" ht="12">
      <c r="A28" s="346"/>
      <c r="B28" s="338"/>
      <c r="C28" s="338"/>
      <c r="D28" s="338"/>
      <c r="E28" s="266"/>
      <c r="F28" s="339"/>
      <c r="G28" s="339"/>
    </row>
    <row r="29" spans="1:7" ht="12">
      <c r="A29" s="337"/>
      <c r="B29" s="338"/>
      <c r="C29" s="338"/>
      <c r="D29" s="338"/>
      <c r="E29" s="266"/>
      <c r="F29" s="339"/>
      <c r="G29" s="339"/>
    </row>
    <row r="30" spans="1:9" ht="12">
      <c r="A30" s="347" t="s">
        <v>889</v>
      </c>
      <c r="B30" s="347"/>
      <c r="C30" s="347"/>
      <c r="D30" s="347"/>
      <c r="E30" s="263"/>
      <c r="F30" s="345">
        <f>F21+F26+F28+F29</f>
        <v>0</v>
      </c>
      <c r="G30" s="345"/>
      <c r="H30" s="269"/>
      <c r="I30" s="269" t="s">
        <v>880</v>
      </c>
    </row>
    <row r="31" spans="1:9" ht="13.5" thickBot="1">
      <c r="A31" s="262"/>
      <c r="B31" s="262"/>
      <c r="C31" s="262"/>
      <c r="D31" s="262"/>
      <c r="E31" s="262"/>
      <c r="F31" s="271"/>
      <c r="G31" s="271"/>
      <c r="H31" s="262"/>
      <c r="I31" s="262"/>
    </row>
    <row r="32" spans="6:7" ht="12">
      <c r="F32" s="272"/>
      <c r="G32" s="272"/>
    </row>
    <row r="33" spans="1:7" ht="12">
      <c r="A33" s="348" t="s">
        <v>890</v>
      </c>
      <c r="B33" s="348"/>
      <c r="C33" s="348"/>
      <c r="D33" s="348"/>
      <c r="E33" s="264"/>
      <c r="F33" s="272"/>
      <c r="G33" s="272"/>
    </row>
    <row r="34" spans="1:9" ht="26.25" customHeight="1">
      <c r="A34" s="349" t="s">
        <v>891</v>
      </c>
      <c r="B34" s="350"/>
      <c r="C34" s="350"/>
      <c r="D34" s="350"/>
      <c r="E34" s="266">
        <v>0.015</v>
      </c>
      <c r="F34" s="339">
        <f>F30*E34</f>
        <v>0</v>
      </c>
      <c r="G34" s="339"/>
      <c r="I34" s="250" t="s">
        <v>880</v>
      </c>
    </row>
    <row r="35" spans="1:9" ht="12">
      <c r="A35" s="337" t="s">
        <v>892</v>
      </c>
      <c r="B35" s="338"/>
      <c r="C35" s="338"/>
      <c r="D35" s="338"/>
      <c r="E35" s="266">
        <v>0.018</v>
      </c>
      <c r="F35" s="339">
        <f>F30*E35</f>
        <v>0</v>
      </c>
      <c r="G35" s="339"/>
      <c r="I35" s="250" t="s">
        <v>880</v>
      </c>
    </row>
    <row r="36" spans="1:9" ht="12">
      <c r="A36" s="344" t="s">
        <v>893</v>
      </c>
      <c r="B36" s="344"/>
      <c r="C36" s="344"/>
      <c r="D36" s="344"/>
      <c r="E36" s="264"/>
      <c r="F36" s="345">
        <f>SUM(F34:G35)</f>
        <v>0</v>
      </c>
      <c r="G36" s="345"/>
      <c r="H36" s="269"/>
      <c r="I36" s="269" t="s">
        <v>880</v>
      </c>
    </row>
    <row r="37" spans="1:9" ht="13.5" thickBot="1">
      <c r="A37" s="262"/>
      <c r="B37" s="262"/>
      <c r="C37" s="262"/>
      <c r="D37" s="262"/>
      <c r="E37" s="262"/>
      <c r="F37" s="271"/>
      <c r="G37" s="271"/>
      <c r="H37" s="262"/>
      <c r="I37" s="262"/>
    </row>
    <row r="38" spans="6:7" ht="12">
      <c r="F38" s="272"/>
      <c r="G38" s="272"/>
    </row>
    <row r="39" spans="1:9" ht="12">
      <c r="A39" s="337" t="s">
        <v>894</v>
      </c>
      <c r="B39" s="338"/>
      <c r="C39" s="338"/>
      <c r="D39" s="338"/>
      <c r="E39" s="266">
        <v>0.015</v>
      </c>
      <c r="F39" s="339">
        <f>F30*E39</f>
        <v>0</v>
      </c>
      <c r="G39" s="339"/>
      <c r="I39" s="250" t="s">
        <v>880</v>
      </c>
    </row>
    <row r="40" spans="1:9" ht="13.5" thickBot="1">
      <c r="A40" s="262"/>
      <c r="B40" s="262"/>
      <c r="C40" s="262"/>
      <c r="D40" s="262"/>
      <c r="E40" s="262"/>
      <c r="F40" s="271"/>
      <c r="G40" s="271"/>
      <c r="H40" s="262"/>
      <c r="I40" s="262"/>
    </row>
    <row r="41" spans="6:7" ht="12">
      <c r="F41" s="272"/>
      <c r="G41" s="272"/>
    </row>
    <row r="42" spans="1:17" ht="18" customHeight="1">
      <c r="A42" s="340" t="s">
        <v>895</v>
      </c>
      <c r="B42" s="340"/>
      <c r="C42" s="340"/>
      <c r="D42" s="340"/>
      <c r="E42" s="273"/>
      <c r="F42" s="341">
        <f>F30+F36+F39</f>
        <v>0</v>
      </c>
      <c r="G42" s="341"/>
      <c r="H42" s="274"/>
      <c r="I42" s="275" t="s">
        <v>880</v>
      </c>
      <c r="Q42" s="272">
        <f>F42</f>
        <v>0</v>
      </c>
    </row>
    <row r="43" spans="6:7" ht="12">
      <c r="F43" s="272"/>
      <c r="G43" s="272"/>
    </row>
    <row r="44" spans="4:9" ht="12">
      <c r="D44" s="276" t="s">
        <v>896</v>
      </c>
      <c r="E44" s="277">
        <v>0</v>
      </c>
      <c r="F44" s="342">
        <f>F42*E44</f>
        <v>0</v>
      </c>
      <c r="G44" s="342"/>
      <c r="H44" s="264"/>
      <c r="I44" s="264" t="s">
        <v>880</v>
      </c>
    </row>
    <row r="45" spans="4:9" ht="12">
      <c r="D45" s="278" t="s">
        <v>896</v>
      </c>
      <c r="E45" s="279">
        <v>0.21</v>
      </c>
      <c r="F45" s="343">
        <f>F42*E45</f>
        <v>0</v>
      </c>
      <c r="G45" s="343"/>
      <c r="H45" s="280"/>
      <c r="I45" s="280" t="s">
        <v>880</v>
      </c>
    </row>
    <row r="46" spans="6:7" ht="13.5" thickBot="1">
      <c r="F46" s="272"/>
      <c r="G46" s="272"/>
    </row>
    <row r="47" spans="1:9" s="284" customFormat="1" ht="25.5" customHeight="1" thickBot="1">
      <c r="A47" s="334" t="s">
        <v>897</v>
      </c>
      <c r="B47" s="335"/>
      <c r="C47" s="335"/>
      <c r="D47" s="335"/>
      <c r="E47" s="281"/>
      <c r="F47" s="336">
        <f>F42+F45</f>
        <v>0</v>
      </c>
      <c r="G47" s="336"/>
      <c r="H47" s="282"/>
      <c r="I47" s="283" t="s">
        <v>880</v>
      </c>
    </row>
  </sheetData>
  <sheetProtection password="DAFF" sheet="1" objects="1" scenarios="1"/>
  <protectedRanges>
    <protectedRange sqref="B3:B5 A7:I48 A1:I2" name="Oblast1"/>
    <protectedRange sqref="A4:A5" name="Oblast1_1"/>
    <protectedRange sqref="C3:I3" name="Oblast1_2_1_1"/>
    <protectedRange sqref="C4 D4:I5" name="Oblast1_3_1"/>
  </protectedRanges>
  <mergeCells count="61">
    <mergeCell ref="A7:B7"/>
    <mergeCell ref="C7:D7"/>
    <mergeCell ref="E7:F7"/>
    <mergeCell ref="G7:I7"/>
    <mergeCell ref="A2:B3"/>
    <mergeCell ref="C2:I2"/>
    <mergeCell ref="C3:I3"/>
    <mergeCell ref="A4:B5"/>
    <mergeCell ref="C4:I5"/>
    <mergeCell ref="A8:C8"/>
    <mergeCell ref="E8:G8"/>
    <mergeCell ref="A9:B9"/>
    <mergeCell ref="C9:D9"/>
    <mergeCell ref="E9:F9"/>
    <mergeCell ref="G9:I9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19:D19"/>
    <mergeCell ref="F19:G19"/>
    <mergeCell ref="A20:D20"/>
    <mergeCell ref="F20:G20"/>
    <mergeCell ref="A21:D21"/>
    <mergeCell ref="F21:G21"/>
    <mergeCell ref="A24:D24"/>
    <mergeCell ref="F24:G24"/>
    <mergeCell ref="A25:D25"/>
    <mergeCell ref="F25:G25"/>
    <mergeCell ref="A26:D26"/>
    <mergeCell ref="F26:G26"/>
    <mergeCell ref="A36:D36"/>
    <mergeCell ref="F36:G36"/>
    <mergeCell ref="A28:D28"/>
    <mergeCell ref="F28:G28"/>
    <mergeCell ref="A29:D29"/>
    <mergeCell ref="F29:G29"/>
    <mergeCell ref="A30:D30"/>
    <mergeCell ref="F30:G30"/>
    <mergeCell ref="A33:D33"/>
    <mergeCell ref="A34:D34"/>
    <mergeCell ref="F34:G34"/>
    <mergeCell ref="A35:D35"/>
    <mergeCell ref="F35:G35"/>
    <mergeCell ref="A47:D47"/>
    <mergeCell ref="F47:G47"/>
    <mergeCell ref="A39:D39"/>
    <mergeCell ref="F39:G39"/>
    <mergeCell ref="A42:D42"/>
    <mergeCell ref="F42:G42"/>
    <mergeCell ref="F44:G44"/>
    <mergeCell ref="F45:G4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03"/>
  <sheetViews>
    <sheetView view="pageBreakPreview" zoomScale="90" zoomScaleSheetLayoutView="90" workbookViewId="0" topLeftCell="A1">
      <pane ySplit="3" topLeftCell="A8" activePane="bottomLeft" state="frozen"/>
      <selection pane="topLeft" activeCell="P43" sqref="P43"/>
      <selection pane="bottomLeft" activeCell="F8" sqref="F8"/>
    </sheetView>
  </sheetViews>
  <sheetFormatPr defaultColWidth="9.140625" defaultRowHeight="12"/>
  <cols>
    <col min="1" max="1" width="6.7109375" style="551" customWidth="1"/>
    <col min="2" max="2" width="4.28125" style="524" customWidth="1"/>
    <col min="3" max="3" width="105.140625" style="524" customWidth="1"/>
    <col min="4" max="4" width="9.421875" style="524" bestFit="1" customWidth="1"/>
    <col min="5" max="5" width="9.421875" style="524" customWidth="1"/>
    <col min="6" max="6" width="11.421875" style="524" bestFit="1" customWidth="1"/>
    <col min="7" max="7" width="14.8515625" style="524" customWidth="1"/>
    <col min="8" max="8" width="13.7109375" style="524" customWidth="1"/>
    <col min="9" max="9" width="14.7109375" style="524" bestFit="1" customWidth="1"/>
    <col min="10" max="10" width="16.7109375" style="524" customWidth="1"/>
    <col min="11" max="11" width="26.7109375" style="524" customWidth="1"/>
    <col min="12" max="12" width="12.421875" style="524" hidden="1" customWidth="1"/>
    <col min="13" max="14" width="15.00390625" style="525" hidden="1" customWidth="1"/>
    <col min="15" max="16" width="15.00390625" style="530" hidden="1" customWidth="1"/>
    <col min="17" max="17" width="11.8515625" style="530" hidden="1" customWidth="1"/>
    <col min="18" max="18" width="12.140625" style="524" hidden="1" customWidth="1"/>
    <col min="19" max="19" width="17.421875" style="524" customWidth="1"/>
    <col min="20" max="256" width="9.28125" style="524" customWidth="1"/>
    <col min="257" max="257" width="6.7109375" style="524" customWidth="1"/>
    <col min="258" max="258" width="4.28125" style="524" customWidth="1"/>
    <col min="259" max="259" width="105.140625" style="524" customWidth="1"/>
    <col min="260" max="260" width="9.421875" style="524" bestFit="1" customWidth="1"/>
    <col min="261" max="261" width="9.421875" style="524" customWidth="1"/>
    <col min="262" max="262" width="11.421875" style="524" bestFit="1" customWidth="1"/>
    <col min="263" max="263" width="14.8515625" style="524" customWidth="1"/>
    <col min="264" max="264" width="13.7109375" style="524" customWidth="1"/>
    <col min="265" max="265" width="14.7109375" style="524" bestFit="1" customWidth="1"/>
    <col min="266" max="266" width="16.7109375" style="524" customWidth="1"/>
    <col min="267" max="267" width="26.7109375" style="524" customWidth="1"/>
    <col min="268" max="274" width="9.140625" style="524" hidden="1" customWidth="1"/>
    <col min="275" max="275" width="17.421875" style="524" customWidth="1"/>
    <col min="276" max="512" width="9.28125" style="524" customWidth="1"/>
    <col min="513" max="513" width="6.7109375" style="524" customWidth="1"/>
    <col min="514" max="514" width="4.28125" style="524" customWidth="1"/>
    <col min="515" max="515" width="105.140625" style="524" customWidth="1"/>
    <col min="516" max="516" width="9.421875" style="524" bestFit="1" customWidth="1"/>
    <col min="517" max="517" width="9.421875" style="524" customWidth="1"/>
    <col min="518" max="518" width="11.421875" style="524" bestFit="1" customWidth="1"/>
    <col min="519" max="519" width="14.8515625" style="524" customWidth="1"/>
    <col min="520" max="520" width="13.7109375" style="524" customWidth="1"/>
    <col min="521" max="521" width="14.7109375" style="524" bestFit="1" customWidth="1"/>
    <col min="522" max="522" width="16.7109375" style="524" customWidth="1"/>
    <col min="523" max="523" width="26.7109375" style="524" customWidth="1"/>
    <col min="524" max="530" width="9.140625" style="524" hidden="1" customWidth="1"/>
    <col min="531" max="531" width="17.421875" style="524" customWidth="1"/>
    <col min="532" max="768" width="9.28125" style="524" customWidth="1"/>
    <col min="769" max="769" width="6.7109375" style="524" customWidth="1"/>
    <col min="770" max="770" width="4.28125" style="524" customWidth="1"/>
    <col min="771" max="771" width="105.140625" style="524" customWidth="1"/>
    <col min="772" max="772" width="9.421875" style="524" bestFit="1" customWidth="1"/>
    <col min="773" max="773" width="9.421875" style="524" customWidth="1"/>
    <col min="774" max="774" width="11.421875" style="524" bestFit="1" customWidth="1"/>
    <col min="775" max="775" width="14.8515625" style="524" customWidth="1"/>
    <col min="776" max="776" width="13.7109375" style="524" customWidth="1"/>
    <col min="777" max="777" width="14.7109375" style="524" bestFit="1" customWidth="1"/>
    <col min="778" max="778" width="16.7109375" style="524" customWidth="1"/>
    <col min="779" max="779" width="26.7109375" style="524" customWidth="1"/>
    <col min="780" max="786" width="9.140625" style="524" hidden="1" customWidth="1"/>
    <col min="787" max="787" width="17.421875" style="524" customWidth="1"/>
    <col min="788" max="1024" width="9.28125" style="524" customWidth="1"/>
    <col min="1025" max="1025" width="6.7109375" style="524" customWidth="1"/>
    <col min="1026" max="1026" width="4.28125" style="524" customWidth="1"/>
    <col min="1027" max="1027" width="105.140625" style="524" customWidth="1"/>
    <col min="1028" max="1028" width="9.421875" style="524" bestFit="1" customWidth="1"/>
    <col min="1029" max="1029" width="9.421875" style="524" customWidth="1"/>
    <col min="1030" max="1030" width="11.421875" style="524" bestFit="1" customWidth="1"/>
    <col min="1031" max="1031" width="14.8515625" style="524" customWidth="1"/>
    <col min="1032" max="1032" width="13.7109375" style="524" customWidth="1"/>
    <col min="1033" max="1033" width="14.7109375" style="524" bestFit="1" customWidth="1"/>
    <col min="1034" max="1034" width="16.7109375" style="524" customWidth="1"/>
    <col min="1035" max="1035" width="26.7109375" style="524" customWidth="1"/>
    <col min="1036" max="1042" width="9.140625" style="524" hidden="1" customWidth="1"/>
    <col min="1043" max="1043" width="17.421875" style="524" customWidth="1"/>
    <col min="1044" max="1280" width="9.28125" style="524" customWidth="1"/>
    <col min="1281" max="1281" width="6.7109375" style="524" customWidth="1"/>
    <col min="1282" max="1282" width="4.28125" style="524" customWidth="1"/>
    <col min="1283" max="1283" width="105.140625" style="524" customWidth="1"/>
    <col min="1284" max="1284" width="9.421875" style="524" bestFit="1" customWidth="1"/>
    <col min="1285" max="1285" width="9.421875" style="524" customWidth="1"/>
    <col min="1286" max="1286" width="11.421875" style="524" bestFit="1" customWidth="1"/>
    <col min="1287" max="1287" width="14.8515625" style="524" customWidth="1"/>
    <col min="1288" max="1288" width="13.7109375" style="524" customWidth="1"/>
    <col min="1289" max="1289" width="14.7109375" style="524" bestFit="1" customWidth="1"/>
    <col min="1290" max="1290" width="16.7109375" style="524" customWidth="1"/>
    <col min="1291" max="1291" width="26.7109375" style="524" customWidth="1"/>
    <col min="1292" max="1298" width="9.140625" style="524" hidden="1" customWidth="1"/>
    <col min="1299" max="1299" width="17.421875" style="524" customWidth="1"/>
    <col min="1300" max="1536" width="9.28125" style="524" customWidth="1"/>
    <col min="1537" max="1537" width="6.7109375" style="524" customWidth="1"/>
    <col min="1538" max="1538" width="4.28125" style="524" customWidth="1"/>
    <col min="1539" max="1539" width="105.140625" style="524" customWidth="1"/>
    <col min="1540" max="1540" width="9.421875" style="524" bestFit="1" customWidth="1"/>
    <col min="1541" max="1541" width="9.421875" style="524" customWidth="1"/>
    <col min="1542" max="1542" width="11.421875" style="524" bestFit="1" customWidth="1"/>
    <col min="1543" max="1543" width="14.8515625" style="524" customWidth="1"/>
    <col min="1544" max="1544" width="13.7109375" style="524" customWidth="1"/>
    <col min="1545" max="1545" width="14.7109375" style="524" bestFit="1" customWidth="1"/>
    <col min="1546" max="1546" width="16.7109375" style="524" customWidth="1"/>
    <col min="1547" max="1547" width="26.7109375" style="524" customWidth="1"/>
    <col min="1548" max="1554" width="9.140625" style="524" hidden="1" customWidth="1"/>
    <col min="1555" max="1555" width="17.421875" style="524" customWidth="1"/>
    <col min="1556" max="1792" width="9.28125" style="524" customWidth="1"/>
    <col min="1793" max="1793" width="6.7109375" style="524" customWidth="1"/>
    <col min="1794" max="1794" width="4.28125" style="524" customWidth="1"/>
    <col min="1795" max="1795" width="105.140625" style="524" customWidth="1"/>
    <col min="1796" max="1796" width="9.421875" style="524" bestFit="1" customWidth="1"/>
    <col min="1797" max="1797" width="9.421875" style="524" customWidth="1"/>
    <col min="1798" max="1798" width="11.421875" style="524" bestFit="1" customWidth="1"/>
    <col min="1799" max="1799" width="14.8515625" style="524" customWidth="1"/>
    <col min="1800" max="1800" width="13.7109375" style="524" customWidth="1"/>
    <col min="1801" max="1801" width="14.7109375" style="524" bestFit="1" customWidth="1"/>
    <col min="1802" max="1802" width="16.7109375" style="524" customWidth="1"/>
    <col min="1803" max="1803" width="26.7109375" style="524" customWidth="1"/>
    <col min="1804" max="1810" width="9.140625" style="524" hidden="1" customWidth="1"/>
    <col min="1811" max="1811" width="17.421875" style="524" customWidth="1"/>
    <col min="1812" max="2048" width="9.28125" style="524" customWidth="1"/>
    <col min="2049" max="2049" width="6.7109375" style="524" customWidth="1"/>
    <col min="2050" max="2050" width="4.28125" style="524" customWidth="1"/>
    <col min="2051" max="2051" width="105.140625" style="524" customWidth="1"/>
    <col min="2052" max="2052" width="9.421875" style="524" bestFit="1" customWidth="1"/>
    <col min="2053" max="2053" width="9.421875" style="524" customWidth="1"/>
    <col min="2054" max="2054" width="11.421875" style="524" bestFit="1" customWidth="1"/>
    <col min="2055" max="2055" width="14.8515625" style="524" customWidth="1"/>
    <col min="2056" max="2056" width="13.7109375" style="524" customWidth="1"/>
    <col min="2057" max="2057" width="14.7109375" style="524" bestFit="1" customWidth="1"/>
    <col min="2058" max="2058" width="16.7109375" style="524" customWidth="1"/>
    <col min="2059" max="2059" width="26.7109375" style="524" customWidth="1"/>
    <col min="2060" max="2066" width="9.140625" style="524" hidden="1" customWidth="1"/>
    <col min="2067" max="2067" width="17.421875" style="524" customWidth="1"/>
    <col min="2068" max="2304" width="9.28125" style="524" customWidth="1"/>
    <col min="2305" max="2305" width="6.7109375" style="524" customWidth="1"/>
    <col min="2306" max="2306" width="4.28125" style="524" customWidth="1"/>
    <col min="2307" max="2307" width="105.140625" style="524" customWidth="1"/>
    <col min="2308" max="2308" width="9.421875" style="524" bestFit="1" customWidth="1"/>
    <col min="2309" max="2309" width="9.421875" style="524" customWidth="1"/>
    <col min="2310" max="2310" width="11.421875" style="524" bestFit="1" customWidth="1"/>
    <col min="2311" max="2311" width="14.8515625" style="524" customWidth="1"/>
    <col min="2312" max="2312" width="13.7109375" style="524" customWidth="1"/>
    <col min="2313" max="2313" width="14.7109375" style="524" bestFit="1" customWidth="1"/>
    <col min="2314" max="2314" width="16.7109375" style="524" customWidth="1"/>
    <col min="2315" max="2315" width="26.7109375" style="524" customWidth="1"/>
    <col min="2316" max="2322" width="9.140625" style="524" hidden="1" customWidth="1"/>
    <col min="2323" max="2323" width="17.421875" style="524" customWidth="1"/>
    <col min="2324" max="2560" width="9.28125" style="524" customWidth="1"/>
    <col min="2561" max="2561" width="6.7109375" style="524" customWidth="1"/>
    <col min="2562" max="2562" width="4.28125" style="524" customWidth="1"/>
    <col min="2563" max="2563" width="105.140625" style="524" customWidth="1"/>
    <col min="2564" max="2564" width="9.421875" style="524" bestFit="1" customWidth="1"/>
    <col min="2565" max="2565" width="9.421875" style="524" customWidth="1"/>
    <col min="2566" max="2566" width="11.421875" style="524" bestFit="1" customWidth="1"/>
    <col min="2567" max="2567" width="14.8515625" style="524" customWidth="1"/>
    <col min="2568" max="2568" width="13.7109375" style="524" customWidth="1"/>
    <col min="2569" max="2569" width="14.7109375" style="524" bestFit="1" customWidth="1"/>
    <col min="2570" max="2570" width="16.7109375" style="524" customWidth="1"/>
    <col min="2571" max="2571" width="26.7109375" style="524" customWidth="1"/>
    <col min="2572" max="2578" width="9.140625" style="524" hidden="1" customWidth="1"/>
    <col min="2579" max="2579" width="17.421875" style="524" customWidth="1"/>
    <col min="2580" max="2816" width="9.28125" style="524" customWidth="1"/>
    <col min="2817" max="2817" width="6.7109375" style="524" customWidth="1"/>
    <col min="2818" max="2818" width="4.28125" style="524" customWidth="1"/>
    <col min="2819" max="2819" width="105.140625" style="524" customWidth="1"/>
    <col min="2820" max="2820" width="9.421875" style="524" bestFit="1" customWidth="1"/>
    <col min="2821" max="2821" width="9.421875" style="524" customWidth="1"/>
    <col min="2822" max="2822" width="11.421875" style="524" bestFit="1" customWidth="1"/>
    <col min="2823" max="2823" width="14.8515625" style="524" customWidth="1"/>
    <col min="2824" max="2824" width="13.7109375" style="524" customWidth="1"/>
    <col min="2825" max="2825" width="14.7109375" style="524" bestFit="1" customWidth="1"/>
    <col min="2826" max="2826" width="16.7109375" style="524" customWidth="1"/>
    <col min="2827" max="2827" width="26.7109375" style="524" customWidth="1"/>
    <col min="2828" max="2834" width="9.140625" style="524" hidden="1" customWidth="1"/>
    <col min="2835" max="2835" width="17.421875" style="524" customWidth="1"/>
    <col min="2836" max="3072" width="9.28125" style="524" customWidth="1"/>
    <col min="3073" max="3073" width="6.7109375" style="524" customWidth="1"/>
    <col min="3074" max="3074" width="4.28125" style="524" customWidth="1"/>
    <col min="3075" max="3075" width="105.140625" style="524" customWidth="1"/>
    <col min="3076" max="3076" width="9.421875" style="524" bestFit="1" customWidth="1"/>
    <col min="3077" max="3077" width="9.421875" style="524" customWidth="1"/>
    <col min="3078" max="3078" width="11.421875" style="524" bestFit="1" customWidth="1"/>
    <col min="3079" max="3079" width="14.8515625" style="524" customWidth="1"/>
    <col min="3080" max="3080" width="13.7109375" style="524" customWidth="1"/>
    <col min="3081" max="3081" width="14.7109375" style="524" bestFit="1" customWidth="1"/>
    <col min="3082" max="3082" width="16.7109375" style="524" customWidth="1"/>
    <col min="3083" max="3083" width="26.7109375" style="524" customWidth="1"/>
    <col min="3084" max="3090" width="9.140625" style="524" hidden="1" customWidth="1"/>
    <col min="3091" max="3091" width="17.421875" style="524" customWidth="1"/>
    <col min="3092" max="3328" width="9.28125" style="524" customWidth="1"/>
    <col min="3329" max="3329" width="6.7109375" style="524" customWidth="1"/>
    <col min="3330" max="3330" width="4.28125" style="524" customWidth="1"/>
    <col min="3331" max="3331" width="105.140625" style="524" customWidth="1"/>
    <col min="3332" max="3332" width="9.421875" style="524" bestFit="1" customWidth="1"/>
    <col min="3333" max="3333" width="9.421875" style="524" customWidth="1"/>
    <col min="3334" max="3334" width="11.421875" style="524" bestFit="1" customWidth="1"/>
    <col min="3335" max="3335" width="14.8515625" style="524" customWidth="1"/>
    <col min="3336" max="3336" width="13.7109375" style="524" customWidth="1"/>
    <col min="3337" max="3337" width="14.7109375" style="524" bestFit="1" customWidth="1"/>
    <col min="3338" max="3338" width="16.7109375" style="524" customWidth="1"/>
    <col min="3339" max="3339" width="26.7109375" style="524" customWidth="1"/>
    <col min="3340" max="3346" width="9.140625" style="524" hidden="1" customWidth="1"/>
    <col min="3347" max="3347" width="17.421875" style="524" customWidth="1"/>
    <col min="3348" max="3584" width="9.28125" style="524" customWidth="1"/>
    <col min="3585" max="3585" width="6.7109375" style="524" customWidth="1"/>
    <col min="3586" max="3586" width="4.28125" style="524" customWidth="1"/>
    <col min="3587" max="3587" width="105.140625" style="524" customWidth="1"/>
    <col min="3588" max="3588" width="9.421875" style="524" bestFit="1" customWidth="1"/>
    <col min="3589" max="3589" width="9.421875" style="524" customWidth="1"/>
    <col min="3590" max="3590" width="11.421875" style="524" bestFit="1" customWidth="1"/>
    <col min="3591" max="3591" width="14.8515625" style="524" customWidth="1"/>
    <col min="3592" max="3592" width="13.7109375" style="524" customWidth="1"/>
    <col min="3593" max="3593" width="14.7109375" style="524" bestFit="1" customWidth="1"/>
    <col min="3594" max="3594" width="16.7109375" style="524" customWidth="1"/>
    <col min="3595" max="3595" width="26.7109375" style="524" customWidth="1"/>
    <col min="3596" max="3602" width="9.140625" style="524" hidden="1" customWidth="1"/>
    <col min="3603" max="3603" width="17.421875" style="524" customWidth="1"/>
    <col min="3604" max="3840" width="9.28125" style="524" customWidth="1"/>
    <col min="3841" max="3841" width="6.7109375" style="524" customWidth="1"/>
    <col min="3842" max="3842" width="4.28125" style="524" customWidth="1"/>
    <col min="3843" max="3843" width="105.140625" style="524" customWidth="1"/>
    <col min="3844" max="3844" width="9.421875" style="524" bestFit="1" customWidth="1"/>
    <col min="3845" max="3845" width="9.421875" style="524" customWidth="1"/>
    <col min="3846" max="3846" width="11.421875" style="524" bestFit="1" customWidth="1"/>
    <col min="3847" max="3847" width="14.8515625" style="524" customWidth="1"/>
    <col min="3848" max="3848" width="13.7109375" style="524" customWidth="1"/>
    <col min="3849" max="3849" width="14.7109375" style="524" bestFit="1" customWidth="1"/>
    <col min="3850" max="3850" width="16.7109375" style="524" customWidth="1"/>
    <col min="3851" max="3851" width="26.7109375" style="524" customWidth="1"/>
    <col min="3852" max="3858" width="9.140625" style="524" hidden="1" customWidth="1"/>
    <col min="3859" max="3859" width="17.421875" style="524" customWidth="1"/>
    <col min="3860" max="4096" width="9.28125" style="524" customWidth="1"/>
    <col min="4097" max="4097" width="6.7109375" style="524" customWidth="1"/>
    <col min="4098" max="4098" width="4.28125" style="524" customWidth="1"/>
    <col min="4099" max="4099" width="105.140625" style="524" customWidth="1"/>
    <col min="4100" max="4100" width="9.421875" style="524" bestFit="1" customWidth="1"/>
    <col min="4101" max="4101" width="9.421875" style="524" customWidth="1"/>
    <col min="4102" max="4102" width="11.421875" style="524" bestFit="1" customWidth="1"/>
    <col min="4103" max="4103" width="14.8515625" style="524" customWidth="1"/>
    <col min="4104" max="4104" width="13.7109375" style="524" customWidth="1"/>
    <col min="4105" max="4105" width="14.7109375" style="524" bestFit="1" customWidth="1"/>
    <col min="4106" max="4106" width="16.7109375" style="524" customWidth="1"/>
    <col min="4107" max="4107" width="26.7109375" style="524" customWidth="1"/>
    <col min="4108" max="4114" width="9.140625" style="524" hidden="1" customWidth="1"/>
    <col min="4115" max="4115" width="17.421875" style="524" customWidth="1"/>
    <col min="4116" max="4352" width="9.28125" style="524" customWidth="1"/>
    <col min="4353" max="4353" width="6.7109375" style="524" customWidth="1"/>
    <col min="4354" max="4354" width="4.28125" style="524" customWidth="1"/>
    <col min="4355" max="4355" width="105.140625" style="524" customWidth="1"/>
    <col min="4356" max="4356" width="9.421875" style="524" bestFit="1" customWidth="1"/>
    <col min="4357" max="4357" width="9.421875" style="524" customWidth="1"/>
    <col min="4358" max="4358" width="11.421875" style="524" bestFit="1" customWidth="1"/>
    <col min="4359" max="4359" width="14.8515625" style="524" customWidth="1"/>
    <col min="4360" max="4360" width="13.7109375" style="524" customWidth="1"/>
    <col min="4361" max="4361" width="14.7109375" style="524" bestFit="1" customWidth="1"/>
    <col min="4362" max="4362" width="16.7109375" style="524" customWidth="1"/>
    <col min="4363" max="4363" width="26.7109375" style="524" customWidth="1"/>
    <col min="4364" max="4370" width="9.140625" style="524" hidden="1" customWidth="1"/>
    <col min="4371" max="4371" width="17.421875" style="524" customWidth="1"/>
    <col min="4372" max="4608" width="9.28125" style="524" customWidth="1"/>
    <col min="4609" max="4609" width="6.7109375" style="524" customWidth="1"/>
    <col min="4610" max="4610" width="4.28125" style="524" customWidth="1"/>
    <col min="4611" max="4611" width="105.140625" style="524" customWidth="1"/>
    <col min="4612" max="4612" width="9.421875" style="524" bestFit="1" customWidth="1"/>
    <col min="4613" max="4613" width="9.421875" style="524" customWidth="1"/>
    <col min="4614" max="4614" width="11.421875" style="524" bestFit="1" customWidth="1"/>
    <col min="4615" max="4615" width="14.8515625" style="524" customWidth="1"/>
    <col min="4616" max="4616" width="13.7109375" style="524" customWidth="1"/>
    <col min="4617" max="4617" width="14.7109375" style="524" bestFit="1" customWidth="1"/>
    <col min="4618" max="4618" width="16.7109375" style="524" customWidth="1"/>
    <col min="4619" max="4619" width="26.7109375" style="524" customWidth="1"/>
    <col min="4620" max="4626" width="9.140625" style="524" hidden="1" customWidth="1"/>
    <col min="4627" max="4627" width="17.421875" style="524" customWidth="1"/>
    <col min="4628" max="4864" width="9.28125" style="524" customWidth="1"/>
    <col min="4865" max="4865" width="6.7109375" style="524" customWidth="1"/>
    <col min="4866" max="4866" width="4.28125" style="524" customWidth="1"/>
    <col min="4867" max="4867" width="105.140625" style="524" customWidth="1"/>
    <col min="4868" max="4868" width="9.421875" style="524" bestFit="1" customWidth="1"/>
    <col min="4869" max="4869" width="9.421875" style="524" customWidth="1"/>
    <col min="4870" max="4870" width="11.421875" style="524" bestFit="1" customWidth="1"/>
    <col min="4871" max="4871" width="14.8515625" style="524" customWidth="1"/>
    <col min="4872" max="4872" width="13.7109375" style="524" customWidth="1"/>
    <col min="4873" max="4873" width="14.7109375" style="524" bestFit="1" customWidth="1"/>
    <col min="4874" max="4874" width="16.7109375" style="524" customWidth="1"/>
    <col min="4875" max="4875" width="26.7109375" style="524" customWidth="1"/>
    <col min="4876" max="4882" width="9.140625" style="524" hidden="1" customWidth="1"/>
    <col min="4883" max="4883" width="17.421875" style="524" customWidth="1"/>
    <col min="4884" max="5120" width="9.28125" style="524" customWidth="1"/>
    <col min="5121" max="5121" width="6.7109375" style="524" customWidth="1"/>
    <col min="5122" max="5122" width="4.28125" style="524" customWidth="1"/>
    <col min="5123" max="5123" width="105.140625" style="524" customWidth="1"/>
    <col min="5124" max="5124" width="9.421875" style="524" bestFit="1" customWidth="1"/>
    <col min="5125" max="5125" width="9.421875" style="524" customWidth="1"/>
    <col min="5126" max="5126" width="11.421875" style="524" bestFit="1" customWidth="1"/>
    <col min="5127" max="5127" width="14.8515625" style="524" customWidth="1"/>
    <col min="5128" max="5128" width="13.7109375" style="524" customWidth="1"/>
    <col min="5129" max="5129" width="14.7109375" style="524" bestFit="1" customWidth="1"/>
    <col min="5130" max="5130" width="16.7109375" style="524" customWidth="1"/>
    <col min="5131" max="5131" width="26.7109375" style="524" customWidth="1"/>
    <col min="5132" max="5138" width="9.140625" style="524" hidden="1" customWidth="1"/>
    <col min="5139" max="5139" width="17.421875" style="524" customWidth="1"/>
    <col min="5140" max="5376" width="9.28125" style="524" customWidth="1"/>
    <col min="5377" max="5377" width="6.7109375" style="524" customWidth="1"/>
    <col min="5378" max="5378" width="4.28125" style="524" customWidth="1"/>
    <col min="5379" max="5379" width="105.140625" style="524" customWidth="1"/>
    <col min="5380" max="5380" width="9.421875" style="524" bestFit="1" customWidth="1"/>
    <col min="5381" max="5381" width="9.421875" style="524" customWidth="1"/>
    <col min="5382" max="5382" width="11.421875" style="524" bestFit="1" customWidth="1"/>
    <col min="5383" max="5383" width="14.8515625" style="524" customWidth="1"/>
    <col min="5384" max="5384" width="13.7109375" style="524" customWidth="1"/>
    <col min="5385" max="5385" width="14.7109375" style="524" bestFit="1" customWidth="1"/>
    <col min="5386" max="5386" width="16.7109375" style="524" customWidth="1"/>
    <col min="5387" max="5387" width="26.7109375" style="524" customWidth="1"/>
    <col min="5388" max="5394" width="9.140625" style="524" hidden="1" customWidth="1"/>
    <col min="5395" max="5395" width="17.421875" style="524" customWidth="1"/>
    <col min="5396" max="5632" width="9.28125" style="524" customWidth="1"/>
    <col min="5633" max="5633" width="6.7109375" style="524" customWidth="1"/>
    <col min="5634" max="5634" width="4.28125" style="524" customWidth="1"/>
    <col min="5635" max="5635" width="105.140625" style="524" customWidth="1"/>
    <col min="5636" max="5636" width="9.421875" style="524" bestFit="1" customWidth="1"/>
    <col min="5637" max="5637" width="9.421875" style="524" customWidth="1"/>
    <col min="5638" max="5638" width="11.421875" style="524" bestFit="1" customWidth="1"/>
    <col min="5639" max="5639" width="14.8515625" style="524" customWidth="1"/>
    <col min="5640" max="5640" width="13.7109375" style="524" customWidth="1"/>
    <col min="5641" max="5641" width="14.7109375" style="524" bestFit="1" customWidth="1"/>
    <col min="5642" max="5642" width="16.7109375" style="524" customWidth="1"/>
    <col min="5643" max="5643" width="26.7109375" style="524" customWidth="1"/>
    <col min="5644" max="5650" width="9.140625" style="524" hidden="1" customWidth="1"/>
    <col min="5651" max="5651" width="17.421875" style="524" customWidth="1"/>
    <col min="5652" max="5888" width="9.28125" style="524" customWidth="1"/>
    <col min="5889" max="5889" width="6.7109375" style="524" customWidth="1"/>
    <col min="5890" max="5890" width="4.28125" style="524" customWidth="1"/>
    <col min="5891" max="5891" width="105.140625" style="524" customWidth="1"/>
    <col min="5892" max="5892" width="9.421875" style="524" bestFit="1" customWidth="1"/>
    <col min="5893" max="5893" width="9.421875" style="524" customWidth="1"/>
    <col min="5894" max="5894" width="11.421875" style="524" bestFit="1" customWidth="1"/>
    <col min="5895" max="5895" width="14.8515625" style="524" customWidth="1"/>
    <col min="5896" max="5896" width="13.7109375" style="524" customWidth="1"/>
    <col min="5897" max="5897" width="14.7109375" style="524" bestFit="1" customWidth="1"/>
    <col min="5898" max="5898" width="16.7109375" style="524" customWidth="1"/>
    <col min="5899" max="5899" width="26.7109375" style="524" customWidth="1"/>
    <col min="5900" max="5906" width="9.140625" style="524" hidden="1" customWidth="1"/>
    <col min="5907" max="5907" width="17.421875" style="524" customWidth="1"/>
    <col min="5908" max="6144" width="9.28125" style="524" customWidth="1"/>
    <col min="6145" max="6145" width="6.7109375" style="524" customWidth="1"/>
    <col min="6146" max="6146" width="4.28125" style="524" customWidth="1"/>
    <col min="6147" max="6147" width="105.140625" style="524" customWidth="1"/>
    <col min="6148" max="6148" width="9.421875" style="524" bestFit="1" customWidth="1"/>
    <col min="6149" max="6149" width="9.421875" style="524" customWidth="1"/>
    <col min="6150" max="6150" width="11.421875" style="524" bestFit="1" customWidth="1"/>
    <col min="6151" max="6151" width="14.8515625" style="524" customWidth="1"/>
    <col min="6152" max="6152" width="13.7109375" style="524" customWidth="1"/>
    <col min="6153" max="6153" width="14.7109375" style="524" bestFit="1" customWidth="1"/>
    <col min="6154" max="6154" width="16.7109375" style="524" customWidth="1"/>
    <col min="6155" max="6155" width="26.7109375" style="524" customWidth="1"/>
    <col min="6156" max="6162" width="9.140625" style="524" hidden="1" customWidth="1"/>
    <col min="6163" max="6163" width="17.421875" style="524" customWidth="1"/>
    <col min="6164" max="6400" width="9.28125" style="524" customWidth="1"/>
    <col min="6401" max="6401" width="6.7109375" style="524" customWidth="1"/>
    <col min="6402" max="6402" width="4.28125" style="524" customWidth="1"/>
    <col min="6403" max="6403" width="105.140625" style="524" customWidth="1"/>
    <col min="6404" max="6404" width="9.421875" style="524" bestFit="1" customWidth="1"/>
    <col min="6405" max="6405" width="9.421875" style="524" customWidth="1"/>
    <col min="6406" max="6406" width="11.421875" style="524" bestFit="1" customWidth="1"/>
    <col min="6407" max="6407" width="14.8515625" style="524" customWidth="1"/>
    <col min="6408" max="6408" width="13.7109375" style="524" customWidth="1"/>
    <col min="6409" max="6409" width="14.7109375" style="524" bestFit="1" customWidth="1"/>
    <col min="6410" max="6410" width="16.7109375" style="524" customWidth="1"/>
    <col min="6411" max="6411" width="26.7109375" style="524" customWidth="1"/>
    <col min="6412" max="6418" width="9.140625" style="524" hidden="1" customWidth="1"/>
    <col min="6419" max="6419" width="17.421875" style="524" customWidth="1"/>
    <col min="6420" max="6656" width="9.28125" style="524" customWidth="1"/>
    <col min="6657" max="6657" width="6.7109375" style="524" customWidth="1"/>
    <col min="6658" max="6658" width="4.28125" style="524" customWidth="1"/>
    <col min="6659" max="6659" width="105.140625" style="524" customWidth="1"/>
    <col min="6660" max="6660" width="9.421875" style="524" bestFit="1" customWidth="1"/>
    <col min="6661" max="6661" width="9.421875" style="524" customWidth="1"/>
    <col min="6662" max="6662" width="11.421875" style="524" bestFit="1" customWidth="1"/>
    <col min="6663" max="6663" width="14.8515625" style="524" customWidth="1"/>
    <col min="6664" max="6664" width="13.7109375" style="524" customWidth="1"/>
    <col min="6665" max="6665" width="14.7109375" style="524" bestFit="1" customWidth="1"/>
    <col min="6666" max="6666" width="16.7109375" style="524" customWidth="1"/>
    <col min="6667" max="6667" width="26.7109375" style="524" customWidth="1"/>
    <col min="6668" max="6674" width="9.140625" style="524" hidden="1" customWidth="1"/>
    <col min="6675" max="6675" width="17.421875" style="524" customWidth="1"/>
    <col min="6676" max="6912" width="9.28125" style="524" customWidth="1"/>
    <col min="6913" max="6913" width="6.7109375" style="524" customWidth="1"/>
    <col min="6914" max="6914" width="4.28125" style="524" customWidth="1"/>
    <col min="6915" max="6915" width="105.140625" style="524" customWidth="1"/>
    <col min="6916" max="6916" width="9.421875" style="524" bestFit="1" customWidth="1"/>
    <col min="6917" max="6917" width="9.421875" style="524" customWidth="1"/>
    <col min="6918" max="6918" width="11.421875" style="524" bestFit="1" customWidth="1"/>
    <col min="6919" max="6919" width="14.8515625" style="524" customWidth="1"/>
    <col min="6920" max="6920" width="13.7109375" style="524" customWidth="1"/>
    <col min="6921" max="6921" width="14.7109375" style="524" bestFit="1" customWidth="1"/>
    <col min="6922" max="6922" width="16.7109375" style="524" customWidth="1"/>
    <col min="6923" max="6923" width="26.7109375" style="524" customWidth="1"/>
    <col min="6924" max="6930" width="9.140625" style="524" hidden="1" customWidth="1"/>
    <col min="6931" max="6931" width="17.421875" style="524" customWidth="1"/>
    <col min="6932" max="7168" width="9.28125" style="524" customWidth="1"/>
    <col min="7169" max="7169" width="6.7109375" style="524" customWidth="1"/>
    <col min="7170" max="7170" width="4.28125" style="524" customWidth="1"/>
    <col min="7171" max="7171" width="105.140625" style="524" customWidth="1"/>
    <col min="7172" max="7172" width="9.421875" style="524" bestFit="1" customWidth="1"/>
    <col min="7173" max="7173" width="9.421875" style="524" customWidth="1"/>
    <col min="7174" max="7174" width="11.421875" style="524" bestFit="1" customWidth="1"/>
    <col min="7175" max="7175" width="14.8515625" style="524" customWidth="1"/>
    <col min="7176" max="7176" width="13.7109375" style="524" customWidth="1"/>
    <col min="7177" max="7177" width="14.7109375" style="524" bestFit="1" customWidth="1"/>
    <col min="7178" max="7178" width="16.7109375" style="524" customWidth="1"/>
    <col min="7179" max="7179" width="26.7109375" style="524" customWidth="1"/>
    <col min="7180" max="7186" width="9.140625" style="524" hidden="1" customWidth="1"/>
    <col min="7187" max="7187" width="17.421875" style="524" customWidth="1"/>
    <col min="7188" max="7424" width="9.28125" style="524" customWidth="1"/>
    <col min="7425" max="7425" width="6.7109375" style="524" customWidth="1"/>
    <col min="7426" max="7426" width="4.28125" style="524" customWidth="1"/>
    <col min="7427" max="7427" width="105.140625" style="524" customWidth="1"/>
    <col min="7428" max="7428" width="9.421875" style="524" bestFit="1" customWidth="1"/>
    <col min="7429" max="7429" width="9.421875" style="524" customWidth="1"/>
    <col min="7430" max="7430" width="11.421875" style="524" bestFit="1" customWidth="1"/>
    <col min="7431" max="7431" width="14.8515625" style="524" customWidth="1"/>
    <col min="7432" max="7432" width="13.7109375" style="524" customWidth="1"/>
    <col min="7433" max="7433" width="14.7109375" style="524" bestFit="1" customWidth="1"/>
    <col min="7434" max="7434" width="16.7109375" style="524" customWidth="1"/>
    <col min="7435" max="7435" width="26.7109375" style="524" customWidth="1"/>
    <col min="7436" max="7442" width="9.140625" style="524" hidden="1" customWidth="1"/>
    <col min="7443" max="7443" width="17.421875" style="524" customWidth="1"/>
    <col min="7444" max="7680" width="9.28125" style="524" customWidth="1"/>
    <col min="7681" max="7681" width="6.7109375" style="524" customWidth="1"/>
    <col min="7682" max="7682" width="4.28125" style="524" customWidth="1"/>
    <col min="7683" max="7683" width="105.140625" style="524" customWidth="1"/>
    <col min="7684" max="7684" width="9.421875" style="524" bestFit="1" customWidth="1"/>
    <col min="7685" max="7685" width="9.421875" style="524" customWidth="1"/>
    <col min="7686" max="7686" width="11.421875" style="524" bestFit="1" customWidth="1"/>
    <col min="7687" max="7687" width="14.8515625" style="524" customWidth="1"/>
    <col min="7688" max="7688" width="13.7109375" style="524" customWidth="1"/>
    <col min="7689" max="7689" width="14.7109375" style="524" bestFit="1" customWidth="1"/>
    <col min="7690" max="7690" width="16.7109375" style="524" customWidth="1"/>
    <col min="7691" max="7691" width="26.7109375" style="524" customWidth="1"/>
    <col min="7692" max="7698" width="9.140625" style="524" hidden="1" customWidth="1"/>
    <col min="7699" max="7699" width="17.421875" style="524" customWidth="1"/>
    <col min="7700" max="7936" width="9.28125" style="524" customWidth="1"/>
    <col min="7937" max="7937" width="6.7109375" style="524" customWidth="1"/>
    <col min="7938" max="7938" width="4.28125" style="524" customWidth="1"/>
    <col min="7939" max="7939" width="105.140625" style="524" customWidth="1"/>
    <col min="7940" max="7940" width="9.421875" style="524" bestFit="1" customWidth="1"/>
    <col min="7941" max="7941" width="9.421875" style="524" customWidth="1"/>
    <col min="7942" max="7942" width="11.421875" style="524" bestFit="1" customWidth="1"/>
    <col min="7943" max="7943" width="14.8515625" style="524" customWidth="1"/>
    <col min="7944" max="7944" width="13.7109375" style="524" customWidth="1"/>
    <col min="7945" max="7945" width="14.7109375" style="524" bestFit="1" customWidth="1"/>
    <col min="7946" max="7946" width="16.7109375" style="524" customWidth="1"/>
    <col min="7947" max="7947" width="26.7109375" style="524" customWidth="1"/>
    <col min="7948" max="7954" width="9.140625" style="524" hidden="1" customWidth="1"/>
    <col min="7955" max="7955" width="17.421875" style="524" customWidth="1"/>
    <col min="7956" max="8192" width="9.28125" style="524" customWidth="1"/>
    <col min="8193" max="8193" width="6.7109375" style="524" customWidth="1"/>
    <col min="8194" max="8194" width="4.28125" style="524" customWidth="1"/>
    <col min="8195" max="8195" width="105.140625" style="524" customWidth="1"/>
    <col min="8196" max="8196" width="9.421875" style="524" bestFit="1" customWidth="1"/>
    <col min="8197" max="8197" width="9.421875" style="524" customWidth="1"/>
    <col min="8198" max="8198" width="11.421875" style="524" bestFit="1" customWidth="1"/>
    <col min="8199" max="8199" width="14.8515625" style="524" customWidth="1"/>
    <col min="8200" max="8200" width="13.7109375" style="524" customWidth="1"/>
    <col min="8201" max="8201" width="14.7109375" style="524" bestFit="1" customWidth="1"/>
    <col min="8202" max="8202" width="16.7109375" style="524" customWidth="1"/>
    <col min="8203" max="8203" width="26.7109375" style="524" customWidth="1"/>
    <col min="8204" max="8210" width="9.140625" style="524" hidden="1" customWidth="1"/>
    <col min="8211" max="8211" width="17.421875" style="524" customWidth="1"/>
    <col min="8212" max="8448" width="9.28125" style="524" customWidth="1"/>
    <col min="8449" max="8449" width="6.7109375" style="524" customWidth="1"/>
    <col min="8450" max="8450" width="4.28125" style="524" customWidth="1"/>
    <col min="8451" max="8451" width="105.140625" style="524" customWidth="1"/>
    <col min="8452" max="8452" width="9.421875" style="524" bestFit="1" customWidth="1"/>
    <col min="8453" max="8453" width="9.421875" style="524" customWidth="1"/>
    <col min="8454" max="8454" width="11.421875" style="524" bestFit="1" customWidth="1"/>
    <col min="8455" max="8455" width="14.8515625" style="524" customWidth="1"/>
    <col min="8456" max="8456" width="13.7109375" style="524" customWidth="1"/>
    <col min="8457" max="8457" width="14.7109375" style="524" bestFit="1" customWidth="1"/>
    <col min="8458" max="8458" width="16.7109375" style="524" customWidth="1"/>
    <col min="8459" max="8459" width="26.7109375" style="524" customWidth="1"/>
    <col min="8460" max="8466" width="9.140625" style="524" hidden="1" customWidth="1"/>
    <col min="8467" max="8467" width="17.421875" style="524" customWidth="1"/>
    <col min="8468" max="8704" width="9.28125" style="524" customWidth="1"/>
    <col min="8705" max="8705" width="6.7109375" style="524" customWidth="1"/>
    <col min="8706" max="8706" width="4.28125" style="524" customWidth="1"/>
    <col min="8707" max="8707" width="105.140625" style="524" customWidth="1"/>
    <col min="8708" max="8708" width="9.421875" style="524" bestFit="1" customWidth="1"/>
    <col min="8709" max="8709" width="9.421875" style="524" customWidth="1"/>
    <col min="8710" max="8710" width="11.421875" style="524" bestFit="1" customWidth="1"/>
    <col min="8711" max="8711" width="14.8515625" style="524" customWidth="1"/>
    <col min="8712" max="8712" width="13.7109375" style="524" customWidth="1"/>
    <col min="8713" max="8713" width="14.7109375" style="524" bestFit="1" customWidth="1"/>
    <col min="8714" max="8714" width="16.7109375" style="524" customWidth="1"/>
    <col min="8715" max="8715" width="26.7109375" style="524" customWidth="1"/>
    <col min="8716" max="8722" width="9.140625" style="524" hidden="1" customWidth="1"/>
    <col min="8723" max="8723" width="17.421875" style="524" customWidth="1"/>
    <col min="8724" max="8960" width="9.28125" style="524" customWidth="1"/>
    <col min="8961" max="8961" width="6.7109375" style="524" customWidth="1"/>
    <col min="8962" max="8962" width="4.28125" style="524" customWidth="1"/>
    <col min="8963" max="8963" width="105.140625" style="524" customWidth="1"/>
    <col min="8964" max="8964" width="9.421875" style="524" bestFit="1" customWidth="1"/>
    <col min="8965" max="8965" width="9.421875" style="524" customWidth="1"/>
    <col min="8966" max="8966" width="11.421875" style="524" bestFit="1" customWidth="1"/>
    <col min="8967" max="8967" width="14.8515625" style="524" customWidth="1"/>
    <col min="8968" max="8968" width="13.7109375" style="524" customWidth="1"/>
    <col min="8969" max="8969" width="14.7109375" style="524" bestFit="1" customWidth="1"/>
    <col min="8970" max="8970" width="16.7109375" style="524" customWidth="1"/>
    <col min="8971" max="8971" width="26.7109375" style="524" customWidth="1"/>
    <col min="8972" max="8978" width="9.140625" style="524" hidden="1" customWidth="1"/>
    <col min="8979" max="8979" width="17.421875" style="524" customWidth="1"/>
    <col min="8980" max="9216" width="9.28125" style="524" customWidth="1"/>
    <col min="9217" max="9217" width="6.7109375" style="524" customWidth="1"/>
    <col min="9218" max="9218" width="4.28125" style="524" customWidth="1"/>
    <col min="9219" max="9219" width="105.140625" style="524" customWidth="1"/>
    <col min="9220" max="9220" width="9.421875" style="524" bestFit="1" customWidth="1"/>
    <col min="9221" max="9221" width="9.421875" style="524" customWidth="1"/>
    <col min="9222" max="9222" width="11.421875" style="524" bestFit="1" customWidth="1"/>
    <col min="9223" max="9223" width="14.8515625" style="524" customWidth="1"/>
    <col min="9224" max="9224" width="13.7109375" style="524" customWidth="1"/>
    <col min="9225" max="9225" width="14.7109375" style="524" bestFit="1" customWidth="1"/>
    <col min="9226" max="9226" width="16.7109375" style="524" customWidth="1"/>
    <col min="9227" max="9227" width="26.7109375" style="524" customWidth="1"/>
    <col min="9228" max="9234" width="9.140625" style="524" hidden="1" customWidth="1"/>
    <col min="9235" max="9235" width="17.421875" style="524" customWidth="1"/>
    <col min="9236" max="9472" width="9.28125" style="524" customWidth="1"/>
    <col min="9473" max="9473" width="6.7109375" style="524" customWidth="1"/>
    <col min="9474" max="9474" width="4.28125" style="524" customWidth="1"/>
    <col min="9475" max="9475" width="105.140625" style="524" customWidth="1"/>
    <col min="9476" max="9476" width="9.421875" style="524" bestFit="1" customWidth="1"/>
    <col min="9477" max="9477" width="9.421875" style="524" customWidth="1"/>
    <col min="9478" max="9478" width="11.421875" style="524" bestFit="1" customWidth="1"/>
    <col min="9479" max="9479" width="14.8515625" style="524" customWidth="1"/>
    <col min="9480" max="9480" width="13.7109375" style="524" customWidth="1"/>
    <col min="9481" max="9481" width="14.7109375" style="524" bestFit="1" customWidth="1"/>
    <col min="9482" max="9482" width="16.7109375" style="524" customWidth="1"/>
    <col min="9483" max="9483" width="26.7109375" style="524" customWidth="1"/>
    <col min="9484" max="9490" width="9.140625" style="524" hidden="1" customWidth="1"/>
    <col min="9491" max="9491" width="17.421875" style="524" customWidth="1"/>
    <col min="9492" max="9728" width="9.28125" style="524" customWidth="1"/>
    <col min="9729" max="9729" width="6.7109375" style="524" customWidth="1"/>
    <col min="9730" max="9730" width="4.28125" style="524" customWidth="1"/>
    <col min="9731" max="9731" width="105.140625" style="524" customWidth="1"/>
    <col min="9732" max="9732" width="9.421875" style="524" bestFit="1" customWidth="1"/>
    <col min="9733" max="9733" width="9.421875" style="524" customWidth="1"/>
    <col min="9734" max="9734" width="11.421875" style="524" bestFit="1" customWidth="1"/>
    <col min="9735" max="9735" width="14.8515625" style="524" customWidth="1"/>
    <col min="9736" max="9736" width="13.7109375" style="524" customWidth="1"/>
    <col min="9737" max="9737" width="14.7109375" style="524" bestFit="1" customWidth="1"/>
    <col min="9738" max="9738" width="16.7109375" style="524" customWidth="1"/>
    <col min="9739" max="9739" width="26.7109375" style="524" customWidth="1"/>
    <col min="9740" max="9746" width="9.140625" style="524" hidden="1" customWidth="1"/>
    <col min="9747" max="9747" width="17.421875" style="524" customWidth="1"/>
    <col min="9748" max="9984" width="9.28125" style="524" customWidth="1"/>
    <col min="9985" max="9985" width="6.7109375" style="524" customWidth="1"/>
    <col min="9986" max="9986" width="4.28125" style="524" customWidth="1"/>
    <col min="9987" max="9987" width="105.140625" style="524" customWidth="1"/>
    <col min="9988" max="9988" width="9.421875" style="524" bestFit="1" customWidth="1"/>
    <col min="9989" max="9989" width="9.421875" style="524" customWidth="1"/>
    <col min="9990" max="9990" width="11.421875" style="524" bestFit="1" customWidth="1"/>
    <col min="9991" max="9991" width="14.8515625" style="524" customWidth="1"/>
    <col min="9992" max="9992" width="13.7109375" style="524" customWidth="1"/>
    <col min="9993" max="9993" width="14.7109375" style="524" bestFit="1" customWidth="1"/>
    <col min="9994" max="9994" width="16.7109375" style="524" customWidth="1"/>
    <col min="9995" max="9995" width="26.7109375" style="524" customWidth="1"/>
    <col min="9996" max="10002" width="9.140625" style="524" hidden="1" customWidth="1"/>
    <col min="10003" max="10003" width="17.421875" style="524" customWidth="1"/>
    <col min="10004" max="10240" width="9.28125" style="524" customWidth="1"/>
    <col min="10241" max="10241" width="6.7109375" style="524" customWidth="1"/>
    <col min="10242" max="10242" width="4.28125" style="524" customWidth="1"/>
    <col min="10243" max="10243" width="105.140625" style="524" customWidth="1"/>
    <col min="10244" max="10244" width="9.421875" style="524" bestFit="1" customWidth="1"/>
    <col min="10245" max="10245" width="9.421875" style="524" customWidth="1"/>
    <col min="10246" max="10246" width="11.421875" style="524" bestFit="1" customWidth="1"/>
    <col min="10247" max="10247" width="14.8515625" style="524" customWidth="1"/>
    <col min="10248" max="10248" width="13.7109375" style="524" customWidth="1"/>
    <col min="10249" max="10249" width="14.7109375" style="524" bestFit="1" customWidth="1"/>
    <col min="10250" max="10250" width="16.7109375" style="524" customWidth="1"/>
    <col min="10251" max="10251" width="26.7109375" style="524" customWidth="1"/>
    <col min="10252" max="10258" width="9.140625" style="524" hidden="1" customWidth="1"/>
    <col min="10259" max="10259" width="17.421875" style="524" customWidth="1"/>
    <col min="10260" max="10496" width="9.28125" style="524" customWidth="1"/>
    <col min="10497" max="10497" width="6.7109375" style="524" customWidth="1"/>
    <col min="10498" max="10498" width="4.28125" style="524" customWidth="1"/>
    <col min="10499" max="10499" width="105.140625" style="524" customWidth="1"/>
    <col min="10500" max="10500" width="9.421875" style="524" bestFit="1" customWidth="1"/>
    <col min="10501" max="10501" width="9.421875" style="524" customWidth="1"/>
    <col min="10502" max="10502" width="11.421875" style="524" bestFit="1" customWidth="1"/>
    <col min="10503" max="10503" width="14.8515625" style="524" customWidth="1"/>
    <col min="10504" max="10504" width="13.7109375" style="524" customWidth="1"/>
    <col min="10505" max="10505" width="14.7109375" style="524" bestFit="1" customWidth="1"/>
    <col min="10506" max="10506" width="16.7109375" style="524" customWidth="1"/>
    <col min="10507" max="10507" width="26.7109375" style="524" customWidth="1"/>
    <col min="10508" max="10514" width="9.140625" style="524" hidden="1" customWidth="1"/>
    <col min="10515" max="10515" width="17.421875" style="524" customWidth="1"/>
    <col min="10516" max="10752" width="9.28125" style="524" customWidth="1"/>
    <col min="10753" max="10753" width="6.7109375" style="524" customWidth="1"/>
    <col min="10754" max="10754" width="4.28125" style="524" customWidth="1"/>
    <col min="10755" max="10755" width="105.140625" style="524" customWidth="1"/>
    <col min="10756" max="10756" width="9.421875" style="524" bestFit="1" customWidth="1"/>
    <col min="10757" max="10757" width="9.421875" style="524" customWidth="1"/>
    <col min="10758" max="10758" width="11.421875" style="524" bestFit="1" customWidth="1"/>
    <col min="10759" max="10759" width="14.8515625" style="524" customWidth="1"/>
    <col min="10760" max="10760" width="13.7109375" style="524" customWidth="1"/>
    <col min="10761" max="10761" width="14.7109375" style="524" bestFit="1" customWidth="1"/>
    <col min="10762" max="10762" width="16.7109375" style="524" customWidth="1"/>
    <col min="10763" max="10763" width="26.7109375" style="524" customWidth="1"/>
    <col min="10764" max="10770" width="9.140625" style="524" hidden="1" customWidth="1"/>
    <col min="10771" max="10771" width="17.421875" style="524" customWidth="1"/>
    <col min="10772" max="11008" width="9.28125" style="524" customWidth="1"/>
    <col min="11009" max="11009" width="6.7109375" style="524" customWidth="1"/>
    <col min="11010" max="11010" width="4.28125" style="524" customWidth="1"/>
    <col min="11011" max="11011" width="105.140625" style="524" customWidth="1"/>
    <col min="11012" max="11012" width="9.421875" style="524" bestFit="1" customWidth="1"/>
    <col min="11013" max="11013" width="9.421875" style="524" customWidth="1"/>
    <col min="11014" max="11014" width="11.421875" style="524" bestFit="1" customWidth="1"/>
    <col min="11015" max="11015" width="14.8515625" style="524" customWidth="1"/>
    <col min="11016" max="11016" width="13.7109375" style="524" customWidth="1"/>
    <col min="11017" max="11017" width="14.7109375" style="524" bestFit="1" customWidth="1"/>
    <col min="11018" max="11018" width="16.7109375" style="524" customWidth="1"/>
    <col min="11019" max="11019" width="26.7109375" style="524" customWidth="1"/>
    <col min="11020" max="11026" width="9.140625" style="524" hidden="1" customWidth="1"/>
    <col min="11027" max="11027" width="17.421875" style="524" customWidth="1"/>
    <col min="11028" max="11264" width="9.28125" style="524" customWidth="1"/>
    <col min="11265" max="11265" width="6.7109375" style="524" customWidth="1"/>
    <col min="11266" max="11266" width="4.28125" style="524" customWidth="1"/>
    <col min="11267" max="11267" width="105.140625" style="524" customWidth="1"/>
    <col min="11268" max="11268" width="9.421875" style="524" bestFit="1" customWidth="1"/>
    <col min="11269" max="11269" width="9.421875" style="524" customWidth="1"/>
    <col min="11270" max="11270" width="11.421875" style="524" bestFit="1" customWidth="1"/>
    <col min="11271" max="11271" width="14.8515625" style="524" customWidth="1"/>
    <col min="11272" max="11272" width="13.7109375" style="524" customWidth="1"/>
    <col min="11273" max="11273" width="14.7109375" style="524" bestFit="1" customWidth="1"/>
    <col min="11274" max="11274" width="16.7109375" style="524" customWidth="1"/>
    <col min="11275" max="11275" width="26.7109375" style="524" customWidth="1"/>
    <col min="11276" max="11282" width="9.140625" style="524" hidden="1" customWidth="1"/>
    <col min="11283" max="11283" width="17.421875" style="524" customWidth="1"/>
    <col min="11284" max="11520" width="9.28125" style="524" customWidth="1"/>
    <col min="11521" max="11521" width="6.7109375" style="524" customWidth="1"/>
    <col min="11522" max="11522" width="4.28125" style="524" customWidth="1"/>
    <col min="11523" max="11523" width="105.140625" style="524" customWidth="1"/>
    <col min="11524" max="11524" width="9.421875" style="524" bestFit="1" customWidth="1"/>
    <col min="11525" max="11525" width="9.421875" style="524" customWidth="1"/>
    <col min="11526" max="11526" width="11.421875" style="524" bestFit="1" customWidth="1"/>
    <col min="11527" max="11527" width="14.8515625" style="524" customWidth="1"/>
    <col min="11528" max="11528" width="13.7109375" style="524" customWidth="1"/>
    <col min="11529" max="11529" width="14.7109375" style="524" bestFit="1" customWidth="1"/>
    <col min="11530" max="11530" width="16.7109375" style="524" customWidth="1"/>
    <col min="11531" max="11531" width="26.7109375" style="524" customWidth="1"/>
    <col min="11532" max="11538" width="9.140625" style="524" hidden="1" customWidth="1"/>
    <col min="11539" max="11539" width="17.421875" style="524" customWidth="1"/>
    <col min="11540" max="11776" width="9.28125" style="524" customWidth="1"/>
    <col min="11777" max="11777" width="6.7109375" style="524" customWidth="1"/>
    <col min="11778" max="11778" width="4.28125" style="524" customWidth="1"/>
    <col min="11779" max="11779" width="105.140625" style="524" customWidth="1"/>
    <col min="11780" max="11780" width="9.421875" style="524" bestFit="1" customWidth="1"/>
    <col min="11781" max="11781" width="9.421875" style="524" customWidth="1"/>
    <col min="11782" max="11782" width="11.421875" style="524" bestFit="1" customWidth="1"/>
    <col min="11783" max="11783" width="14.8515625" style="524" customWidth="1"/>
    <col min="11784" max="11784" width="13.7109375" style="524" customWidth="1"/>
    <col min="11785" max="11785" width="14.7109375" style="524" bestFit="1" customWidth="1"/>
    <col min="11786" max="11786" width="16.7109375" style="524" customWidth="1"/>
    <col min="11787" max="11787" width="26.7109375" style="524" customWidth="1"/>
    <col min="11788" max="11794" width="9.140625" style="524" hidden="1" customWidth="1"/>
    <col min="11795" max="11795" width="17.421875" style="524" customWidth="1"/>
    <col min="11796" max="12032" width="9.28125" style="524" customWidth="1"/>
    <col min="12033" max="12033" width="6.7109375" style="524" customWidth="1"/>
    <col min="12034" max="12034" width="4.28125" style="524" customWidth="1"/>
    <col min="12035" max="12035" width="105.140625" style="524" customWidth="1"/>
    <col min="12036" max="12036" width="9.421875" style="524" bestFit="1" customWidth="1"/>
    <col min="12037" max="12037" width="9.421875" style="524" customWidth="1"/>
    <col min="12038" max="12038" width="11.421875" style="524" bestFit="1" customWidth="1"/>
    <col min="12039" max="12039" width="14.8515625" style="524" customWidth="1"/>
    <col min="12040" max="12040" width="13.7109375" style="524" customWidth="1"/>
    <col min="12041" max="12041" width="14.7109375" style="524" bestFit="1" customWidth="1"/>
    <col min="12042" max="12042" width="16.7109375" style="524" customWidth="1"/>
    <col min="12043" max="12043" width="26.7109375" style="524" customWidth="1"/>
    <col min="12044" max="12050" width="9.140625" style="524" hidden="1" customWidth="1"/>
    <col min="12051" max="12051" width="17.421875" style="524" customWidth="1"/>
    <col min="12052" max="12288" width="9.28125" style="524" customWidth="1"/>
    <col min="12289" max="12289" width="6.7109375" style="524" customWidth="1"/>
    <col min="12290" max="12290" width="4.28125" style="524" customWidth="1"/>
    <col min="12291" max="12291" width="105.140625" style="524" customWidth="1"/>
    <col min="12292" max="12292" width="9.421875" style="524" bestFit="1" customWidth="1"/>
    <col min="12293" max="12293" width="9.421875" style="524" customWidth="1"/>
    <col min="12294" max="12294" width="11.421875" style="524" bestFit="1" customWidth="1"/>
    <col min="12295" max="12295" width="14.8515625" style="524" customWidth="1"/>
    <col min="12296" max="12296" width="13.7109375" style="524" customWidth="1"/>
    <col min="12297" max="12297" width="14.7109375" style="524" bestFit="1" customWidth="1"/>
    <col min="12298" max="12298" width="16.7109375" style="524" customWidth="1"/>
    <col min="12299" max="12299" width="26.7109375" style="524" customWidth="1"/>
    <col min="12300" max="12306" width="9.140625" style="524" hidden="1" customWidth="1"/>
    <col min="12307" max="12307" width="17.421875" style="524" customWidth="1"/>
    <col min="12308" max="12544" width="9.28125" style="524" customWidth="1"/>
    <col min="12545" max="12545" width="6.7109375" style="524" customWidth="1"/>
    <col min="12546" max="12546" width="4.28125" style="524" customWidth="1"/>
    <col min="12547" max="12547" width="105.140625" style="524" customWidth="1"/>
    <col min="12548" max="12548" width="9.421875" style="524" bestFit="1" customWidth="1"/>
    <col min="12549" max="12549" width="9.421875" style="524" customWidth="1"/>
    <col min="12550" max="12550" width="11.421875" style="524" bestFit="1" customWidth="1"/>
    <col min="12551" max="12551" width="14.8515625" style="524" customWidth="1"/>
    <col min="12552" max="12552" width="13.7109375" style="524" customWidth="1"/>
    <col min="12553" max="12553" width="14.7109375" style="524" bestFit="1" customWidth="1"/>
    <col min="12554" max="12554" width="16.7109375" style="524" customWidth="1"/>
    <col min="12555" max="12555" width="26.7109375" style="524" customWidth="1"/>
    <col min="12556" max="12562" width="9.140625" style="524" hidden="1" customWidth="1"/>
    <col min="12563" max="12563" width="17.421875" style="524" customWidth="1"/>
    <col min="12564" max="12800" width="9.28125" style="524" customWidth="1"/>
    <col min="12801" max="12801" width="6.7109375" style="524" customWidth="1"/>
    <col min="12802" max="12802" width="4.28125" style="524" customWidth="1"/>
    <col min="12803" max="12803" width="105.140625" style="524" customWidth="1"/>
    <col min="12804" max="12804" width="9.421875" style="524" bestFit="1" customWidth="1"/>
    <col min="12805" max="12805" width="9.421875" style="524" customWidth="1"/>
    <col min="12806" max="12806" width="11.421875" style="524" bestFit="1" customWidth="1"/>
    <col min="12807" max="12807" width="14.8515625" style="524" customWidth="1"/>
    <col min="12808" max="12808" width="13.7109375" style="524" customWidth="1"/>
    <col min="12809" max="12809" width="14.7109375" style="524" bestFit="1" customWidth="1"/>
    <col min="12810" max="12810" width="16.7109375" style="524" customWidth="1"/>
    <col min="12811" max="12811" width="26.7109375" style="524" customWidth="1"/>
    <col min="12812" max="12818" width="9.140625" style="524" hidden="1" customWidth="1"/>
    <col min="12819" max="12819" width="17.421875" style="524" customWidth="1"/>
    <col min="12820" max="13056" width="9.28125" style="524" customWidth="1"/>
    <col min="13057" max="13057" width="6.7109375" style="524" customWidth="1"/>
    <col min="13058" max="13058" width="4.28125" style="524" customWidth="1"/>
    <col min="13059" max="13059" width="105.140625" style="524" customWidth="1"/>
    <col min="13060" max="13060" width="9.421875" style="524" bestFit="1" customWidth="1"/>
    <col min="13061" max="13061" width="9.421875" style="524" customWidth="1"/>
    <col min="13062" max="13062" width="11.421875" style="524" bestFit="1" customWidth="1"/>
    <col min="13063" max="13063" width="14.8515625" style="524" customWidth="1"/>
    <col min="13064" max="13064" width="13.7109375" style="524" customWidth="1"/>
    <col min="13065" max="13065" width="14.7109375" style="524" bestFit="1" customWidth="1"/>
    <col min="13066" max="13066" width="16.7109375" style="524" customWidth="1"/>
    <col min="13067" max="13067" width="26.7109375" style="524" customWidth="1"/>
    <col min="13068" max="13074" width="9.140625" style="524" hidden="1" customWidth="1"/>
    <col min="13075" max="13075" width="17.421875" style="524" customWidth="1"/>
    <col min="13076" max="13312" width="9.28125" style="524" customWidth="1"/>
    <col min="13313" max="13313" width="6.7109375" style="524" customWidth="1"/>
    <col min="13314" max="13314" width="4.28125" style="524" customWidth="1"/>
    <col min="13315" max="13315" width="105.140625" style="524" customWidth="1"/>
    <col min="13316" max="13316" width="9.421875" style="524" bestFit="1" customWidth="1"/>
    <col min="13317" max="13317" width="9.421875" style="524" customWidth="1"/>
    <col min="13318" max="13318" width="11.421875" style="524" bestFit="1" customWidth="1"/>
    <col min="13319" max="13319" width="14.8515625" style="524" customWidth="1"/>
    <col min="13320" max="13320" width="13.7109375" style="524" customWidth="1"/>
    <col min="13321" max="13321" width="14.7109375" style="524" bestFit="1" customWidth="1"/>
    <col min="13322" max="13322" width="16.7109375" style="524" customWidth="1"/>
    <col min="13323" max="13323" width="26.7109375" style="524" customWidth="1"/>
    <col min="13324" max="13330" width="9.140625" style="524" hidden="1" customWidth="1"/>
    <col min="13331" max="13331" width="17.421875" style="524" customWidth="1"/>
    <col min="13332" max="13568" width="9.28125" style="524" customWidth="1"/>
    <col min="13569" max="13569" width="6.7109375" style="524" customWidth="1"/>
    <col min="13570" max="13570" width="4.28125" style="524" customWidth="1"/>
    <col min="13571" max="13571" width="105.140625" style="524" customWidth="1"/>
    <col min="13572" max="13572" width="9.421875" style="524" bestFit="1" customWidth="1"/>
    <col min="13573" max="13573" width="9.421875" style="524" customWidth="1"/>
    <col min="13574" max="13574" width="11.421875" style="524" bestFit="1" customWidth="1"/>
    <col min="13575" max="13575" width="14.8515625" style="524" customWidth="1"/>
    <col min="13576" max="13576" width="13.7109375" style="524" customWidth="1"/>
    <col min="13577" max="13577" width="14.7109375" style="524" bestFit="1" customWidth="1"/>
    <col min="13578" max="13578" width="16.7109375" style="524" customWidth="1"/>
    <col min="13579" max="13579" width="26.7109375" style="524" customWidth="1"/>
    <col min="13580" max="13586" width="9.140625" style="524" hidden="1" customWidth="1"/>
    <col min="13587" max="13587" width="17.421875" style="524" customWidth="1"/>
    <col min="13588" max="13824" width="9.28125" style="524" customWidth="1"/>
    <col min="13825" max="13825" width="6.7109375" style="524" customWidth="1"/>
    <col min="13826" max="13826" width="4.28125" style="524" customWidth="1"/>
    <col min="13827" max="13827" width="105.140625" style="524" customWidth="1"/>
    <col min="13828" max="13828" width="9.421875" style="524" bestFit="1" customWidth="1"/>
    <col min="13829" max="13829" width="9.421875" style="524" customWidth="1"/>
    <col min="13830" max="13830" width="11.421875" style="524" bestFit="1" customWidth="1"/>
    <col min="13831" max="13831" width="14.8515625" style="524" customWidth="1"/>
    <col min="13832" max="13832" width="13.7109375" style="524" customWidth="1"/>
    <col min="13833" max="13833" width="14.7109375" style="524" bestFit="1" customWidth="1"/>
    <col min="13834" max="13834" width="16.7109375" style="524" customWidth="1"/>
    <col min="13835" max="13835" width="26.7109375" style="524" customWidth="1"/>
    <col min="13836" max="13842" width="9.140625" style="524" hidden="1" customWidth="1"/>
    <col min="13843" max="13843" width="17.421875" style="524" customWidth="1"/>
    <col min="13844" max="14080" width="9.28125" style="524" customWidth="1"/>
    <col min="14081" max="14081" width="6.7109375" style="524" customWidth="1"/>
    <col min="14082" max="14082" width="4.28125" style="524" customWidth="1"/>
    <col min="14083" max="14083" width="105.140625" style="524" customWidth="1"/>
    <col min="14084" max="14084" width="9.421875" style="524" bestFit="1" customWidth="1"/>
    <col min="14085" max="14085" width="9.421875" style="524" customWidth="1"/>
    <col min="14086" max="14086" width="11.421875" style="524" bestFit="1" customWidth="1"/>
    <col min="14087" max="14087" width="14.8515625" style="524" customWidth="1"/>
    <col min="14088" max="14088" width="13.7109375" style="524" customWidth="1"/>
    <col min="14089" max="14089" width="14.7109375" style="524" bestFit="1" customWidth="1"/>
    <col min="14090" max="14090" width="16.7109375" style="524" customWidth="1"/>
    <col min="14091" max="14091" width="26.7109375" style="524" customWidth="1"/>
    <col min="14092" max="14098" width="9.140625" style="524" hidden="1" customWidth="1"/>
    <col min="14099" max="14099" width="17.421875" style="524" customWidth="1"/>
    <col min="14100" max="14336" width="9.28125" style="524" customWidth="1"/>
    <col min="14337" max="14337" width="6.7109375" style="524" customWidth="1"/>
    <col min="14338" max="14338" width="4.28125" style="524" customWidth="1"/>
    <col min="14339" max="14339" width="105.140625" style="524" customWidth="1"/>
    <col min="14340" max="14340" width="9.421875" style="524" bestFit="1" customWidth="1"/>
    <col min="14341" max="14341" width="9.421875" style="524" customWidth="1"/>
    <col min="14342" max="14342" width="11.421875" style="524" bestFit="1" customWidth="1"/>
    <col min="14343" max="14343" width="14.8515625" style="524" customWidth="1"/>
    <col min="14344" max="14344" width="13.7109375" style="524" customWidth="1"/>
    <col min="14345" max="14345" width="14.7109375" style="524" bestFit="1" customWidth="1"/>
    <col min="14346" max="14346" width="16.7109375" style="524" customWidth="1"/>
    <col min="14347" max="14347" width="26.7109375" style="524" customWidth="1"/>
    <col min="14348" max="14354" width="9.140625" style="524" hidden="1" customWidth="1"/>
    <col min="14355" max="14355" width="17.421875" style="524" customWidth="1"/>
    <col min="14356" max="14592" width="9.28125" style="524" customWidth="1"/>
    <col min="14593" max="14593" width="6.7109375" style="524" customWidth="1"/>
    <col min="14594" max="14594" width="4.28125" style="524" customWidth="1"/>
    <col min="14595" max="14595" width="105.140625" style="524" customWidth="1"/>
    <col min="14596" max="14596" width="9.421875" style="524" bestFit="1" customWidth="1"/>
    <col min="14597" max="14597" width="9.421875" style="524" customWidth="1"/>
    <col min="14598" max="14598" width="11.421875" style="524" bestFit="1" customWidth="1"/>
    <col min="14599" max="14599" width="14.8515625" style="524" customWidth="1"/>
    <col min="14600" max="14600" width="13.7109375" style="524" customWidth="1"/>
    <col min="14601" max="14601" width="14.7109375" style="524" bestFit="1" customWidth="1"/>
    <col min="14602" max="14602" width="16.7109375" style="524" customWidth="1"/>
    <col min="14603" max="14603" width="26.7109375" style="524" customWidth="1"/>
    <col min="14604" max="14610" width="9.140625" style="524" hidden="1" customWidth="1"/>
    <col min="14611" max="14611" width="17.421875" style="524" customWidth="1"/>
    <col min="14612" max="14848" width="9.28125" style="524" customWidth="1"/>
    <col min="14849" max="14849" width="6.7109375" style="524" customWidth="1"/>
    <col min="14850" max="14850" width="4.28125" style="524" customWidth="1"/>
    <col min="14851" max="14851" width="105.140625" style="524" customWidth="1"/>
    <col min="14852" max="14852" width="9.421875" style="524" bestFit="1" customWidth="1"/>
    <col min="14853" max="14853" width="9.421875" style="524" customWidth="1"/>
    <col min="14854" max="14854" width="11.421875" style="524" bestFit="1" customWidth="1"/>
    <col min="14855" max="14855" width="14.8515625" style="524" customWidth="1"/>
    <col min="14856" max="14856" width="13.7109375" style="524" customWidth="1"/>
    <col min="14857" max="14857" width="14.7109375" style="524" bestFit="1" customWidth="1"/>
    <col min="14858" max="14858" width="16.7109375" style="524" customWidth="1"/>
    <col min="14859" max="14859" width="26.7109375" style="524" customWidth="1"/>
    <col min="14860" max="14866" width="9.140625" style="524" hidden="1" customWidth="1"/>
    <col min="14867" max="14867" width="17.421875" style="524" customWidth="1"/>
    <col min="14868" max="15104" width="9.28125" style="524" customWidth="1"/>
    <col min="15105" max="15105" width="6.7109375" style="524" customWidth="1"/>
    <col min="15106" max="15106" width="4.28125" style="524" customWidth="1"/>
    <col min="15107" max="15107" width="105.140625" style="524" customWidth="1"/>
    <col min="15108" max="15108" width="9.421875" style="524" bestFit="1" customWidth="1"/>
    <col min="15109" max="15109" width="9.421875" style="524" customWidth="1"/>
    <col min="15110" max="15110" width="11.421875" style="524" bestFit="1" customWidth="1"/>
    <col min="15111" max="15111" width="14.8515625" style="524" customWidth="1"/>
    <col min="15112" max="15112" width="13.7109375" style="524" customWidth="1"/>
    <col min="15113" max="15113" width="14.7109375" style="524" bestFit="1" customWidth="1"/>
    <col min="15114" max="15114" width="16.7109375" style="524" customWidth="1"/>
    <col min="15115" max="15115" width="26.7109375" style="524" customWidth="1"/>
    <col min="15116" max="15122" width="9.140625" style="524" hidden="1" customWidth="1"/>
    <col min="15123" max="15123" width="17.421875" style="524" customWidth="1"/>
    <col min="15124" max="15360" width="9.28125" style="524" customWidth="1"/>
    <col min="15361" max="15361" width="6.7109375" style="524" customWidth="1"/>
    <col min="15362" max="15362" width="4.28125" style="524" customWidth="1"/>
    <col min="15363" max="15363" width="105.140625" style="524" customWidth="1"/>
    <col min="15364" max="15364" width="9.421875" style="524" bestFit="1" customWidth="1"/>
    <col min="15365" max="15365" width="9.421875" style="524" customWidth="1"/>
    <col min="15366" max="15366" width="11.421875" style="524" bestFit="1" customWidth="1"/>
    <col min="15367" max="15367" width="14.8515625" style="524" customWidth="1"/>
    <col min="15368" max="15368" width="13.7109375" style="524" customWidth="1"/>
    <col min="15369" max="15369" width="14.7109375" style="524" bestFit="1" customWidth="1"/>
    <col min="15370" max="15370" width="16.7109375" style="524" customWidth="1"/>
    <col min="15371" max="15371" width="26.7109375" style="524" customWidth="1"/>
    <col min="15372" max="15378" width="9.140625" style="524" hidden="1" customWidth="1"/>
    <col min="15379" max="15379" width="17.421875" style="524" customWidth="1"/>
    <col min="15380" max="15616" width="9.28125" style="524" customWidth="1"/>
    <col min="15617" max="15617" width="6.7109375" style="524" customWidth="1"/>
    <col min="15618" max="15618" width="4.28125" style="524" customWidth="1"/>
    <col min="15619" max="15619" width="105.140625" style="524" customWidth="1"/>
    <col min="15620" max="15620" width="9.421875" style="524" bestFit="1" customWidth="1"/>
    <col min="15621" max="15621" width="9.421875" style="524" customWidth="1"/>
    <col min="15622" max="15622" width="11.421875" style="524" bestFit="1" customWidth="1"/>
    <col min="15623" max="15623" width="14.8515625" style="524" customWidth="1"/>
    <col min="15624" max="15624" width="13.7109375" style="524" customWidth="1"/>
    <col min="15625" max="15625" width="14.7109375" style="524" bestFit="1" customWidth="1"/>
    <col min="15626" max="15626" width="16.7109375" style="524" customWidth="1"/>
    <col min="15627" max="15627" width="26.7109375" style="524" customWidth="1"/>
    <col min="15628" max="15634" width="9.140625" style="524" hidden="1" customWidth="1"/>
    <col min="15635" max="15635" width="17.421875" style="524" customWidth="1"/>
    <col min="15636" max="15872" width="9.28125" style="524" customWidth="1"/>
    <col min="15873" max="15873" width="6.7109375" style="524" customWidth="1"/>
    <col min="15874" max="15874" width="4.28125" style="524" customWidth="1"/>
    <col min="15875" max="15875" width="105.140625" style="524" customWidth="1"/>
    <col min="15876" max="15876" width="9.421875" style="524" bestFit="1" customWidth="1"/>
    <col min="15877" max="15877" width="9.421875" style="524" customWidth="1"/>
    <col min="15878" max="15878" width="11.421875" style="524" bestFit="1" customWidth="1"/>
    <col min="15879" max="15879" width="14.8515625" style="524" customWidth="1"/>
    <col min="15880" max="15880" width="13.7109375" style="524" customWidth="1"/>
    <col min="15881" max="15881" width="14.7109375" style="524" bestFit="1" customWidth="1"/>
    <col min="15882" max="15882" width="16.7109375" style="524" customWidth="1"/>
    <col min="15883" max="15883" width="26.7109375" style="524" customWidth="1"/>
    <col min="15884" max="15890" width="9.140625" style="524" hidden="1" customWidth="1"/>
    <col min="15891" max="15891" width="17.421875" style="524" customWidth="1"/>
    <col min="15892" max="16128" width="9.28125" style="524" customWidth="1"/>
    <col min="16129" max="16129" width="6.7109375" style="524" customWidth="1"/>
    <col min="16130" max="16130" width="4.28125" style="524" customWidth="1"/>
    <col min="16131" max="16131" width="105.140625" style="524" customWidth="1"/>
    <col min="16132" max="16132" width="9.421875" style="524" bestFit="1" customWidth="1"/>
    <col min="16133" max="16133" width="9.421875" style="524" customWidth="1"/>
    <col min="16134" max="16134" width="11.421875" style="524" bestFit="1" customWidth="1"/>
    <col min="16135" max="16135" width="14.8515625" style="524" customWidth="1"/>
    <col min="16136" max="16136" width="13.7109375" style="524" customWidth="1"/>
    <col min="16137" max="16137" width="14.7109375" style="524" bestFit="1" customWidth="1"/>
    <col min="16138" max="16138" width="16.7109375" style="524" customWidth="1"/>
    <col min="16139" max="16139" width="26.7109375" style="524" customWidth="1"/>
    <col min="16140" max="16146" width="9.140625" style="524" hidden="1" customWidth="1"/>
    <col min="16147" max="16147" width="17.421875" style="524" customWidth="1"/>
    <col min="16148" max="16384" width="9.28125" style="524" customWidth="1"/>
  </cols>
  <sheetData>
    <row r="1" spans="1:17" ht="33.75" customHeight="1">
      <c r="A1" s="519" t="s">
        <v>737</v>
      </c>
      <c r="B1" s="520"/>
      <c r="C1" s="521" t="s">
        <v>738</v>
      </c>
      <c r="D1" s="522"/>
      <c r="E1" s="523"/>
      <c r="F1" s="522"/>
      <c r="G1" s="522"/>
      <c r="H1" s="522"/>
      <c r="I1" s="522"/>
      <c r="J1" s="522"/>
      <c r="N1" s="247" t="s">
        <v>739</v>
      </c>
      <c r="O1" s="248">
        <v>1</v>
      </c>
      <c r="P1" s="526"/>
      <c r="Q1" s="526">
        <v>1</v>
      </c>
    </row>
    <row r="2" spans="1:15" ht="30" customHeight="1">
      <c r="A2" s="519"/>
      <c r="B2" s="520"/>
      <c r="C2" s="527" t="s">
        <v>740</v>
      </c>
      <c r="D2" s="528"/>
      <c r="E2" s="529"/>
      <c r="F2" s="528"/>
      <c r="G2" s="528"/>
      <c r="H2" s="528"/>
      <c r="I2" s="528"/>
      <c r="J2" s="528"/>
      <c r="K2" s="520"/>
      <c r="N2" s="247" t="s">
        <v>741</v>
      </c>
      <c r="O2" s="249">
        <v>0</v>
      </c>
    </row>
    <row r="3" spans="1:17" s="523" customFormat="1" ht="25.5">
      <c r="A3" s="531"/>
      <c r="B3" s="532"/>
      <c r="C3" s="533"/>
      <c r="D3" s="534" t="s">
        <v>742</v>
      </c>
      <c r="E3" s="534" t="s">
        <v>845</v>
      </c>
      <c r="F3" s="534" t="s">
        <v>744</v>
      </c>
      <c r="G3" s="534" t="s">
        <v>745</v>
      </c>
      <c r="H3" s="534" t="s">
        <v>746</v>
      </c>
      <c r="I3" s="534" t="s">
        <v>747</v>
      </c>
      <c r="J3" s="534" t="s">
        <v>748</v>
      </c>
      <c r="K3" s="535" t="s">
        <v>749</v>
      </c>
      <c r="M3" s="536" t="s">
        <v>750</v>
      </c>
      <c r="N3" s="537" t="s">
        <v>751</v>
      </c>
      <c r="O3" s="536" t="s">
        <v>752</v>
      </c>
      <c r="P3" s="536" t="s">
        <v>753</v>
      </c>
      <c r="Q3" s="538" t="s">
        <v>754</v>
      </c>
    </row>
    <row r="4" spans="1:17" s="542" customFormat="1" ht="14.25" customHeight="1">
      <c r="A4" s="539">
        <v>1</v>
      </c>
      <c r="B4" s="540"/>
      <c r="C4" s="540"/>
      <c r="D4" s="540"/>
      <c r="E4" s="540"/>
      <c r="F4" s="541"/>
      <c r="G4" s="541"/>
      <c r="H4" s="541"/>
      <c r="I4" s="541"/>
      <c r="J4" s="541"/>
      <c r="K4" s="541"/>
      <c r="M4" s="543"/>
      <c r="N4" s="543"/>
      <c r="O4" s="544"/>
      <c r="P4" s="545"/>
      <c r="Q4" s="545"/>
    </row>
    <row r="5" spans="1:17" ht="30">
      <c r="A5" s="539">
        <f>A4+1</f>
        <v>2</v>
      </c>
      <c r="B5" s="546" t="s">
        <v>149</v>
      </c>
      <c r="C5" s="547" t="s">
        <v>846</v>
      </c>
      <c r="F5" s="548"/>
      <c r="G5" s="548"/>
      <c r="H5" s="548"/>
      <c r="I5" s="548"/>
      <c r="J5" s="548"/>
      <c r="K5" s="548"/>
      <c r="M5" s="549"/>
      <c r="N5" s="549"/>
      <c r="O5" s="550"/>
      <c r="P5" s="549"/>
      <c r="Q5" s="549"/>
    </row>
    <row r="6" spans="1:17" ht="7.5" customHeight="1">
      <c r="A6" s="539">
        <f aca="true" t="shared" si="0" ref="A6:A69">A5+1</f>
        <v>3</v>
      </c>
      <c r="F6" s="548"/>
      <c r="G6" s="548"/>
      <c r="H6" s="548"/>
      <c r="I6" s="548"/>
      <c r="J6" s="548"/>
      <c r="K6" s="548"/>
      <c r="M6" s="549"/>
      <c r="N6" s="549"/>
      <c r="O6" s="550"/>
      <c r="P6" s="549"/>
      <c r="Q6" s="549"/>
    </row>
    <row r="7" spans="1:17" ht="15">
      <c r="A7" s="539">
        <f t="shared" si="0"/>
        <v>4</v>
      </c>
      <c r="B7" s="551"/>
      <c r="C7" s="552" t="s">
        <v>756</v>
      </c>
      <c r="D7" s="523"/>
      <c r="E7" s="523"/>
      <c r="F7" s="548"/>
      <c r="G7" s="548"/>
      <c r="H7" s="548"/>
      <c r="I7" s="548"/>
      <c r="J7" s="548"/>
      <c r="K7" s="548"/>
      <c r="M7" s="553"/>
      <c r="N7" s="554"/>
      <c r="O7" s="555"/>
      <c r="P7" s="556"/>
      <c r="Q7" s="556"/>
    </row>
    <row r="8" spans="1:17" ht="24.75">
      <c r="A8" s="539">
        <f t="shared" si="0"/>
        <v>5</v>
      </c>
      <c r="B8" s="551"/>
      <c r="C8" s="557" t="s">
        <v>847</v>
      </c>
      <c r="D8" s="523" t="s">
        <v>325</v>
      </c>
      <c r="E8" s="523">
        <v>1</v>
      </c>
      <c r="F8" s="590"/>
      <c r="G8" s="548">
        <f>F8*E8</f>
        <v>0</v>
      </c>
      <c r="H8" s="548"/>
      <c r="I8" s="548"/>
      <c r="J8" s="548">
        <f>G8+I8</f>
        <v>0</v>
      </c>
      <c r="K8" s="548"/>
      <c r="M8" s="553">
        <v>17500</v>
      </c>
      <c r="N8" s="554"/>
      <c r="O8" s="555">
        <v>0</v>
      </c>
      <c r="P8" s="556"/>
      <c r="Q8" s="556"/>
    </row>
    <row r="9" spans="1:17" ht="15.75" customHeight="1">
      <c r="A9" s="539">
        <f t="shared" si="0"/>
        <v>6</v>
      </c>
      <c r="B9" s="551"/>
      <c r="C9" s="558" t="s">
        <v>758</v>
      </c>
      <c r="D9" s="559"/>
      <c r="E9" s="559"/>
      <c r="F9" s="560"/>
      <c r="G9" s="561">
        <f>SUM(G8:G8)</f>
        <v>0</v>
      </c>
      <c r="H9" s="560"/>
      <c r="I9" s="560"/>
      <c r="J9" s="560"/>
      <c r="K9" s="548"/>
      <c r="M9" s="553"/>
      <c r="N9" s="554"/>
      <c r="O9" s="555"/>
      <c r="P9" s="556"/>
      <c r="Q9" s="556"/>
    </row>
    <row r="10" spans="1:17" ht="15">
      <c r="A10" s="539">
        <f t="shared" si="0"/>
        <v>7</v>
      </c>
      <c r="B10" s="551"/>
      <c r="C10" s="562"/>
      <c r="D10" s="563"/>
      <c r="E10" s="563"/>
      <c r="F10" s="564"/>
      <c r="G10" s="565"/>
      <c r="H10" s="564"/>
      <c r="I10" s="564"/>
      <c r="J10" s="564"/>
      <c r="K10" s="548"/>
      <c r="M10" s="553"/>
      <c r="N10" s="554"/>
      <c r="O10" s="555"/>
      <c r="P10" s="556"/>
      <c r="Q10" s="556"/>
    </row>
    <row r="11" spans="1:17" ht="15">
      <c r="A11" s="539">
        <f t="shared" si="0"/>
        <v>8</v>
      </c>
      <c r="B11" s="551"/>
      <c r="C11" s="566"/>
      <c r="D11" s="523"/>
      <c r="E11" s="523"/>
      <c r="F11" s="548"/>
      <c r="G11" s="568"/>
      <c r="H11" s="548"/>
      <c r="I11" s="548"/>
      <c r="J11" s="548"/>
      <c r="K11" s="548"/>
      <c r="M11" s="553"/>
      <c r="N11" s="554"/>
      <c r="O11" s="555"/>
      <c r="P11" s="556"/>
      <c r="Q11" s="556"/>
    </row>
    <row r="12" spans="1:17" ht="30">
      <c r="A12" s="539">
        <f t="shared" si="0"/>
        <v>9</v>
      </c>
      <c r="B12" s="546"/>
      <c r="C12" s="547" t="s">
        <v>848</v>
      </c>
      <c r="D12" s="523"/>
      <c r="E12" s="523"/>
      <c r="F12" s="548"/>
      <c r="G12" s="548"/>
      <c r="H12" s="548"/>
      <c r="I12" s="548"/>
      <c r="J12" s="548"/>
      <c r="K12" s="548"/>
      <c r="M12" s="553"/>
      <c r="N12" s="554"/>
      <c r="O12" s="555"/>
      <c r="P12" s="556"/>
      <c r="Q12" s="556"/>
    </row>
    <row r="13" spans="1:17" ht="7.5" customHeight="1">
      <c r="A13" s="539">
        <f t="shared" si="0"/>
        <v>10</v>
      </c>
      <c r="F13" s="548"/>
      <c r="G13" s="548"/>
      <c r="H13" s="548"/>
      <c r="I13" s="548"/>
      <c r="J13" s="548"/>
      <c r="K13" s="548"/>
      <c r="M13" s="549"/>
      <c r="N13" s="549"/>
      <c r="O13" s="550"/>
      <c r="P13" s="549"/>
      <c r="Q13" s="549"/>
    </row>
    <row r="14" spans="1:17" ht="15">
      <c r="A14" s="539">
        <f t="shared" si="0"/>
        <v>11</v>
      </c>
      <c r="B14" s="551"/>
      <c r="C14" s="569" t="s">
        <v>760</v>
      </c>
      <c r="D14" s="570"/>
      <c r="E14" s="570"/>
      <c r="F14" s="548"/>
      <c r="G14" s="548"/>
      <c r="H14" s="548"/>
      <c r="I14" s="548"/>
      <c r="J14" s="548"/>
      <c r="K14" s="548"/>
      <c r="M14" s="553"/>
      <c r="N14" s="554"/>
      <c r="O14" s="555"/>
      <c r="P14" s="556"/>
      <c r="Q14" s="556"/>
    </row>
    <row r="15" spans="1:17" ht="15">
      <c r="A15" s="539">
        <f t="shared" si="0"/>
        <v>12</v>
      </c>
      <c r="B15" s="551"/>
      <c r="C15" s="572" t="s">
        <v>761</v>
      </c>
      <c r="D15" s="573" t="s">
        <v>184</v>
      </c>
      <c r="E15" s="573">
        <v>7</v>
      </c>
      <c r="F15" s="590"/>
      <c r="G15" s="548">
        <f aca="true" t="shared" si="1" ref="G15:G20">F15*E15</f>
        <v>0</v>
      </c>
      <c r="H15" s="548"/>
      <c r="I15" s="548"/>
      <c r="J15" s="548">
        <f aca="true" t="shared" si="2" ref="J15:J20">G15+I15</f>
        <v>0</v>
      </c>
      <c r="K15" s="548"/>
      <c r="M15" s="553">
        <v>105</v>
      </c>
      <c r="N15" s="554"/>
      <c r="O15" s="555">
        <v>0</v>
      </c>
      <c r="P15" s="556"/>
      <c r="Q15" s="556"/>
    </row>
    <row r="16" spans="1:17" ht="15">
      <c r="A16" s="539">
        <f t="shared" si="0"/>
        <v>13</v>
      </c>
      <c r="B16" s="551"/>
      <c r="C16" s="572" t="s">
        <v>763</v>
      </c>
      <c r="D16" s="573" t="s">
        <v>184</v>
      </c>
      <c r="E16" s="573">
        <v>55</v>
      </c>
      <c r="F16" s="590"/>
      <c r="G16" s="548">
        <f t="shared" si="1"/>
        <v>0</v>
      </c>
      <c r="H16" s="548"/>
      <c r="I16" s="548"/>
      <c r="J16" s="548">
        <f t="shared" si="2"/>
        <v>0</v>
      </c>
      <c r="K16" s="548"/>
      <c r="M16" s="553">
        <v>24</v>
      </c>
      <c r="N16" s="554"/>
      <c r="O16" s="555">
        <v>0</v>
      </c>
      <c r="P16" s="556"/>
      <c r="Q16" s="556"/>
    </row>
    <row r="17" spans="1:17" ht="15">
      <c r="A17" s="539">
        <f t="shared" si="0"/>
        <v>14</v>
      </c>
      <c r="B17" s="551"/>
      <c r="C17" s="572" t="s">
        <v>764</v>
      </c>
      <c r="D17" s="573" t="s">
        <v>184</v>
      </c>
      <c r="E17" s="573">
        <v>50</v>
      </c>
      <c r="F17" s="590"/>
      <c r="G17" s="548">
        <f t="shared" si="1"/>
        <v>0</v>
      </c>
      <c r="H17" s="548"/>
      <c r="I17" s="548"/>
      <c r="J17" s="548">
        <f t="shared" si="2"/>
        <v>0</v>
      </c>
      <c r="K17" s="548"/>
      <c r="M17" s="553">
        <v>22</v>
      </c>
      <c r="N17" s="554"/>
      <c r="O17" s="555">
        <v>0</v>
      </c>
      <c r="P17" s="556"/>
      <c r="Q17" s="556"/>
    </row>
    <row r="18" spans="1:17" ht="15">
      <c r="A18" s="539">
        <f t="shared" si="0"/>
        <v>15</v>
      </c>
      <c r="B18" s="551"/>
      <c r="C18" s="572" t="s">
        <v>765</v>
      </c>
      <c r="D18" s="573" t="s">
        <v>184</v>
      </c>
      <c r="E18" s="573">
        <v>4</v>
      </c>
      <c r="F18" s="590"/>
      <c r="G18" s="548">
        <f t="shared" si="1"/>
        <v>0</v>
      </c>
      <c r="H18" s="548"/>
      <c r="I18" s="548"/>
      <c r="J18" s="548">
        <f t="shared" si="2"/>
        <v>0</v>
      </c>
      <c r="K18" s="548"/>
      <c r="M18" s="553">
        <v>22</v>
      </c>
      <c r="N18" s="554"/>
      <c r="O18" s="555">
        <v>0</v>
      </c>
      <c r="P18" s="556"/>
      <c r="Q18" s="556"/>
    </row>
    <row r="19" spans="1:17" ht="15">
      <c r="A19" s="539">
        <f t="shared" si="0"/>
        <v>16</v>
      </c>
      <c r="B19" s="551"/>
      <c r="C19" s="572" t="s">
        <v>766</v>
      </c>
      <c r="D19" s="573" t="s">
        <v>184</v>
      </c>
      <c r="E19" s="573">
        <v>4</v>
      </c>
      <c r="F19" s="590"/>
      <c r="G19" s="548">
        <f t="shared" si="1"/>
        <v>0</v>
      </c>
      <c r="H19" s="548"/>
      <c r="I19" s="548"/>
      <c r="J19" s="548">
        <f t="shared" si="2"/>
        <v>0</v>
      </c>
      <c r="K19" s="548"/>
      <c r="M19" s="553">
        <v>20</v>
      </c>
      <c r="N19" s="554"/>
      <c r="O19" s="555">
        <v>0</v>
      </c>
      <c r="P19" s="556"/>
      <c r="Q19" s="556"/>
    </row>
    <row r="20" spans="1:17" ht="15">
      <c r="A20" s="539">
        <f t="shared" si="0"/>
        <v>17</v>
      </c>
      <c r="B20" s="551"/>
      <c r="C20" s="576" t="s">
        <v>767</v>
      </c>
      <c r="D20" s="577" t="s">
        <v>184</v>
      </c>
      <c r="E20" s="577">
        <v>48</v>
      </c>
      <c r="F20" s="590"/>
      <c r="G20" s="548">
        <f t="shared" si="1"/>
        <v>0</v>
      </c>
      <c r="H20" s="548"/>
      <c r="I20" s="548"/>
      <c r="J20" s="548">
        <f t="shared" si="2"/>
        <v>0</v>
      </c>
      <c r="K20" s="548"/>
      <c r="M20" s="553">
        <v>8.5</v>
      </c>
      <c r="N20" s="554"/>
      <c r="O20" s="555">
        <v>0</v>
      </c>
      <c r="P20" s="556"/>
      <c r="Q20" s="556"/>
    </row>
    <row r="21" spans="1:17" ht="15">
      <c r="A21" s="539">
        <f t="shared" si="0"/>
        <v>18</v>
      </c>
      <c r="B21" s="551"/>
      <c r="C21" s="572"/>
      <c r="D21" s="573"/>
      <c r="E21" s="573"/>
      <c r="F21" s="591"/>
      <c r="G21" s="548"/>
      <c r="H21" s="548"/>
      <c r="I21" s="548"/>
      <c r="J21" s="548"/>
      <c r="K21" s="548"/>
      <c r="M21" s="553"/>
      <c r="N21" s="554"/>
      <c r="O21" s="555"/>
      <c r="P21" s="556"/>
      <c r="Q21" s="556"/>
    </row>
    <row r="22" spans="1:17" ht="15">
      <c r="A22" s="539">
        <f t="shared" si="0"/>
        <v>19</v>
      </c>
      <c r="B22" s="551"/>
      <c r="C22" s="578" t="s">
        <v>768</v>
      </c>
      <c r="D22" s="575"/>
      <c r="E22" s="575"/>
      <c r="F22" s="591"/>
      <c r="G22" s="548"/>
      <c r="H22" s="548"/>
      <c r="I22" s="548"/>
      <c r="J22" s="548"/>
      <c r="K22" s="548"/>
      <c r="M22" s="553"/>
      <c r="N22" s="554"/>
      <c r="O22" s="555"/>
      <c r="P22" s="556"/>
      <c r="Q22" s="556"/>
    </row>
    <row r="23" spans="1:17" ht="15">
      <c r="A23" s="539">
        <f t="shared" si="0"/>
        <v>20</v>
      </c>
      <c r="B23" s="551"/>
      <c r="C23" s="579" t="s">
        <v>769</v>
      </c>
      <c r="D23" s="575" t="s">
        <v>770</v>
      </c>
      <c r="E23" s="575">
        <v>1</v>
      </c>
      <c r="F23" s="590"/>
      <c r="G23" s="548">
        <f aca="true" t="shared" si="3" ref="G23:G24">F23*E23</f>
        <v>0</v>
      </c>
      <c r="H23" s="548"/>
      <c r="I23" s="548"/>
      <c r="J23" s="548">
        <f>G23+I23</f>
        <v>0</v>
      </c>
      <c r="K23" s="548"/>
      <c r="M23" s="553">
        <v>150</v>
      </c>
      <c r="N23" s="554"/>
      <c r="O23" s="555">
        <v>0</v>
      </c>
      <c r="P23" s="556"/>
      <c r="Q23" s="556"/>
    </row>
    <row r="24" spans="1:17" ht="15">
      <c r="A24" s="539">
        <f t="shared" si="0"/>
        <v>21</v>
      </c>
      <c r="B24" s="551"/>
      <c r="C24" s="579" t="s">
        <v>771</v>
      </c>
      <c r="D24" s="575" t="s">
        <v>325</v>
      </c>
      <c r="E24" s="575">
        <v>11</v>
      </c>
      <c r="F24" s="590"/>
      <c r="G24" s="548">
        <f t="shared" si="3"/>
        <v>0</v>
      </c>
      <c r="H24" s="548"/>
      <c r="I24" s="548"/>
      <c r="J24" s="548">
        <f>G24+I24</f>
        <v>0</v>
      </c>
      <c r="K24" s="548"/>
      <c r="M24" s="553">
        <v>82</v>
      </c>
      <c r="N24" s="554"/>
      <c r="O24" s="555">
        <v>0</v>
      </c>
      <c r="P24" s="556"/>
      <c r="Q24" s="556"/>
    </row>
    <row r="25" spans="1:17" ht="15">
      <c r="A25" s="539">
        <f t="shared" si="0"/>
        <v>22</v>
      </c>
      <c r="B25" s="551"/>
      <c r="C25" s="580"/>
      <c r="D25" s="575"/>
      <c r="E25" s="575"/>
      <c r="F25" s="591"/>
      <c r="G25" s="548"/>
      <c r="H25" s="548"/>
      <c r="I25" s="548"/>
      <c r="J25" s="548"/>
      <c r="K25" s="548"/>
      <c r="M25" s="553"/>
      <c r="N25" s="554"/>
      <c r="O25" s="555"/>
      <c r="P25" s="556"/>
      <c r="Q25" s="556"/>
    </row>
    <row r="26" spans="1:17" ht="15">
      <c r="A26" s="539">
        <f t="shared" si="0"/>
        <v>23</v>
      </c>
      <c r="B26" s="551"/>
      <c r="C26" s="581" t="s">
        <v>772</v>
      </c>
      <c r="D26" s="575"/>
      <c r="E26" s="575"/>
      <c r="F26" s="591"/>
      <c r="G26" s="548"/>
      <c r="H26" s="548"/>
      <c r="I26" s="548"/>
      <c r="J26" s="548"/>
      <c r="K26" s="548"/>
      <c r="M26" s="553"/>
      <c r="N26" s="554"/>
      <c r="O26" s="555"/>
      <c r="P26" s="556"/>
      <c r="Q26" s="556"/>
    </row>
    <row r="27" spans="1:17" ht="15">
      <c r="A27" s="539">
        <f t="shared" si="0"/>
        <v>24</v>
      </c>
      <c r="B27" s="551"/>
      <c r="C27" s="582" t="s">
        <v>773</v>
      </c>
      <c r="D27" s="583" t="s">
        <v>325</v>
      </c>
      <c r="E27" s="583">
        <v>8</v>
      </c>
      <c r="F27" s="590"/>
      <c r="G27" s="548">
        <f aca="true" t="shared" si="4" ref="G27:G30">F27*E27</f>
        <v>0</v>
      </c>
      <c r="H27" s="548"/>
      <c r="I27" s="548"/>
      <c r="J27" s="548">
        <f aca="true" t="shared" si="5" ref="J27:J30">G27+I27</f>
        <v>0</v>
      </c>
      <c r="K27" s="548"/>
      <c r="M27" s="553">
        <v>145</v>
      </c>
      <c r="N27" s="554"/>
      <c r="O27" s="555">
        <v>0</v>
      </c>
      <c r="P27" s="556"/>
      <c r="Q27" s="556"/>
    </row>
    <row r="28" spans="1:17" ht="15">
      <c r="A28" s="539">
        <f t="shared" si="0"/>
        <v>25</v>
      </c>
      <c r="B28" s="551"/>
      <c r="C28" s="582" t="s">
        <v>849</v>
      </c>
      <c r="D28" s="583" t="s">
        <v>325</v>
      </c>
      <c r="E28" s="583">
        <v>2</v>
      </c>
      <c r="F28" s="590"/>
      <c r="G28" s="548">
        <f t="shared" si="4"/>
        <v>0</v>
      </c>
      <c r="H28" s="548"/>
      <c r="I28" s="548"/>
      <c r="J28" s="548">
        <f t="shared" si="5"/>
        <v>0</v>
      </c>
      <c r="K28" s="548"/>
      <c r="M28" s="553">
        <v>165</v>
      </c>
      <c r="N28" s="554"/>
      <c r="O28" s="555">
        <v>0</v>
      </c>
      <c r="P28" s="556"/>
      <c r="Q28" s="556"/>
    </row>
    <row r="29" spans="1:17" ht="15">
      <c r="A29" s="539">
        <f t="shared" si="0"/>
        <v>26</v>
      </c>
      <c r="B29" s="551"/>
      <c r="C29" s="582" t="s">
        <v>850</v>
      </c>
      <c r="D29" s="583" t="s">
        <v>325</v>
      </c>
      <c r="E29" s="583">
        <v>3</v>
      </c>
      <c r="F29" s="590"/>
      <c r="G29" s="548">
        <f t="shared" si="4"/>
        <v>0</v>
      </c>
      <c r="H29" s="548"/>
      <c r="I29" s="548"/>
      <c r="J29" s="548">
        <f t="shared" si="5"/>
        <v>0</v>
      </c>
      <c r="K29" s="548"/>
      <c r="M29" s="553">
        <v>149</v>
      </c>
      <c r="N29" s="554"/>
      <c r="O29" s="555">
        <v>0</v>
      </c>
      <c r="P29" s="556"/>
      <c r="Q29" s="556"/>
    </row>
    <row r="30" spans="1:17" ht="15">
      <c r="A30" s="539">
        <f t="shared" si="0"/>
        <v>27</v>
      </c>
      <c r="B30" s="551"/>
      <c r="C30" s="584" t="s">
        <v>774</v>
      </c>
      <c r="D30" s="575" t="s">
        <v>325</v>
      </c>
      <c r="E30" s="575">
        <v>3</v>
      </c>
      <c r="F30" s="590"/>
      <c r="G30" s="548">
        <f t="shared" si="4"/>
        <v>0</v>
      </c>
      <c r="H30" s="548"/>
      <c r="I30" s="548"/>
      <c r="J30" s="548">
        <f t="shared" si="5"/>
        <v>0</v>
      </c>
      <c r="K30" s="548"/>
      <c r="M30" s="553">
        <v>124</v>
      </c>
      <c r="N30" s="554"/>
      <c r="O30" s="555">
        <v>0</v>
      </c>
      <c r="P30" s="556"/>
      <c r="Q30" s="556"/>
    </row>
    <row r="31" spans="1:17" ht="15">
      <c r="A31" s="539">
        <f t="shared" si="0"/>
        <v>28</v>
      </c>
      <c r="B31" s="551"/>
      <c r="C31" s="584"/>
      <c r="D31" s="575"/>
      <c r="E31" s="575"/>
      <c r="F31" s="591"/>
      <c r="G31" s="548"/>
      <c r="H31" s="548"/>
      <c r="I31" s="548"/>
      <c r="J31" s="548"/>
      <c r="K31" s="548"/>
      <c r="M31" s="553"/>
      <c r="N31" s="554"/>
      <c r="O31" s="555"/>
      <c r="P31" s="556"/>
      <c r="Q31" s="556"/>
    </row>
    <row r="32" spans="1:17" ht="15">
      <c r="A32" s="539">
        <f t="shared" si="0"/>
        <v>29</v>
      </c>
      <c r="B32" s="551"/>
      <c r="C32" s="581" t="s">
        <v>778</v>
      </c>
      <c r="D32" s="575"/>
      <c r="E32" s="575"/>
      <c r="F32" s="591"/>
      <c r="G32" s="548"/>
      <c r="H32" s="548"/>
      <c r="I32" s="548"/>
      <c r="J32" s="548"/>
      <c r="K32" s="548"/>
      <c r="M32" s="553"/>
      <c r="N32" s="554"/>
      <c r="O32" s="555"/>
      <c r="P32" s="556"/>
      <c r="Q32" s="556"/>
    </row>
    <row r="33" spans="1:17" ht="15">
      <c r="A33" s="539">
        <f t="shared" si="0"/>
        <v>30</v>
      </c>
      <c r="B33" s="551"/>
      <c r="C33" s="579" t="s">
        <v>779</v>
      </c>
      <c r="D33" s="575" t="s">
        <v>325</v>
      </c>
      <c r="E33" s="575">
        <v>2</v>
      </c>
      <c r="F33" s="590"/>
      <c r="G33" s="548">
        <f aca="true" t="shared" si="6" ref="G33:G36">F33*E33</f>
        <v>0</v>
      </c>
      <c r="H33" s="548"/>
      <c r="I33" s="548"/>
      <c r="J33" s="548">
        <f>G33+I33</f>
        <v>0</v>
      </c>
      <c r="K33" s="548"/>
      <c r="M33" s="553">
        <v>85</v>
      </c>
      <c r="N33" s="554"/>
      <c r="O33" s="555">
        <v>0</v>
      </c>
      <c r="P33" s="556"/>
      <c r="Q33" s="556"/>
    </row>
    <row r="34" spans="1:17" ht="15">
      <c r="A34" s="539">
        <f t="shared" si="0"/>
        <v>31</v>
      </c>
      <c r="B34" s="551"/>
      <c r="C34" s="579" t="s">
        <v>780</v>
      </c>
      <c r="D34" s="575" t="s">
        <v>325</v>
      </c>
      <c r="E34" s="575">
        <v>2</v>
      </c>
      <c r="F34" s="590"/>
      <c r="G34" s="548">
        <f t="shared" si="6"/>
        <v>0</v>
      </c>
      <c r="H34" s="548"/>
      <c r="I34" s="548"/>
      <c r="J34" s="548">
        <f>G34+I34</f>
        <v>0</v>
      </c>
      <c r="K34" s="548"/>
      <c r="M34" s="553">
        <v>94</v>
      </c>
      <c r="N34" s="554"/>
      <c r="O34" s="555">
        <v>0</v>
      </c>
      <c r="P34" s="556"/>
      <c r="Q34" s="556"/>
    </row>
    <row r="35" spans="1:17" ht="15">
      <c r="A35" s="539">
        <f t="shared" si="0"/>
        <v>32</v>
      </c>
      <c r="B35" s="551"/>
      <c r="C35" s="579" t="s">
        <v>781</v>
      </c>
      <c r="D35" s="575" t="s">
        <v>325</v>
      </c>
      <c r="E35" s="575">
        <v>1</v>
      </c>
      <c r="F35" s="590"/>
      <c r="G35" s="548">
        <f t="shared" si="6"/>
        <v>0</v>
      </c>
      <c r="H35" s="548"/>
      <c r="I35" s="548"/>
      <c r="J35" s="548">
        <f>G35+I35</f>
        <v>0</v>
      </c>
      <c r="K35" s="548"/>
      <c r="M35" s="553">
        <v>115</v>
      </c>
      <c r="N35" s="554"/>
      <c r="O35" s="555">
        <v>0</v>
      </c>
      <c r="P35" s="556"/>
      <c r="Q35" s="556"/>
    </row>
    <row r="36" spans="1:17" ht="15">
      <c r="A36" s="539">
        <f t="shared" si="0"/>
        <v>33</v>
      </c>
      <c r="B36" s="551"/>
      <c r="C36" s="579" t="s">
        <v>851</v>
      </c>
      <c r="D36" s="575" t="s">
        <v>325</v>
      </c>
      <c r="E36" s="575">
        <v>2</v>
      </c>
      <c r="F36" s="590"/>
      <c r="G36" s="548">
        <f t="shared" si="6"/>
        <v>0</v>
      </c>
      <c r="H36" s="548"/>
      <c r="I36" s="548"/>
      <c r="J36" s="548">
        <f>G36+I36</f>
        <v>0</v>
      </c>
      <c r="K36" s="548"/>
      <c r="M36" s="553">
        <v>230</v>
      </c>
      <c r="N36" s="554"/>
      <c r="O36" s="555">
        <v>0</v>
      </c>
      <c r="P36" s="556"/>
      <c r="Q36" s="556"/>
    </row>
    <row r="37" spans="1:17" ht="15">
      <c r="A37" s="539">
        <f t="shared" si="0"/>
        <v>34</v>
      </c>
      <c r="B37" s="551"/>
      <c r="C37" s="584"/>
      <c r="D37" s="575"/>
      <c r="E37" s="575"/>
      <c r="F37" s="591"/>
      <c r="G37" s="548"/>
      <c r="H37" s="548"/>
      <c r="I37" s="548"/>
      <c r="J37" s="548"/>
      <c r="K37" s="548"/>
      <c r="M37" s="553"/>
      <c r="N37" s="554"/>
      <c r="O37" s="555"/>
      <c r="P37" s="556"/>
      <c r="Q37" s="556"/>
    </row>
    <row r="38" spans="1:17" ht="15">
      <c r="A38" s="539">
        <f t="shared" si="0"/>
        <v>35</v>
      </c>
      <c r="B38" s="551"/>
      <c r="C38" s="581" t="s">
        <v>782</v>
      </c>
      <c r="D38" s="575"/>
      <c r="E38" s="575"/>
      <c r="F38" s="591"/>
      <c r="G38" s="548"/>
      <c r="H38" s="548"/>
      <c r="I38" s="548"/>
      <c r="J38" s="548"/>
      <c r="K38" s="548"/>
      <c r="M38" s="553"/>
      <c r="N38" s="554"/>
      <c r="O38" s="555"/>
      <c r="P38" s="556"/>
      <c r="Q38" s="556"/>
    </row>
    <row r="39" spans="1:17" ht="15">
      <c r="A39" s="539">
        <f t="shared" si="0"/>
        <v>36</v>
      </c>
      <c r="B39" s="551"/>
      <c r="C39" s="579" t="s">
        <v>783</v>
      </c>
      <c r="D39" s="575" t="s">
        <v>325</v>
      </c>
      <c r="E39" s="575">
        <v>2</v>
      </c>
      <c r="F39" s="590"/>
      <c r="G39" s="548">
        <f aca="true" t="shared" si="7" ref="G39:G44">F39*E39</f>
        <v>0</v>
      </c>
      <c r="H39" s="548"/>
      <c r="I39" s="548"/>
      <c r="J39" s="548">
        <f aca="true" t="shared" si="8" ref="J39:J44">G39+I39</f>
        <v>0</v>
      </c>
      <c r="K39" s="548"/>
      <c r="M39" s="553">
        <v>220</v>
      </c>
      <c r="N39" s="554"/>
      <c r="O39" s="555">
        <v>0</v>
      </c>
      <c r="P39" s="556"/>
      <c r="Q39" s="556"/>
    </row>
    <row r="40" spans="1:17" ht="15">
      <c r="A40" s="539">
        <f t="shared" si="0"/>
        <v>37</v>
      </c>
      <c r="B40" s="551"/>
      <c r="C40" s="579" t="s">
        <v>784</v>
      </c>
      <c r="D40" s="575" t="s">
        <v>325</v>
      </c>
      <c r="E40" s="575">
        <v>1</v>
      </c>
      <c r="F40" s="590"/>
      <c r="G40" s="548">
        <f t="shared" si="7"/>
        <v>0</v>
      </c>
      <c r="H40" s="548"/>
      <c r="I40" s="548"/>
      <c r="J40" s="548">
        <f t="shared" si="8"/>
        <v>0</v>
      </c>
      <c r="K40" s="548"/>
      <c r="M40" s="553">
        <v>750</v>
      </c>
      <c r="N40" s="554"/>
      <c r="O40" s="555">
        <v>0</v>
      </c>
      <c r="P40" s="556"/>
      <c r="Q40" s="556"/>
    </row>
    <row r="41" spans="1:17" ht="15">
      <c r="A41" s="539">
        <f t="shared" si="0"/>
        <v>38</v>
      </c>
      <c r="B41" s="551"/>
      <c r="C41" s="579" t="s">
        <v>852</v>
      </c>
      <c r="D41" s="575" t="s">
        <v>325</v>
      </c>
      <c r="E41" s="575">
        <v>5</v>
      </c>
      <c r="F41" s="590"/>
      <c r="G41" s="548">
        <f t="shared" si="7"/>
        <v>0</v>
      </c>
      <c r="H41" s="548"/>
      <c r="I41" s="548"/>
      <c r="J41" s="548">
        <f t="shared" si="8"/>
        <v>0</v>
      </c>
      <c r="K41" s="548"/>
      <c r="M41" s="553">
        <v>1650</v>
      </c>
      <c r="N41" s="554"/>
      <c r="O41" s="555">
        <v>0</v>
      </c>
      <c r="P41" s="556"/>
      <c r="Q41" s="556"/>
    </row>
    <row r="42" spans="1:17" ht="15">
      <c r="A42" s="539">
        <f t="shared" si="0"/>
        <v>39</v>
      </c>
      <c r="B42" s="551"/>
      <c r="C42" s="579" t="s">
        <v>786</v>
      </c>
      <c r="D42" s="575" t="s">
        <v>325</v>
      </c>
      <c r="E42" s="575">
        <v>1</v>
      </c>
      <c r="F42" s="590"/>
      <c r="G42" s="548">
        <f t="shared" si="7"/>
        <v>0</v>
      </c>
      <c r="H42" s="548"/>
      <c r="I42" s="548"/>
      <c r="J42" s="548">
        <f t="shared" si="8"/>
        <v>0</v>
      </c>
      <c r="K42" s="548"/>
      <c r="M42" s="553">
        <v>94</v>
      </c>
      <c r="N42" s="554"/>
      <c r="O42" s="555">
        <v>0</v>
      </c>
      <c r="P42" s="556"/>
      <c r="Q42" s="556"/>
    </row>
    <row r="43" spans="1:17" ht="15">
      <c r="A43" s="539">
        <f t="shared" si="0"/>
        <v>40</v>
      </c>
      <c r="B43" s="551"/>
      <c r="C43" s="579" t="s">
        <v>853</v>
      </c>
      <c r="D43" s="575" t="s">
        <v>325</v>
      </c>
      <c r="E43" s="575">
        <v>6</v>
      </c>
      <c r="F43" s="590"/>
      <c r="G43" s="548">
        <f t="shared" si="7"/>
        <v>0</v>
      </c>
      <c r="H43" s="548"/>
      <c r="I43" s="548"/>
      <c r="J43" s="548">
        <f t="shared" si="8"/>
        <v>0</v>
      </c>
      <c r="K43" s="548"/>
      <c r="M43" s="553">
        <v>1850</v>
      </c>
      <c r="N43" s="554"/>
      <c r="O43" s="555">
        <v>0</v>
      </c>
      <c r="P43" s="556"/>
      <c r="Q43" s="556"/>
    </row>
    <row r="44" spans="1:17" ht="15">
      <c r="A44" s="539">
        <f t="shared" si="0"/>
        <v>41</v>
      </c>
      <c r="B44" s="551"/>
      <c r="C44" s="579" t="s">
        <v>788</v>
      </c>
      <c r="D44" s="575" t="s">
        <v>325</v>
      </c>
      <c r="E44" s="575">
        <v>2</v>
      </c>
      <c r="F44" s="590"/>
      <c r="G44" s="548">
        <f t="shared" si="7"/>
        <v>0</v>
      </c>
      <c r="H44" s="548"/>
      <c r="I44" s="548"/>
      <c r="J44" s="548">
        <f t="shared" si="8"/>
        <v>0</v>
      </c>
      <c r="K44" s="548"/>
      <c r="M44" s="553">
        <v>1920</v>
      </c>
      <c r="N44" s="554"/>
      <c r="O44" s="555">
        <v>0</v>
      </c>
      <c r="P44" s="556"/>
      <c r="Q44" s="556"/>
    </row>
    <row r="45" spans="1:17" ht="15">
      <c r="A45" s="539">
        <f t="shared" si="0"/>
        <v>42</v>
      </c>
      <c r="B45" s="551"/>
      <c r="C45" s="579"/>
      <c r="D45" s="575"/>
      <c r="E45" s="575"/>
      <c r="F45" s="591"/>
      <c r="G45" s="548"/>
      <c r="H45" s="548"/>
      <c r="I45" s="548"/>
      <c r="J45" s="548"/>
      <c r="K45" s="548"/>
      <c r="M45" s="553"/>
      <c r="N45" s="554"/>
      <c r="O45" s="555"/>
      <c r="P45" s="556"/>
      <c r="Q45" s="556"/>
    </row>
    <row r="46" spans="1:17" ht="15">
      <c r="A46" s="539">
        <f t="shared" si="0"/>
        <v>43</v>
      </c>
      <c r="B46" s="551"/>
      <c r="C46" s="581" t="s">
        <v>789</v>
      </c>
      <c r="D46" s="575"/>
      <c r="E46" s="575"/>
      <c r="F46" s="591"/>
      <c r="G46" s="548"/>
      <c r="H46" s="548"/>
      <c r="I46" s="548"/>
      <c r="J46" s="548"/>
      <c r="K46" s="548"/>
      <c r="M46" s="553"/>
      <c r="N46" s="554"/>
      <c r="O46" s="555"/>
      <c r="P46" s="556"/>
      <c r="Q46" s="556"/>
    </row>
    <row r="47" spans="1:17" ht="15">
      <c r="A47" s="539">
        <f t="shared" si="0"/>
        <v>44</v>
      </c>
      <c r="B47" s="551"/>
      <c r="C47" s="582" t="s">
        <v>792</v>
      </c>
      <c r="D47" s="575" t="s">
        <v>184</v>
      </c>
      <c r="E47" s="575">
        <v>4</v>
      </c>
      <c r="F47" s="590"/>
      <c r="G47" s="548">
        <f aca="true" t="shared" si="9" ref="G47:G51">F47*E47</f>
        <v>0</v>
      </c>
      <c r="H47" s="548"/>
      <c r="I47" s="548"/>
      <c r="J47" s="548">
        <f aca="true" t="shared" si="10" ref="J47:J51">G47+I47</f>
        <v>0</v>
      </c>
      <c r="K47" s="548"/>
      <c r="M47" s="553">
        <v>80</v>
      </c>
      <c r="N47" s="554"/>
      <c r="O47" s="555">
        <v>0</v>
      </c>
      <c r="P47" s="556"/>
      <c r="Q47" s="556"/>
    </row>
    <row r="48" spans="1:17" ht="15">
      <c r="A48" s="539">
        <f t="shared" si="0"/>
        <v>45</v>
      </c>
      <c r="B48" s="551"/>
      <c r="C48" s="582" t="s">
        <v>793</v>
      </c>
      <c r="D48" s="575" t="s">
        <v>184</v>
      </c>
      <c r="E48" s="575">
        <v>18</v>
      </c>
      <c r="F48" s="590"/>
      <c r="G48" s="548">
        <f t="shared" si="9"/>
        <v>0</v>
      </c>
      <c r="H48" s="548"/>
      <c r="I48" s="548"/>
      <c r="J48" s="548">
        <f t="shared" si="10"/>
        <v>0</v>
      </c>
      <c r="K48" s="548"/>
      <c r="M48" s="553">
        <v>45</v>
      </c>
      <c r="N48" s="554"/>
      <c r="O48" s="555">
        <v>0</v>
      </c>
      <c r="P48" s="556"/>
      <c r="Q48" s="556"/>
    </row>
    <row r="49" spans="1:17" ht="15">
      <c r="A49" s="539">
        <f t="shared" si="0"/>
        <v>46</v>
      </c>
      <c r="B49" s="551"/>
      <c r="C49" s="585" t="s">
        <v>794</v>
      </c>
      <c r="D49" s="570" t="s">
        <v>184</v>
      </c>
      <c r="E49" s="570">
        <v>16</v>
      </c>
      <c r="F49" s="590"/>
      <c r="G49" s="548">
        <f t="shared" si="9"/>
        <v>0</v>
      </c>
      <c r="H49" s="548"/>
      <c r="I49" s="548"/>
      <c r="J49" s="548">
        <f t="shared" si="10"/>
        <v>0</v>
      </c>
      <c r="K49" s="548"/>
      <c r="M49" s="553">
        <v>45</v>
      </c>
      <c r="N49" s="554"/>
      <c r="O49" s="555">
        <v>0</v>
      </c>
      <c r="P49" s="556"/>
      <c r="Q49" s="556"/>
    </row>
    <row r="50" spans="1:17" ht="15">
      <c r="A50" s="539">
        <f t="shared" si="0"/>
        <v>47</v>
      </c>
      <c r="B50" s="551"/>
      <c r="C50" s="582" t="s">
        <v>795</v>
      </c>
      <c r="D50" s="575" t="s">
        <v>325</v>
      </c>
      <c r="E50" s="575">
        <v>40</v>
      </c>
      <c r="F50" s="590"/>
      <c r="G50" s="548">
        <f t="shared" si="9"/>
        <v>0</v>
      </c>
      <c r="H50" s="548"/>
      <c r="I50" s="548"/>
      <c r="J50" s="548">
        <f t="shared" si="10"/>
        <v>0</v>
      </c>
      <c r="K50" s="548"/>
      <c r="M50" s="553">
        <v>6.5</v>
      </c>
      <c r="N50" s="554"/>
      <c r="O50" s="555">
        <v>0</v>
      </c>
      <c r="P50" s="556"/>
      <c r="Q50" s="556"/>
    </row>
    <row r="51" spans="1:17" ht="15">
      <c r="A51" s="539">
        <f t="shared" si="0"/>
        <v>48</v>
      </c>
      <c r="B51" s="551"/>
      <c r="C51" s="582" t="s">
        <v>796</v>
      </c>
      <c r="D51" s="575" t="s">
        <v>770</v>
      </c>
      <c r="E51" s="575">
        <v>1</v>
      </c>
      <c r="F51" s="590"/>
      <c r="G51" s="548">
        <f t="shared" si="9"/>
        <v>0</v>
      </c>
      <c r="H51" s="548"/>
      <c r="I51" s="548"/>
      <c r="J51" s="548">
        <f t="shared" si="10"/>
        <v>0</v>
      </c>
      <c r="K51" s="548"/>
      <c r="M51" s="553">
        <v>320</v>
      </c>
      <c r="N51" s="554"/>
      <c r="O51" s="555">
        <v>0</v>
      </c>
      <c r="P51" s="556"/>
      <c r="Q51" s="556"/>
    </row>
    <row r="52" spans="1:17" ht="15">
      <c r="A52" s="539">
        <f t="shared" si="0"/>
        <v>49</v>
      </c>
      <c r="B52" s="551"/>
      <c r="C52" s="582"/>
      <c r="D52" s="575"/>
      <c r="E52" s="575"/>
      <c r="F52" s="591"/>
      <c r="G52" s="548"/>
      <c r="H52" s="548"/>
      <c r="I52" s="548"/>
      <c r="J52" s="548"/>
      <c r="K52" s="548"/>
      <c r="M52" s="553"/>
      <c r="N52" s="554"/>
      <c r="O52" s="555"/>
      <c r="P52" s="556"/>
      <c r="Q52" s="556"/>
    </row>
    <row r="53" spans="1:17" ht="15">
      <c r="A53" s="539">
        <f t="shared" si="0"/>
        <v>50</v>
      </c>
      <c r="B53" s="551"/>
      <c r="C53" s="581" t="s">
        <v>854</v>
      </c>
      <c r="D53" s="653"/>
      <c r="E53" s="575"/>
      <c r="F53" s="591"/>
      <c r="G53" s="548"/>
      <c r="H53" s="548"/>
      <c r="I53" s="548"/>
      <c r="J53" s="548"/>
      <c r="K53" s="548"/>
      <c r="M53" s="553"/>
      <c r="N53" s="554"/>
      <c r="O53" s="555"/>
      <c r="P53" s="556"/>
      <c r="Q53" s="556"/>
    </row>
    <row r="54" spans="1:17" ht="15">
      <c r="A54" s="539">
        <f t="shared" si="0"/>
        <v>51</v>
      </c>
      <c r="B54" s="551"/>
      <c r="C54" s="582" t="s">
        <v>855</v>
      </c>
      <c r="D54" s="575" t="s">
        <v>325</v>
      </c>
      <c r="E54" s="653">
        <v>4</v>
      </c>
      <c r="F54" s="590"/>
      <c r="G54" s="548">
        <f aca="true" t="shared" si="11" ref="G54:G62">F54*E54</f>
        <v>0</v>
      </c>
      <c r="H54" s="548"/>
      <c r="I54" s="548"/>
      <c r="J54" s="548">
        <f aca="true" t="shared" si="12" ref="J54:J62">G54+I54</f>
        <v>0</v>
      </c>
      <c r="K54" s="548"/>
      <c r="M54" s="553">
        <v>320</v>
      </c>
      <c r="N54" s="554"/>
      <c r="O54" s="555">
        <v>0</v>
      </c>
      <c r="P54" s="556"/>
      <c r="Q54" s="556"/>
    </row>
    <row r="55" spans="1:17" ht="15">
      <c r="A55" s="539">
        <f t="shared" si="0"/>
        <v>52</v>
      </c>
      <c r="B55" s="551"/>
      <c r="C55" s="582" t="s">
        <v>856</v>
      </c>
      <c r="D55" s="575" t="s">
        <v>325</v>
      </c>
      <c r="E55" s="653">
        <v>8</v>
      </c>
      <c r="F55" s="590"/>
      <c r="G55" s="548">
        <f t="shared" si="11"/>
        <v>0</v>
      </c>
      <c r="H55" s="548"/>
      <c r="I55" s="548"/>
      <c r="J55" s="548">
        <f t="shared" si="12"/>
        <v>0</v>
      </c>
      <c r="K55" s="548"/>
      <c r="M55" s="553">
        <v>45</v>
      </c>
      <c r="N55" s="554"/>
      <c r="O55" s="555">
        <v>0</v>
      </c>
      <c r="P55" s="556"/>
      <c r="Q55" s="556"/>
    </row>
    <row r="56" spans="1:17" ht="15">
      <c r="A56" s="539">
        <f t="shared" si="0"/>
        <v>53</v>
      </c>
      <c r="B56" s="551"/>
      <c r="C56" s="582" t="s">
        <v>857</v>
      </c>
      <c r="D56" s="575" t="s">
        <v>325</v>
      </c>
      <c r="E56" s="653">
        <v>3</v>
      </c>
      <c r="F56" s="590"/>
      <c r="G56" s="548">
        <f t="shared" si="11"/>
        <v>0</v>
      </c>
      <c r="H56" s="548"/>
      <c r="I56" s="548"/>
      <c r="J56" s="548">
        <f t="shared" si="12"/>
        <v>0</v>
      </c>
      <c r="K56" s="548"/>
      <c r="M56" s="553">
        <v>42</v>
      </c>
      <c r="N56" s="554"/>
      <c r="O56" s="555">
        <v>0</v>
      </c>
      <c r="P56" s="556"/>
      <c r="Q56" s="556"/>
    </row>
    <row r="57" spans="1:17" ht="15">
      <c r="A57" s="539">
        <f t="shared" si="0"/>
        <v>54</v>
      </c>
      <c r="B57" s="551"/>
      <c r="C57" s="582" t="s">
        <v>858</v>
      </c>
      <c r="D57" s="575" t="s">
        <v>325</v>
      </c>
      <c r="E57" s="653">
        <v>8</v>
      </c>
      <c r="F57" s="590"/>
      <c r="G57" s="548">
        <f t="shared" si="11"/>
        <v>0</v>
      </c>
      <c r="H57" s="548"/>
      <c r="I57" s="548"/>
      <c r="J57" s="548">
        <f t="shared" si="12"/>
        <v>0</v>
      </c>
      <c r="K57" s="548"/>
      <c r="M57" s="553">
        <v>48</v>
      </c>
      <c r="N57" s="554"/>
      <c r="O57" s="555">
        <v>0</v>
      </c>
      <c r="P57" s="556"/>
      <c r="Q57" s="556"/>
    </row>
    <row r="58" spans="1:17" ht="15">
      <c r="A58" s="539">
        <f t="shared" si="0"/>
        <v>55</v>
      </c>
      <c r="B58" s="551"/>
      <c r="C58" s="582" t="s">
        <v>859</v>
      </c>
      <c r="D58" s="575" t="s">
        <v>325</v>
      </c>
      <c r="E58" s="653">
        <v>24</v>
      </c>
      <c r="F58" s="590"/>
      <c r="G58" s="548">
        <f t="shared" si="11"/>
        <v>0</v>
      </c>
      <c r="H58" s="548"/>
      <c r="I58" s="548"/>
      <c r="J58" s="548">
        <f t="shared" si="12"/>
        <v>0</v>
      </c>
      <c r="K58" s="548"/>
      <c r="M58" s="553">
        <v>1.5</v>
      </c>
      <c r="N58" s="554"/>
      <c r="O58" s="555">
        <v>0</v>
      </c>
      <c r="P58" s="556"/>
      <c r="Q58" s="556"/>
    </row>
    <row r="59" spans="1:17" ht="15">
      <c r="A59" s="539">
        <f t="shared" si="0"/>
        <v>56</v>
      </c>
      <c r="B59" s="551"/>
      <c r="C59" s="582" t="s">
        <v>860</v>
      </c>
      <c r="D59" s="575" t="s">
        <v>325</v>
      </c>
      <c r="E59" s="653">
        <v>6</v>
      </c>
      <c r="F59" s="590"/>
      <c r="G59" s="548">
        <f t="shared" si="11"/>
        <v>0</v>
      </c>
      <c r="H59" s="548"/>
      <c r="I59" s="548"/>
      <c r="J59" s="548">
        <f t="shared" si="12"/>
        <v>0</v>
      </c>
      <c r="K59" s="548"/>
      <c r="M59" s="553">
        <v>26</v>
      </c>
      <c r="N59" s="554"/>
      <c r="O59" s="555">
        <v>0</v>
      </c>
      <c r="P59" s="556"/>
      <c r="Q59" s="556"/>
    </row>
    <row r="60" spans="1:17" ht="15">
      <c r="A60" s="539">
        <f t="shared" si="0"/>
        <v>57</v>
      </c>
      <c r="B60" s="551"/>
      <c r="C60" s="582" t="s">
        <v>861</v>
      </c>
      <c r="D60" s="575" t="s">
        <v>325</v>
      </c>
      <c r="E60" s="653">
        <v>3</v>
      </c>
      <c r="F60" s="590"/>
      <c r="G60" s="548">
        <f t="shared" si="11"/>
        <v>0</v>
      </c>
      <c r="H60" s="548"/>
      <c r="I60" s="548"/>
      <c r="J60" s="548">
        <f t="shared" si="12"/>
        <v>0</v>
      </c>
      <c r="K60" s="548"/>
      <c r="M60" s="553">
        <v>18</v>
      </c>
      <c r="N60" s="554"/>
      <c r="O60" s="555">
        <v>0</v>
      </c>
      <c r="P60" s="556"/>
      <c r="Q60" s="556"/>
    </row>
    <row r="61" spans="1:17" ht="15">
      <c r="A61" s="539">
        <f t="shared" si="0"/>
        <v>58</v>
      </c>
      <c r="B61" s="551"/>
      <c r="C61" s="582" t="s">
        <v>862</v>
      </c>
      <c r="D61" s="575" t="s">
        <v>325</v>
      </c>
      <c r="E61" s="653">
        <v>8</v>
      </c>
      <c r="F61" s="590"/>
      <c r="G61" s="548">
        <f t="shared" si="11"/>
        <v>0</v>
      </c>
      <c r="H61" s="548"/>
      <c r="I61" s="548"/>
      <c r="J61" s="548">
        <f t="shared" si="12"/>
        <v>0</v>
      </c>
      <c r="K61" s="548"/>
      <c r="M61" s="553">
        <v>6.5</v>
      </c>
      <c r="N61" s="554"/>
      <c r="O61" s="555">
        <v>0</v>
      </c>
      <c r="P61" s="556"/>
      <c r="Q61" s="556"/>
    </row>
    <row r="62" spans="1:17" ht="15">
      <c r="A62" s="539">
        <f t="shared" si="0"/>
        <v>59</v>
      </c>
      <c r="B62" s="551"/>
      <c r="C62" s="582" t="s">
        <v>863</v>
      </c>
      <c r="D62" s="575" t="s">
        <v>184</v>
      </c>
      <c r="E62" s="653">
        <v>4</v>
      </c>
      <c r="F62" s="590"/>
      <c r="G62" s="548">
        <f t="shared" si="11"/>
        <v>0</v>
      </c>
      <c r="H62" s="548"/>
      <c r="I62" s="548"/>
      <c r="J62" s="548">
        <f t="shared" si="12"/>
        <v>0</v>
      </c>
      <c r="K62" s="548"/>
      <c r="M62" s="553">
        <v>18</v>
      </c>
      <c r="N62" s="554"/>
      <c r="O62" s="555">
        <v>0</v>
      </c>
      <c r="P62" s="556"/>
      <c r="Q62" s="556"/>
    </row>
    <row r="63" spans="1:17" ht="15">
      <c r="A63" s="539">
        <f t="shared" si="0"/>
        <v>60</v>
      </c>
      <c r="B63" s="551"/>
      <c r="C63" s="579"/>
      <c r="D63" s="575"/>
      <c r="E63" s="575"/>
      <c r="F63" s="591"/>
      <c r="G63" s="548"/>
      <c r="H63" s="548"/>
      <c r="I63" s="548"/>
      <c r="J63" s="548"/>
      <c r="K63" s="548"/>
      <c r="M63" s="553"/>
      <c r="N63" s="554"/>
      <c r="O63" s="555"/>
      <c r="P63" s="556"/>
      <c r="Q63" s="556"/>
    </row>
    <row r="64" spans="1:17" ht="15">
      <c r="A64" s="539">
        <f t="shared" si="0"/>
        <v>61</v>
      </c>
      <c r="B64" s="551"/>
      <c r="C64" s="581" t="s">
        <v>797</v>
      </c>
      <c r="D64" s="575"/>
      <c r="E64" s="575"/>
      <c r="F64" s="591"/>
      <c r="G64" s="548"/>
      <c r="H64" s="548"/>
      <c r="I64" s="548"/>
      <c r="J64" s="548"/>
      <c r="K64" s="548"/>
      <c r="M64" s="553"/>
      <c r="N64" s="554"/>
      <c r="O64" s="555"/>
      <c r="P64" s="556"/>
      <c r="Q64" s="556"/>
    </row>
    <row r="65" spans="1:17" ht="15">
      <c r="A65" s="539">
        <f t="shared" si="0"/>
        <v>62</v>
      </c>
      <c r="B65" s="551"/>
      <c r="C65" s="579" t="s">
        <v>798</v>
      </c>
      <c r="D65" s="575" t="s">
        <v>719</v>
      </c>
      <c r="E65" s="575">
        <v>5</v>
      </c>
      <c r="F65" s="590"/>
      <c r="G65" s="548">
        <f aca="true" t="shared" si="13" ref="G65:G67">F65*E65</f>
        <v>0</v>
      </c>
      <c r="H65" s="548"/>
      <c r="I65" s="548"/>
      <c r="J65" s="548">
        <f>G65+I65</f>
        <v>0</v>
      </c>
      <c r="K65" s="548"/>
      <c r="M65" s="553">
        <v>14.5</v>
      </c>
      <c r="N65" s="554"/>
      <c r="O65" s="555">
        <v>0</v>
      </c>
      <c r="P65" s="556"/>
      <c r="Q65" s="556"/>
    </row>
    <row r="66" spans="1:17" ht="15">
      <c r="A66" s="539">
        <f t="shared" si="0"/>
        <v>63</v>
      </c>
      <c r="B66" s="551"/>
      <c r="C66" s="582" t="s">
        <v>799</v>
      </c>
      <c r="D66" s="575" t="s">
        <v>325</v>
      </c>
      <c r="E66" s="575">
        <v>4</v>
      </c>
      <c r="F66" s="590"/>
      <c r="G66" s="548">
        <f t="shared" si="13"/>
        <v>0</v>
      </c>
      <c r="H66" s="548"/>
      <c r="I66" s="548"/>
      <c r="J66" s="548">
        <f>G66+I66</f>
        <v>0</v>
      </c>
      <c r="K66" s="548"/>
      <c r="M66" s="553">
        <v>9.4</v>
      </c>
      <c r="N66" s="554"/>
      <c r="O66" s="555">
        <v>0</v>
      </c>
      <c r="P66" s="556"/>
      <c r="Q66" s="556"/>
    </row>
    <row r="67" spans="1:17" ht="15">
      <c r="A67" s="539">
        <f t="shared" si="0"/>
        <v>64</v>
      </c>
      <c r="B67" s="551"/>
      <c r="C67" s="582" t="s">
        <v>800</v>
      </c>
      <c r="D67" s="575" t="s">
        <v>325</v>
      </c>
      <c r="E67" s="575">
        <v>90</v>
      </c>
      <c r="F67" s="590"/>
      <c r="G67" s="548">
        <f t="shared" si="13"/>
        <v>0</v>
      </c>
      <c r="H67" s="548"/>
      <c r="I67" s="548"/>
      <c r="J67" s="548">
        <f>G67+I67</f>
        <v>0</v>
      </c>
      <c r="K67" s="548"/>
      <c r="M67" s="553">
        <v>6.5</v>
      </c>
      <c r="N67" s="554"/>
      <c r="O67" s="555">
        <v>0</v>
      </c>
      <c r="P67" s="556"/>
      <c r="Q67" s="556"/>
    </row>
    <row r="68" spans="1:17" ht="15">
      <c r="A68" s="539">
        <f t="shared" si="0"/>
        <v>65</v>
      </c>
      <c r="B68" s="551"/>
      <c r="C68" s="579"/>
      <c r="D68" s="575"/>
      <c r="E68" s="575"/>
      <c r="F68" s="548"/>
      <c r="G68" s="548"/>
      <c r="H68" s="548"/>
      <c r="I68" s="548"/>
      <c r="J68" s="548"/>
      <c r="K68" s="548"/>
      <c r="M68" s="553"/>
      <c r="N68" s="554"/>
      <c r="O68" s="555"/>
      <c r="P68" s="556"/>
      <c r="Q68" s="556"/>
    </row>
    <row r="69" spans="1:17" ht="15">
      <c r="A69" s="539">
        <f t="shared" si="0"/>
        <v>66</v>
      </c>
      <c r="B69" s="551"/>
      <c r="C69" s="581" t="s">
        <v>801</v>
      </c>
      <c r="D69" s="583"/>
      <c r="E69" s="583"/>
      <c r="F69" s="548"/>
      <c r="G69" s="548"/>
      <c r="H69" s="548"/>
      <c r="I69" s="548"/>
      <c r="J69" s="548"/>
      <c r="K69" s="548"/>
      <c r="M69" s="553"/>
      <c r="N69" s="554"/>
      <c r="O69" s="555"/>
      <c r="P69" s="556"/>
      <c r="Q69" s="556"/>
    </row>
    <row r="70" spans="1:17" ht="15">
      <c r="A70" s="539">
        <f aca="true" t="shared" si="14" ref="A70:A101">A69+1</f>
        <v>67</v>
      </c>
      <c r="B70" s="551"/>
      <c r="C70" s="580" t="s">
        <v>802</v>
      </c>
      <c r="D70" s="575" t="s">
        <v>483</v>
      </c>
      <c r="E70" s="575">
        <v>2</v>
      </c>
      <c r="F70" s="548"/>
      <c r="G70" s="548"/>
      <c r="H70" s="590"/>
      <c r="I70" s="548">
        <f>H70*E70</f>
        <v>0</v>
      </c>
      <c r="J70" s="548">
        <f aca="true" t="shared" si="15" ref="J70:J75">G70+I70</f>
        <v>0</v>
      </c>
      <c r="K70" s="548"/>
      <c r="M70" s="553">
        <v>0</v>
      </c>
      <c r="N70" s="554"/>
      <c r="O70" s="555">
        <v>450</v>
      </c>
      <c r="P70" s="556"/>
      <c r="Q70" s="556"/>
    </row>
    <row r="71" spans="1:17" ht="15">
      <c r="A71" s="539">
        <f t="shared" si="14"/>
        <v>68</v>
      </c>
      <c r="B71" s="551"/>
      <c r="C71" s="580" t="s">
        <v>803</v>
      </c>
      <c r="D71" s="575" t="s">
        <v>483</v>
      </c>
      <c r="E71" s="575">
        <v>1</v>
      </c>
      <c r="F71" s="548"/>
      <c r="G71" s="548"/>
      <c r="H71" s="590"/>
      <c r="I71" s="548">
        <f>H71*E71</f>
        <v>0</v>
      </c>
      <c r="J71" s="548">
        <f t="shared" si="15"/>
        <v>0</v>
      </c>
      <c r="K71" s="548"/>
      <c r="M71" s="553">
        <v>0</v>
      </c>
      <c r="N71" s="554"/>
      <c r="O71" s="555">
        <v>450</v>
      </c>
      <c r="P71" s="556"/>
      <c r="Q71" s="556"/>
    </row>
    <row r="72" spans="1:17" ht="15">
      <c r="A72" s="539">
        <f t="shared" si="14"/>
        <v>69</v>
      </c>
      <c r="B72" s="551"/>
      <c r="C72" s="580" t="s">
        <v>804</v>
      </c>
      <c r="D72" s="575" t="s">
        <v>483</v>
      </c>
      <c r="E72" s="575">
        <v>0.5</v>
      </c>
      <c r="F72" s="548"/>
      <c r="G72" s="548"/>
      <c r="H72" s="590"/>
      <c r="I72" s="548">
        <f>H72*E72</f>
        <v>0</v>
      </c>
      <c r="J72" s="548">
        <f t="shared" si="15"/>
        <v>0</v>
      </c>
      <c r="K72" s="548"/>
      <c r="M72" s="553">
        <v>0</v>
      </c>
      <c r="N72" s="554"/>
      <c r="O72" s="555">
        <v>450</v>
      </c>
      <c r="P72" s="556"/>
      <c r="Q72" s="556"/>
    </row>
    <row r="73" spans="1:17" ht="15">
      <c r="A73" s="539">
        <f t="shared" si="14"/>
        <v>70</v>
      </c>
      <c r="B73" s="551"/>
      <c r="C73" s="580" t="s">
        <v>805</v>
      </c>
      <c r="D73" s="575" t="s">
        <v>483</v>
      </c>
      <c r="E73" s="575">
        <v>1</v>
      </c>
      <c r="F73" s="548"/>
      <c r="G73" s="548"/>
      <c r="H73" s="590"/>
      <c r="I73" s="548">
        <f>H73*E73</f>
        <v>0</v>
      </c>
      <c r="J73" s="548">
        <f t="shared" si="15"/>
        <v>0</v>
      </c>
      <c r="K73" s="548"/>
      <c r="M73" s="553">
        <v>0</v>
      </c>
      <c r="N73" s="554"/>
      <c r="O73" s="555">
        <v>450</v>
      </c>
      <c r="P73" s="556"/>
      <c r="Q73" s="556"/>
    </row>
    <row r="74" spans="1:17" ht="15">
      <c r="A74" s="539">
        <f t="shared" si="14"/>
        <v>71</v>
      </c>
      <c r="B74" s="551"/>
      <c r="C74" s="584" t="s">
        <v>806</v>
      </c>
      <c r="D74" s="575" t="s">
        <v>325</v>
      </c>
      <c r="E74" s="575">
        <v>1</v>
      </c>
      <c r="F74" s="590"/>
      <c r="G74" s="548">
        <f aca="true" t="shared" si="16" ref="G74:G75">F74*E74</f>
        <v>0</v>
      </c>
      <c r="H74" s="548"/>
      <c r="I74" s="548"/>
      <c r="J74" s="548">
        <f t="shared" si="15"/>
        <v>0</v>
      </c>
      <c r="K74" s="548"/>
      <c r="M74" s="553">
        <v>550</v>
      </c>
      <c r="N74" s="554"/>
      <c r="O74" s="555">
        <v>0</v>
      </c>
      <c r="P74" s="556"/>
      <c r="Q74" s="556"/>
    </row>
    <row r="75" spans="1:17" ht="15">
      <c r="A75" s="539">
        <f t="shared" si="14"/>
        <v>72</v>
      </c>
      <c r="B75" s="551"/>
      <c r="C75" s="584" t="s">
        <v>807</v>
      </c>
      <c r="D75" s="575" t="s">
        <v>184</v>
      </c>
      <c r="E75" s="575">
        <v>6</v>
      </c>
      <c r="F75" s="590"/>
      <c r="G75" s="548">
        <f t="shared" si="16"/>
        <v>0</v>
      </c>
      <c r="H75" s="548"/>
      <c r="I75" s="548"/>
      <c r="J75" s="548">
        <f t="shared" si="15"/>
        <v>0</v>
      </c>
      <c r="K75" s="548"/>
      <c r="M75" s="553">
        <v>24</v>
      </c>
      <c r="N75" s="554"/>
      <c r="O75" s="555">
        <v>0</v>
      </c>
      <c r="P75" s="556"/>
      <c r="Q75" s="556"/>
    </row>
    <row r="76" spans="1:17" ht="15">
      <c r="A76" s="539">
        <f t="shared" si="14"/>
        <v>73</v>
      </c>
      <c r="B76" s="551"/>
      <c r="C76" s="584"/>
      <c r="D76" s="575"/>
      <c r="E76" s="575"/>
      <c r="F76" s="548"/>
      <c r="G76" s="548"/>
      <c r="H76" s="548"/>
      <c r="I76" s="548"/>
      <c r="J76" s="548"/>
      <c r="K76" s="548"/>
      <c r="M76" s="553"/>
      <c r="N76" s="554"/>
      <c r="O76" s="555"/>
      <c r="P76" s="556"/>
      <c r="Q76" s="556"/>
    </row>
    <row r="77" spans="1:17" ht="15">
      <c r="A77" s="539">
        <f t="shared" si="14"/>
        <v>74</v>
      </c>
      <c r="B77" s="551"/>
      <c r="C77" s="584"/>
      <c r="D77" s="575"/>
      <c r="E77" s="575"/>
      <c r="F77" s="548"/>
      <c r="G77" s="548"/>
      <c r="H77" s="548"/>
      <c r="I77" s="548"/>
      <c r="J77" s="548"/>
      <c r="K77" s="548"/>
      <c r="M77" s="553"/>
      <c r="N77" s="554"/>
      <c r="O77" s="555"/>
      <c r="P77" s="556"/>
      <c r="Q77" s="556"/>
    </row>
    <row r="78" spans="1:17" ht="15">
      <c r="A78" s="539">
        <f t="shared" si="14"/>
        <v>75</v>
      </c>
      <c r="B78" s="551"/>
      <c r="C78" s="581" t="s">
        <v>816</v>
      </c>
      <c r="D78" s="575"/>
      <c r="E78" s="575"/>
      <c r="F78" s="548"/>
      <c r="G78" s="548"/>
      <c r="H78" s="548"/>
      <c r="I78" s="548"/>
      <c r="J78" s="548"/>
      <c r="K78" s="548"/>
      <c r="M78" s="553"/>
      <c r="N78" s="554"/>
      <c r="O78" s="555"/>
      <c r="P78" s="556"/>
      <c r="Q78" s="556"/>
    </row>
    <row r="79" spans="1:17" ht="15">
      <c r="A79" s="539">
        <f t="shared" si="14"/>
        <v>76</v>
      </c>
      <c r="B79" s="551"/>
      <c r="C79" s="579" t="s">
        <v>817</v>
      </c>
      <c r="D79" s="575" t="s">
        <v>325</v>
      </c>
      <c r="E79" s="575">
        <v>8</v>
      </c>
      <c r="F79" s="548"/>
      <c r="G79" s="548"/>
      <c r="H79" s="590"/>
      <c r="I79" s="548">
        <f aca="true" t="shared" si="17" ref="I79:I91">H79*E79</f>
        <v>0</v>
      </c>
      <c r="J79" s="548">
        <f aca="true" t="shared" si="18" ref="J79:J87">G79+I79</f>
        <v>0</v>
      </c>
      <c r="K79" s="548"/>
      <c r="M79" s="553">
        <v>0</v>
      </c>
      <c r="N79" s="554"/>
      <c r="O79" s="555">
        <v>180</v>
      </c>
      <c r="P79" s="556"/>
      <c r="Q79" s="556"/>
    </row>
    <row r="80" spans="1:17" ht="15">
      <c r="A80" s="539">
        <f t="shared" si="14"/>
        <v>77</v>
      </c>
      <c r="B80" s="551"/>
      <c r="C80" s="524" t="s">
        <v>818</v>
      </c>
      <c r="D80" s="575" t="s">
        <v>325</v>
      </c>
      <c r="E80" s="575">
        <v>29</v>
      </c>
      <c r="F80" s="548"/>
      <c r="G80" s="548"/>
      <c r="H80" s="590"/>
      <c r="I80" s="548">
        <f t="shared" si="17"/>
        <v>0</v>
      </c>
      <c r="J80" s="548">
        <f t="shared" si="18"/>
        <v>0</v>
      </c>
      <c r="K80" s="548"/>
      <c r="M80" s="553">
        <v>0</v>
      </c>
      <c r="N80" s="554"/>
      <c r="O80" s="555">
        <v>4.5</v>
      </c>
      <c r="P80" s="556"/>
      <c r="Q80" s="556"/>
    </row>
    <row r="81" spans="1:17" ht="15">
      <c r="A81" s="539">
        <f t="shared" si="14"/>
        <v>78</v>
      </c>
      <c r="B81" s="551"/>
      <c r="C81" s="524" t="s">
        <v>819</v>
      </c>
      <c r="D81" s="523" t="s">
        <v>325</v>
      </c>
      <c r="E81" s="523">
        <v>42</v>
      </c>
      <c r="F81" s="548"/>
      <c r="G81" s="548"/>
      <c r="H81" s="590"/>
      <c r="I81" s="548">
        <f t="shared" si="17"/>
        <v>0</v>
      </c>
      <c r="J81" s="548">
        <f t="shared" si="18"/>
        <v>0</v>
      </c>
      <c r="K81" s="548"/>
      <c r="M81" s="553">
        <v>0</v>
      </c>
      <c r="N81" s="554"/>
      <c r="O81" s="555">
        <v>3.2</v>
      </c>
      <c r="P81" s="556"/>
      <c r="Q81" s="556"/>
    </row>
    <row r="82" spans="1:17" ht="15">
      <c r="A82" s="539">
        <f t="shared" si="14"/>
        <v>79</v>
      </c>
      <c r="B82" s="551"/>
      <c r="C82" s="524" t="s">
        <v>820</v>
      </c>
      <c r="D82" s="523" t="s">
        <v>325</v>
      </c>
      <c r="E82" s="523">
        <v>48</v>
      </c>
      <c r="F82" s="548"/>
      <c r="G82" s="548"/>
      <c r="H82" s="590"/>
      <c r="I82" s="548">
        <f t="shared" si="17"/>
        <v>0</v>
      </c>
      <c r="J82" s="548">
        <f>G82+I82</f>
        <v>0</v>
      </c>
      <c r="K82" s="548"/>
      <c r="M82" s="553">
        <v>0</v>
      </c>
      <c r="N82" s="554"/>
      <c r="O82" s="555">
        <v>4.8</v>
      </c>
      <c r="P82" s="556"/>
      <c r="Q82" s="556"/>
    </row>
    <row r="83" spans="1:17" ht="15">
      <c r="A83" s="539">
        <f t="shared" si="14"/>
        <v>80</v>
      </c>
      <c r="B83" s="551"/>
      <c r="C83" s="579" t="s">
        <v>821</v>
      </c>
      <c r="D83" s="575" t="s">
        <v>483</v>
      </c>
      <c r="E83" s="575">
        <v>4</v>
      </c>
      <c r="F83" s="548"/>
      <c r="G83" s="548"/>
      <c r="H83" s="590"/>
      <c r="I83" s="548">
        <f t="shared" si="17"/>
        <v>0</v>
      </c>
      <c r="J83" s="548">
        <f t="shared" si="18"/>
        <v>0</v>
      </c>
      <c r="K83" s="548"/>
      <c r="M83" s="553">
        <v>0</v>
      </c>
      <c r="N83" s="554"/>
      <c r="O83" s="555">
        <v>450</v>
      </c>
      <c r="P83" s="556"/>
      <c r="Q83" s="556"/>
    </row>
    <row r="84" spans="1:17" ht="15">
      <c r="A84" s="539">
        <f t="shared" si="14"/>
        <v>81</v>
      </c>
      <c r="B84" s="551"/>
      <c r="C84" s="579" t="s">
        <v>822</v>
      </c>
      <c r="D84" s="575" t="s">
        <v>483</v>
      </c>
      <c r="E84" s="575">
        <v>2.5</v>
      </c>
      <c r="F84" s="548"/>
      <c r="G84" s="548"/>
      <c r="H84" s="590"/>
      <c r="I84" s="548">
        <f t="shared" si="17"/>
        <v>0</v>
      </c>
      <c r="J84" s="548">
        <f t="shared" si="18"/>
        <v>0</v>
      </c>
      <c r="K84" s="548"/>
      <c r="M84" s="553">
        <v>0</v>
      </c>
      <c r="N84" s="554"/>
      <c r="O84" s="555">
        <v>450</v>
      </c>
      <c r="P84" s="556"/>
      <c r="Q84" s="556"/>
    </row>
    <row r="85" spans="1:17" ht="15">
      <c r="A85" s="539">
        <f t="shared" si="14"/>
        <v>82</v>
      </c>
      <c r="B85" s="551"/>
      <c r="C85" s="579" t="s">
        <v>823</v>
      </c>
      <c r="D85" s="575" t="s">
        <v>325</v>
      </c>
      <c r="E85" s="575">
        <v>1</v>
      </c>
      <c r="F85" s="548"/>
      <c r="G85" s="548"/>
      <c r="H85" s="590"/>
      <c r="I85" s="548">
        <f t="shared" si="17"/>
        <v>0</v>
      </c>
      <c r="J85" s="548">
        <f t="shared" si="18"/>
        <v>0</v>
      </c>
      <c r="K85" s="548"/>
      <c r="M85" s="553">
        <v>0</v>
      </c>
      <c r="N85" s="554"/>
      <c r="O85" s="555">
        <v>420</v>
      </c>
      <c r="P85" s="556"/>
      <c r="Q85" s="556"/>
    </row>
    <row r="86" spans="1:17" ht="15">
      <c r="A86" s="539">
        <f t="shared" si="14"/>
        <v>83</v>
      </c>
      <c r="B86" s="551"/>
      <c r="C86" s="579" t="s">
        <v>824</v>
      </c>
      <c r="D86" s="575" t="s">
        <v>483</v>
      </c>
      <c r="E86" s="575">
        <v>0.8</v>
      </c>
      <c r="F86" s="548"/>
      <c r="G86" s="548"/>
      <c r="H86" s="590"/>
      <c r="I86" s="548">
        <f t="shared" si="17"/>
        <v>0</v>
      </c>
      <c r="J86" s="548">
        <f t="shared" si="18"/>
        <v>0</v>
      </c>
      <c r="K86" s="548"/>
      <c r="M86" s="553">
        <v>0</v>
      </c>
      <c r="N86" s="554"/>
      <c r="O86" s="555">
        <v>450</v>
      </c>
      <c r="P86" s="556"/>
      <c r="Q86" s="556"/>
    </row>
    <row r="87" spans="1:17" ht="15">
      <c r="A87" s="539">
        <f t="shared" si="14"/>
        <v>84</v>
      </c>
      <c r="B87" s="551"/>
      <c r="C87" s="524" t="s">
        <v>825</v>
      </c>
      <c r="D87" s="523" t="s">
        <v>826</v>
      </c>
      <c r="E87" s="523">
        <v>10</v>
      </c>
      <c r="F87" s="548"/>
      <c r="G87" s="548"/>
      <c r="H87" s="590"/>
      <c r="I87" s="548">
        <f t="shared" si="17"/>
        <v>0</v>
      </c>
      <c r="J87" s="548">
        <f t="shared" si="18"/>
        <v>0</v>
      </c>
      <c r="K87" s="548"/>
      <c r="M87" s="553">
        <v>0</v>
      </c>
      <c r="N87" s="554"/>
      <c r="O87" s="555">
        <v>450</v>
      </c>
      <c r="P87" s="556"/>
      <c r="Q87" s="556"/>
    </row>
    <row r="88" spans="1:17" ht="15">
      <c r="A88" s="539">
        <f t="shared" si="14"/>
        <v>85</v>
      </c>
      <c r="B88" s="551"/>
      <c r="C88" s="524" t="s">
        <v>827</v>
      </c>
      <c r="D88" s="523" t="s">
        <v>826</v>
      </c>
      <c r="E88" s="523">
        <v>8</v>
      </c>
      <c r="F88" s="548"/>
      <c r="G88" s="548"/>
      <c r="H88" s="590"/>
      <c r="I88" s="548">
        <f t="shared" si="17"/>
        <v>0</v>
      </c>
      <c r="J88" s="548">
        <f>G88+I88</f>
        <v>0</v>
      </c>
      <c r="K88" s="548"/>
      <c r="M88" s="553">
        <v>0</v>
      </c>
      <c r="N88" s="554"/>
      <c r="O88" s="555">
        <v>450</v>
      </c>
      <c r="P88" s="556"/>
      <c r="Q88" s="556"/>
    </row>
    <row r="89" spans="1:17" ht="24.75">
      <c r="A89" s="539">
        <f t="shared" si="14"/>
        <v>86</v>
      </c>
      <c r="B89" s="551"/>
      <c r="C89" s="557" t="s">
        <v>828</v>
      </c>
      <c r="D89" s="523" t="s">
        <v>826</v>
      </c>
      <c r="E89" s="523">
        <v>10</v>
      </c>
      <c r="F89" s="548"/>
      <c r="G89" s="548"/>
      <c r="H89" s="590"/>
      <c r="I89" s="548">
        <f t="shared" si="17"/>
        <v>0</v>
      </c>
      <c r="J89" s="548">
        <f>G89+I89</f>
        <v>0</v>
      </c>
      <c r="K89" s="548"/>
      <c r="M89" s="553">
        <v>0</v>
      </c>
      <c r="N89" s="554"/>
      <c r="O89" s="555">
        <v>450</v>
      </c>
      <c r="P89" s="556"/>
      <c r="Q89" s="556"/>
    </row>
    <row r="90" spans="1:17" ht="15">
      <c r="A90" s="539">
        <f t="shared" si="14"/>
        <v>87</v>
      </c>
      <c r="B90" s="551"/>
      <c r="C90" s="524" t="s">
        <v>829</v>
      </c>
      <c r="D90" s="523" t="s">
        <v>826</v>
      </c>
      <c r="E90" s="523">
        <v>24</v>
      </c>
      <c r="F90" s="548"/>
      <c r="G90" s="548"/>
      <c r="H90" s="590"/>
      <c r="I90" s="548">
        <f t="shared" si="17"/>
        <v>0</v>
      </c>
      <c r="J90" s="548">
        <f>G90+I90</f>
        <v>0</v>
      </c>
      <c r="K90" s="548"/>
      <c r="M90" s="553">
        <v>0</v>
      </c>
      <c r="N90" s="554"/>
      <c r="O90" s="555">
        <v>450</v>
      </c>
      <c r="P90" s="556"/>
      <c r="Q90" s="556"/>
    </row>
    <row r="91" spans="1:17" ht="15">
      <c r="A91" s="539">
        <f t="shared" si="14"/>
        <v>88</v>
      </c>
      <c r="B91" s="551"/>
      <c r="C91" s="524" t="s">
        <v>830</v>
      </c>
      <c r="D91" s="523" t="s">
        <v>826</v>
      </c>
      <c r="E91" s="523">
        <v>5</v>
      </c>
      <c r="F91" s="548"/>
      <c r="G91" s="548"/>
      <c r="H91" s="590"/>
      <c r="I91" s="548">
        <f t="shared" si="17"/>
        <v>0</v>
      </c>
      <c r="J91" s="548">
        <f>G91+I91</f>
        <v>0</v>
      </c>
      <c r="K91" s="548"/>
      <c r="M91" s="553">
        <v>0</v>
      </c>
      <c r="N91" s="554"/>
      <c r="O91" s="555">
        <v>450</v>
      </c>
      <c r="P91" s="556"/>
      <c r="Q91" s="556"/>
    </row>
    <row r="92" spans="1:17" ht="15">
      <c r="A92" s="539">
        <f t="shared" si="14"/>
        <v>89</v>
      </c>
      <c r="B92" s="551"/>
      <c r="C92" s="579"/>
      <c r="D92" s="575"/>
      <c r="E92" s="575"/>
      <c r="F92" s="548"/>
      <c r="G92" s="548"/>
      <c r="H92" s="591"/>
      <c r="I92" s="548"/>
      <c r="J92" s="548"/>
      <c r="K92" s="548"/>
      <c r="M92" s="553"/>
      <c r="N92" s="554"/>
      <c r="O92" s="555"/>
      <c r="P92" s="556"/>
      <c r="Q92" s="556"/>
    </row>
    <row r="93" spans="1:17" ht="15">
      <c r="A93" s="539">
        <f t="shared" si="14"/>
        <v>90</v>
      </c>
      <c r="B93" s="551"/>
      <c r="C93" s="520" t="s">
        <v>831</v>
      </c>
      <c r="D93" s="524" t="s">
        <v>832</v>
      </c>
      <c r="E93" s="523">
        <v>3</v>
      </c>
      <c r="F93" s="548"/>
      <c r="G93" s="548"/>
      <c r="H93" s="590"/>
      <c r="I93" s="548">
        <f aca="true" t="shared" si="19" ref="I93:I94">H93*E93</f>
        <v>0</v>
      </c>
      <c r="J93" s="548">
        <f aca="true" t="shared" si="20" ref="J93:J98">G93+I93</f>
        <v>0</v>
      </c>
      <c r="K93" s="548"/>
      <c r="M93" s="553">
        <v>0</v>
      </c>
      <c r="N93" s="554"/>
      <c r="O93" s="555">
        <v>450</v>
      </c>
      <c r="P93" s="556"/>
      <c r="Q93" s="556"/>
    </row>
    <row r="94" spans="1:17" ht="15">
      <c r="A94" s="539">
        <f t="shared" si="14"/>
        <v>91</v>
      </c>
      <c r="B94" s="551"/>
      <c r="C94" s="520" t="s">
        <v>833</v>
      </c>
      <c r="D94" s="524" t="s">
        <v>834</v>
      </c>
      <c r="E94" s="523">
        <v>2.5</v>
      </c>
      <c r="F94" s="548"/>
      <c r="G94" s="548"/>
      <c r="H94" s="590"/>
      <c r="I94" s="548">
        <f t="shared" si="19"/>
        <v>0</v>
      </c>
      <c r="J94" s="548">
        <f t="shared" si="20"/>
        <v>0</v>
      </c>
      <c r="K94" s="548"/>
      <c r="M94" s="553">
        <v>0</v>
      </c>
      <c r="N94" s="554"/>
      <c r="O94" s="555">
        <v>450</v>
      </c>
      <c r="P94" s="556"/>
      <c r="Q94" s="556"/>
    </row>
    <row r="95" spans="1:17" ht="15">
      <c r="A95" s="539">
        <f t="shared" si="14"/>
        <v>92</v>
      </c>
      <c r="B95" s="551"/>
      <c r="C95" s="520" t="s">
        <v>835</v>
      </c>
      <c r="D95" s="524" t="s">
        <v>836</v>
      </c>
      <c r="E95" s="523">
        <v>20</v>
      </c>
      <c r="F95" s="590"/>
      <c r="G95" s="548">
        <f>E95*F95</f>
        <v>0</v>
      </c>
      <c r="H95" s="591"/>
      <c r="I95" s="548"/>
      <c r="J95" s="548">
        <f t="shared" si="20"/>
        <v>0</v>
      </c>
      <c r="K95" s="548"/>
      <c r="M95" s="553">
        <v>15</v>
      </c>
      <c r="N95" s="554"/>
      <c r="O95" s="555">
        <v>0</v>
      </c>
      <c r="P95" s="556"/>
      <c r="Q95" s="556"/>
    </row>
    <row r="96" spans="1:17" ht="15">
      <c r="A96" s="539">
        <f t="shared" si="14"/>
        <v>93</v>
      </c>
      <c r="B96" s="551"/>
      <c r="C96" s="520" t="s">
        <v>837</v>
      </c>
      <c r="D96" s="524" t="s">
        <v>838</v>
      </c>
      <c r="E96" s="523">
        <v>2.5</v>
      </c>
      <c r="F96" s="548"/>
      <c r="G96" s="548"/>
      <c r="H96" s="590"/>
      <c r="I96" s="548">
        <f aca="true" t="shared" si="21" ref="I96:I98">H96*E96</f>
        <v>0</v>
      </c>
      <c r="J96" s="548">
        <f t="shared" si="20"/>
        <v>0</v>
      </c>
      <c r="K96" s="548"/>
      <c r="M96" s="553">
        <v>0</v>
      </c>
      <c r="N96" s="554"/>
      <c r="O96" s="555">
        <v>450</v>
      </c>
      <c r="P96" s="556"/>
      <c r="Q96" s="556"/>
    </row>
    <row r="97" spans="1:17" ht="15">
      <c r="A97" s="539">
        <f t="shared" si="14"/>
        <v>94</v>
      </c>
      <c r="B97" s="551"/>
      <c r="C97" s="520" t="s">
        <v>839</v>
      </c>
      <c r="D97" s="524" t="s">
        <v>826</v>
      </c>
      <c r="E97" s="523">
        <v>1.5</v>
      </c>
      <c r="F97" s="548"/>
      <c r="G97" s="548"/>
      <c r="H97" s="590"/>
      <c r="I97" s="548">
        <f t="shared" si="21"/>
        <v>0</v>
      </c>
      <c r="J97" s="548">
        <f t="shared" si="20"/>
        <v>0</v>
      </c>
      <c r="K97" s="548"/>
      <c r="M97" s="553">
        <v>0</v>
      </c>
      <c r="N97" s="554"/>
      <c r="O97" s="555">
        <v>450</v>
      </c>
      <c r="P97" s="556"/>
      <c r="Q97" s="556"/>
    </row>
    <row r="98" spans="1:17" ht="15">
      <c r="A98" s="539">
        <f t="shared" si="14"/>
        <v>95</v>
      </c>
      <c r="B98" s="551"/>
      <c r="C98" s="520" t="s">
        <v>840</v>
      </c>
      <c r="D98" s="524" t="s">
        <v>770</v>
      </c>
      <c r="E98" s="523">
        <v>1</v>
      </c>
      <c r="F98" s="590"/>
      <c r="G98" s="548">
        <f>E98*F98</f>
        <v>0</v>
      </c>
      <c r="H98" s="590"/>
      <c r="I98" s="548">
        <f t="shared" si="21"/>
        <v>0</v>
      </c>
      <c r="J98" s="548">
        <f t="shared" si="20"/>
        <v>0</v>
      </c>
      <c r="K98" s="548"/>
      <c r="M98" s="553">
        <v>250</v>
      </c>
      <c r="N98" s="554"/>
      <c r="O98" s="555">
        <v>200</v>
      </c>
      <c r="P98" s="556"/>
      <c r="Q98" s="556"/>
    </row>
    <row r="99" spans="1:17" ht="15">
      <c r="A99" s="539">
        <f t="shared" si="14"/>
        <v>96</v>
      </c>
      <c r="B99" s="551"/>
      <c r="C99" s="520" t="s">
        <v>841</v>
      </c>
      <c r="D99" s="524" t="s">
        <v>842</v>
      </c>
      <c r="E99" s="523">
        <v>4</v>
      </c>
      <c r="F99" s="591">
        <f>SUM(G15:G98)</f>
        <v>0</v>
      </c>
      <c r="G99" s="548">
        <f>E99%*F99</f>
        <v>0</v>
      </c>
      <c r="H99" s="548"/>
      <c r="I99" s="548"/>
      <c r="J99" s="548">
        <f>G99+I99</f>
        <v>0</v>
      </c>
      <c r="K99" s="548"/>
      <c r="M99" s="553"/>
      <c r="N99" s="554"/>
      <c r="O99" s="555"/>
      <c r="P99" s="556"/>
      <c r="Q99" s="556"/>
    </row>
    <row r="100" spans="1:17" ht="6.75" customHeight="1">
      <c r="A100" s="539">
        <f t="shared" si="14"/>
        <v>97</v>
      </c>
      <c r="F100" s="548"/>
      <c r="G100" s="548"/>
      <c r="H100" s="548"/>
      <c r="I100" s="548"/>
      <c r="J100" s="548"/>
      <c r="K100" s="548"/>
      <c r="M100" s="549"/>
      <c r="N100" s="549"/>
      <c r="O100" s="550"/>
      <c r="P100" s="549"/>
      <c r="Q100" s="549"/>
    </row>
    <row r="101" spans="1:17" ht="30">
      <c r="A101" s="539">
        <f t="shared" si="14"/>
        <v>98</v>
      </c>
      <c r="B101" s="546" t="s">
        <v>843</v>
      </c>
      <c r="C101" s="586" t="s">
        <v>864</v>
      </c>
      <c r="D101" s="559"/>
      <c r="E101" s="559"/>
      <c r="F101" s="560"/>
      <c r="G101" s="561">
        <f>SUM(G14:G99)</f>
        <v>0</v>
      </c>
      <c r="H101" s="560"/>
      <c r="I101" s="561">
        <f>SUM(I14:I99)</f>
        <v>0</v>
      </c>
      <c r="J101" s="561">
        <f>SUM(J14:J99)</f>
        <v>0</v>
      </c>
      <c r="K101" s="587"/>
      <c r="M101" s="549"/>
      <c r="N101" s="549"/>
      <c r="O101" s="550"/>
      <c r="P101" s="549"/>
      <c r="Q101" s="549"/>
    </row>
    <row r="102" spans="1:11" ht="9.75" customHeight="1">
      <c r="A102" s="539"/>
      <c r="C102" s="588"/>
      <c r="D102" s="520"/>
      <c r="E102" s="520"/>
      <c r="F102" s="520"/>
      <c r="G102" s="589"/>
      <c r="H102" s="520"/>
      <c r="I102" s="589"/>
      <c r="J102" s="589"/>
      <c r="K102" s="589"/>
    </row>
    <row r="103" spans="3:10" ht="12">
      <c r="C103" s="520"/>
      <c r="D103" s="520"/>
      <c r="E103" s="520"/>
      <c r="F103" s="520"/>
      <c r="G103" s="520"/>
      <c r="H103" s="520"/>
      <c r="I103" s="520"/>
      <c r="J103" s="520"/>
    </row>
  </sheetData>
  <sheetProtection password="DAFF" sheet="1" objects="1" scenarios="1" formatCells="0" selectLockedCells="1"/>
  <mergeCells count="6">
    <mergeCell ref="J1:J2"/>
    <mergeCell ref="D1:D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3" horizontalDpi="600" verticalDpi="600" orientation="landscape" paperSize="9" scale="64" r:id="rId1"/>
  <rowBreaks count="1" manualBreakCount="1">
    <brk id="3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"/>
  <sheetViews>
    <sheetView view="pageBreakPreview" zoomScale="90" zoomScaleSheetLayoutView="90" workbookViewId="0" topLeftCell="A1">
      <selection activeCell="S47" sqref="S47"/>
    </sheetView>
  </sheetViews>
  <sheetFormatPr defaultColWidth="9.28125" defaultRowHeight="12"/>
  <cols>
    <col min="1" max="4" width="12.421875" style="256" customWidth="1"/>
    <col min="5" max="5" width="10.28125" style="256" customWidth="1"/>
    <col min="6" max="7" width="12.421875" style="256" customWidth="1"/>
    <col min="8" max="9" width="10.28125" style="256" customWidth="1"/>
    <col min="10" max="10" width="9.28125" style="256" hidden="1" customWidth="1"/>
    <col min="11" max="11" width="11.00390625" style="256" hidden="1" customWidth="1"/>
    <col min="12" max="12" width="9.28125" style="256" hidden="1" customWidth="1"/>
    <col min="13" max="13" width="5.7109375" style="256" customWidth="1"/>
    <col min="14" max="15" width="9.28125" style="256" customWidth="1"/>
    <col min="16" max="16" width="12.8515625" style="256" hidden="1" customWidth="1"/>
    <col min="17" max="256" width="9.28125" style="256" customWidth="1"/>
    <col min="257" max="260" width="12.421875" style="256" customWidth="1"/>
    <col min="261" max="261" width="10.28125" style="256" customWidth="1"/>
    <col min="262" max="263" width="12.421875" style="256" customWidth="1"/>
    <col min="264" max="265" width="10.28125" style="256" customWidth="1"/>
    <col min="266" max="268" width="9.28125" style="256" hidden="1" customWidth="1"/>
    <col min="269" max="269" width="5.7109375" style="256" customWidth="1"/>
    <col min="270" max="512" width="9.28125" style="256" customWidth="1"/>
    <col min="513" max="516" width="12.421875" style="256" customWidth="1"/>
    <col min="517" max="517" width="10.28125" style="256" customWidth="1"/>
    <col min="518" max="519" width="12.421875" style="256" customWidth="1"/>
    <col min="520" max="521" width="10.28125" style="256" customWidth="1"/>
    <col min="522" max="524" width="9.28125" style="256" hidden="1" customWidth="1"/>
    <col min="525" max="525" width="5.7109375" style="256" customWidth="1"/>
    <col min="526" max="768" width="9.28125" style="256" customWidth="1"/>
    <col min="769" max="772" width="12.421875" style="256" customWidth="1"/>
    <col min="773" max="773" width="10.28125" style="256" customWidth="1"/>
    <col min="774" max="775" width="12.421875" style="256" customWidth="1"/>
    <col min="776" max="777" width="10.28125" style="256" customWidth="1"/>
    <col min="778" max="780" width="9.28125" style="256" hidden="1" customWidth="1"/>
    <col min="781" max="781" width="5.7109375" style="256" customWidth="1"/>
    <col min="782" max="1024" width="9.28125" style="256" customWidth="1"/>
    <col min="1025" max="1028" width="12.421875" style="256" customWidth="1"/>
    <col min="1029" max="1029" width="10.28125" style="256" customWidth="1"/>
    <col min="1030" max="1031" width="12.421875" style="256" customWidth="1"/>
    <col min="1032" max="1033" width="10.28125" style="256" customWidth="1"/>
    <col min="1034" max="1036" width="9.28125" style="256" hidden="1" customWidth="1"/>
    <col min="1037" max="1037" width="5.7109375" style="256" customWidth="1"/>
    <col min="1038" max="1280" width="9.28125" style="256" customWidth="1"/>
    <col min="1281" max="1284" width="12.421875" style="256" customWidth="1"/>
    <col min="1285" max="1285" width="10.28125" style="256" customWidth="1"/>
    <col min="1286" max="1287" width="12.421875" style="256" customWidth="1"/>
    <col min="1288" max="1289" width="10.28125" style="256" customWidth="1"/>
    <col min="1290" max="1292" width="9.28125" style="256" hidden="1" customWidth="1"/>
    <col min="1293" max="1293" width="5.7109375" style="256" customWidth="1"/>
    <col min="1294" max="1536" width="9.28125" style="256" customWidth="1"/>
    <col min="1537" max="1540" width="12.421875" style="256" customWidth="1"/>
    <col min="1541" max="1541" width="10.28125" style="256" customWidth="1"/>
    <col min="1542" max="1543" width="12.421875" style="256" customWidth="1"/>
    <col min="1544" max="1545" width="10.28125" style="256" customWidth="1"/>
    <col min="1546" max="1548" width="9.28125" style="256" hidden="1" customWidth="1"/>
    <col min="1549" max="1549" width="5.7109375" style="256" customWidth="1"/>
    <col min="1550" max="1792" width="9.28125" style="256" customWidth="1"/>
    <col min="1793" max="1796" width="12.421875" style="256" customWidth="1"/>
    <col min="1797" max="1797" width="10.28125" style="256" customWidth="1"/>
    <col min="1798" max="1799" width="12.421875" style="256" customWidth="1"/>
    <col min="1800" max="1801" width="10.28125" style="256" customWidth="1"/>
    <col min="1802" max="1804" width="9.28125" style="256" hidden="1" customWidth="1"/>
    <col min="1805" max="1805" width="5.7109375" style="256" customWidth="1"/>
    <col min="1806" max="2048" width="9.28125" style="256" customWidth="1"/>
    <col min="2049" max="2052" width="12.421875" style="256" customWidth="1"/>
    <col min="2053" max="2053" width="10.28125" style="256" customWidth="1"/>
    <col min="2054" max="2055" width="12.421875" style="256" customWidth="1"/>
    <col min="2056" max="2057" width="10.28125" style="256" customWidth="1"/>
    <col min="2058" max="2060" width="9.28125" style="256" hidden="1" customWidth="1"/>
    <col min="2061" max="2061" width="5.7109375" style="256" customWidth="1"/>
    <col min="2062" max="2304" width="9.28125" style="256" customWidth="1"/>
    <col min="2305" max="2308" width="12.421875" style="256" customWidth="1"/>
    <col min="2309" max="2309" width="10.28125" style="256" customWidth="1"/>
    <col min="2310" max="2311" width="12.421875" style="256" customWidth="1"/>
    <col min="2312" max="2313" width="10.28125" style="256" customWidth="1"/>
    <col min="2314" max="2316" width="9.28125" style="256" hidden="1" customWidth="1"/>
    <col min="2317" max="2317" width="5.7109375" style="256" customWidth="1"/>
    <col min="2318" max="2560" width="9.28125" style="256" customWidth="1"/>
    <col min="2561" max="2564" width="12.421875" style="256" customWidth="1"/>
    <col min="2565" max="2565" width="10.28125" style="256" customWidth="1"/>
    <col min="2566" max="2567" width="12.421875" style="256" customWidth="1"/>
    <col min="2568" max="2569" width="10.28125" style="256" customWidth="1"/>
    <col min="2570" max="2572" width="9.28125" style="256" hidden="1" customWidth="1"/>
    <col min="2573" max="2573" width="5.7109375" style="256" customWidth="1"/>
    <col min="2574" max="2816" width="9.28125" style="256" customWidth="1"/>
    <col min="2817" max="2820" width="12.421875" style="256" customWidth="1"/>
    <col min="2821" max="2821" width="10.28125" style="256" customWidth="1"/>
    <col min="2822" max="2823" width="12.421875" style="256" customWidth="1"/>
    <col min="2824" max="2825" width="10.28125" style="256" customWidth="1"/>
    <col min="2826" max="2828" width="9.28125" style="256" hidden="1" customWidth="1"/>
    <col min="2829" max="2829" width="5.7109375" style="256" customWidth="1"/>
    <col min="2830" max="3072" width="9.28125" style="256" customWidth="1"/>
    <col min="3073" max="3076" width="12.421875" style="256" customWidth="1"/>
    <col min="3077" max="3077" width="10.28125" style="256" customWidth="1"/>
    <col min="3078" max="3079" width="12.421875" style="256" customWidth="1"/>
    <col min="3080" max="3081" width="10.28125" style="256" customWidth="1"/>
    <col min="3082" max="3084" width="9.28125" style="256" hidden="1" customWidth="1"/>
    <col min="3085" max="3085" width="5.7109375" style="256" customWidth="1"/>
    <col min="3086" max="3328" width="9.28125" style="256" customWidth="1"/>
    <col min="3329" max="3332" width="12.421875" style="256" customWidth="1"/>
    <col min="3333" max="3333" width="10.28125" style="256" customWidth="1"/>
    <col min="3334" max="3335" width="12.421875" style="256" customWidth="1"/>
    <col min="3336" max="3337" width="10.28125" style="256" customWidth="1"/>
    <col min="3338" max="3340" width="9.28125" style="256" hidden="1" customWidth="1"/>
    <col min="3341" max="3341" width="5.7109375" style="256" customWidth="1"/>
    <col min="3342" max="3584" width="9.28125" style="256" customWidth="1"/>
    <col min="3585" max="3588" width="12.421875" style="256" customWidth="1"/>
    <col min="3589" max="3589" width="10.28125" style="256" customWidth="1"/>
    <col min="3590" max="3591" width="12.421875" style="256" customWidth="1"/>
    <col min="3592" max="3593" width="10.28125" style="256" customWidth="1"/>
    <col min="3594" max="3596" width="9.28125" style="256" hidden="1" customWidth="1"/>
    <col min="3597" max="3597" width="5.7109375" style="256" customWidth="1"/>
    <col min="3598" max="3840" width="9.28125" style="256" customWidth="1"/>
    <col min="3841" max="3844" width="12.421875" style="256" customWidth="1"/>
    <col min="3845" max="3845" width="10.28125" style="256" customWidth="1"/>
    <col min="3846" max="3847" width="12.421875" style="256" customWidth="1"/>
    <col min="3848" max="3849" width="10.28125" style="256" customWidth="1"/>
    <col min="3850" max="3852" width="9.28125" style="256" hidden="1" customWidth="1"/>
    <col min="3853" max="3853" width="5.7109375" style="256" customWidth="1"/>
    <col min="3854" max="4096" width="9.28125" style="256" customWidth="1"/>
    <col min="4097" max="4100" width="12.421875" style="256" customWidth="1"/>
    <col min="4101" max="4101" width="10.28125" style="256" customWidth="1"/>
    <col min="4102" max="4103" width="12.421875" style="256" customWidth="1"/>
    <col min="4104" max="4105" width="10.28125" style="256" customWidth="1"/>
    <col min="4106" max="4108" width="9.28125" style="256" hidden="1" customWidth="1"/>
    <col min="4109" max="4109" width="5.7109375" style="256" customWidth="1"/>
    <col min="4110" max="4352" width="9.28125" style="256" customWidth="1"/>
    <col min="4353" max="4356" width="12.421875" style="256" customWidth="1"/>
    <col min="4357" max="4357" width="10.28125" style="256" customWidth="1"/>
    <col min="4358" max="4359" width="12.421875" style="256" customWidth="1"/>
    <col min="4360" max="4361" width="10.28125" style="256" customWidth="1"/>
    <col min="4362" max="4364" width="9.28125" style="256" hidden="1" customWidth="1"/>
    <col min="4365" max="4365" width="5.7109375" style="256" customWidth="1"/>
    <col min="4366" max="4608" width="9.28125" style="256" customWidth="1"/>
    <col min="4609" max="4612" width="12.421875" style="256" customWidth="1"/>
    <col min="4613" max="4613" width="10.28125" style="256" customWidth="1"/>
    <col min="4614" max="4615" width="12.421875" style="256" customWidth="1"/>
    <col min="4616" max="4617" width="10.28125" style="256" customWidth="1"/>
    <col min="4618" max="4620" width="9.28125" style="256" hidden="1" customWidth="1"/>
    <col min="4621" max="4621" width="5.7109375" style="256" customWidth="1"/>
    <col min="4622" max="4864" width="9.28125" style="256" customWidth="1"/>
    <col min="4865" max="4868" width="12.421875" style="256" customWidth="1"/>
    <col min="4869" max="4869" width="10.28125" style="256" customWidth="1"/>
    <col min="4870" max="4871" width="12.421875" style="256" customWidth="1"/>
    <col min="4872" max="4873" width="10.28125" style="256" customWidth="1"/>
    <col min="4874" max="4876" width="9.28125" style="256" hidden="1" customWidth="1"/>
    <col min="4877" max="4877" width="5.7109375" style="256" customWidth="1"/>
    <col min="4878" max="5120" width="9.28125" style="256" customWidth="1"/>
    <col min="5121" max="5124" width="12.421875" style="256" customWidth="1"/>
    <col min="5125" max="5125" width="10.28125" style="256" customWidth="1"/>
    <col min="5126" max="5127" width="12.421875" style="256" customWidth="1"/>
    <col min="5128" max="5129" width="10.28125" style="256" customWidth="1"/>
    <col min="5130" max="5132" width="9.28125" style="256" hidden="1" customWidth="1"/>
    <col min="5133" max="5133" width="5.7109375" style="256" customWidth="1"/>
    <col min="5134" max="5376" width="9.28125" style="256" customWidth="1"/>
    <col min="5377" max="5380" width="12.421875" style="256" customWidth="1"/>
    <col min="5381" max="5381" width="10.28125" style="256" customWidth="1"/>
    <col min="5382" max="5383" width="12.421875" style="256" customWidth="1"/>
    <col min="5384" max="5385" width="10.28125" style="256" customWidth="1"/>
    <col min="5386" max="5388" width="9.28125" style="256" hidden="1" customWidth="1"/>
    <col min="5389" max="5389" width="5.7109375" style="256" customWidth="1"/>
    <col min="5390" max="5632" width="9.28125" style="256" customWidth="1"/>
    <col min="5633" max="5636" width="12.421875" style="256" customWidth="1"/>
    <col min="5637" max="5637" width="10.28125" style="256" customWidth="1"/>
    <col min="5638" max="5639" width="12.421875" style="256" customWidth="1"/>
    <col min="5640" max="5641" width="10.28125" style="256" customWidth="1"/>
    <col min="5642" max="5644" width="9.28125" style="256" hidden="1" customWidth="1"/>
    <col min="5645" max="5645" width="5.7109375" style="256" customWidth="1"/>
    <col min="5646" max="5888" width="9.28125" style="256" customWidth="1"/>
    <col min="5889" max="5892" width="12.421875" style="256" customWidth="1"/>
    <col min="5893" max="5893" width="10.28125" style="256" customWidth="1"/>
    <col min="5894" max="5895" width="12.421875" style="256" customWidth="1"/>
    <col min="5896" max="5897" width="10.28125" style="256" customWidth="1"/>
    <col min="5898" max="5900" width="9.28125" style="256" hidden="1" customWidth="1"/>
    <col min="5901" max="5901" width="5.7109375" style="256" customWidth="1"/>
    <col min="5902" max="6144" width="9.28125" style="256" customWidth="1"/>
    <col min="6145" max="6148" width="12.421875" style="256" customWidth="1"/>
    <col min="6149" max="6149" width="10.28125" style="256" customWidth="1"/>
    <col min="6150" max="6151" width="12.421875" style="256" customWidth="1"/>
    <col min="6152" max="6153" width="10.28125" style="256" customWidth="1"/>
    <col min="6154" max="6156" width="9.28125" style="256" hidden="1" customWidth="1"/>
    <col min="6157" max="6157" width="5.7109375" style="256" customWidth="1"/>
    <col min="6158" max="6400" width="9.28125" style="256" customWidth="1"/>
    <col min="6401" max="6404" width="12.421875" style="256" customWidth="1"/>
    <col min="6405" max="6405" width="10.28125" style="256" customWidth="1"/>
    <col min="6406" max="6407" width="12.421875" style="256" customWidth="1"/>
    <col min="6408" max="6409" width="10.28125" style="256" customWidth="1"/>
    <col min="6410" max="6412" width="9.28125" style="256" hidden="1" customWidth="1"/>
    <col min="6413" max="6413" width="5.7109375" style="256" customWidth="1"/>
    <col min="6414" max="6656" width="9.28125" style="256" customWidth="1"/>
    <col min="6657" max="6660" width="12.421875" style="256" customWidth="1"/>
    <col min="6661" max="6661" width="10.28125" style="256" customWidth="1"/>
    <col min="6662" max="6663" width="12.421875" style="256" customWidth="1"/>
    <col min="6664" max="6665" width="10.28125" style="256" customWidth="1"/>
    <col min="6666" max="6668" width="9.28125" style="256" hidden="1" customWidth="1"/>
    <col min="6669" max="6669" width="5.7109375" style="256" customWidth="1"/>
    <col min="6670" max="6912" width="9.28125" style="256" customWidth="1"/>
    <col min="6913" max="6916" width="12.421875" style="256" customWidth="1"/>
    <col min="6917" max="6917" width="10.28125" style="256" customWidth="1"/>
    <col min="6918" max="6919" width="12.421875" style="256" customWidth="1"/>
    <col min="6920" max="6921" width="10.28125" style="256" customWidth="1"/>
    <col min="6922" max="6924" width="9.28125" style="256" hidden="1" customWidth="1"/>
    <col min="6925" max="6925" width="5.7109375" style="256" customWidth="1"/>
    <col min="6926" max="7168" width="9.28125" style="256" customWidth="1"/>
    <col min="7169" max="7172" width="12.421875" style="256" customWidth="1"/>
    <col min="7173" max="7173" width="10.28125" style="256" customWidth="1"/>
    <col min="7174" max="7175" width="12.421875" style="256" customWidth="1"/>
    <col min="7176" max="7177" width="10.28125" style="256" customWidth="1"/>
    <col min="7178" max="7180" width="9.28125" style="256" hidden="1" customWidth="1"/>
    <col min="7181" max="7181" width="5.7109375" style="256" customWidth="1"/>
    <col min="7182" max="7424" width="9.28125" style="256" customWidth="1"/>
    <col min="7425" max="7428" width="12.421875" style="256" customWidth="1"/>
    <col min="7429" max="7429" width="10.28125" style="256" customWidth="1"/>
    <col min="7430" max="7431" width="12.421875" style="256" customWidth="1"/>
    <col min="7432" max="7433" width="10.28125" style="256" customWidth="1"/>
    <col min="7434" max="7436" width="9.28125" style="256" hidden="1" customWidth="1"/>
    <col min="7437" max="7437" width="5.7109375" style="256" customWidth="1"/>
    <col min="7438" max="7680" width="9.28125" style="256" customWidth="1"/>
    <col min="7681" max="7684" width="12.421875" style="256" customWidth="1"/>
    <col min="7685" max="7685" width="10.28125" style="256" customWidth="1"/>
    <col min="7686" max="7687" width="12.421875" style="256" customWidth="1"/>
    <col min="7688" max="7689" width="10.28125" style="256" customWidth="1"/>
    <col min="7690" max="7692" width="9.28125" style="256" hidden="1" customWidth="1"/>
    <col min="7693" max="7693" width="5.7109375" style="256" customWidth="1"/>
    <col min="7694" max="7936" width="9.28125" style="256" customWidth="1"/>
    <col min="7937" max="7940" width="12.421875" style="256" customWidth="1"/>
    <col min="7941" max="7941" width="10.28125" style="256" customWidth="1"/>
    <col min="7942" max="7943" width="12.421875" style="256" customWidth="1"/>
    <col min="7944" max="7945" width="10.28125" style="256" customWidth="1"/>
    <col min="7946" max="7948" width="9.28125" style="256" hidden="1" customWidth="1"/>
    <col min="7949" max="7949" width="5.7109375" style="256" customWidth="1"/>
    <col min="7950" max="8192" width="9.28125" style="256" customWidth="1"/>
    <col min="8193" max="8196" width="12.421875" style="256" customWidth="1"/>
    <col min="8197" max="8197" width="10.28125" style="256" customWidth="1"/>
    <col min="8198" max="8199" width="12.421875" style="256" customWidth="1"/>
    <col min="8200" max="8201" width="10.28125" style="256" customWidth="1"/>
    <col min="8202" max="8204" width="9.28125" style="256" hidden="1" customWidth="1"/>
    <col min="8205" max="8205" width="5.7109375" style="256" customWidth="1"/>
    <col min="8206" max="8448" width="9.28125" style="256" customWidth="1"/>
    <col min="8449" max="8452" width="12.421875" style="256" customWidth="1"/>
    <col min="8453" max="8453" width="10.28125" style="256" customWidth="1"/>
    <col min="8454" max="8455" width="12.421875" style="256" customWidth="1"/>
    <col min="8456" max="8457" width="10.28125" style="256" customWidth="1"/>
    <col min="8458" max="8460" width="9.28125" style="256" hidden="1" customWidth="1"/>
    <col min="8461" max="8461" width="5.7109375" style="256" customWidth="1"/>
    <col min="8462" max="8704" width="9.28125" style="256" customWidth="1"/>
    <col min="8705" max="8708" width="12.421875" style="256" customWidth="1"/>
    <col min="8709" max="8709" width="10.28125" style="256" customWidth="1"/>
    <col min="8710" max="8711" width="12.421875" style="256" customWidth="1"/>
    <col min="8712" max="8713" width="10.28125" style="256" customWidth="1"/>
    <col min="8714" max="8716" width="9.28125" style="256" hidden="1" customWidth="1"/>
    <col min="8717" max="8717" width="5.7109375" style="256" customWidth="1"/>
    <col min="8718" max="8960" width="9.28125" style="256" customWidth="1"/>
    <col min="8961" max="8964" width="12.421875" style="256" customWidth="1"/>
    <col min="8965" max="8965" width="10.28125" style="256" customWidth="1"/>
    <col min="8966" max="8967" width="12.421875" style="256" customWidth="1"/>
    <col min="8968" max="8969" width="10.28125" style="256" customWidth="1"/>
    <col min="8970" max="8972" width="9.28125" style="256" hidden="1" customWidth="1"/>
    <col min="8973" max="8973" width="5.7109375" style="256" customWidth="1"/>
    <col min="8974" max="9216" width="9.28125" style="256" customWidth="1"/>
    <col min="9217" max="9220" width="12.421875" style="256" customWidth="1"/>
    <col min="9221" max="9221" width="10.28125" style="256" customWidth="1"/>
    <col min="9222" max="9223" width="12.421875" style="256" customWidth="1"/>
    <col min="9224" max="9225" width="10.28125" style="256" customWidth="1"/>
    <col min="9226" max="9228" width="9.28125" style="256" hidden="1" customWidth="1"/>
    <col min="9229" max="9229" width="5.7109375" style="256" customWidth="1"/>
    <col min="9230" max="9472" width="9.28125" style="256" customWidth="1"/>
    <col min="9473" max="9476" width="12.421875" style="256" customWidth="1"/>
    <col min="9477" max="9477" width="10.28125" style="256" customWidth="1"/>
    <col min="9478" max="9479" width="12.421875" style="256" customWidth="1"/>
    <col min="9480" max="9481" width="10.28125" style="256" customWidth="1"/>
    <col min="9482" max="9484" width="9.28125" style="256" hidden="1" customWidth="1"/>
    <col min="9485" max="9485" width="5.7109375" style="256" customWidth="1"/>
    <col min="9486" max="9728" width="9.28125" style="256" customWidth="1"/>
    <col min="9729" max="9732" width="12.421875" style="256" customWidth="1"/>
    <col min="9733" max="9733" width="10.28125" style="256" customWidth="1"/>
    <col min="9734" max="9735" width="12.421875" style="256" customWidth="1"/>
    <col min="9736" max="9737" width="10.28125" style="256" customWidth="1"/>
    <col min="9738" max="9740" width="9.28125" style="256" hidden="1" customWidth="1"/>
    <col min="9741" max="9741" width="5.7109375" style="256" customWidth="1"/>
    <col min="9742" max="9984" width="9.28125" style="256" customWidth="1"/>
    <col min="9985" max="9988" width="12.421875" style="256" customWidth="1"/>
    <col min="9989" max="9989" width="10.28125" style="256" customWidth="1"/>
    <col min="9990" max="9991" width="12.421875" style="256" customWidth="1"/>
    <col min="9992" max="9993" width="10.28125" style="256" customWidth="1"/>
    <col min="9994" max="9996" width="9.28125" style="256" hidden="1" customWidth="1"/>
    <col min="9997" max="9997" width="5.7109375" style="256" customWidth="1"/>
    <col min="9998" max="10240" width="9.28125" style="256" customWidth="1"/>
    <col min="10241" max="10244" width="12.421875" style="256" customWidth="1"/>
    <col min="10245" max="10245" width="10.28125" style="256" customWidth="1"/>
    <col min="10246" max="10247" width="12.421875" style="256" customWidth="1"/>
    <col min="10248" max="10249" width="10.28125" style="256" customWidth="1"/>
    <col min="10250" max="10252" width="9.28125" style="256" hidden="1" customWidth="1"/>
    <col min="10253" max="10253" width="5.7109375" style="256" customWidth="1"/>
    <col min="10254" max="10496" width="9.28125" style="256" customWidth="1"/>
    <col min="10497" max="10500" width="12.421875" style="256" customWidth="1"/>
    <col min="10501" max="10501" width="10.28125" style="256" customWidth="1"/>
    <col min="10502" max="10503" width="12.421875" style="256" customWidth="1"/>
    <col min="10504" max="10505" width="10.28125" style="256" customWidth="1"/>
    <col min="10506" max="10508" width="9.28125" style="256" hidden="1" customWidth="1"/>
    <col min="10509" max="10509" width="5.7109375" style="256" customWidth="1"/>
    <col min="10510" max="10752" width="9.28125" style="256" customWidth="1"/>
    <col min="10753" max="10756" width="12.421875" style="256" customWidth="1"/>
    <col min="10757" max="10757" width="10.28125" style="256" customWidth="1"/>
    <col min="10758" max="10759" width="12.421875" style="256" customWidth="1"/>
    <col min="10760" max="10761" width="10.28125" style="256" customWidth="1"/>
    <col min="10762" max="10764" width="9.28125" style="256" hidden="1" customWidth="1"/>
    <col min="10765" max="10765" width="5.7109375" style="256" customWidth="1"/>
    <col min="10766" max="11008" width="9.28125" style="256" customWidth="1"/>
    <col min="11009" max="11012" width="12.421875" style="256" customWidth="1"/>
    <col min="11013" max="11013" width="10.28125" style="256" customWidth="1"/>
    <col min="11014" max="11015" width="12.421875" style="256" customWidth="1"/>
    <col min="11016" max="11017" width="10.28125" style="256" customWidth="1"/>
    <col min="11018" max="11020" width="9.28125" style="256" hidden="1" customWidth="1"/>
    <col min="11021" max="11021" width="5.7109375" style="256" customWidth="1"/>
    <col min="11022" max="11264" width="9.28125" style="256" customWidth="1"/>
    <col min="11265" max="11268" width="12.421875" style="256" customWidth="1"/>
    <col min="11269" max="11269" width="10.28125" style="256" customWidth="1"/>
    <col min="11270" max="11271" width="12.421875" style="256" customWidth="1"/>
    <col min="11272" max="11273" width="10.28125" style="256" customWidth="1"/>
    <col min="11274" max="11276" width="9.28125" style="256" hidden="1" customWidth="1"/>
    <col min="11277" max="11277" width="5.7109375" style="256" customWidth="1"/>
    <col min="11278" max="11520" width="9.28125" style="256" customWidth="1"/>
    <col min="11521" max="11524" width="12.421875" style="256" customWidth="1"/>
    <col min="11525" max="11525" width="10.28125" style="256" customWidth="1"/>
    <col min="11526" max="11527" width="12.421875" style="256" customWidth="1"/>
    <col min="11528" max="11529" width="10.28125" style="256" customWidth="1"/>
    <col min="11530" max="11532" width="9.28125" style="256" hidden="1" customWidth="1"/>
    <col min="11533" max="11533" width="5.7109375" style="256" customWidth="1"/>
    <col min="11534" max="11776" width="9.28125" style="256" customWidth="1"/>
    <col min="11777" max="11780" width="12.421875" style="256" customWidth="1"/>
    <col min="11781" max="11781" width="10.28125" style="256" customWidth="1"/>
    <col min="11782" max="11783" width="12.421875" style="256" customWidth="1"/>
    <col min="11784" max="11785" width="10.28125" style="256" customWidth="1"/>
    <col min="11786" max="11788" width="9.28125" style="256" hidden="1" customWidth="1"/>
    <col min="11789" max="11789" width="5.7109375" style="256" customWidth="1"/>
    <col min="11790" max="12032" width="9.28125" style="256" customWidth="1"/>
    <col min="12033" max="12036" width="12.421875" style="256" customWidth="1"/>
    <col min="12037" max="12037" width="10.28125" style="256" customWidth="1"/>
    <col min="12038" max="12039" width="12.421875" style="256" customWidth="1"/>
    <col min="12040" max="12041" width="10.28125" style="256" customWidth="1"/>
    <col min="12042" max="12044" width="9.28125" style="256" hidden="1" customWidth="1"/>
    <col min="12045" max="12045" width="5.7109375" style="256" customWidth="1"/>
    <col min="12046" max="12288" width="9.28125" style="256" customWidth="1"/>
    <col min="12289" max="12292" width="12.421875" style="256" customWidth="1"/>
    <col min="12293" max="12293" width="10.28125" style="256" customWidth="1"/>
    <col min="12294" max="12295" width="12.421875" style="256" customWidth="1"/>
    <col min="12296" max="12297" width="10.28125" style="256" customWidth="1"/>
    <col min="12298" max="12300" width="9.28125" style="256" hidden="1" customWidth="1"/>
    <col min="12301" max="12301" width="5.7109375" style="256" customWidth="1"/>
    <col min="12302" max="12544" width="9.28125" style="256" customWidth="1"/>
    <col min="12545" max="12548" width="12.421875" style="256" customWidth="1"/>
    <col min="12549" max="12549" width="10.28125" style="256" customWidth="1"/>
    <col min="12550" max="12551" width="12.421875" style="256" customWidth="1"/>
    <col min="12552" max="12553" width="10.28125" style="256" customWidth="1"/>
    <col min="12554" max="12556" width="9.28125" style="256" hidden="1" customWidth="1"/>
    <col min="12557" max="12557" width="5.7109375" style="256" customWidth="1"/>
    <col min="12558" max="12800" width="9.28125" style="256" customWidth="1"/>
    <col min="12801" max="12804" width="12.421875" style="256" customWidth="1"/>
    <col min="12805" max="12805" width="10.28125" style="256" customWidth="1"/>
    <col min="12806" max="12807" width="12.421875" style="256" customWidth="1"/>
    <col min="12808" max="12809" width="10.28125" style="256" customWidth="1"/>
    <col min="12810" max="12812" width="9.28125" style="256" hidden="1" customWidth="1"/>
    <col min="12813" max="12813" width="5.7109375" style="256" customWidth="1"/>
    <col min="12814" max="13056" width="9.28125" style="256" customWidth="1"/>
    <col min="13057" max="13060" width="12.421875" style="256" customWidth="1"/>
    <col min="13061" max="13061" width="10.28125" style="256" customWidth="1"/>
    <col min="13062" max="13063" width="12.421875" style="256" customWidth="1"/>
    <col min="13064" max="13065" width="10.28125" style="256" customWidth="1"/>
    <col min="13066" max="13068" width="9.28125" style="256" hidden="1" customWidth="1"/>
    <col min="13069" max="13069" width="5.7109375" style="256" customWidth="1"/>
    <col min="13070" max="13312" width="9.28125" style="256" customWidth="1"/>
    <col min="13313" max="13316" width="12.421875" style="256" customWidth="1"/>
    <col min="13317" max="13317" width="10.28125" style="256" customWidth="1"/>
    <col min="13318" max="13319" width="12.421875" style="256" customWidth="1"/>
    <col min="13320" max="13321" width="10.28125" style="256" customWidth="1"/>
    <col min="13322" max="13324" width="9.28125" style="256" hidden="1" customWidth="1"/>
    <col min="13325" max="13325" width="5.7109375" style="256" customWidth="1"/>
    <col min="13326" max="13568" width="9.28125" style="256" customWidth="1"/>
    <col min="13569" max="13572" width="12.421875" style="256" customWidth="1"/>
    <col min="13573" max="13573" width="10.28125" style="256" customWidth="1"/>
    <col min="13574" max="13575" width="12.421875" style="256" customWidth="1"/>
    <col min="13576" max="13577" width="10.28125" style="256" customWidth="1"/>
    <col min="13578" max="13580" width="9.28125" style="256" hidden="1" customWidth="1"/>
    <col min="13581" max="13581" width="5.7109375" style="256" customWidth="1"/>
    <col min="13582" max="13824" width="9.28125" style="256" customWidth="1"/>
    <col min="13825" max="13828" width="12.421875" style="256" customWidth="1"/>
    <col min="13829" max="13829" width="10.28125" style="256" customWidth="1"/>
    <col min="13830" max="13831" width="12.421875" style="256" customWidth="1"/>
    <col min="13832" max="13833" width="10.28125" style="256" customWidth="1"/>
    <col min="13834" max="13836" width="9.28125" style="256" hidden="1" customWidth="1"/>
    <col min="13837" max="13837" width="5.7109375" style="256" customWidth="1"/>
    <col min="13838" max="14080" width="9.28125" style="256" customWidth="1"/>
    <col min="14081" max="14084" width="12.421875" style="256" customWidth="1"/>
    <col min="14085" max="14085" width="10.28125" style="256" customWidth="1"/>
    <col min="14086" max="14087" width="12.421875" style="256" customWidth="1"/>
    <col min="14088" max="14089" width="10.28125" style="256" customWidth="1"/>
    <col min="14090" max="14092" width="9.28125" style="256" hidden="1" customWidth="1"/>
    <col min="14093" max="14093" width="5.7109375" style="256" customWidth="1"/>
    <col min="14094" max="14336" width="9.28125" style="256" customWidth="1"/>
    <col min="14337" max="14340" width="12.421875" style="256" customWidth="1"/>
    <col min="14341" max="14341" width="10.28125" style="256" customWidth="1"/>
    <col min="14342" max="14343" width="12.421875" style="256" customWidth="1"/>
    <col min="14344" max="14345" width="10.28125" style="256" customWidth="1"/>
    <col min="14346" max="14348" width="9.28125" style="256" hidden="1" customWidth="1"/>
    <col min="14349" max="14349" width="5.7109375" style="256" customWidth="1"/>
    <col min="14350" max="14592" width="9.28125" style="256" customWidth="1"/>
    <col min="14593" max="14596" width="12.421875" style="256" customWidth="1"/>
    <col min="14597" max="14597" width="10.28125" style="256" customWidth="1"/>
    <col min="14598" max="14599" width="12.421875" style="256" customWidth="1"/>
    <col min="14600" max="14601" width="10.28125" style="256" customWidth="1"/>
    <col min="14602" max="14604" width="9.28125" style="256" hidden="1" customWidth="1"/>
    <col min="14605" max="14605" width="5.7109375" style="256" customWidth="1"/>
    <col min="14606" max="14848" width="9.28125" style="256" customWidth="1"/>
    <col min="14849" max="14852" width="12.421875" style="256" customWidth="1"/>
    <col min="14853" max="14853" width="10.28125" style="256" customWidth="1"/>
    <col min="14854" max="14855" width="12.421875" style="256" customWidth="1"/>
    <col min="14856" max="14857" width="10.28125" style="256" customWidth="1"/>
    <col min="14858" max="14860" width="9.28125" style="256" hidden="1" customWidth="1"/>
    <col min="14861" max="14861" width="5.7109375" style="256" customWidth="1"/>
    <col min="14862" max="15104" width="9.28125" style="256" customWidth="1"/>
    <col min="15105" max="15108" width="12.421875" style="256" customWidth="1"/>
    <col min="15109" max="15109" width="10.28125" style="256" customWidth="1"/>
    <col min="15110" max="15111" width="12.421875" style="256" customWidth="1"/>
    <col min="15112" max="15113" width="10.28125" style="256" customWidth="1"/>
    <col min="15114" max="15116" width="9.28125" style="256" hidden="1" customWidth="1"/>
    <col min="15117" max="15117" width="5.7109375" style="256" customWidth="1"/>
    <col min="15118" max="15360" width="9.28125" style="256" customWidth="1"/>
    <col min="15361" max="15364" width="12.421875" style="256" customWidth="1"/>
    <col min="15365" max="15365" width="10.28125" style="256" customWidth="1"/>
    <col min="15366" max="15367" width="12.421875" style="256" customWidth="1"/>
    <col min="15368" max="15369" width="10.28125" style="256" customWidth="1"/>
    <col min="15370" max="15372" width="9.28125" style="256" hidden="1" customWidth="1"/>
    <col min="15373" max="15373" width="5.7109375" style="256" customWidth="1"/>
    <col min="15374" max="15616" width="9.28125" style="256" customWidth="1"/>
    <col min="15617" max="15620" width="12.421875" style="256" customWidth="1"/>
    <col min="15621" max="15621" width="10.28125" style="256" customWidth="1"/>
    <col min="15622" max="15623" width="12.421875" style="256" customWidth="1"/>
    <col min="15624" max="15625" width="10.28125" style="256" customWidth="1"/>
    <col min="15626" max="15628" width="9.28125" style="256" hidden="1" customWidth="1"/>
    <col min="15629" max="15629" width="5.7109375" style="256" customWidth="1"/>
    <col min="15630" max="15872" width="9.28125" style="256" customWidth="1"/>
    <col min="15873" max="15876" width="12.421875" style="256" customWidth="1"/>
    <col min="15877" max="15877" width="10.28125" style="256" customWidth="1"/>
    <col min="15878" max="15879" width="12.421875" style="256" customWidth="1"/>
    <col min="15880" max="15881" width="10.28125" style="256" customWidth="1"/>
    <col min="15882" max="15884" width="9.28125" style="256" hidden="1" customWidth="1"/>
    <col min="15885" max="15885" width="5.7109375" style="256" customWidth="1"/>
    <col min="15886" max="16128" width="9.28125" style="256" customWidth="1"/>
    <col min="16129" max="16132" width="12.421875" style="256" customWidth="1"/>
    <col min="16133" max="16133" width="10.28125" style="256" customWidth="1"/>
    <col min="16134" max="16135" width="12.421875" style="256" customWidth="1"/>
    <col min="16136" max="16137" width="10.28125" style="256" customWidth="1"/>
    <col min="16138" max="16140" width="9.28125" style="256" hidden="1" customWidth="1"/>
    <col min="16141" max="16141" width="5.7109375" style="256" customWidth="1"/>
    <col min="16142" max="16384" width="9.28125" style="256" customWidth="1"/>
  </cols>
  <sheetData>
    <row r="2" spans="1:9" ht="37.5" customHeight="1">
      <c r="A2" s="592" t="s">
        <v>865</v>
      </c>
      <c r="B2" s="592"/>
      <c r="C2" s="593" t="s">
        <v>866</v>
      </c>
      <c r="D2" s="594"/>
      <c r="E2" s="594"/>
      <c r="F2" s="594"/>
      <c r="G2" s="594"/>
      <c r="H2" s="594"/>
      <c r="I2" s="594"/>
    </row>
    <row r="3" spans="1:9" ht="52.5" customHeight="1">
      <c r="A3" s="592"/>
      <c r="B3" s="592"/>
      <c r="C3" s="595" t="s">
        <v>899</v>
      </c>
      <c r="D3" s="595"/>
      <c r="E3" s="595"/>
      <c r="F3" s="595"/>
      <c r="G3" s="595"/>
      <c r="H3" s="595"/>
      <c r="I3" s="595"/>
    </row>
    <row r="4" spans="1:9" ht="19.5" customHeight="1">
      <c r="A4" s="596" t="s">
        <v>868</v>
      </c>
      <c r="B4" s="597"/>
      <c r="C4" s="598" t="s">
        <v>900</v>
      </c>
      <c r="D4" s="598"/>
      <c r="E4" s="598"/>
      <c r="F4" s="598"/>
      <c r="G4" s="598"/>
      <c r="H4" s="598"/>
      <c r="I4" s="598"/>
    </row>
    <row r="5" spans="1:9" ht="30" customHeight="1" thickBot="1">
      <c r="A5" s="599"/>
      <c r="B5" s="599"/>
      <c r="C5" s="600"/>
      <c r="D5" s="600"/>
      <c r="E5" s="600"/>
      <c r="F5" s="600"/>
      <c r="G5" s="600"/>
      <c r="H5" s="600"/>
      <c r="I5" s="600"/>
    </row>
    <row r="6" spans="11:13" ht="15" customHeight="1">
      <c r="K6" s="251" t="s">
        <v>870</v>
      </c>
      <c r="L6" s="252">
        <v>0</v>
      </c>
      <c r="M6" s="601"/>
    </row>
    <row r="7" spans="1:12" ht="24">
      <c r="A7" s="364" t="s">
        <v>871</v>
      </c>
      <c r="B7" s="354"/>
      <c r="C7" s="602"/>
      <c r="D7" s="602"/>
      <c r="E7" s="366" t="s">
        <v>872</v>
      </c>
      <c r="F7" s="367"/>
      <c r="G7" s="603" t="s">
        <v>873</v>
      </c>
      <c r="H7" s="604"/>
      <c r="I7" s="604"/>
      <c r="K7" s="254" t="s">
        <v>741</v>
      </c>
      <c r="L7" s="255">
        <v>0</v>
      </c>
    </row>
    <row r="8" spans="1:7" ht="12">
      <c r="A8" s="360"/>
      <c r="B8" s="360"/>
      <c r="C8" s="360"/>
      <c r="E8" s="352"/>
      <c r="F8" s="352"/>
      <c r="G8" s="352"/>
    </row>
    <row r="9" spans="1:9" ht="12">
      <c r="A9" s="354" t="s">
        <v>874</v>
      </c>
      <c r="B9" s="354"/>
      <c r="C9" s="605"/>
      <c r="D9" s="605"/>
      <c r="E9" s="361"/>
      <c r="F9" s="361"/>
      <c r="G9" s="606"/>
      <c r="H9" s="607"/>
      <c r="I9" s="607"/>
    </row>
    <row r="10" spans="1:7" ht="12">
      <c r="A10" s="352"/>
      <c r="B10" s="352"/>
      <c r="C10" s="352"/>
      <c r="E10" s="353"/>
      <c r="F10" s="353"/>
      <c r="G10" s="353"/>
    </row>
    <row r="11" spans="1:9" ht="12">
      <c r="A11" s="354" t="s">
        <v>875</v>
      </c>
      <c r="B11" s="354"/>
      <c r="C11" s="605" t="s">
        <v>873</v>
      </c>
      <c r="D11" s="605"/>
      <c r="E11" s="356" t="s">
        <v>876</v>
      </c>
      <c r="F11" s="356"/>
      <c r="G11" s="608" t="s">
        <v>877</v>
      </c>
      <c r="H11" s="609"/>
      <c r="I11" s="609"/>
    </row>
    <row r="12" spans="1:9" ht="12">
      <c r="A12" s="257"/>
      <c r="B12" s="257"/>
      <c r="C12" s="257"/>
      <c r="D12" s="257"/>
      <c r="E12" s="259"/>
      <c r="F12" s="259"/>
      <c r="G12" s="610"/>
      <c r="H12" s="611"/>
      <c r="I12" s="611"/>
    </row>
    <row r="13" spans="1:9" ht="13.5" thickBot="1">
      <c r="A13" s="612"/>
      <c r="B13" s="612"/>
      <c r="C13" s="612"/>
      <c r="D13" s="612"/>
      <c r="E13" s="612"/>
      <c r="F13" s="612"/>
      <c r="G13" s="612"/>
      <c r="H13" s="612"/>
      <c r="I13" s="612"/>
    </row>
    <row r="15" spans="1:9" ht="12">
      <c r="A15" s="613" t="s">
        <v>878</v>
      </c>
      <c r="B15" s="613"/>
      <c r="C15" s="613"/>
      <c r="D15" s="613"/>
      <c r="E15" s="614"/>
      <c r="F15" s="614"/>
      <c r="G15" s="614"/>
      <c r="H15" s="614"/>
      <c r="I15" s="614"/>
    </row>
    <row r="16" spans="1:9" ht="12">
      <c r="A16" s="615" t="s">
        <v>879</v>
      </c>
      <c r="B16" s="615"/>
      <c r="C16" s="615"/>
      <c r="D16" s="615"/>
      <c r="E16" s="616"/>
      <c r="F16" s="617">
        <f>'RR - VCHOD C'!G10</f>
        <v>0</v>
      </c>
      <c r="G16" s="617"/>
      <c r="H16" s="618"/>
      <c r="I16" s="256" t="s">
        <v>880</v>
      </c>
    </row>
    <row r="17" spans="1:9" ht="12">
      <c r="A17" s="619" t="s">
        <v>881</v>
      </c>
      <c r="B17" s="615"/>
      <c r="C17" s="615"/>
      <c r="D17" s="615"/>
      <c r="E17" s="620">
        <v>0.06</v>
      </c>
      <c r="F17" s="617">
        <f>F16*E17</f>
        <v>0</v>
      </c>
      <c r="G17" s="617"/>
      <c r="H17" s="618"/>
      <c r="I17" s="256" t="s">
        <v>880</v>
      </c>
    </row>
    <row r="18" spans="1:9" ht="12">
      <c r="A18" s="615" t="s">
        <v>882</v>
      </c>
      <c r="B18" s="615"/>
      <c r="C18" s="615"/>
      <c r="D18" s="615"/>
      <c r="E18" s="616"/>
      <c r="F18" s="617">
        <f>'RR - VCHOD C'!G104</f>
        <v>0</v>
      </c>
      <c r="G18" s="617"/>
      <c r="H18" s="618"/>
      <c r="I18" s="256" t="s">
        <v>880</v>
      </c>
    </row>
    <row r="19" spans="1:9" ht="12">
      <c r="A19" s="615" t="s">
        <v>883</v>
      </c>
      <c r="B19" s="615"/>
      <c r="C19" s="615"/>
      <c r="D19" s="615"/>
      <c r="E19" s="616"/>
      <c r="F19" s="617">
        <f>'RR - VCHOD C'!I104</f>
        <v>0</v>
      </c>
      <c r="G19" s="617"/>
      <c r="H19" s="618"/>
      <c r="I19" s="256" t="s">
        <v>880</v>
      </c>
    </row>
    <row r="20" spans="1:9" ht="12">
      <c r="A20" s="619" t="s">
        <v>884</v>
      </c>
      <c r="B20" s="615"/>
      <c r="C20" s="615"/>
      <c r="D20" s="615"/>
      <c r="E20" s="616"/>
      <c r="F20" s="617">
        <v>0</v>
      </c>
      <c r="G20" s="617"/>
      <c r="H20" s="618"/>
      <c r="I20" s="256" t="s">
        <v>880</v>
      </c>
    </row>
    <row r="21" spans="1:9" ht="12">
      <c r="A21" s="621" t="s">
        <v>885</v>
      </c>
      <c r="B21" s="621"/>
      <c r="C21" s="621"/>
      <c r="D21" s="621"/>
      <c r="E21" s="622"/>
      <c r="F21" s="623">
        <f>SUM(F16:G20)</f>
        <v>0</v>
      </c>
      <c r="G21" s="623"/>
      <c r="H21" s="624"/>
      <c r="I21" s="625" t="s">
        <v>880</v>
      </c>
    </row>
    <row r="22" spans="1:9" ht="13.5" thickBot="1">
      <c r="A22" s="612"/>
      <c r="B22" s="612"/>
      <c r="C22" s="612"/>
      <c r="D22" s="612"/>
      <c r="E22" s="626"/>
      <c r="F22" s="627"/>
      <c r="G22" s="627"/>
      <c r="H22" s="612"/>
      <c r="I22" s="612"/>
    </row>
    <row r="23" spans="5:7" ht="12">
      <c r="E23" s="616"/>
      <c r="F23" s="628"/>
      <c r="G23" s="628"/>
    </row>
    <row r="24" spans="1:9" ht="12">
      <c r="A24" s="629" t="s">
        <v>886</v>
      </c>
      <c r="B24" s="615"/>
      <c r="C24" s="615"/>
      <c r="D24" s="615"/>
      <c r="E24" s="620">
        <v>0.05</v>
      </c>
      <c r="F24" s="617">
        <f>F19*E24</f>
        <v>0</v>
      </c>
      <c r="G24" s="617"/>
      <c r="H24" s="618"/>
      <c r="I24" s="256" t="s">
        <v>880</v>
      </c>
    </row>
    <row r="25" spans="1:9" ht="12">
      <c r="A25" s="619" t="s">
        <v>887</v>
      </c>
      <c r="B25" s="615"/>
      <c r="C25" s="615"/>
      <c r="D25" s="615"/>
      <c r="E25" s="620">
        <v>0.015</v>
      </c>
      <c r="F25" s="617">
        <f>F20*E25</f>
        <v>0</v>
      </c>
      <c r="G25" s="617"/>
      <c r="H25" s="618"/>
      <c r="I25" s="256" t="s">
        <v>880</v>
      </c>
    </row>
    <row r="26" spans="1:9" ht="12">
      <c r="A26" s="621" t="s">
        <v>888</v>
      </c>
      <c r="B26" s="621"/>
      <c r="C26" s="621"/>
      <c r="D26" s="621"/>
      <c r="E26" s="616"/>
      <c r="F26" s="623">
        <f>SUM(F24:G25)</f>
        <v>0</v>
      </c>
      <c r="G26" s="623"/>
      <c r="H26" s="625"/>
      <c r="I26" s="625" t="s">
        <v>880</v>
      </c>
    </row>
    <row r="27" spans="5:7" ht="12">
      <c r="E27" s="616"/>
      <c r="F27" s="628"/>
      <c r="G27" s="628"/>
    </row>
    <row r="28" spans="1:7" ht="12">
      <c r="A28" s="619"/>
      <c r="B28" s="615"/>
      <c r="C28" s="615"/>
      <c r="D28" s="615"/>
      <c r="E28" s="620"/>
      <c r="F28" s="617"/>
      <c r="G28" s="617"/>
    </row>
    <row r="29" spans="1:7" ht="12">
      <c r="A29" s="629"/>
      <c r="B29" s="615"/>
      <c r="C29" s="615"/>
      <c r="D29" s="615"/>
      <c r="E29" s="620"/>
      <c r="F29" s="617"/>
      <c r="G29" s="617"/>
    </row>
    <row r="30" spans="1:9" ht="12">
      <c r="A30" s="613" t="s">
        <v>889</v>
      </c>
      <c r="B30" s="613"/>
      <c r="C30" s="613"/>
      <c r="D30" s="613"/>
      <c r="E30" s="614"/>
      <c r="F30" s="623">
        <f>F21+F26+F28+F29</f>
        <v>0</v>
      </c>
      <c r="G30" s="623"/>
      <c r="H30" s="625"/>
      <c r="I30" s="625" t="s">
        <v>880</v>
      </c>
    </row>
    <row r="31" spans="1:9" ht="13.5" thickBot="1">
      <c r="A31" s="612"/>
      <c r="B31" s="612"/>
      <c r="C31" s="612"/>
      <c r="D31" s="612"/>
      <c r="E31" s="612"/>
      <c r="F31" s="627"/>
      <c r="G31" s="627"/>
      <c r="H31" s="612"/>
      <c r="I31" s="612"/>
    </row>
    <row r="32" spans="6:7" ht="12">
      <c r="F32" s="628"/>
      <c r="G32" s="628"/>
    </row>
    <row r="33" spans="1:7" ht="12">
      <c r="A33" s="630" t="s">
        <v>890</v>
      </c>
      <c r="B33" s="630"/>
      <c r="C33" s="630"/>
      <c r="D33" s="630"/>
      <c r="E33" s="616"/>
      <c r="F33" s="628"/>
      <c r="G33" s="628"/>
    </row>
    <row r="34" spans="1:9" ht="26.25" customHeight="1">
      <c r="A34" s="631" t="s">
        <v>891</v>
      </c>
      <c r="B34" s="632"/>
      <c r="C34" s="632"/>
      <c r="D34" s="632"/>
      <c r="E34" s="620">
        <v>0.015</v>
      </c>
      <c r="F34" s="617">
        <f>F30*E34</f>
        <v>0</v>
      </c>
      <c r="G34" s="617"/>
      <c r="I34" s="256" t="s">
        <v>880</v>
      </c>
    </row>
    <row r="35" spans="1:9" ht="12">
      <c r="A35" s="629" t="s">
        <v>892</v>
      </c>
      <c r="B35" s="615"/>
      <c r="C35" s="615"/>
      <c r="D35" s="615"/>
      <c r="E35" s="620">
        <v>0.018</v>
      </c>
      <c r="F35" s="617">
        <f>F30*E35</f>
        <v>0</v>
      </c>
      <c r="G35" s="617"/>
      <c r="I35" s="256" t="s">
        <v>880</v>
      </c>
    </row>
    <row r="36" spans="1:9" ht="12">
      <c r="A36" s="633" t="s">
        <v>893</v>
      </c>
      <c r="B36" s="633"/>
      <c r="C36" s="633"/>
      <c r="D36" s="633"/>
      <c r="E36" s="616"/>
      <c r="F36" s="623">
        <f>SUM(F34:G35)</f>
        <v>0</v>
      </c>
      <c r="G36" s="623"/>
      <c r="H36" s="625"/>
      <c r="I36" s="625" t="s">
        <v>880</v>
      </c>
    </row>
    <row r="37" spans="1:9" ht="13.5" thickBot="1">
      <c r="A37" s="612"/>
      <c r="B37" s="612"/>
      <c r="C37" s="612"/>
      <c r="D37" s="612"/>
      <c r="E37" s="612"/>
      <c r="F37" s="627"/>
      <c r="G37" s="627"/>
      <c r="H37" s="612"/>
      <c r="I37" s="612"/>
    </row>
    <row r="38" spans="6:7" ht="12">
      <c r="F38" s="628"/>
      <c r="G38" s="628"/>
    </row>
    <row r="39" spans="1:9" ht="12">
      <c r="A39" s="629" t="s">
        <v>894</v>
      </c>
      <c r="B39" s="615"/>
      <c r="C39" s="615"/>
      <c r="D39" s="615"/>
      <c r="E39" s="620">
        <v>0.015</v>
      </c>
      <c r="F39" s="617">
        <f>F30*E39</f>
        <v>0</v>
      </c>
      <c r="G39" s="617"/>
      <c r="I39" s="256" t="s">
        <v>880</v>
      </c>
    </row>
    <row r="40" spans="1:9" ht="13.5" thickBot="1">
      <c r="A40" s="612"/>
      <c r="B40" s="612"/>
      <c r="C40" s="612"/>
      <c r="D40" s="612"/>
      <c r="E40" s="612"/>
      <c r="F40" s="627"/>
      <c r="G40" s="627"/>
      <c r="H40" s="612"/>
      <c r="I40" s="612"/>
    </row>
    <row r="41" spans="6:7" ht="12">
      <c r="F41" s="628"/>
      <c r="G41" s="628"/>
    </row>
    <row r="42" spans="1:16" ht="18" customHeight="1">
      <c r="A42" s="634" t="s">
        <v>895</v>
      </c>
      <c r="B42" s="634"/>
      <c r="C42" s="634"/>
      <c r="D42" s="634"/>
      <c r="E42" s="635"/>
      <c r="F42" s="636">
        <f>F30+F36+F39</f>
        <v>0</v>
      </c>
      <c r="G42" s="636"/>
      <c r="H42" s="637"/>
      <c r="I42" s="638" t="s">
        <v>880</v>
      </c>
      <c r="P42" s="628">
        <f>F42</f>
        <v>0</v>
      </c>
    </row>
    <row r="43" spans="6:7" ht="12">
      <c r="F43" s="628"/>
      <c r="G43" s="628"/>
    </row>
    <row r="44" spans="4:9" ht="12">
      <c r="D44" s="639" t="s">
        <v>896</v>
      </c>
      <c r="E44" s="640">
        <v>0</v>
      </c>
      <c r="F44" s="641">
        <f>F42*E44</f>
        <v>0</v>
      </c>
      <c r="G44" s="641"/>
      <c r="H44" s="616"/>
      <c r="I44" s="616" t="s">
        <v>880</v>
      </c>
    </row>
    <row r="45" spans="4:9" ht="12">
      <c r="D45" s="642" t="s">
        <v>896</v>
      </c>
      <c r="E45" s="643">
        <v>0.21</v>
      </c>
      <c r="F45" s="644">
        <f>F42*E45</f>
        <v>0</v>
      </c>
      <c r="G45" s="644"/>
      <c r="H45" s="645"/>
      <c r="I45" s="645" t="s">
        <v>880</v>
      </c>
    </row>
    <row r="46" spans="6:7" ht="13.5" thickBot="1">
      <c r="F46" s="628"/>
      <c r="G46" s="628"/>
    </row>
    <row r="47" spans="1:9" s="652" customFormat="1" ht="25.5" customHeight="1" thickBot="1">
      <c r="A47" s="646" t="s">
        <v>897</v>
      </c>
      <c r="B47" s="647"/>
      <c r="C47" s="647"/>
      <c r="D47" s="647"/>
      <c r="E47" s="648"/>
      <c r="F47" s="649">
        <f>F42+F45</f>
        <v>0</v>
      </c>
      <c r="G47" s="649"/>
      <c r="H47" s="650"/>
      <c r="I47" s="651" t="s">
        <v>880</v>
      </c>
    </row>
  </sheetData>
  <sheetProtection password="DAFF" sheet="1" objects="1" scenarios="1"/>
  <protectedRanges>
    <protectedRange sqref="B3:B5 A7:I48 A1:I2" name="Oblast1"/>
    <protectedRange sqref="A4:A5" name="Oblast1_1"/>
    <protectedRange sqref="C3:I3" name="Oblast1_2_1_1"/>
    <protectedRange sqref="C4 D4:I5" name="Oblast1_3_1"/>
  </protectedRanges>
  <mergeCells count="61">
    <mergeCell ref="A7:B7"/>
    <mergeCell ref="C7:D7"/>
    <mergeCell ref="E7:F7"/>
    <mergeCell ref="G7:I7"/>
    <mergeCell ref="A2:B3"/>
    <mergeCell ref="C2:I2"/>
    <mergeCell ref="C3:I3"/>
    <mergeCell ref="A4:B5"/>
    <mergeCell ref="C4:I5"/>
    <mergeCell ref="A8:C8"/>
    <mergeCell ref="E8:G8"/>
    <mergeCell ref="A9:B9"/>
    <mergeCell ref="C9:D9"/>
    <mergeCell ref="E9:F9"/>
    <mergeCell ref="G9:I9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19:D19"/>
    <mergeCell ref="F19:G19"/>
    <mergeCell ref="A20:D20"/>
    <mergeCell ref="F20:G20"/>
    <mergeCell ref="A21:D21"/>
    <mergeCell ref="F21:G21"/>
    <mergeCell ref="A24:D24"/>
    <mergeCell ref="F24:G24"/>
    <mergeCell ref="A25:D25"/>
    <mergeCell ref="F25:G25"/>
    <mergeCell ref="A26:D26"/>
    <mergeCell ref="F26:G26"/>
    <mergeCell ref="A36:D36"/>
    <mergeCell ref="F36:G36"/>
    <mergeCell ref="A28:D28"/>
    <mergeCell ref="F28:G28"/>
    <mergeCell ref="A29:D29"/>
    <mergeCell ref="F29:G29"/>
    <mergeCell ref="A30:D30"/>
    <mergeCell ref="F30:G30"/>
    <mergeCell ref="A33:D33"/>
    <mergeCell ref="A34:D34"/>
    <mergeCell ref="F34:G34"/>
    <mergeCell ref="A35:D35"/>
    <mergeCell ref="F35:G35"/>
    <mergeCell ref="A47:D47"/>
    <mergeCell ref="F47:G47"/>
    <mergeCell ref="A39:D39"/>
    <mergeCell ref="F39:G39"/>
    <mergeCell ref="A42:D42"/>
    <mergeCell ref="F42:G42"/>
    <mergeCell ref="F44:G44"/>
    <mergeCell ref="F45:G4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="90" zoomScaleSheetLayoutView="90" workbookViewId="0" topLeftCell="A1">
      <pane ySplit="3" topLeftCell="A53" activePane="bottomLeft" state="frozen"/>
      <selection pane="topLeft" activeCell="N49" sqref="N49"/>
      <selection pane="bottomLeft" activeCell="F53" sqref="F53"/>
    </sheetView>
  </sheetViews>
  <sheetFormatPr defaultColWidth="9.140625" defaultRowHeight="12"/>
  <cols>
    <col min="1" max="1" width="6.7109375" style="551" customWidth="1"/>
    <col min="2" max="2" width="4.28125" style="524" customWidth="1"/>
    <col min="3" max="3" width="105.140625" style="524" customWidth="1"/>
    <col min="4" max="4" width="9.421875" style="524" bestFit="1" customWidth="1"/>
    <col min="5" max="5" width="9.421875" style="524" customWidth="1"/>
    <col min="6" max="6" width="11.421875" style="524" bestFit="1" customWidth="1"/>
    <col min="7" max="7" width="14.8515625" style="524" customWidth="1"/>
    <col min="8" max="8" width="13.7109375" style="524" customWidth="1"/>
    <col min="9" max="9" width="14.7109375" style="524" bestFit="1" customWidth="1"/>
    <col min="10" max="10" width="16.7109375" style="524" customWidth="1"/>
    <col min="11" max="11" width="26.7109375" style="524" customWidth="1"/>
    <col min="12" max="12" width="12.421875" style="524" hidden="1" customWidth="1"/>
    <col min="13" max="14" width="15.00390625" style="525" hidden="1" customWidth="1"/>
    <col min="15" max="16" width="15.00390625" style="530" hidden="1" customWidth="1"/>
    <col min="17" max="17" width="11.8515625" style="530" hidden="1" customWidth="1"/>
    <col min="18" max="18" width="12.140625" style="524" hidden="1" customWidth="1"/>
    <col min="19" max="19" width="17.421875" style="524" customWidth="1"/>
    <col min="20" max="256" width="9.28125" style="524" customWidth="1"/>
    <col min="257" max="257" width="6.7109375" style="524" customWidth="1"/>
    <col min="258" max="258" width="4.28125" style="524" customWidth="1"/>
    <col min="259" max="259" width="105.140625" style="524" customWidth="1"/>
    <col min="260" max="260" width="9.421875" style="524" bestFit="1" customWidth="1"/>
    <col min="261" max="261" width="9.421875" style="524" customWidth="1"/>
    <col min="262" max="262" width="11.421875" style="524" bestFit="1" customWidth="1"/>
    <col min="263" max="263" width="14.8515625" style="524" customWidth="1"/>
    <col min="264" max="264" width="13.7109375" style="524" customWidth="1"/>
    <col min="265" max="265" width="14.7109375" style="524" bestFit="1" customWidth="1"/>
    <col min="266" max="266" width="16.7109375" style="524" customWidth="1"/>
    <col min="267" max="267" width="26.7109375" style="524" customWidth="1"/>
    <col min="268" max="274" width="9.140625" style="524" hidden="1" customWidth="1"/>
    <col min="275" max="275" width="17.421875" style="524" customWidth="1"/>
    <col min="276" max="512" width="9.28125" style="524" customWidth="1"/>
    <col min="513" max="513" width="6.7109375" style="524" customWidth="1"/>
    <col min="514" max="514" width="4.28125" style="524" customWidth="1"/>
    <col min="515" max="515" width="105.140625" style="524" customWidth="1"/>
    <col min="516" max="516" width="9.421875" style="524" bestFit="1" customWidth="1"/>
    <col min="517" max="517" width="9.421875" style="524" customWidth="1"/>
    <col min="518" max="518" width="11.421875" style="524" bestFit="1" customWidth="1"/>
    <col min="519" max="519" width="14.8515625" style="524" customWidth="1"/>
    <col min="520" max="520" width="13.7109375" style="524" customWidth="1"/>
    <col min="521" max="521" width="14.7109375" style="524" bestFit="1" customWidth="1"/>
    <col min="522" max="522" width="16.7109375" style="524" customWidth="1"/>
    <col min="523" max="523" width="26.7109375" style="524" customWidth="1"/>
    <col min="524" max="530" width="9.140625" style="524" hidden="1" customWidth="1"/>
    <col min="531" max="531" width="17.421875" style="524" customWidth="1"/>
    <col min="532" max="768" width="9.28125" style="524" customWidth="1"/>
    <col min="769" max="769" width="6.7109375" style="524" customWidth="1"/>
    <col min="770" max="770" width="4.28125" style="524" customWidth="1"/>
    <col min="771" max="771" width="105.140625" style="524" customWidth="1"/>
    <col min="772" max="772" width="9.421875" style="524" bestFit="1" customWidth="1"/>
    <col min="773" max="773" width="9.421875" style="524" customWidth="1"/>
    <col min="774" max="774" width="11.421875" style="524" bestFit="1" customWidth="1"/>
    <col min="775" max="775" width="14.8515625" style="524" customWidth="1"/>
    <col min="776" max="776" width="13.7109375" style="524" customWidth="1"/>
    <col min="777" max="777" width="14.7109375" style="524" bestFit="1" customWidth="1"/>
    <col min="778" max="778" width="16.7109375" style="524" customWidth="1"/>
    <col min="779" max="779" width="26.7109375" style="524" customWidth="1"/>
    <col min="780" max="786" width="9.140625" style="524" hidden="1" customWidth="1"/>
    <col min="787" max="787" width="17.421875" style="524" customWidth="1"/>
    <col min="788" max="1024" width="9.28125" style="524" customWidth="1"/>
    <col min="1025" max="1025" width="6.7109375" style="524" customWidth="1"/>
    <col min="1026" max="1026" width="4.28125" style="524" customWidth="1"/>
    <col min="1027" max="1027" width="105.140625" style="524" customWidth="1"/>
    <col min="1028" max="1028" width="9.421875" style="524" bestFit="1" customWidth="1"/>
    <col min="1029" max="1029" width="9.421875" style="524" customWidth="1"/>
    <col min="1030" max="1030" width="11.421875" style="524" bestFit="1" customWidth="1"/>
    <col min="1031" max="1031" width="14.8515625" style="524" customWidth="1"/>
    <col min="1032" max="1032" width="13.7109375" style="524" customWidth="1"/>
    <col min="1033" max="1033" width="14.7109375" style="524" bestFit="1" customWidth="1"/>
    <col min="1034" max="1034" width="16.7109375" style="524" customWidth="1"/>
    <col min="1035" max="1035" width="26.7109375" style="524" customWidth="1"/>
    <col min="1036" max="1042" width="9.140625" style="524" hidden="1" customWidth="1"/>
    <col min="1043" max="1043" width="17.421875" style="524" customWidth="1"/>
    <col min="1044" max="1280" width="9.28125" style="524" customWidth="1"/>
    <col min="1281" max="1281" width="6.7109375" style="524" customWidth="1"/>
    <col min="1282" max="1282" width="4.28125" style="524" customWidth="1"/>
    <col min="1283" max="1283" width="105.140625" style="524" customWidth="1"/>
    <col min="1284" max="1284" width="9.421875" style="524" bestFit="1" customWidth="1"/>
    <col min="1285" max="1285" width="9.421875" style="524" customWidth="1"/>
    <col min="1286" max="1286" width="11.421875" style="524" bestFit="1" customWidth="1"/>
    <col min="1287" max="1287" width="14.8515625" style="524" customWidth="1"/>
    <col min="1288" max="1288" width="13.7109375" style="524" customWidth="1"/>
    <col min="1289" max="1289" width="14.7109375" style="524" bestFit="1" customWidth="1"/>
    <col min="1290" max="1290" width="16.7109375" style="524" customWidth="1"/>
    <col min="1291" max="1291" width="26.7109375" style="524" customWidth="1"/>
    <col min="1292" max="1298" width="9.140625" style="524" hidden="1" customWidth="1"/>
    <col min="1299" max="1299" width="17.421875" style="524" customWidth="1"/>
    <col min="1300" max="1536" width="9.28125" style="524" customWidth="1"/>
    <col min="1537" max="1537" width="6.7109375" style="524" customWidth="1"/>
    <col min="1538" max="1538" width="4.28125" style="524" customWidth="1"/>
    <col min="1539" max="1539" width="105.140625" style="524" customWidth="1"/>
    <col min="1540" max="1540" width="9.421875" style="524" bestFit="1" customWidth="1"/>
    <col min="1541" max="1541" width="9.421875" style="524" customWidth="1"/>
    <col min="1542" max="1542" width="11.421875" style="524" bestFit="1" customWidth="1"/>
    <col min="1543" max="1543" width="14.8515625" style="524" customWidth="1"/>
    <col min="1544" max="1544" width="13.7109375" style="524" customWidth="1"/>
    <col min="1545" max="1545" width="14.7109375" style="524" bestFit="1" customWidth="1"/>
    <col min="1546" max="1546" width="16.7109375" style="524" customWidth="1"/>
    <col min="1547" max="1547" width="26.7109375" style="524" customWidth="1"/>
    <col min="1548" max="1554" width="9.140625" style="524" hidden="1" customWidth="1"/>
    <col min="1555" max="1555" width="17.421875" style="524" customWidth="1"/>
    <col min="1556" max="1792" width="9.28125" style="524" customWidth="1"/>
    <col min="1793" max="1793" width="6.7109375" style="524" customWidth="1"/>
    <col min="1794" max="1794" width="4.28125" style="524" customWidth="1"/>
    <col min="1795" max="1795" width="105.140625" style="524" customWidth="1"/>
    <col min="1796" max="1796" width="9.421875" style="524" bestFit="1" customWidth="1"/>
    <col min="1797" max="1797" width="9.421875" style="524" customWidth="1"/>
    <col min="1798" max="1798" width="11.421875" style="524" bestFit="1" customWidth="1"/>
    <col min="1799" max="1799" width="14.8515625" style="524" customWidth="1"/>
    <col min="1800" max="1800" width="13.7109375" style="524" customWidth="1"/>
    <col min="1801" max="1801" width="14.7109375" style="524" bestFit="1" customWidth="1"/>
    <col min="1802" max="1802" width="16.7109375" style="524" customWidth="1"/>
    <col min="1803" max="1803" width="26.7109375" style="524" customWidth="1"/>
    <col min="1804" max="1810" width="9.140625" style="524" hidden="1" customWidth="1"/>
    <col min="1811" max="1811" width="17.421875" style="524" customWidth="1"/>
    <col min="1812" max="2048" width="9.28125" style="524" customWidth="1"/>
    <col min="2049" max="2049" width="6.7109375" style="524" customWidth="1"/>
    <col min="2050" max="2050" width="4.28125" style="524" customWidth="1"/>
    <col min="2051" max="2051" width="105.140625" style="524" customWidth="1"/>
    <col min="2052" max="2052" width="9.421875" style="524" bestFit="1" customWidth="1"/>
    <col min="2053" max="2053" width="9.421875" style="524" customWidth="1"/>
    <col min="2054" max="2054" width="11.421875" style="524" bestFit="1" customWidth="1"/>
    <col min="2055" max="2055" width="14.8515625" style="524" customWidth="1"/>
    <col min="2056" max="2056" width="13.7109375" style="524" customWidth="1"/>
    <col min="2057" max="2057" width="14.7109375" style="524" bestFit="1" customWidth="1"/>
    <col min="2058" max="2058" width="16.7109375" style="524" customWidth="1"/>
    <col min="2059" max="2059" width="26.7109375" style="524" customWidth="1"/>
    <col min="2060" max="2066" width="9.140625" style="524" hidden="1" customWidth="1"/>
    <col min="2067" max="2067" width="17.421875" style="524" customWidth="1"/>
    <col min="2068" max="2304" width="9.28125" style="524" customWidth="1"/>
    <col min="2305" max="2305" width="6.7109375" style="524" customWidth="1"/>
    <col min="2306" max="2306" width="4.28125" style="524" customWidth="1"/>
    <col min="2307" max="2307" width="105.140625" style="524" customWidth="1"/>
    <col min="2308" max="2308" width="9.421875" style="524" bestFit="1" customWidth="1"/>
    <col min="2309" max="2309" width="9.421875" style="524" customWidth="1"/>
    <col min="2310" max="2310" width="11.421875" style="524" bestFit="1" customWidth="1"/>
    <col min="2311" max="2311" width="14.8515625" style="524" customWidth="1"/>
    <col min="2312" max="2312" width="13.7109375" style="524" customWidth="1"/>
    <col min="2313" max="2313" width="14.7109375" style="524" bestFit="1" customWidth="1"/>
    <col min="2314" max="2314" width="16.7109375" style="524" customWidth="1"/>
    <col min="2315" max="2315" width="26.7109375" style="524" customWidth="1"/>
    <col min="2316" max="2322" width="9.140625" style="524" hidden="1" customWidth="1"/>
    <col min="2323" max="2323" width="17.421875" style="524" customWidth="1"/>
    <col min="2324" max="2560" width="9.28125" style="524" customWidth="1"/>
    <col min="2561" max="2561" width="6.7109375" style="524" customWidth="1"/>
    <col min="2562" max="2562" width="4.28125" style="524" customWidth="1"/>
    <col min="2563" max="2563" width="105.140625" style="524" customWidth="1"/>
    <col min="2564" max="2564" width="9.421875" style="524" bestFit="1" customWidth="1"/>
    <col min="2565" max="2565" width="9.421875" style="524" customWidth="1"/>
    <col min="2566" max="2566" width="11.421875" style="524" bestFit="1" customWidth="1"/>
    <col min="2567" max="2567" width="14.8515625" style="524" customWidth="1"/>
    <col min="2568" max="2568" width="13.7109375" style="524" customWidth="1"/>
    <col min="2569" max="2569" width="14.7109375" style="524" bestFit="1" customWidth="1"/>
    <col min="2570" max="2570" width="16.7109375" style="524" customWidth="1"/>
    <col min="2571" max="2571" width="26.7109375" style="524" customWidth="1"/>
    <col min="2572" max="2578" width="9.140625" style="524" hidden="1" customWidth="1"/>
    <col min="2579" max="2579" width="17.421875" style="524" customWidth="1"/>
    <col min="2580" max="2816" width="9.28125" style="524" customWidth="1"/>
    <col min="2817" max="2817" width="6.7109375" style="524" customWidth="1"/>
    <col min="2818" max="2818" width="4.28125" style="524" customWidth="1"/>
    <col min="2819" max="2819" width="105.140625" style="524" customWidth="1"/>
    <col min="2820" max="2820" width="9.421875" style="524" bestFit="1" customWidth="1"/>
    <col min="2821" max="2821" width="9.421875" style="524" customWidth="1"/>
    <col min="2822" max="2822" width="11.421875" style="524" bestFit="1" customWidth="1"/>
    <col min="2823" max="2823" width="14.8515625" style="524" customWidth="1"/>
    <col min="2824" max="2824" width="13.7109375" style="524" customWidth="1"/>
    <col min="2825" max="2825" width="14.7109375" style="524" bestFit="1" customWidth="1"/>
    <col min="2826" max="2826" width="16.7109375" style="524" customWidth="1"/>
    <col min="2827" max="2827" width="26.7109375" style="524" customWidth="1"/>
    <col min="2828" max="2834" width="9.140625" style="524" hidden="1" customWidth="1"/>
    <col min="2835" max="2835" width="17.421875" style="524" customWidth="1"/>
    <col min="2836" max="3072" width="9.28125" style="524" customWidth="1"/>
    <col min="3073" max="3073" width="6.7109375" style="524" customWidth="1"/>
    <col min="3074" max="3074" width="4.28125" style="524" customWidth="1"/>
    <col min="3075" max="3075" width="105.140625" style="524" customWidth="1"/>
    <col min="3076" max="3076" width="9.421875" style="524" bestFit="1" customWidth="1"/>
    <col min="3077" max="3077" width="9.421875" style="524" customWidth="1"/>
    <col min="3078" max="3078" width="11.421875" style="524" bestFit="1" customWidth="1"/>
    <col min="3079" max="3079" width="14.8515625" style="524" customWidth="1"/>
    <col min="3080" max="3080" width="13.7109375" style="524" customWidth="1"/>
    <col min="3081" max="3081" width="14.7109375" style="524" bestFit="1" customWidth="1"/>
    <col min="3082" max="3082" width="16.7109375" style="524" customWidth="1"/>
    <col min="3083" max="3083" width="26.7109375" style="524" customWidth="1"/>
    <col min="3084" max="3090" width="9.140625" style="524" hidden="1" customWidth="1"/>
    <col min="3091" max="3091" width="17.421875" style="524" customWidth="1"/>
    <col min="3092" max="3328" width="9.28125" style="524" customWidth="1"/>
    <col min="3329" max="3329" width="6.7109375" style="524" customWidth="1"/>
    <col min="3330" max="3330" width="4.28125" style="524" customWidth="1"/>
    <col min="3331" max="3331" width="105.140625" style="524" customWidth="1"/>
    <col min="3332" max="3332" width="9.421875" style="524" bestFit="1" customWidth="1"/>
    <col min="3333" max="3333" width="9.421875" style="524" customWidth="1"/>
    <col min="3334" max="3334" width="11.421875" style="524" bestFit="1" customWidth="1"/>
    <col min="3335" max="3335" width="14.8515625" style="524" customWidth="1"/>
    <col min="3336" max="3336" width="13.7109375" style="524" customWidth="1"/>
    <col min="3337" max="3337" width="14.7109375" style="524" bestFit="1" customWidth="1"/>
    <col min="3338" max="3338" width="16.7109375" style="524" customWidth="1"/>
    <col min="3339" max="3339" width="26.7109375" style="524" customWidth="1"/>
    <col min="3340" max="3346" width="9.140625" style="524" hidden="1" customWidth="1"/>
    <col min="3347" max="3347" width="17.421875" style="524" customWidth="1"/>
    <col min="3348" max="3584" width="9.28125" style="524" customWidth="1"/>
    <col min="3585" max="3585" width="6.7109375" style="524" customWidth="1"/>
    <col min="3586" max="3586" width="4.28125" style="524" customWidth="1"/>
    <col min="3587" max="3587" width="105.140625" style="524" customWidth="1"/>
    <col min="3588" max="3588" width="9.421875" style="524" bestFit="1" customWidth="1"/>
    <col min="3589" max="3589" width="9.421875" style="524" customWidth="1"/>
    <col min="3590" max="3590" width="11.421875" style="524" bestFit="1" customWidth="1"/>
    <col min="3591" max="3591" width="14.8515625" style="524" customWidth="1"/>
    <col min="3592" max="3592" width="13.7109375" style="524" customWidth="1"/>
    <col min="3593" max="3593" width="14.7109375" style="524" bestFit="1" customWidth="1"/>
    <col min="3594" max="3594" width="16.7109375" style="524" customWidth="1"/>
    <col min="3595" max="3595" width="26.7109375" style="524" customWidth="1"/>
    <col min="3596" max="3602" width="9.140625" style="524" hidden="1" customWidth="1"/>
    <col min="3603" max="3603" width="17.421875" style="524" customWidth="1"/>
    <col min="3604" max="3840" width="9.28125" style="524" customWidth="1"/>
    <col min="3841" max="3841" width="6.7109375" style="524" customWidth="1"/>
    <col min="3842" max="3842" width="4.28125" style="524" customWidth="1"/>
    <col min="3843" max="3843" width="105.140625" style="524" customWidth="1"/>
    <col min="3844" max="3844" width="9.421875" style="524" bestFit="1" customWidth="1"/>
    <col min="3845" max="3845" width="9.421875" style="524" customWidth="1"/>
    <col min="3846" max="3846" width="11.421875" style="524" bestFit="1" customWidth="1"/>
    <col min="3847" max="3847" width="14.8515625" style="524" customWidth="1"/>
    <col min="3848" max="3848" width="13.7109375" style="524" customWidth="1"/>
    <col min="3849" max="3849" width="14.7109375" style="524" bestFit="1" customWidth="1"/>
    <col min="3850" max="3850" width="16.7109375" style="524" customWidth="1"/>
    <col min="3851" max="3851" width="26.7109375" style="524" customWidth="1"/>
    <col min="3852" max="3858" width="9.140625" style="524" hidden="1" customWidth="1"/>
    <col min="3859" max="3859" width="17.421875" style="524" customWidth="1"/>
    <col min="3860" max="4096" width="9.28125" style="524" customWidth="1"/>
    <col min="4097" max="4097" width="6.7109375" style="524" customWidth="1"/>
    <col min="4098" max="4098" width="4.28125" style="524" customWidth="1"/>
    <col min="4099" max="4099" width="105.140625" style="524" customWidth="1"/>
    <col min="4100" max="4100" width="9.421875" style="524" bestFit="1" customWidth="1"/>
    <col min="4101" max="4101" width="9.421875" style="524" customWidth="1"/>
    <col min="4102" max="4102" width="11.421875" style="524" bestFit="1" customWidth="1"/>
    <col min="4103" max="4103" width="14.8515625" style="524" customWidth="1"/>
    <col min="4104" max="4104" width="13.7109375" style="524" customWidth="1"/>
    <col min="4105" max="4105" width="14.7109375" style="524" bestFit="1" customWidth="1"/>
    <col min="4106" max="4106" width="16.7109375" style="524" customWidth="1"/>
    <col min="4107" max="4107" width="26.7109375" style="524" customWidth="1"/>
    <col min="4108" max="4114" width="9.140625" style="524" hidden="1" customWidth="1"/>
    <col min="4115" max="4115" width="17.421875" style="524" customWidth="1"/>
    <col min="4116" max="4352" width="9.28125" style="524" customWidth="1"/>
    <col min="4353" max="4353" width="6.7109375" style="524" customWidth="1"/>
    <col min="4354" max="4354" width="4.28125" style="524" customWidth="1"/>
    <col min="4355" max="4355" width="105.140625" style="524" customWidth="1"/>
    <col min="4356" max="4356" width="9.421875" style="524" bestFit="1" customWidth="1"/>
    <col min="4357" max="4357" width="9.421875" style="524" customWidth="1"/>
    <col min="4358" max="4358" width="11.421875" style="524" bestFit="1" customWidth="1"/>
    <col min="4359" max="4359" width="14.8515625" style="524" customWidth="1"/>
    <col min="4360" max="4360" width="13.7109375" style="524" customWidth="1"/>
    <col min="4361" max="4361" width="14.7109375" style="524" bestFit="1" customWidth="1"/>
    <col min="4362" max="4362" width="16.7109375" style="524" customWidth="1"/>
    <col min="4363" max="4363" width="26.7109375" style="524" customWidth="1"/>
    <col min="4364" max="4370" width="9.140625" style="524" hidden="1" customWidth="1"/>
    <col min="4371" max="4371" width="17.421875" style="524" customWidth="1"/>
    <col min="4372" max="4608" width="9.28125" style="524" customWidth="1"/>
    <col min="4609" max="4609" width="6.7109375" style="524" customWidth="1"/>
    <col min="4610" max="4610" width="4.28125" style="524" customWidth="1"/>
    <col min="4611" max="4611" width="105.140625" style="524" customWidth="1"/>
    <col min="4612" max="4612" width="9.421875" style="524" bestFit="1" customWidth="1"/>
    <col min="4613" max="4613" width="9.421875" style="524" customWidth="1"/>
    <col min="4614" max="4614" width="11.421875" style="524" bestFit="1" customWidth="1"/>
    <col min="4615" max="4615" width="14.8515625" style="524" customWidth="1"/>
    <col min="4616" max="4616" width="13.7109375" style="524" customWidth="1"/>
    <col min="4617" max="4617" width="14.7109375" style="524" bestFit="1" customWidth="1"/>
    <col min="4618" max="4618" width="16.7109375" style="524" customWidth="1"/>
    <col min="4619" max="4619" width="26.7109375" style="524" customWidth="1"/>
    <col min="4620" max="4626" width="9.140625" style="524" hidden="1" customWidth="1"/>
    <col min="4627" max="4627" width="17.421875" style="524" customWidth="1"/>
    <col min="4628" max="4864" width="9.28125" style="524" customWidth="1"/>
    <col min="4865" max="4865" width="6.7109375" style="524" customWidth="1"/>
    <col min="4866" max="4866" width="4.28125" style="524" customWidth="1"/>
    <col min="4867" max="4867" width="105.140625" style="524" customWidth="1"/>
    <col min="4868" max="4868" width="9.421875" style="524" bestFit="1" customWidth="1"/>
    <col min="4869" max="4869" width="9.421875" style="524" customWidth="1"/>
    <col min="4870" max="4870" width="11.421875" style="524" bestFit="1" customWidth="1"/>
    <col min="4871" max="4871" width="14.8515625" style="524" customWidth="1"/>
    <col min="4872" max="4872" width="13.7109375" style="524" customWidth="1"/>
    <col min="4873" max="4873" width="14.7109375" style="524" bestFit="1" customWidth="1"/>
    <col min="4874" max="4874" width="16.7109375" style="524" customWidth="1"/>
    <col min="4875" max="4875" width="26.7109375" style="524" customWidth="1"/>
    <col min="4876" max="4882" width="9.140625" style="524" hidden="1" customWidth="1"/>
    <col min="4883" max="4883" width="17.421875" style="524" customWidth="1"/>
    <col min="4884" max="5120" width="9.28125" style="524" customWidth="1"/>
    <col min="5121" max="5121" width="6.7109375" style="524" customWidth="1"/>
    <col min="5122" max="5122" width="4.28125" style="524" customWidth="1"/>
    <col min="5123" max="5123" width="105.140625" style="524" customWidth="1"/>
    <col min="5124" max="5124" width="9.421875" style="524" bestFit="1" customWidth="1"/>
    <col min="5125" max="5125" width="9.421875" style="524" customWidth="1"/>
    <col min="5126" max="5126" width="11.421875" style="524" bestFit="1" customWidth="1"/>
    <col min="5127" max="5127" width="14.8515625" style="524" customWidth="1"/>
    <col min="5128" max="5128" width="13.7109375" style="524" customWidth="1"/>
    <col min="5129" max="5129" width="14.7109375" style="524" bestFit="1" customWidth="1"/>
    <col min="5130" max="5130" width="16.7109375" style="524" customWidth="1"/>
    <col min="5131" max="5131" width="26.7109375" style="524" customWidth="1"/>
    <col min="5132" max="5138" width="9.140625" style="524" hidden="1" customWidth="1"/>
    <col min="5139" max="5139" width="17.421875" style="524" customWidth="1"/>
    <col min="5140" max="5376" width="9.28125" style="524" customWidth="1"/>
    <col min="5377" max="5377" width="6.7109375" style="524" customWidth="1"/>
    <col min="5378" max="5378" width="4.28125" style="524" customWidth="1"/>
    <col min="5379" max="5379" width="105.140625" style="524" customWidth="1"/>
    <col min="5380" max="5380" width="9.421875" style="524" bestFit="1" customWidth="1"/>
    <col min="5381" max="5381" width="9.421875" style="524" customWidth="1"/>
    <col min="5382" max="5382" width="11.421875" style="524" bestFit="1" customWidth="1"/>
    <col min="5383" max="5383" width="14.8515625" style="524" customWidth="1"/>
    <col min="5384" max="5384" width="13.7109375" style="524" customWidth="1"/>
    <col min="5385" max="5385" width="14.7109375" style="524" bestFit="1" customWidth="1"/>
    <col min="5386" max="5386" width="16.7109375" style="524" customWidth="1"/>
    <col min="5387" max="5387" width="26.7109375" style="524" customWidth="1"/>
    <col min="5388" max="5394" width="9.140625" style="524" hidden="1" customWidth="1"/>
    <col min="5395" max="5395" width="17.421875" style="524" customWidth="1"/>
    <col min="5396" max="5632" width="9.28125" style="524" customWidth="1"/>
    <col min="5633" max="5633" width="6.7109375" style="524" customWidth="1"/>
    <col min="5634" max="5634" width="4.28125" style="524" customWidth="1"/>
    <col min="5635" max="5635" width="105.140625" style="524" customWidth="1"/>
    <col min="5636" max="5636" width="9.421875" style="524" bestFit="1" customWidth="1"/>
    <col min="5637" max="5637" width="9.421875" style="524" customWidth="1"/>
    <col min="5638" max="5638" width="11.421875" style="524" bestFit="1" customWidth="1"/>
    <col min="5639" max="5639" width="14.8515625" style="524" customWidth="1"/>
    <col min="5640" max="5640" width="13.7109375" style="524" customWidth="1"/>
    <col min="5641" max="5641" width="14.7109375" style="524" bestFit="1" customWidth="1"/>
    <col min="5642" max="5642" width="16.7109375" style="524" customWidth="1"/>
    <col min="5643" max="5643" width="26.7109375" style="524" customWidth="1"/>
    <col min="5644" max="5650" width="9.140625" style="524" hidden="1" customWidth="1"/>
    <col min="5651" max="5651" width="17.421875" style="524" customWidth="1"/>
    <col min="5652" max="5888" width="9.28125" style="524" customWidth="1"/>
    <col min="5889" max="5889" width="6.7109375" style="524" customWidth="1"/>
    <col min="5890" max="5890" width="4.28125" style="524" customWidth="1"/>
    <col min="5891" max="5891" width="105.140625" style="524" customWidth="1"/>
    <col min="5892" max="5892" width="9.421875" style="524" bestFit="1" customWidth="1"/>
    <col min="5893" max="5893" width="9.421875" style="524" customWidth="1"/>
    <col min="5894" max="5894" width="11.421875" style="524" bestFit="1" customWidth="1"/>
    <col min="5895" max="5895" width="14.8515625" style="524" customWidth="1"/>
    <col min="5896" max="5896" width="13.7109375" style="524" customWidth="1"/>
    <col min="5897" max="5897" width="14.7109375" style="524" bestFit="1" customWidth="1"/>
    <col min="5898" max="5898" width="16.7109375" style="524" customWidth="1"/>
    <col min="5899" max="5899" width="26.7109375" style="524" customWidth="1"/>
    <col min="5900" max="5906" width="9.140625" style="524" hidden="1" customWidth="1"/>
    <col min="5907" max="5907" width="17.421875" style="524" customWidth="1"/>
    <col min="5908" max="6144" width="9.28125" style="524" customWidth="1"/>
    <col min="6145" max="6145" width="6.7109375" style="524" customWidth="1"/>
    <col min="6146" max="6146" width="4.28125" style="524" customWidth="1"/>
    <col min="6147" max="6147" width="105.140625" style="524" customWidth="1"/>
    <col min="6148" max="6148" width="9.421875" style="524" bestFit="1" customWidth="1"/>
    <col min="6149" max="6149" width="9.421875" style="524" customWidth="1"/>
    <col min="6150" max="6150" width="11.421875" style="524" bestFit="1" customWidth="1"/>
    <col min="6151" max="6151" width="14.8515625" style="524" customWidth="1"/>
    <col min="6152" max="6152" width="13.7109375" style="524" customWidth="1"/>
    <col min="6153" max="6153" width="14.7109375" style="524" bestFit="1" customWidth="1"/>
    <col min="6154" max="6154" width="16.7109375" style="524" customWidth="1"/>
    <col min="6155" max="6155" width="26.7109375" style="524" customWidth="1"/>
    <col min="6156" max="6162" width="9.140625" style="524" hidden="1" customWidth="1"/>
    <col min="6163" max="6163" width="17.421875" style="524" customWidth="1"/>
    <col min="6164" max="6400" width="9.28125" style="524" customWidth="1"/>
    <col min="6401" max="6401" width="6.7109375" style="524" customWidth="1"/>
    <col min="6402" max="6402" width="4.28125" style="524" customWidth="1"/>
    <col min="6403" max="6403" width="105.140625" style="524" customWidth="1"/>
    <col min="6404" max="6404" width="9.421875" style="524" bestFit="1" customWidth="1"/>
    <col min="6405" max="6405" width="9.421875" style="524" customWidth="1"/>
    <col min="6406" max="6406" width="11.421875" style="524" bestFit="1" customWidth="1"/>
    <col min="6407" max="6407" width="14.8515625" style="524" customWidth="1"/>
    <col min="6408" max="6408" width="13.7109375" style="524" customWidth="1"/>
    <col min="6409" max="6409" width="14.7109375" style="524" bestFit="1" customWidth="1"/>
    <col min="6410" max="6410" width="16.7109375" style="524" customWidth="1"/>
    <col min="6411" max="6411" width="26.7109375" style="524" customWidth="1"/>
    <col min="6412" max="6418" width="9.140625" style="524" hidden="1" customWidth="1"/>
    <col min="6419" max="6419" width="17.421875" style="524" customWidth="1"/>
    <col min="6420" max="6656" width="9.28125" style="524" customWidth="1"/>
    <col min="6657" max="6657" width="6.7109375" style="524" customWidth="1"/>
    <col min="6658" max="6658" width="4.28125" style="524" customWidth="1"/>
    <col min="6659" max="6659" width="105.140625" style="524" customWidth="1"/>
    <col min="6660" max="6660" width="9.421875" style="524" bestFit="1" customWidth="1"/>
    <col min="6661" max="6661" width="9.421875" style="524" customWidth="1"/>
    <col min="6662" max="6662" width="11.421875" style="524" bestFit="1" customWidth="1"/>
    <col min="6663" max="6663" width="14.8515625" style="524" customWidth="1"/>
    <col min="6664" max="6664" width="13.7109375" style="524" customWidth="1"/>
    <col min="6665" max="6665" width="14.7109375" style="524" bestFit="1" customWidth="1"/>
    <col min="6666" max="6666" width="16.7109375" style="524" customWidth="1"/>
    <col min="6667" max="6667" width="26.7109375" style="524" customWidth="1"/>
    <col min="6668" max="6674" width="9.140625" style="524" hidden="1" customWidth="1"/>
    <col min="6675" max="6675" width="17.421875" style="524" customWidth="1"/>
    <col min="6676" max="6912" width="9.28125" style="524" customWidth="1"/>
    <col min="6913" max="6913" width="6.7109375" style="524" customWidth="1"/>
    <col min="6914" max="6914" width="4.28125" style="524" customWidth="1"/>
    <col min="6915" max="6915" width="105.140625" style="524" customWidth="1"/>
    <col min="6916" max="6916" width="9.421875" style="524" bestFit="1" customWidth="1"/>
    <col min="6917" max="6917" width="9.421875" style="524" customWidth="1"/>
    <col min="6918" max="6918" width="11.421875" style="524" bestFit="1" customWidth="1"/>
    <col min="6919" max="6919" width="14.8515625" style="524" customWidth="1"/>
    <col min="6920" max="6920" width="13.7109375" style="524" customWidth="1"/>
    <col min="6921" max="6921" width="14.7109375" style="524" bestFit="1" customWidth="1"/>
    <col min="6922" max="6922" width="16.7109375" style="524" customWidth="1"/>
    <col min="6923" max="6923" width="26.7109375" style="524" customWidth="1"/>
    <col min="6924" max="6930" width="9.140625" style="524" hidden="1" customWidth="1"/>
    <col min="6931" max="6931" width="17.421875" style="524" customWidth="1"/>
    <col min="6932" max="7168" width="9.28125" style="524" customWidth="1"/>
    <col min="7169" max="7169" width="6.7109375" style="524" customWidth="1"/>
    <col min="7170" max="7170" width="4.28125" style="524" customWidth="1"/>
    <col min="7171" max="7171" width="105.140625" style="524" customWidth="1"/>
    <col min="7172" max="7172" width="9.421875" style="524" bestFit="1" customWidth="1"/>
    <col min="7173" max="7173" width="9.421875" style="524" customWidth="1"/>
    <col min="7174" max="7174" width="11.421875" style="524" bestFit="1" customWidth="1"/>
    <col min="7175" max="7175" width="14.8515625" style="524" customWidth="1"/>
    <col min="7176" max="7176" width="13.7109375" style="524" customWidth="1"/>
    <col min="7177" max="7177" width="14.7109375" style="524" bestFit="1" customWidth="1"/>
    <col min="7178" max="7178" width="16.7109375" style="524" customWidth="1"/>
    <col min="7179" max="7179" width="26.7109375" style="524" customWidth="1"/>
    <col min="7180" max="7186" width="9.140625" style="524" hidden="1" customWidth="1"/>
    <col min="7187" max="7187" width="17.421875" style="524" customWidth="1"/>
    <col min="7188" max="7424" width="9.28125" style="524" customWidth="1"/>
    <col min="7425" max="7425" width="6.7109375" style="524" customWidth="1"/>
    <col min="7426" max="7426" width="4.28125" style="524" customWidth="1"/>
    <col min="7427" max="7427" width="105.140625" style="524" customWidth="1"/>
    <col min="7428" max="7428" width="9.421875" style="524" bestFit="1" customWidth="1"/>
    <col min="7429" max="7429" width="9.421875" style="524" customWidth="1"/>
    <col min="7430" max="7430" width="11.421875" style="524" bestFit="1" customWidth="1"/>
    <col min="7431" max="7431" width="14.8515625" style="524" customWidth="1"/>
    <col min="7432" max="7432" width="13.7109375" style="524" customWidth="1"/>
    <col min="7433" max="7433" width="14.7109375" style="524" bestFit="1" customWidth="1"/>
    <col min="7434" max="7434" width="16.7109375" style="524" customWidth="1"/>
    <col min="7435" max="7435" width="26.7109375" style="524" customWidth="1"/>
    <col min="7436" max="7442" width="9.140625" style="524" hidden="1" customWidth="1"/>
    <col min="7443" max="7443" width="17.421875" style="524" customWidth="1"/>
    <col min="7444" max="7680" width="9.28125" style="524" customWidth="1"/>
    <col min="7681" max="7681" width="6.7109375" style="524" customWidth="1"/>
    <col min="7682" max="7682" width="4.28125" style="524" customWidth="1"/>
    <col min="7683" max="7683" width="105.140625" style="524" customWidth="1"/>
    <col min="7684" max="7684" width="9.421875" style="524" bestFit="1" customWidth="1"/>
    <col min="7685" max="7685" width="9.421875" style="524" customWidth="1"/>
    <col min="7686" max="7686" width="11.421875" style="524" bestFit="1" customWidth="1"/>
    <col min="7687" max="7687" width="14.8515625" style="524" customWidth="1"/>
    <col min="7688" max="7688" width="13.7109375" style="524" customWidth="1"/>
    <col min="7689" max="7689" width="14.7109375" style="524" bestFit="1" customWidth="1"/>
    <col min="7690" max="7690" width="16.7109375" style="524" customWidth="1"/>
    <col min="7691" max="7691" width="26.7109375" style="524" customWidth="1"/>
    <col min="7692" max="7698" width="9.140625" style="524" hidden="1" customWidth="1"/>
    <col min="7699" max="7699" width="17.421875" style="524" customWidth="1"/>
    <col min="7700" max="7936" width="9.28125" style="524" customWidth="1"/>
    <col min="7937" max="7937" width="6.7109375" style="524" customWidth="1"/>
    <col min="7938" max="7938" width="4.28125" style="524" customWidth="1"/>
    <col min="7939" max="7939" width="105.140625" style="524" customWidth="1"/>
    <col min="7940" max="7940" width="9.421875" style="524" bestFit="1" customWidth="1"/>
    <col min="7941" max="7941" width="9.421875" style="524" customWidth="1"/>
    <col min="7942" max="7942" width="11.421875" style="524" bestFit="1" customWidth="1"/>
    <col min="7943" max="7943" width="14.8515625" style="524" customWidth="1"/>
    <col min="7944" max="7944" width="13.7109375" style="524" customWidth="1"/>
    <col min="7945" max="7945" width="14.7109375" style="524" bestFit="1" customWidth="1"/>
    <col min="7946" max="7946" width="16.7109375" style="524" customWidth="1"/>
    <col min="7947" max="7947" width="26.7109375" style="524" customWidth="1"/>
    <col min="7948" max="7954" width="9.140625" style="524" hidden="1" customWidth="1"/>
    <col min="7955" max="7955" width="17.421875" style="524" customWidth="1"/>
    <col min="7956" max="8192" width="9.28125" style="524" customWidth="1"/>
    <col min="8193" max="8193" width="6.7109375" style="524" customWidth="1"/>
    <col min="8194" max="8194" width="4.28125" style="524" customWidth="1"/>
    <col min="8195" max="8195" width="105.140625" style="524" customWidth="1"/>
    <col min="8196" max="8196" width="9.421875" style="524" bestFit="1" customWidth="1"/>
    <col min="8197" max="8197" width="9.421875" style="524" customWidth="1"/>
    <col min="8198" max="8198" width="11.421875" style="524" bestFit="1" customWidth="1"/>
    <col min="8199" max="8199" width="14.8515625" style="524" customWidth="1"/>
    <col min="8200" max="8200" width="13.7109375" style="524" customWidth="1"/>
    <col min="8201" max="8201" width="14.7109375" style="524" bestFit="1" customWidth="1"/>
    <col min="8202" max="8202" width="16.7109375" style="524" customWidth="1"/>
    <col min="8203" max="8203" width="26.7109375" style="524" customWidth="1"/>
    <col min="8204" max="8210" width="9.140625" style="524" hidden="1" customWidth="1"/>
    <col min="8211" max="8211" width="17.421875" style="524" customWidth="1"/>
    <col min="8212" max="8448" width="9.28125" style="524" customWidth="1"/>
    <col min="8449" max="8449" width="6.7109375" style="524" customWidth="1"/>
    <col min="8450" max="8450" width="4.28125" style="524" customWidth="1"/>
    <col min="8451" max="8451" width="105.140625" style="524" customWidth="1"/>
    <col min="8452" max="8452" width="9.421875" style="524" bestFit="1" customWidth="1"/>
    <col min="8453" max="8453" width="9.421875" style="524" customWidth="1"/>
    <col min="8454" max="8454" width="11.421875" style="524" bestFit="1" customWidth="1"/>
    <col min="8455" max="8455" width="14.8515625" style="524" customWidth="1"/>
    <col min="8456" max="8456" width="13.7109375" style="524" customWidth="1"/>
    <col min="8457" max="8457" width="14.7109375" style="524" bestFit="1" customWidth="1"/>
    <col min="8458" max="8458" width="16.7109375" style="524" customWidth="1"/>
    <col min="8459" max="8459" width="26.7109375" style="524" customWidth="1"/>
    <col min="8460" max="8466" width="9.140625" style="524" hidden="1" customWidth="1"/>
    <col min="8467" max="8467" width="17.421875" style="524" customWidth="1"/>
    <col min="8468" max="8704" width="9.28125" style="524" customWidth="1"/>
    <col min="8705" max="8705" width="6.7109375" style="524" customWidth="1"/>
    <col min="8706" max="8706" width="4.28125" style="524" customWidth="1"/>
    <col min="8707" max="8707" width="105.140625" style="524" customWidth="1"/>
    <col min="8708" max="8708" width="9.421875" style="524" bestFit="1" customWidth="1"/>
    <col min="8709" max="8709" width="9.421875" style="524" customWidth="1"/>
    <col min="8710" max="8710" width="11.421875" style="524" bestFit="1" customWidth="1"/>
    <col min="8711" max="8711" width="14.8515625" style="524" customWidth="1"/>
    <col min="8712" max="8712" width="13.7109375" style="524" customWidth="1"/>
    <col min="8713" max="8713" width="14.7109375" style="524" bestFit="1" customWidth="1"/>
    <col min="8714" max="8714" width="16.7109375" style="524" customWidth="1"/>
    <col min="8715" max="8715" width="26.7109375" style="524" customWidth="1"/>
    <col min="8716" max="8722" width="9.140625" style="524" hidden="1" customWidth="1"/>
    <col min="8723" max="8723" width="17.421875" style="524" customWidth="1"/>
    <col min="8724" max="8960" width="9.28125" style="524" customWidth="1"/>
    <col min="8961" max="8961" width="6.7109375" style="524" customWidth="1"/>
    <col min="8962" max="8962" width="4.28125" style="524" customWidth="1"/>
    <col min="8963" max="8963" width="105.140625" style="524" customWidth="1"/>
    <col min="8964" max="8964" width="9.421875" style="524" bestFit="1" customWidth="1"/>
    <col min="8965" max="8965" width="9.421875" style="524" customWidth="1"/>
    <col min="8966" max="8966" width="11.421875" style="524" bestFit="1" customWidth="1"/>
    <col min="8967" max="8967" width="14.8515625" style="524" customWidth="1"/>
    <col min="8968" max="8968" width="13.7109375" style="524" customWidth="1"/>
    <col min="8969" max="8969" width="14.7109375" style="524" bestFit="1" customWidth="1"/>
    <col min="8970" max="8970" width="16.7109375" style="524" customWidth="1"/>
    <col min="8971" max="8971" width="26.7109375" style="524" customWidth="1"/>
    <col min="8972" max="8978" width="9.140625" style="524" hidden="1" customWidth="1"/>
    <col min="8979" max="8979" width="17.421875" style="524" customWidth="1"/>
    <col min="8980" max="9216" width="9.28125" style="524" customWidth="1"/>
    <col min="9217" max="9217" width="6.7109375" style="524" customWidth="1"/>
    <col min="9218" max="9218" width="4.28125" style="524" customWidth="1"/>
    <col min="9219" max="9219" width="105.140625" style="524" customWidth="1"/>
    <col min="9220" max="9220" width="9.421875" style="524" bestFit="1" customWidth="1"/>
    <col min="9221" max="9221" width="9.421875" style="524" customWidth="1"/>
    <col min="9222" max="9222" width="11.421875" style="524" bestFit="1" customWidth="1"/>
    <col min="9223" max="9223" width="14.8515625" style="524" customWidth="1"/>
    <col min="9224" max="9224" width="13.7109375" style="524" customWidth="1"/>
    <col min="9225" max="9225" width="14.7109375" style="524" bestFit="1" customWidth="1"/>
    <col min="9226" max="9226" width="16.7109375" style="524" customWidth="1"/>
    <col min="9227" max="9227" width="26.7109375" style="524" customWidth="1"/>
    <col min="9228" max="9234" width="9.140625" style="524" hidden="1" customWidth="1"/>
    <col min="9235" max="9235" width="17.421875" style="524" customWidth="1"/>
    <col min="9236" max="9472" width="9.28125" style="524" customWidth="1"/>
    <col min="9473" max="9473" width="6.7109375" style="524" customWidth="1"/>
    <col min="9474" max="9474" width="4.28125" style="524" customWidth="1"/>
    <col min="9475" max="9475" width="105.140625" style="524" customWidth="1"/>
    <col min="9476" max="9476" width="9.421875" style="524" bestFit="1" customWidth="1"/>
    <col min="9477" max="9477" width="9.421875" style="524" customWidth="1"/>
    <col min="9478" max="9478" width="11.421875" style="524" bestFit="1" customWidth="1"/>
    <col min="9479" max="9479" width="14.8515625" style="524" customWidth="1"/>
    <col min="9480" max="9480" width="13.7109375" style="524" customWidth="1"/>
    <col min="9481" max="9481" width="14.7109375" style="524" bestFit="1" customWidth="1"/>
    <col min="9482" max="9482" width="16.7109375" style="524" customWidth="1"/>
    <col min="9483" max="9483" width="26.7109375" style="524" customWidth="1"/>
    <col min="9484" max="9490" width="9.140625" style="524" hidden="1" customWidth="1"/>
    <col min="9491" max="9491" width="17.421875" style="524" customWidth="1"/>
    <col min="9492" max="9728" width="9.28125" style="524" customWidth="1"/>
    <col min="9729" max="9729" width="6.7109375" style="524" customWidth="1"/>
    <col min="9730" max="9730" width="4.28125" style="524" customWidth="1"/>
    <col min="9731" max="9731" width="105.140625" style="524" customWidth="1"/>
    <col min="9732" max="9732" width="9.421875" style="524" bestFit="1" customWidth="1"/>
    <col min="9733" max="9733" width="9.421875" style="524" customWidth="1"/>
    <col min="9734" max="9734" width="11.421875" style="524" bestFit="1" customWidth="1"/>
    <col min="9735" max="9735" width="14.8515625" style="524" customWidth="1"/>
    <col min="9736" max="9736" width="13.7109375" style="524" customWidth="1"/>
    <col min="9737" max="9737" width="14.7109375" style="524" bestFit="1" customWidth="1"/>
    <col min="9738" max="9738" width="16.7109375" style="524" customWidth="1"/>
    <col min="9739" max="9739" width="26.7109375" style="524" customWidth="1"/>
    <col min="9740" max="9746" width="9.140625" style="524" hidden="1" customWidth="1"/>
    <col min="9747" max="9747" width="17.421875" style="524" customWidth="1"/>
    <col min="9748" max="9984" width="9.28125" style="524" customWidth="1"/>
    <col min="9985" max="9985" width="6.7109375" style="524" customWidth="1"/>
    <col min="9986" max="9986" width="4.28125" style="524" customWidth="1"/>
    <col min="9987" max="9987" width="105.140625" style="524" customWidth="1"/>
    <col min="9988" max="9988" width="9.421875" style="524" bestFit="1" customWidth="1"/>
    <col min="9989" max="9989" width="9.421875" style="524" customWidth="1"/>
    <col min="9990" max="9990" width="11.421875" style="524" bestFit="1" customWidth="1"/>
    <col min="9991" max="9991" width="14.8515625" style="524" customWidth="1"/>
    <col min="9992" max="9992" width="13.7109375" style="524" customWidth="1"/>
    <col min="9993" max="9993" width="14.7109375" style="524" bestFit="1" customWidth="1"/>
    <col min="9994" max="9994" width="16.7109375" style="524" customWidth="1"/>
    <col min="9995" max="9995" width="26.7109375" style="524" customWidth="1"/>
    <col min="9996" max="10002" width="9.140625" style="524" hidden="1" customWidth="1"/>
    <col min="10003" max="10003" width="17.421875" style="524" customWidth="1"/>
    <col min="10004" max="10240" width="9.28125" style="524" customWidth="1"/>
    <col min="10241" max="10241" width="6.7109375" style="524" customWidth="1"/>
    <col min="10242" max="10242" width="4.28125" style="524" customWidth="1"/>
    <col min="10243" max="10243" width="105.140625" style="524" customWidth="1"/>
    <col min="10244" max="10244" width="9.421875" style="524" bestFit="1" customWidth="1"/>
    <col min="10245" max="10245" width="9.421875" style="524" customWidth="1"/>
    <col min="10246" max="10246" width="11.421875" style="524" bestFit="1" customWidth="1"/>
    <col min="10247" max="10247" width="14.8515625" style="524" customWidth="1"/>
    <col min="10248" max="10248" width="13.7109375" style="524" customWidth="1"/>
    <col min="10249" max="10249" width="14.7109375" style="524" bestFit="1" customWidth="1"/>
    <col min="10250" max="10250" width="16.7109375" style="524" customWidth="1"/>
    <col min="10251" max="10251" width="26.7109375" style="524" customWidth="1"/>
    <col min="10252" max="10258" width="9.140625" style="524" hidden="1" customWidth="1"/>
    <col min="10259" max="10259" width="17.421875" style="524" customWidth="1"/>
    <col min="10260" max="10496" width="9.28125" style="524" customWidth="1"/>
    <col min="10497" max="10497" width="6.7109375" style="524" customWidth="1"/>
    <col min="10498" max="10498" width="4.28125" style="524" customWidth="1"/>
    <col min="10499" max="10499" width="105.140625" style="524" customWidth="1"/>
    <col min="10500" max="10500" width="9.421875" style="524" bestFit="1" customWidth="1"/>
    <col min="10501" max="10501" width="9.421875" style="524" customWidth="1"/>
    <col min="10502" max="10502" width="11.421875" style="524" bestFit="1" customWidth="1"/>
    <col min="10503" max="10503" width="14.8515625" style="524" customWidth="1"/>
    <col min="10504" max="10504" width="13.7109375" style="524" customWidth="1"/>
    <col min="10505" max="10505" width="14.7109375" style="524" bestFit="1" customWidth="1"/>
    <col min="10506" max="10506" width="16.7109375" style="524" customWidth="1"/>
    <col min="10507" max="10507" width="26.7109375" style="524" customWidth="1"/>
    <col min="10508" max="10514" width="9.140625" style="524" hidden="1" customWidth="1"/>
    <col min="10515" max="10515" width="17.421875" style="524" customWidth="1"/>
    <col min="10516" max="10752" width="9.28125" style="524" customWidth="1"/>
    <col min="10753" max="10753" width="6.7109375" style="524" customWidth="1"/>
    <col min="10754" max="10754" width="4.28125" style="524" customWidth="1"/>
    <col min="10755" max="10755" width="105.140625" style="524" customWidth="1"/>
    <col min="10756" max="10756" width="9.421875" style="524" bestFit="1" customWidth="1"/>
    <col min="10757" max="10757" width="9.421875" style="524" customWidth="1"/>
    <col min="10758" max="10758" width="11.421875" style="524" bestFit="1" customWidth="1"/>
    <col min="10759" max="10759" width="14.8515625" style="524" customWidth="1"/>
    <col min="10760" max="10760" width="13.7109375" style="524" customWidth="1"/>
    <col min="10761" max="10761" width="14.7109375" style="524" bestFit="1" customWidth="1"/>
    <col min="10762" max="10762" width="16.7109375" style="524" customWidth="1"/>
    <col min="10763" max="10763" width="26.7109375" style="524" customWidth="1"/>
    <col min="10764" max="10770" width="9.140625" style="524" hidden="1" customWidth="1"/>
    <col min="10771" max="10771" width="17.421875" style="524" customWidth="1"/>
    <col min="10772" max="11008" width="9.28125" style="524" customWidth="1"/>
    <col min="11009" max="11009" width="6.7109375" style="524" customWidth="1"/>
    <col min="11010" max="11010" width="4.28125" style="524" customWidth="1"/>
    <col min="11011" max="11011" width="105.140625" style="524" customWidth="1"/>
    <col min="11012" max="11012" width="9.421875" style="524" bestFit="1" customWidth="1"/>
    <col min="11013" max="11013" width="9.421875" style="524" customWidth="1"/>
    <col min="11014" max="11014" width="11.421875" style="524" bestFit="1" customWidth="1"/>
    <col min="11015" max="11015" width="14.8515625" style="524" customWidth="1"/>
    <col min="11016" max="11016" width="13.7109375" style="524" customWidth="1"/>
    <col min="11017" max="11017" width="14.7109375" style="524" bestFit="1" customWidth="1"/>
    <col min="11018" max="11018" width="16.7109375" style="524" customWidth="1"/>
    <col min="11019" max="11019" width="26.7109375" style="524" customWidth="1"/>
    <col min="11020" max="11026" width="9.140625" style="524" hidden="1" customWidth="1"/>
    <col min="11027" max="11027" width="17.421875" style="524" customWidth="1"/>
    <col min="11028" max="11264" width="9.28125" style="524" customWidth="1"/>
    <col min="11265" max="11265" width="6.7109375" style="524" customWidth="1"/>
    <col min="11266" max="11266" width="4.28125" style="524" customWidth="1"/>
    <col min="11267" max="11267" width="105.140625" style="524" customWidth="1"/>
    <col min="11268" max="11268" width="9.421875" style="524" bestFit="1" customWidth="1"/>
    <col min="11269" max="11269" width="9.421875" style="524" customWidth="1"/>
    <col min="11270" max="11270" width="11.421875" style="524" bestFit="1" customWidth="1"/>
    <col min="11271" max="11271" width="14.8515625" style="524" customWidth="1"/>
    <col min="11272" max="11272" width="13.7109375" style="524" customWidth="1"/>
    <col min="11273" max="11273" width="14.7109375" style="524" bestFit="1" customWidth="1"/>
    <col min="11274" max="11274" width="16.7109375" style="524" customWidth="1"/>
    <col min="11275" max="11275" width="26.7109375" style="524" customWidth="1"/>
    <col min="11276" max="11282" width="9.140625" style="524" hidden="1" customWidth="1"/>
    <col min="11283" max="11283" width="17.421875" style="524" customWidth="1"/>
    <col min="11284" max="11520" width="9.28125" style="524" customWidth="1"/>
    <col min="11521" max="11521" width="6.7109375" style="524" customWidth="1"/>
    <col min="11522" max="11522" width="4.28125" style="524" customWidth="1"/>
    <col min="11523" max="11523" width="105.140625" style="524" customWidth="1"/>
    <col min="11524" max="11524" width="9.421875" style="524" bestFit="1" customWidth="1"/>
    <col min="11525" max="11525" width="9.421875" style="524" customWidth="1"/>
    <col min="11526" max="11526" width="11.421875" style="524" bestFit="1" customWidth="1"/>
    <col min="11527" max="11527" width="14.8515625" style="524" customWidth="1"/>
    <col min="11528" max="11528" width="13.7109375" style="524" customWidth="1"/>
    <col min="11529" max="11529" width="14.7109375" style="524" bestFit="1" customWidth="1"/>
    <col min="11530" max="11530" width="16.7109375" style="524" customWidth="1"/>
    <col min="11531" max="11531" width="26.7109375" style="524" customWidth="1"/>
    <col min="11532" max="11538" width="9.140625" style="524" hidden="1" customWidth="1"/>
    <col min="11539" max="11539" width="17.421875" style="524" customWidth="1"/>
    <col min="11540" max="11776" width="9.28125" style="524" customWidth="1"/>
    <col min="11777" max="11777" width="6.7109375" style="524" customWidth="1"/>
    <col min="11778" max="11778" width="4.28125" style="524" customWidth="1"/>
    <col min="11779" max="11779" width="105.140625" style="524" customWidth="1"/>
    <col min="11780" max="11780" width="9.421875" style="524" bestFit="1" customWidth="1"/>
    <col min="11781" max="11781" width="9.421875" style="524" customWidth="1"/>
    <col min="11782" max="11782" width="11.421875" style="524" bestFit="1" customWidth="1"/>
    <col min="11783" max="11783" width="14.8515625" style="524" customWidth="1"/>
    <col min="11784" max="11784" width="13.7109375" style="524" customWidth="1"/>
    <col min="11785" max="11785" width="14.7109375" style="524" bestFit="1" customWidth="1"/>
    <col min="11786" max="11786" width="16.7109375" style="524" customWidth="1"/>
    <col min="11787" max="11787" width="26.7109375" style="524" customWidth="1"/>
    <col min="11788" max="11794" width="9.140625" style="524" hidden="1" customWidth="1"/>
    <col min="11795" max="11795" width="17.421875" style="524" customWidth="1"/>
    <col min="11796" max="12032" width="9.28125" style="524" customWidth="1"/>
    <col min="12033" max="12033" width="6.7109375" style="524" customWidth="1"/>
    <col min="12034" max="12034" width="4.28125" style="524" customWidth="1"/>
    <col min="12035" max="12035" width="105.140625" style="524" customWidth="1"/>
    <col min="12036" max="12036" width="9.421875" style="524" bestFit="1" customWidth="1"/>
    <col min="12037" max="12037" width="9.421875" style="524" customWidth="1"/>
    <col min="12038" max="12038" width="11.421875" style="524" bestFit="1" customWidth="1"/>
    <col min="12039" max="12039" width="14.8515625" style="524" customWidth="1"/>
    <col min="12040" max="12040" width="13.7109375" style="524" customWidth="1"/>
    <col min="12041" max="12041" width="14.7109375" style="524" bestFit="1" customWidth="1"/>
    <col min="12042" max="12042" width="16.7109375" style="524" customWidth="1"/>
    <col min="12043" max="12043" width="26.7109375" style="524" customWidth="1"/>
    <col min="12044" max="12050" width="9.140625" style="524" hidden="1" customWidth="1"/>
    <col min="12051" max="12051" width="17.421875" style="524" customWidth="1"/>
    <col min="12052" max="12288" width="9.28125" style="524" customWidth="1"/>
    <col min="12289" max="12289" width="6.7109375" style="524" customWidth="1"/>
    <col min="12290" max="12290" width="4.28125" style="524" customWidth="1"/>
    <col min="12291" max="12291" width="105.140625" style="524" customWidth="1"/>
    <col min="12292" max="12292" width="9.421875" style="524" bestFit="1" customWidth="1"/>
    <col min="12293" max="12293" width="9.421875" style="524" customWidth="1"/>
    <col min="12294" max="12294" width="11.421875" style="524" bestFit="1" customWidth="1"/>
    <col min="12295" max="12295" width="14.8515625" style="524" customWidth="1"/>
    <col min="12296" max="12296" width="13.7109375" style="524" customWidth="1"/>
    <col min="12297" max="12297" width="14.7109375" style="524" bestFit="1" customWidth="1"/>
    <col min="12298" max="12298" width="16.7109375" style="524" customWidth="1"/>
    <col min="12299" max="12299" width="26.7109375" style="524" customWidth="1"/>
    <col min="12300" max="12306" width="9.140625" style="524" hidden="1" customWidth="1"/>
    <col min="12307" max="12307" width="17.421875" style="524" customWidth="1"/>
    <col min="12308" max="12544" width="9.28125" style="524" customWidth="1"/>
    <col min="12545" max="12545" width="6.7109375" style="524" customWidth="1"/>
    <col min="12546" max="12546" width="4.28125" style="524" customWidth="1"/>
    <col min="12547" max="12547" width="105.140625" style="524" customWidth="1"/>
    <col min="12548" max="12548" width="9.421875" style="524" bestFit="1" customWidth="1"/>
    <col min="12549" max="12549" width="9.421875" style="524" customWidth="1"/>
    <col min="12550" max="12550" width="11.421875" style="524" bestFit="1" customWidth="1"/>
    <col min="12551" max="12551" width="14.8515625" style="524" customWidth="1"/>
    <col min="12552" max="12552" width="13.7109375" style="524" customWidth="1"/>
    <col min="12553" max="12553" width="14.7109375" style="524" bestFit="1" customWidth="1"/>
    <col min="12554" max="12554" width="16.7109375" style="524" customWidth="1"/>
    <col min="12555" max="12555" width="26.7109375" style="524" customWidth="1"/>
    <col min="12556" max="12562" width="9.140625" style="524" hidden="1" customWidth="1"/>
    <col min="12563" max="12563" width="17.421875" style="524" customWidth="1"/>
    <col min="12564" max="12800" width="9.28125" style="524" customWidth="1"/>
    <col min="12801" max="12801" width="6.7109375" style="524" customWidth="1"/>
    <col min="12802" max="12802" width="4.28125" style="524" customWidth="1"/>
    <col min="12803" max="12803" width="105.140625" style="524" customWidth="1"/>
    <col min="12804" max="12804" width="9.421875" style="524" bestFit="1" customWidth="1"/>
    <col min="12805" max="12805" width="9.421875" style="524" customWidth="1"/>
    <col min="12806" max="12806" width="11.421875" style="524" bestFit="1" customWidth="1"/>
    <col min="12807" max="12807" width="14.8515625" style="524" customWidth="1"/>
    <col min="12808" max="12808" width="13.7109375" style="524" customWidth="1"/>
    <col min="12809" max="12809" width="14.7109375" style="524" bestFit="1" customWidth="1"/>
    <col min="12810" max="12810" width="16.7109375" style="524" customWidth="1"/>
    <col min="12811" max="12811" width="26.7109375" style="524" customWidth="1"/>
    <col min="12812" max="12818" width="9.140625" style="524" hidden="1" customWidth="1"/>
    <col min="12819" max="12819" width="17.421875" style="524" customWidth="1"/>
    <col min="12820" max="13056" width="9.28125" style="524" customWidth="1"/>
    <col min="13057" max="13057" width="6.7109375" style="524" customWidth="1"/>
    <col min="13058" max="13058" width="4.28125" style="524" customWidth="1"/>
    <col min="13059" max="13059" width="105.140625" style="524" customWidth="1"/>
    <col min="13060" max="13060" width="9.421875" style="524" bestFit="1" customWidth="1"/>
    <col min="13061" max="13061" width="9.421875" style="524" customWidth="1"/>
    <col min="13062" max="13062" width="11.421875" style="524" bestFit="1" customWidth="1"/>
    <col min="13063" max="13063" width="14.8515625" style="524" customWidth="1"/>
    <col min="13064" max="13064" width="13.7109375" style="524" customWidth="1"/>
    <col min="13065" max="13065" width="14.7109375" style="524" bestFit="1" customWidth="1"/>
    <col min="13066" max="13066" width="16.7109375" style="524" customWidth="1"/>
    <col min="13067" max="13067" width="26.7109375" style="524" customWidth="1"/>
    <col min="13068" max="13074" width="9.140625" style="524" hidden="1" customWidth="1"/>
    <col min="13075" max="13075" width="17.421875" style="524" customWidth="1"/>
    <col min="13076" max="13312" width="9.28125" style="524" customWidth="1"/>
    <col min="13313" max="13313" width="6.7109375" style="524" customWidth="1"/>
    <col min="13314" max="13314" width="4.28125" style="524" customWidth="1"/>
    <col min="13315" max="13315" width="105.140625" style="524" customWidth="1"/>
    <col min="13316" max="13316" width="9.421875" style="524" bestFit="1" customWidth="1"/>
    <col min="13317" max="13317" width="9.421875" style="524" customWidth="1"/>
    <col min="13318" max="13318" width="11.421875" style="524" bestFit="1" customWidth="1"/>
    <col min="13319" max="13319" width="14.8515625" style="524" customWidth="1"/>
    <col min="13320" max="13320" width="13.7109375" style="524" customWidth="1"/>
    <col min="13321" max="13321" width="14.7109375" style="524" bestFit="1" customWidth="1"/>
    <col min="13322" max="13322" width="16.7109375" style="524" customWidth="1"/>
    <col min="13323" max="13323" width="26.7109375" style="524" customWidth="1"/>
    <col min="13324" max="13330" width="9.140625" style="524" hidden="1" customWidth="1"/>
    <col min="13331" max="13331" width="17.421875" style="524" customWidth="1"/>
    <col min="13332" max="13568" width="9.28125" style="524" customWidth="1"/>
    <col min="13569" max="13569" width="6.7109375" style="524" customWidth="1"/>
    <col min="13570" max="13570" width="4.28125" style="524" customWidth="1"/>
    <col min="13571" max="13571" width="105.140625" style="524" customWidth="1"/>
    <col min="13572" max="13572" width="9.421875" style="524" bestFit="1" customWidth="1"/>
    <col min="13573" max="13573" width="9.421875" style="524" customWidth="1"/>
    <col min="13574" max="13574" width="11.421875" style="524" bestFit="1" customWidth="1"/>
    <col min="13575" max="13575" width="14.8515625" style="524" customWidth="1"/>
    <col min="13576" max="13576" width="13.7109375" style="524" customWidth="1"/>
    <col min="13577" max="13577" width="14.7109375" style="524" bestFit="1" customWidth="1"/>
    <col min="13578" max="13578" width="16.7109375" style="524" customWidth="1"/>
    <col min="13579" max="13579" width="26.7109375" style="524" customWidth="1"/>
    <col min="13580" max="13586" width="9.140625" style="524" hidden="1" customWidth="1"/>
    <col min="13587" max="13587" width="17.421875" style="524" customWidth="1"/>
    <col min="13588" max="13824" width="9.28125" style="524" customWidth="1"/>
    <col min="13825" max="13825" width="6.7109375" style="524" customWidth="1"/>
    <col min="13826" max="13826" width="4.28125" style="524" customWidth="1"/>
    <col min="13827" max="13827" width="105.140625" style="524" customWidth="1"/>
    <col min="13828" max="13828" width="9.421875" style="524" bestFit="1" customWidth="1"/>
    <col min="13829" max="13829" width="9.421875" style="524" customWidth="1"/>
    <col min="13830" max="13830" width="11.421875" style="524" bestFit="1" customWidth="1"/>
    <col min="13831" max="13831" width="14.8515625" style="524" customWidth="1"/>
    <col min="13832" max="13832" width="13.7109375" style="524" customWidth="1"/>
    <col min="13833" max="13833" width="14.7109375" style="524" bestFit="1" customWidth="1"/>
    <col min="13834" max="13834" width="16.7109375" style="524" customWidth="1"/>
    <col min="13835" max="13835" width="26.7109375" style="524" customWidth="1"/>
    <col min="13836" max="13842" width="9.140625" style="524" hidden="1" customWidth="1"/>
    <col min="13843" max="13843" width="17.421875" style="524" customWidth="1"/>
    <col min="13844" max="14080" width="9.28125" style="524" customWidth="1"/>
    <col min="14081" max="14081" width="6.7109375" style="524" customWidth="1"/>
    <col min="14082" max="14082" width="4.28125" style="524" customWidth="1"/>
    <col min="14083" max="14083" width="105.140625" style="524" customWidth="1"/>
    <col min="14084" max="14084" width="9.421875" style="524" bestFit="1" customWidth="1"/>
    <col min="14085" max="14085" width="9.421875" style="524" customWidth="1"/>
    <col min="14086" max="14086" width="11.421875" style="524" bestFit="1" customWidth="1"/>
    <col min="14087" max="14087" width="14.8515625" style="524" customWidth="1"/>
    <col min="14088" max="14088" width="13.7109375" style="524" customWidth="1"/>
    <col min="14089" max="14089" width="14.7109375" style="524" bestFit="1" customWidth="1"/>
    <col min="14090" max="14090" width="16.7109375" style="524" customWidth="1"/>
    <col min="14091" max="14091" width="26.7109375" style="524" customWidth="1"/>
    <col min="14092" max="14098" width="9.140625" style="524" hidden="1" customWidth="1"/>
    <col min="14099" max="14099" width="17.421875" style="524" customWidth="1"/>
    <col min="14100" max="14336" width="9.28125" style="524" customWidth="1"/>
    <col min="14337" max="14337" width="6.7109375" style="524" customWidth="1"/>
    <col min="14338" max="14338" width="4.28125" style="524" customWidth="1"/>
    <col min="14339" max="14339" width="105.140625" style="524" customWidth="1"/>
    <col min="14340" max="14340" width="9.421875" style="524" bestFit="1" customWidth="1"/>
    <col min="14341" max="14341" width="9.421875" style="524" customWidth="1"/>
    <col min="14342" max="14342" width="11.421875" style="524" bestFit="1" customWidth="1"/>
    <col min="14343" max="14343" width="14.8515625" style="524" customWidth="1"/>
    <col min="14344" max="14344" width="13.7109375" style="524" customWidth="1"/>
    <col min="14345" max="14345" width="14.7109375" style="524" bestFit="1" customWidth="1"/>
    <col min="14346" max="14346" width="16.7109375" style="524" customWidth="1"/>
    <col min="14347" max="14347" width="26.7109375" style="524" customWidth="1"/>
    <col min="14348" max="14354" width="9.140625" style="524" hidden="1" customWidth="1"/>
    <col min="14355" max="14355" width="17.421875" style="524" customWidth="1"/>
    <col min="14356" max="14592" width="9.28125" style="524" customWidth="1"/>
    <col min="14593" max="14593" width="6.7109375" style="524" customWidth="1"/>
    <col min="14594" max="14594" width="4.28125" style="524" customWidth="1"/>
    <col min="14595" max="14595" width="105.140625" style="524" customWidth="1"/>
    <col min="14596" max="14596" width="9.421875" style="524" bestFit="1" customWidth="1"/>
    <col min="14597" max="14597" width="9.421875" style="524" customWidth="1"/>
    <col min="14598" max="14598" width="11.421875" style="524" bestFit="1" customWidth="1"/>
    <col min="14599" max="14599" width="14.8515625" style="524" customWidth="1"/>
    <col min="14600" max="14600" width="13.7109375" style="524" customWidth="1"/>
    <col min="14601" max="14601" width="14.7109375" style="524" bestFit="1" customWidth="1"/>
    <col min="14602" max="14602" width="16.7109375" style="524" customWidth="1"/>
    <col min="14603" max="14603" width="26.7109375" style="524" customWidth="1"/>
    <col min="14604" max="14610" width="9.140625" style="524" hidden="1" customWidth="1"/>
    <col min="14611" max="14611" width="17.421875" style="524" customWidth="1"/>
    <col min="14612" max="14848" width="9.28125" style="524" customWidth="1"/>
    <col min="14849" max="14849" width="6.7109375" style="524" customWidth="1"/>
    <col min="14850" max="14850" width="4.28125" style="524" customWidth="1"/>
    <col min="14851" max="14851" width="105.140625" style="524" customWidth="1"/>
    <col min="14852" max="14852" width="9.421875" style="524" bestFit="1" customWidth="1"/>
    <col min="14853" max="14853" width="9.421875" style="524" customWidth="1"/>
    <col min="14854" max="14854" width="11.421875" style="524" bestFit="1" customWidth="1"/>
    <col min="14855" max="14855" width="14.8515625" style="524" customWidth="1"/>
    <col min="14856" max="14856" width="13.7109375" style="524" customWidth="1"/>
    <col min="14857" max="14857" width="14.7109375" style="524" bestFit="1" customWidth="1"/>
    <col min="14858" max="14858" width="16.7109375" style="524" customWidth="1"/>
    <col min="14859" max="14859" width="26.7109375" style="524" customWidth="1"/>
    <col min="14860" max="14866" width="9.140625" style="524" hidden="1" customWidth="1"/>
    <col min="14867" max="14867" width="17.421875" style="524" customWidth="1"/>
    <col min="14868" max="15104" width="9.28125" style="524" customWidth="1"/>
    <col min="15105" max="15105" width="6.7109375" style="524" customWidth="1"/>
    <col min="15106" max="15106" width="4.28125" style="524" customWidth="1"/>
    <col min="15107" max="15107" width="105.140625" style="524" customWidth="1"/>
    <col min="15108" max="15108" width="9.421875" style="524" bestFit="1" customWidth="1"/>
    <col min="15109" max="15109" width="9.421875" style="524" customWidth="1"/>
    <col min="15110" max="15110" width="11.421875" style="524" bestFit="1" customWidth="1"/>
    <col min="15111" max="15111" width="14.8515625" style="524" customWidth="1"/>
    <col min="15112" max="15112" width="13.7109375" style="524" customWidth="1"/>
    <col min="15113" max="15113" width="14.7109375" style="524" bestFit="1" customWidth="1"/>
    <col min="15114" max="15114" width="16.7109375" style="524" customWidth="1"/>
    <col min="15115" max="15115" width="26.7109375" style="524" customWidth="1"/>
    <col min="15116" max="15122" width="9.140625" style="524" hidden="1" customWidth="1"/>
    <col min="15123" max="15123" width="17.421875" style="524" customWidth="1"/>
    <col min="15124" max="15360" width="9.28125" style="524" customWidth="1"/>
    <col min="15361" max="15361" width="6.7109375" style="524" customWidth="1"/>
    <col min="15362" max="15362" width="4.28125" style="524" customWidth="1"/>
    <col min="15363" max="15363" width="105.140625" style="524" customWidth="1"/>
    <col min="15364" max="15364" width="9.421875" style="524" bestFit="1" customWidth="1"/>
    <col min="15365" max="15365" width="9.421875" style="524" customWidth="1"/>
    <col min="15366" max="15366" width="11.421875" style="524" bestFit="1" customWidth="1"/>
    <col min="15367" max="15367" width="14.8515625" style="524" customWidth="1"/>
    <col min="15368" max="15368" width="13.7109375" style="524" customWidth="1"/>
    <col min="15369" max="15369" width="14.7109375" style="524" bestFit="1" customWidth="1"/>
    <col min="15370" max="15370" width="16.7109375" style="524" customWidth="1"/>
    <col min="15371" max="15371" width="26.7109375" style="524" customWidth="1"/>
    <col min="15372" max="15378" width="9.140625" style="524" hidden="1" customWidth="1"/>
    <col min="15379" max="15379" width="17.421875" style="524" customWidth="1"/>
    <col min="15380" max="15616" width="9.28125" style="524" customWidth="1"/>
    <col min="15617" max="15617" width="6.7109375" style="524" customWidth="1"/>
    <col min="15618" max="15618" width="4.28125" style="524" customWidth="1"/>
    <col min="15619" max="15619" width="105.140625" style="524" customWidth="1"/>
    <col min="15620" max="15620" width="9.421875" style="524" bestFit="1" customWidth="1"/>
    <col min="15621" max="15621" width="9.421875" style="524" customWidth="1"/>
    <col min="15622" max="15622" width="11.421875" style="524" bestFit="1" customWidth="1"/>
    <col min="15623" max="15623" width="14.8515625" style="524" customWidth="1"/>
    <col min="15624" max="15624" width="13.7109375" style="524" customWidth="1"/>
    <col min="15625" max="15625" width="14.7109375" style="524" bestFit="1" customWidth="1"/>
    <col min="15626" max="15626" width="16.7109375" style="524" customWidth="1"/>
    <col min="15627" max="15627" width="26.7109375" style="524" customWidth="1"/>
    <col min="15628" max="15634" width="9.140625" style="524" hidden="1" customWidth="1"/>
    <col min="15635" max="15635" width="17.421875" style="524" customWidth="1"/>
    <col min="15636" max="15872" width="9.28125" style="524" customWidth="1"/>
    <col min="15873" max="15873" width="6.7109375" style="524" customWidth="1"/>
    <col min="15874" max="15874" width="4.28125" style="524" customWidth="1"/>
    <col min="15875" max="15875" width="105.140625" style="524" customWidth="1"/>
    <col min="15876" max="15876" width="9.421875" style="524" bestFit="1" customWidth="1"/>
    <col min="15877" max="15877" width="9.421875" style="524" customWidth="1"/>
    <col min="15878" max="15878" width="11.421875" style="524" bestFit="1" customWidth="1"/>
    <col min="15879" max="15879" width="14.8515625" style="524" customWidth="1"/>
    <col min="15880" max="15880" width="13.7109375" style="524" customWidth="1"/>
    <col min="15881" max="15881" width="14.7109375" style="524" bestFit="1" customWidth="1"/>
    <col min="15882" max="15882" width="16.7109375" style="524" customWidth="1"/>
    <col min="15883" max="15883" width="26.7109375" style="524" customWidth="1"/>
    <col min="15884" max="15890" width="9.140625" style="524" hidden="1" customWidth="1"/>
    <col min="15891" max="15891" width="17.421875" style="524" customWidth="1"/>
    <col min="15892" max="16128" width="9.28125" style="524" customWidth="1"/>
    <col min="16129" max="16129" width="6.7109375" style="524" customWidth="1"/>
    <col min="16130" max="16130" width="4.28125" style="524" customWidth="1"/>
    <col min="16131" max="16131" width="105.140625" style="524" customWidth="1"/>
    <col min="16132" max="16132" width="9.421875" style="524" bestFit="1" customWidth="1"/>
    <col min="16133" max="16133" width="9.421875" style="524" customWidth="1"/>
    <col min="16134" max="16134" width="11.421875" style="524" bestFit="1" customWidth="1"/>
    <col min="16135" max="16135" width="14.8515625" style="524" customWidth="1"/>
    <col min="16136" max="16136" width="13.7109375" style="524" customWidth="1"/>
    <col min="16137" max="16137" width="14.7109375" style="524" bestFit="1" customWidth="1"/>
    <col min="16138" max="16138" width="16.7109375" style="524" customWidth="1"/>
    <col min="16139" max="16139" width="26.7109375" style="524" customWidth="1"/>
    <col min="16140" max="16146" width="9.140625" style="524" hidden="1" customWidth="1"/>
    <col min="16147" max="16147" width="17.421875" style="524" customWidth="1"/>
    <col min="16148" max="16384" width="9.28125" style="524" customWidth="1"/>
  </cols>
  <sheetData>
    <row r="1" spans="1:17" ht="33.75" customHeight="1">
      <c r="A1" s="519" t="s">
        <v>737</v>
      </c>
      <c r="B1" s="520"/>
      <c r="C1" s="521" t="s">
        <v>738</v>
      </c>
      <c r="D1" s="522"/>
      <c r="E1" s="523"/>
      <c r="F1" s="522"/>
      <c r="G1" s="522"/>
      <c r="H1" s="522"/>
      <c r="I1" s="522"/>
      <c r="J1" s="522"/>
      <c r="N1" s="247" t="s">
        <v>739</v>
      </c>
      <c r="O1" s="248">
        <v>1</v>
      </c>
      <c r="P1" s="526"/>
      <c r="Q1" s="526">
        <v>1</v>
      </c>
    </row>
    <row r="2" spans="1:15" ht="30" customHeight="1">
      <c r="A2" s="519"/>
      <c r="B2" s="520"/>
      <c r="C2" s="527" t="s">
        <v>901</v>
      </c>
      <c r="D2" s="528"/>
      <c r="E2" s="529"/>
      <c r="F2" s="528"/>
      <c r="G2" s="528"/>
      <c r="H2" s="528"/>
      <c r="I2" s="528"/>
      <c r="J2" s="528"/>
      <c r="K2" s="520"/>
      <c r="N2" s="247" t="s">
        <v>741</v>
      </c>
      <c r="O2" s="249">
        <v>0</v>
      </c>
    </row>
    <row r="3" spans="1:17" s="523" customFormat="1" ht="25.5">
      <c r="A3" s="531"/>
      <c r="B3" s="532"/>
      <c r="C3" s="533"/>
      <c r="D3" s="534" t="s">
        <v>742</v>
      </c>
      <c r="E3" s="534" t="s">
        <v>902</v>
      </c>
      <c r="F3" s="534" t="s">
        <v>744</v>
      </c>
      <c r="G3" s="534" t="s">
        <v>745</v>
      </c>
      <c r="H3" s="534" t="s">
        <v>746</v>
      </c>
      <c r="I3" s="534" t="s">
        <v>747</v>
      </c>
      <c r="J3" s="534" t="s">
        <v>748</v>
      </c>
      <c r="K3" s="535" t="s">
        <v>749</v>
      </c>
      <c r="M3" s="536" t="s">
        <v>750</v>
      </c>
      <c r="N3" s="537" t="s">
        <v>751</v>
      </c>
      <c r="O3" s="536" t="s">
        <v>752</v>
      </c>
      <c r="P3" s="536" t="s">
        <v>753</v>
      </c>
      <c r="Q3" s="538" t="s">
        <v>754</v>
      </c>
    </row>
    <row r="4" spans="1:17" s="542" customFormat="1" ht="14.25" customHeight="1">
      <c r="A4" s="539">
        <v>1</v>
      </c>
      <c r="B4" s="540"/>
      <c r="C4" s="540"/>
      <c r="D4" s="540"/>
      <c r="E4" s="540"/>
      <c r="F4" s="541"/>
      <c r="G4" s="541"/>
      <c r="H4" s="541"/>
      <c r="I4" s="541"/>
      <c r="J4" s="541"/>
      <c r="K4" s="541"/>
      <c r="M4" s="543"/>
      <c r="N4" s="543"/>
      <c r="O4" s="544"/>
      <c r="P4" s="545"/>
      <c r="Q4" s="545"/>
    </row>
    <row r="5" spans="1:17" ht="30">
      <c r="A5" s="539">
        <f>A4+1</f>
        <v>2</v>
      </c>
      <c r="B5" s="546" t="s">
        <v>149</v>
      </c>
      <c r="C5" s="547" t="s">
        <v>903</v>
      </c>
      <c r="F5" s="548"/>
      <c r="G5" s="548"/>
      <c r="H5" s="548"/>
      <c r="I5" s="548"/>
      <c r="J5" s="548"/>
      <c r="K5" s="548"/>
      <c r="M5" s="549"/>
      <c r="N5" s="549"/>
      <c r="O5" s="550"/>
      <c r="P5" s="549"/>
      <c r="Q5" s="549"/>
    </row>
    <row r="6" spans="1:17" ht="7.5" customHeight="1">
      <c r="A6" s="539">
        <f aca="true" t="shared" si="0" ref="A6:A69">A5+1</f>
        <v>3</v>
      </c>
      <c r="F6" s="548"/>
      <c r="G6" s="548"/>
      <c r="H6" s="548"/>
      <c r="I6" s="548"/>
      <c r="J6" s="548"/>
      <c r="K6" s="548"/>
      <c r="M6" s="549"/>
      <c r="N6" s="549"/>
      <c r="O6" s="550"/>
      <c r="P6" s="549"/>
      <c r="Q6" s="549"/>
    </row>
    <row r="7" spans="1:17" ht="15">
      <c r="A7" s="539">
        <f t="shared" si="0"/>
        <v>4</v>
      </c>
      <c r="B7" s="551"/>
      <c r="C7" s="552" t="s">
        <v>756</v>
      </c>
      <c r="D7" s="523"/>
      <c r="E7" s="523"/>
      <c r="F7" s="548"/>
      <c r="G7" s="548"/>
      <c r="H7" s="548"/>
      <c r="I7" s="548"/>
      <c r="J7" s="548"/>
      <c r="K7" s="548"/>
      <c r="M7" s="553"/>
      <c r="N7" s="554"/>
      <c r="O7" s="555"/>
      <c r="P7" s="556"/>
      <c r="Q7" s="556"/>
    </row>
    <row r="8" spans="1:17" ht="24.75">
      <c r="A8" s="539">
        <f t="shared" si="0"/>
        <v>5</v>
      </c>
      <c r="B8" s="551"/>
      <c r="C8" s="557" t="s">
        <v>904</v>
      </c>
      <c r="D8" s="523" t="s">
        <v>325</v>
      </c>
      <c r="E8" s="523">
        <v>1</v>
      </c>
      <c r="F8" s="590"/>
      <c r="G8" s="548">
        <f>F8*E8</f>
        <v>0</v>
      </c>
      <c r="H8" s="548"/>
      <c r="I8" s="548"/>
      <c r="J8" s="548">
        <f>G8+I8</f>
        <v>0</v>
      </c>
      <c r="K8" s="548"/>
      <c r="M8" s="553">
        <v>11500</v>
      </c>
      <c r="N8" s="554"/>
      <c r="O8" s="555">
        <v>0</v>
      </c>
      <c r="P8" s="556"/>
      <c r="Q8" s="556"/>
    </row>
    <row r="9" spans="1:17" ht="24.75">
      <c r="A9" s="539">
        <f t="shared" si="0"/>
        <v>6</v>
      </c>
      <c r="B9" s="551"/>
      <c r="C9" s="557" t="s">
        <v>905</v>
      </c>
      <c r="D9" s="523" t="s">
        <v>325</v>
      </c>
      <c r="E9" s="523">
        <v>1</v>
      </c>
      <c r="F9" s="590"/>
      <c r="G9" s="548">
        <f>F9*E9</f>
        <v>0</v>
      </c>
      <c r="H9" s="548"/>
      <c r="I9" s="548"/>
      <c r="J9" s="548">
        <f>G9+I9</f>
        <v>0</v>
      </c>
      <c r="K9" s="548"/>
      <c r="M9" s="553">
        <v>15500</v>
      </c>
      <c r="N9" s="554"/>
      <c r="O9" s="555">
        <v>0</v>
      </c>
      <c r="P9" s="556"/>
      <c r="Q9" s="556"/>
    </row>
    <row r="10" spans="1:17" ht="15.75" customHeight="1">
      <c r="A10" s="539">
        <f t="shared" si="0"/>
        <v>7</v>
      </c>
      <c r="B10" s="551"/>
      <c r="C10" s="558" t="s">
        <v>758</v>
      </c>
      <c r="D10" s="559"/>
      <c r="E10" s="559"/>
      <c r="F10" s="560"/>
      <c r="G10" s="561">
        <f>SUM(G8:G9)</f>
        <v>0</v>
      </c>
      <c r="H10" s="560"/>
      <c r="I10" s="560"/>
      <c r="J10" s="560"/>
      <c r="K10" s="548"/>
      <c r="M10" s="553"/>
      <c r="N10" s="554"/>
      <c r="O10" s="555"/>
      <c r="P10" s="556"/>
      <c r="Q10" s="556"/>
    </row>
    <row r="11" spans="1:17" ht="15">
      <c r="A11" s="539">
        <f t="shared" si="0"/>
        <v>8</v>
      </c>
      <c r="B11" s="551"/>
      <c r="C11" s="562"/>
      <c r="D11" s="563"/>
      <c r="E11" s="563"/>
      <c r="F11" s="564"/>
      <c r="G11" s="565"/>
      <c r="H11" s="564"/>
      <c r="I11" s="564"/>
      <c r="J11" s="564"/>
      <c r="K11" s="548"/>
      <c r="M11" s="553"/>
      <c r="N11" s="554"/>
      <c r="O11" s="555"/>
      <c r="P11" s="556"/>
      <c r="Q11" s="556"/>
    </row>
    <row r="12" spans="1:17" ht="15">
      <c r="A12" s="539">
        <f t="shared" si="0"/>
        <v>9</v>
      </c>
      <c r="B12" s="551"/>
      <c r="C12" s="566"/>
      <c r="D12" s="523"/>
      <c r="E12" s="567"/>
      <c r="F12" s="548"/>
      <c r="G12" s="568"/>
      <c r="H12" s="548"/>
      <c r="I12" s="548"/>
      <c r="J12" s="548"/>
      <c r="K12" s="548"/>
      <c r="M12" s="553"/>
      <c r="N12" s="554"/>
      <c r="O12" s="555"/>
      <c r="P12" s="556"/>
      <c r="Q12" s="556"/>
    </row>
    <row r="13" spans="1:17" ht="30">
      <c r="A13" s="539">
        <f t="shared" si="0"/>
        <v>10</v>
      </c>
      <c r="B13" s="546"/>
      <c r="C13" s="547" t="s">
        <v>906</v>
      </c>
      <c r="D13" s="523"/>
      <c r="E13" s="567"/>
      <c r="F13" s="548"/>
      <c r="G13" s="548"/>
      <c r="H13" s="548"/>
      <c r="I13" s="548"/>
      <c r="J13" s="548"/>
      <c r="K13" s="548"/>
      <c r="M13" s="553"/>
      <c r="N13" s="554"/>
      <c r="O13" s="555"/>
      <c r="P13" s="556"/>
      <c r="Q13" s="556"/>
    </row>
    <row r="14" spans="1:17" ht="7.5" customHeight="1">
      <c r="A14" s="539">
        <f t="shared" si="0"/>
        <v>11</v>
      </c>
      <c r="E14" s="523"/>
      <c r="F14" s="548"/>
      <c r="G14" s="548"/>
      <c r="H14" s="548"/>
      <c r="I14" s="548"/>
      <c r="J14" s="548"/>
      <c r="K14" s="548"/>
      <c r="M14" s="549"/>
      <c r="N14" s="549"/>
      <c r="O14" s="550"/>
      <c r="P14" s="549"/>
      <c r="Q14" s="549"/>
    </row>
    <row r="15" spans="1:17" ht="15">
      <c r="A15" s="539">
        <f t="shared" si="0"/>
        <v>12</v>
      </c>
      <c r="B15" s="551"/>
      <c r="C15" s="569" t="s">
        <v>760</v>
      </c>
      <c r="D15" s="570"/>
      <c r="E15" s="571"/>
      <c r="F15" s="548"/>
      <c r="G15" s="548"/>
      <c r="H15" s="548"/>
      <c r="I15" s="548"/>
      <c r="J15" s="548"/>
      <c r="K15" s="548"/>
      <c r="M15" s="553"/>
      <c r="N15" s="554"/>
      <c r="O15" s="555"/>
      <c r="P15" s="556"/>
      <c r="Q15" s="556"/>
    </row>
    <row r="16" spans="1:17" ht="15">
      <c r="A16" s="539">
        <f t="shared" si="0"/>
        <v>13</v>
      </c>
      <c r="B16" s="551"/>
      <c r="C16" s="572" t="s">
        <v>761</v>
      </c>
      <c r="D16" s="573" t="s">
        <v>184</v>
      </c>
      <c r="E16" s="571">
        <v>10</v>
      </c>
      <c r="F16" s="590"/>
      <c r="G16" s="548">
        <f aca="true" t="shared" si="1" ref="G16:G22">F16*E16</f>
        <v>0</v>
      </c>
      <c r="H16" s="548"/>
      <c r="I16" s="548"/>
      <c r="J16" s="548">
        <f aca="true" t="shared" si="2" ref="J16:J22">G16+I16</f>
        <v>0</v>
      </c>
      <c r="K16" s="548"/>
      <c r="M16" s="553">
        <v>105</v>
      </c>
      <c r="N16" s="554"/>
      <c r="O16" s="555">
        <v>0</v>
      </c>
      <c r="P16" s="556"/>
      <c r="Q16" s="556"/>
    </row>
    <row r="17" spans="1:17" ht="15">
      <c r="A17" s="539">
        <f t="shared" si="0"/>
        <v>14</v>
      </c>
      <c r="B17" s="551"/>
      <c r="C17" s="572" t="s">
        <v>907</v>
      </c>
      <c r="D17" s="573" t="s">
        <v>184</v>
      </c>
      <c r="E17" s="571">
        <v>5</v>
      </c>
      <c r="F17" s="590"/>
      <c r="G17" s="548">
        <f t="shared" si="1"/>
        <v>0</v>
      </c>
      <c r="H17" s="548"/>
      <c r="I17" s="548"/>
      <c r="J17" s="548">
        <f t="shared" si="2"/>
        <v>0</v>
      </c>
      <c r="K17" s="548"/>
      <c r="M17" s="553">
        <v>85</v>
      </c>
      <c r="N17" s="554"/>
      <c r="O17" s="555">
        <v>0</v>
      </c>
      <c r="P17" s="556"/>
      <c r="Q17" s="556"/>
    </row>
    <row r="18" spans="1:17" ht="15">
      <c r="A18" s="539">
        <f t="shared" si="0"/>
        <v>15</v>
      </c>
      <c r="B18" s="551"/>
      <c r="C18" s="572" t="s">
        <v>763</v>
      </c>
      <c r="D18" s="573" t="s">
        <v>184</v>
      </c>
      <c r="E18" s="575">
        <v>85</v>
      </c>
      <c r="F18" s="590"/>
      <c r="G18" s="548">
        <f t="shared" si="1"/>
        <v>0</v>
      </c>
      <c r="H18" s="548"/>
      <c r="I18" s="548"/>
      <c r="J18" s="548">
        <f t="shared" si="2"/>
        <v>0</v>
      </c>
      <c r="K18" s="548"/>
      <c r="M18" s="553">
        <v>24</v>
      </c>
      <c r="N18" s="554"/>
      <c r="O18" s="555">
        <v>0</v>
      </c>
      <c r="P18" s="556"/>
      <c r="Q18" s="556"/>
    </row>
    <row r="19" spans="1:17" ht="15">
      <c r="A19" s="539">
        <f t="shared" si="0"/>
        <v>16</v>
      </c>
      <c r="B19" s="551"/>
      <c r="C19" s="572" t="s">
        <v>764</v>
      </c>
      <c r="D19" s="573" t="s">
        <v>184</v>
      </c>
      <c r="E19" s="575">
        <v>72</v>
      </c>
      <c r="F19" s="590"/>
      <c r="G19" s="548">
        <f t="shared" si="1"/>
        <v>0</v>
      </c>
      <c r="H19" s="548"/>
      <c r="I19" s="548"/>
      <c r="J19" s="548">
        <f t="shared" si="2"/>
        <v>0</v>
      </c>
      <c r="K19" s="548"/>
      <c r="M19" s="553">
        <v>22</v>
      </c>
      <c r="N19" s="554"/>
      <c r="O19" s="555">
        <v>0</v>
      </c>
      <c r="P19" s="556"/>
      <c r="Q19" s="556"/>
    </row>
    <row r="20" spans="1:17" ht="15">
      <c r="A20" s="539">
        <f t="shared" si="0"/>
        <v>17</v>
      </c>
      <c r="B20" s="551"/>
      <c r="C20" s="572" t="s">
        <v>765</v>
      </c>
      <c r="D20" s="573" t="s">
        <v>184</v>
      </c>
      <c r="E20" s="575">
        <v>2</v>
      </c>
      <c r="F20" s="590"/>
      <c r="G20" s="548">
        <f t="shared" si="1"/>
        <v>0</v>
      </c>
      <c r="H20" s="548"/>
      <c r="I20" s="548"/>
      <c r="J20" s="548">
        <f t="shared" si="2"/>
        <v>0</v>
      </c>
      <c r="K20" s="548"/>
      <c r="M20" s="553">
        <v>22</v>
      </c>
      <c r="N20" s="554"/>
      <c r="O20" s="555">
        <v>0</v>
      </c>
      <c r="P20" s="556"/>
      <c r="Q20" s="556"/>
    </row>
    <row r="21" spans="1:17" ht="15">
      <c r="A21" s="539">
        <f t="shared" si="0"/>
        <v>18</v>
      </c>
      <c r="B21" s="551"/>
      <c r="C21" s="572" t="s">
        <v>766</v>
      </c>
      <c r="D21" s="573" t="s">
        <v>184</v>
      </c>
      <c r="E21" s="575">
        <v>6</v>
      </c>
      <c r="F21" s="590"/>
      <c r="G21" s="548">
        <f t="shared" si="1"/>
        <v>0</v>
      </c>
      <c r="H21" s="548"/>
      <c r="I21" s="548"/>
      <c r="J21" s="548">
        <f t="shared" si="2"/>
        <v>0</v>
      </c>
      <c r="K21" s="548"/>
      <c r="M21" s="553">
        <v>20</v>
      </c>
      <c r="N21" s="554"/>
      <c r="O21" s="555">
        <v>0</v>
      </c>
      <c r="P21" s="556"/>
      <c r="Q21" s="556"/>
    </row>
    <row r="22" spans="1:17" ht="15">
      <c r="A22" s="539">
        <f t="shared" si="0"/>
        <v>19</v>
      </c>
      <c r="B22" s="551"/>
      <c r="C22" s="576" t="s">
        <v>767</v>
      </c>
      <c r="D22" s="577" t="s">
        <v>184</v>
      </c>
      <c r="E22" s="570">
        <v>60</v>
      </c>
      <c r="F22" s="590"/>
      <c r="G22" s="548">
        <f t="shared" si="1"/>
        <v>0</v>
      </c>
      <c r="H22" s="548"/>
      <c r="I22" s="548"/>
      <c r="J22" s="548">
        <f t="shared" si="2"/>
        <v>0</v>
      </c>
      <c r="K22" s="548"/>
      <c r="M22" s="553">
        <v>8.5</v>
      </c>
      <c r="N22" s="554"/>
      <c r="O22" s="555">
        <v>0</v>
      </c>
      <c r="P22" s="556"/>
      <c r="Q22" s="556"/>
    </row>
    <row r="23" spans="1:17" ht="15">
      <c r="A23" s="539">
        <f t="shared" si="0"/>
        <v>20</v>
      </c>
      <c r="B23" s="551"/>
      <c r="C23" s="572"/>
      <c r="D23" s="573"/>
      <c r="E23" s="575"/>
      <c r="F23" s="591"/>
      <c r="G23" s="548"/>
      <c r="H23" s="548"/>
      <c r="I23" s="548"/>
      <c r="J23" s="548"/>
      <c r="K23" s="548"/>
      <c r="M23" s="553"/>
      <c r="N23" s="554"/>
      <c r="O23" s="555"/>
      <c r="P23" s="556"/>
      <c r="Q23" s="556"/>
    </row>
    <row r="24" spans="1:17" ht="15">
      <c r="A24" s="539">
        <f t="shared" si="0"/>
        <v>21</v>
      </c>
      <c r="B24" s="551"/>
      <c r="C24" s="578" t="s">
        <v>768</v>
      </c>
      <c r="D24" s="575"/>
      <c r="E24" s="575"/>
      <c r="F24" s="591"/>
      <c r="G24" s="548"/>
      <c r="H24" s="548"/>
      <c r="I24" s="548"/>
      <c r="J24" s="548"/>
      <c r="K24" s="548"/>
      <c r="M24" s="553"/>
      <c r="N24" s="554"/>
      <c r="O24" s="555"/>
      <c r="P24" s="556"/>
      <c r="Q24" s="556"/>
    </row>
    <row r="25" spans="1:17" ht="15">
      <c r="A25" s="539">
        <f t="shared" si="0"/>
        <v>22</v>
      </c>
      <c r="B25" s="551"/>
      <c r="C25" s="579" t="s">
        <v>769</v>
      </c>
      <c r="D25" s="575" t="s">
        <v>770</v>
      </c>
      <c r="E25" s="575">
        <v>1</v>
      </c>
      <c r="F25" s="590"/>
      <c r="G25" s="548">
        <f aca="true" t="shared" si="3" ref="G25:G26">F25*E25</f>
        <v>0</v>
      </c>
      <c r="H25" s="548"/>
      <c r="I25" s="548"/>
      <c r="J25" s="548">
        <f>G25+I25</f>
        <v>0</v>
      </c>
      <c r="K25" s="548"/>
      <c r="M25" s="553">
        <v>150</v>
      </c>
      <c r="N25" s="554"/>
      <c r="O25" s="555">
        <v>0</v>
      </c>
      <c r="P25" s="556"/>
      <c r="Q25" s="556"/>
    </row>
    <row r="26" spans="1:17" ht="15">
      <c r="A26" s="539">
        <f t="shared" si="0"/>
        <v>23</v>
      </c>
      <c r="B26" s="551"/>
      <c r="C26" s="579" t="s">
        <v>771</v>
      </c>
      <c r="D26" s="575" t="s">
        <v>325</v>
      </c>
      <c r="E26" s="570">
        <v>8</v>
      </c>
      <c r="F26" s="590"/>
      <c r="G26" s="548">
        <f t="shared" si="3"/>
        <v>0</v>
      </c>
      <c r="H26" s="548"/>
      <c r="I26" s="548"/>
      <c r="J26" s="548">
        <f>G26+I26</f>
        <v>0</v>
      </c>
      <c r="K26" s="548"/>
      <c r="M26" s="553">
        <v>82</v>
      </c>
      <c r="N26" s="554"/>
      <c r="O26" s="555">
        <v>0</v>
      </c>
      <c r="P26" s="556"/>
      <c r="Q26" s="556"/>
    </row>
    <row r="27" spans="1:17" ht="15">
      <c r="A27" s="539">
        <f t="shared" si="0"/>
        <v>24</v>
      </c>
      <c r="B27" s="551"/>
      <c r="C27" s="580"/>
      <c r="D27" s="575"/>
      <c r="E27" s="575"/>
      <c r="F27" s="591"/>
      <c r="G27" s="548"/>
      <c r="H27" s="548"/>
      <c r="I27" s="548"/>
      <c r="J27" s="548"/>
      <c r="K27" s="548"/>
      <c r="M27" s="553"/>
      <c r="N27" s="554"/>
      <c r="O27" s="555"/>
      <c r="P27" s="556"/>
      <c r="Q27" s="556"/>
    </row>
    <row r="28" spans="1:17" ht="15">
      <c r="A28" s="539">
        <f t="shared" si="0"/>
        <v>25</v>
      </c>
      <c r="B28" s="551"/>
      <c r="C28" s="581" t="s">
        <v>772</v>
      </c>
      <c r="D28" s="575"/>
      <c r="E28" s="575"/>
      <c r="F28" s="591"/>
      <c r="G28" s="548"/>
      <c r="H28" s="548"/>
      <c r="I28" s="548"/>
      <c r="J28" s="548"/>
      <c r="K28" s="548"/>
      <c r="M28" s="553"/>
      <c r="N28" s="554"/>
      <c r="O28" s="555"/>
      <c r="P28" s="556"/>
      <c r="Q28" s="556"/>
    </row>
    <row r="29" spans="1:17" ht="15">
      <c r="A29" s="539">
        <f t="shared" si="0"/>
        <v>26</v>
      </c>
      <c r="B29" s="551"/>
      <c r="C29" s="582" t="s">
        <v>773</v>
      </c>
      <c r="D29" s="583" t="s">
        <v>325</v>
      </c>
      <c r="E29" s="575">
        <v>8</v>
      </c>
      <c r="F29" s="590"/>
      <c r="G29" s="548">
        <f aca="true" t="shared" si="4" ref="G29:G34">F29*E29</f>
        <v>0</v>
      </c>
      <c r="H29" s="548"/>
      <c r="I29" s="548"/>
      <c r="J29" s="548">
        <f aca="true" t="shared" si="5" ref="J29:J34">G29+I29</f>
        <v>0</v>
      </c>
      <c r="K29" s="548"/>
      <c r="M29" s="553">
        <v>145</v>
      </c>
      <c r="N29" s="554"/>
      <c r="O29" s="555">
        <v>0</v>
      </c>
      <c r="P29" s="556"/>
      <c r="Q29" s="556"/>
    </row>
    <row r="30" spans="1:17" ht="15">
      <c r="A30" s="539">
        <f t="shared" si="0"/>
        <v>27</v>
      </c>
      <c r="B30" s="551"/>
      <c r="C30" s="582" t="s">
        <v>850</v>
      </c>
      <c r="D30" s="583" t="s">
        <v>325</v>
      </c>
      <c r="E30" s="571">
        <v>1</v>
      </c>
      <c r="F30" s="590"/>
      <c r="G30" s="548">
        <f t="shared" si="4"/>
        <v>0</v>
      </c>
      <c r="H30" s="548"/>
      <c r="I30" s="548"/>
      <c r="J30" s="548">
        <f t="shared" si="5"/>
        <v>0</v>
      </c>
      <c r="K30" s="548"/>
      <c r="M30" s="553">
        <v>149</v>
      </c>
      <c r="N30" s="554"/>
      <c r="O30" s="555">
        <v>0</v>
      </c>
      <c r="P30" s="556"/>
      <c r="Q30" s="556"/>
    </row>
    <row r="31" spans="1:17" ht="15">
      <c r="A31" s="539">
        <f t="shared" si="0"/>
        <v>28</v>
      </c>
      <c r="B31" s="551"/>
      <c r="C31" s="584" t="s">
        <v>775</v>
      </c>
      <c r="D31" s="575" t="s">
        <v>325</v>
      </c>
      <c r="E31" s="575">
        <v>4</v>
      </c>
      <c r="F31" s="590"/>
      <c r="G31" s="548">
        <f t="shared" si="4"/>
        <v>0</v>
      </c>
      <c r="H31" s="548"/>
      <c r="I31" s="548"/>
      <c r="J31" s="548">
        <f t="shared" si="5"/>
        <v>0</v>
      </c>
      <c r="K31" s="548"/>
      <c r="M31" s="553">
        <v>94</v>
      </c>
      <c r="N31" s="554"/>
      <c r="O31" s="555">
        <v>0</v>
      </c>
      <c r="P31" s="556"/>
      <c r="Q31" s="556"/>
    </row>
    <row r="32" spans="1:17" ht="15">
      <c r="A32" s="539">
        <f t="shared" si="0"/>
        <v>29</v>
      </c>
      <c r="B32" s="551"/>
      <c r="C32" s="584" t="s">
        <v>776</v>
      </c>
      <c r="D32" s="575" t="s">
        <v>325</v>
      </c>
      <c r="E32" s="575">
        <v>8</v>
      </c>
      <c r="F32" s="590"/>
      <c r="G32" s="548">
        <f t="shared" si="4"/>
        <v>0</v>
      </c>
      <c r="H32" s="548"/>
      <c r="I32" s="548"/>
      <c r="J32" s="548">
        <f t="shared" si="5"/>
        <v>0</v>
      </c>
      <c r="K32" s="548"/>
      <c r="M32" s="553">
        <v>90</v>
      </c>
      <c r="N32" s="554"/>
      <c r="O32" s="555">
        <v>0</v>
      </c>
      <c r="P32" s="556"/>
      <c r="Q32" s="556"/>
    </row>
    <row r="33" spans="1:17" ht="15">
      <c r="A33" s="539">
        <f t="shared" si="0"/>
        <v>30</v>
      </c>
      <c r="B33" s="551"/>
      <c r="C33" s="584" t="s">
        <v>777</v>
      </c>
      <c r="D33" s="575" t="s">
        <v>325</v>
      </c>
      <c r="E33" s="575">
        <v>4</v>
      </c>
      <c r="F33" s="590"/>
      <c r="G33" s="548">
        <f t="shared" si="4"/>
        <v>0</v>
      </c>
      <c r="H33" s="548"/>
      <c r="I33" s="548"/>
      <c r="J33" s="548">
        <f t="shared" si="5"/>
        <v>0</v>
      </c>
      <c r="K33" s="548"/>
      <c r="M33" s="553">
        <v>42</v>
      </c>
      <c r="N33" s="554"/>
      <c r="O33" s="555">
        <v>0</v>
      </c>
      <c r="P33" s="556"/>
      <c r="Q33" s="556"/>
    </row>
    <row r="34" spans="1:17" ht="15">
      <c r="A34" s="539">
        <f t="shared" si="0"/>
        <v>31</v>
      </c>
      <c r="B34" s="551"/>
      <c r="C34" s="584" t="s">
        <v>908</v>
      </c>
      <c r="D34" s="575" t="s">
        <v>325</v>
      </c>
      <c r="E34" s="571">
        <v>1</v>
      </c>
      <c r="F34" s="590"/>
      <c r="G34" s="548">
        <f t="shared" si="4"/>
        <v>0</v>
      </c>
      <c r="H34" s="548"/>
      <c r="I34" s="548"/>
      <c r="J34" s="548">
        <f t="shared" si="5"/>
        <v>0</v>
      </c>
      <c r="K34" s="548"/>
      <c r="M34" s="553">
        <v>85</v>
      </c>
      <c r="N34" s="554"/>
      <c r="O34" s="555">
        <v>0</v>
      </c>
      <c r="P34" s="556"/>
      <c r="Q34" s="556"/>
    </row>
    <row r="35" spans="1:17" ht="15">
      <c r="A35" s="539">
        <f t="shared" si="0"/>
        <v>32</v>
      </c>
      <c r="B35" s="551"/>
      <c r="C35" s="584"/>
      <c r="D35" s="575"/>
      <c r="E35" s="575"/>
      <c r="F35" s="591"/>
      <c r="G35" s="548"/>
      <c r="H35" s="548"/>
      <c r="I35" s="548"/>
      <c r="J35" s="548"/>
      <c r="K35" s="548"/>
      <c r="M35" s="553"/>
      <c r="N35" s="554"/>
      <c r="O35" s="555"/>
      <c r="P35" s="556"/>
      <c r="Q35" s="556"/>
    </row>
    <row r="36" spans="1:17" ht="15">
      <c r="A36" s="539">
        <f t="shared" si="0"/>
        <v>33</v>
      </c>
      <c r="B36" s="551"/>
      <c r="C36" s="581" t="s">
        <v>778</v>
      </c>
      <c r="D36" s="575"/>
      <c r="E36" s="575"/>
      <c r="F36" s="591"/>
      <c r="G36" s="548"/>
      <c r="H36" s="548"/>
      <c r="I36" s="548"/>
      <c r="J36" s="548"/>
      <c r="K36" s="548"/>
      <c r="M36" s="553"/>
      <c r="N36" s="554"/>
      <c r="O36" s="555"/>
      <c r="P36" s="556"/>
      <c r="Q36" s="556"/>
    </row>
    <row r="37" spans="1:17" ht="15">
      <c r="A37" s="539">
        <f t="shared" si="0"/>
        <v>34</v>
      </c>
      <c r="B37" s="551"/>
      <c r="C37" s="579" t="s">
        <v>779</v>
      </c>
      <c r="D37" s="575" t="s">
        <v>325</v>
      </c>
      <c r="E37" s="575">
        <v>4</v>
      </c>
      <c r="F37" s="590"/>
      <c r="G37" s="548">
        <f aca="true" t="shared" si="6" ref="G37:G38">F37*E37</f>
        <v>0</v>
      </c>
      <c r="H37" s="548"/>
      <c r="I37" s="548"/>
      <c r="J37" s="548">
        <f>G37+I37</f>
        <v>0</v>
      </c>
      <c r="K37" s="548"/>
      <c r="M37" s="553">
        <v>85</v>
      </c>
      <c r="N37" s="554"/>
      <c r="O37" s="555">
        <v>0</v>
      </c>
      <c r="P37" s="556"/>
      <c r="Q37" s="556"/>
    </row>
    <row r="38" spans="1:17" ht="15">
      <c r="A38" s="539">
        <f t="shared" si="0"/>
        <v>35</v>
      </c>
      <c r="B38" s="551"/>
      <c r="C38" s="579" t="s">
        <v>851</v>
      </c>
      <c r="D38" s="575" t="s">
        <v>325</v>
      </c>
      <c r="E38" s="571">
        <v>2</v>
      </c>
      <c r="F38" s="590"/>
      <c r="G38" s="548">
        <f t="shared" si="6"/>
        <v>0</v>
      </c>
      <c r="H38" s="548"/>
      <c r="I38" s="548"/>
      <c r="J38" s="548">
        <f>G38+I38</f>
        <v>0</v>
      </c>
      <c r="K38" s="548"/>
      <c r="M38" s="553">
        <v>230</v>
      </c>
      <c r="N38" s="554"/>
      <c r="O38" s="555">
        <v>0</v>
      </c>
      <c r="P38" s="556"/>
      <c r="Q38" s="556"/>
    </row>
    <row r="39" spans="1:17" ht="15">
      <c r="A39" s="539">
        <f t="shared" si="0"/>
        <v>36</v>
      </c>
      <c r="B39" s="551"/>
      <c r="C39" s="584"/>
      <c r="D39" s="575"/>
      <c r="E39" s="575"/>
      <c r="F39" s="591"/>
      <c r="G39" s="548"/>
      <c r="H39" s="548"/>
      <c r="I39" s="548"/>
      <c r="J39" s="548"/>
      <c r="K39" s="548"/>
      <c r="M39" s="553"/>
      <c r="N39" s="554"/>
      <c r="O39" s="555"/>
      <c r="P39" s="556"/>
      <c r="Q39" s="556"/>
    </row>
    <row r="40" spans="1:17" ht="15">
      <c r="A40" s="539">
        <f t="shared" si="0"/>
        <v>37</v>
      </c>
      <c r="B40" s="551"/>
      <c r="C40" s="581" t="s">
        <v>782</v>
      </c>
      <c r="D40" s="575"/>
      <c r="E40" s="575"/>
      <c r="F40" s="591"/>
      <c r="G40" s="548"/>
      <c r="H40" s="548"/>
      <c r="I40" s="548"/>
      <c r="J40" s="548"/>
      <c r="K40" s="548"/>
      <c r="M40" s="553"/>
      <c r="N40" s="554"/>
      <c r="O40" s="555"/>
      <c r="P40" s="556"/>
      <c r="Q40" s="556"/>
    </row>
    <row r="41" spans="1:17" ht="15">
      <c r="A41" s="539">
        <f t="shared" si="0"/>
        <v>38</v>
      </c>
      <c r="B41" s="551"/>
      <c r="C41" s="579" t="s">
        <v>783</v>
      </c>
      <c r="D41" s="575" t="s">
        <v>325</v>
      </c>
      <c r="E41" s="575">
        <v>3</v>
      </c>
      <c r="F41" s="590"/>
      <c r="G41" s="548">
        <f aca="true" t="shared" si="7" ref="G41:G47">F41*E41</f>
        <v>0</v>
      </c>
      <c r="H41" s="548"/>
      <c r="I41" s="548"/>
      <c r="J41" s="548">
        <f aca="true" t="shared" si="8" ref="J41:J47">G41+I41</f>
        <v>0</v>
      </c>
      <c r="K41" s="548"/>
      <c r="M41" s="553">
        <v>220</v>
      </c>
      <c r="N41" s="554"/>
      <c r="O41" s="555">
        <v>0</v>
      </c>
      <c r="P41" s="556"/>
      <c r="Q41" s="556"/>
    </row>
    <row r="42" spans="1:17" ht="15">
      <c r="A42" s="539">
        <f t="shared" si="0"/>
        <v>39</v>
      </c>
      <c r="B42" s="551"/>
      <c r="C42" s="582" t="s">
        <v>909</v>
      </c>
      <c r="D42" s="575" t="s">
        <v>325</v>
      </c>
      <c r="E42" s="571">
        <v>1</v>
      </c>
      <c r="F42" s="590"/>
      <c r="G42" s="548">
        <f t="shared" si="7"/>
        <v>0</v>
      </c>
      <c r="H42" s="548"/>
      <c r="I42" s="548"/>
      <c r="J42" s="548">
        <f t="shared" si="8"/>
        <v>0</v>
      </c>
      <c r="K42" s="548"/>
      <c r="M42" s="553">
        <v>1140</v>
      </c>
      <c r="N42" s="554"/>
      <c r="O42" s="555">
        <v>0</v>
      </c>
      <c r="P42" s="556"/>
      <c r="Q42" s="556"/>
    </row>
    <row r="43" spans="1:17" ht="15">
      <c r="A43" s="539">
        <f t="shared" si="0"/>
        <v>40</v>
      </c>
      <c r="B43" s="551"/>
      <c r="C43" s="579" t="s">
        <v>852</v>
      </c>
      <c r="D43" s="575" t="s">
        <v>325</v>
      </c>
      <c r="E43" s="575">
        <v>3</v>
      </c>
      <c r="F43" s="590"/>
      <c r="G43" s="548">
        <f t="shared" si="7"/>
        <v>0</v>
      </c>
      <c r="H43" s="548"/>
      <c r="I43" s="548"/>
      <c r="J43" s="548">
        <f t="shared" si="8"/>
        <v>0</v>
      </c>
      <c r="K43" s="548"/>
      <c r="M43" s="553">
        <v>1650</v>
      </c>
      <c r="N43" s="554"/>
      <c r="O43" s="555">
        <v>0</v>
      </c>
      <c r="P43" s="556"/>
      <c r="Q43" s="556"/>
    </row>
    <row r="44" spans="1:17" ht="15">
      <c r="A44" s="539">
        <f t="shared" si="0"/>
        <v>41</v>
      </c>
      <c r="B44" s="551"/>
      <c r="C44" s="579" t="s">
        <v>910</v>
      </c>
      <c r="D44" s="575" t="s">
        <v>325</v>
      </c>
      <c r="E44" s="571">
        <v>2</v>
      </c>
      <c r="F44" s="590"/>
      <c r="G44" s="548">
        <f t="shared" si="7"/>
        <v>0</v>
      </c>
      <c r="H44" s="548"/>
      <c r="I44" s="548"/>
      <c r="J44" s="548">
        <f t="shared" si="8"/>
        <v>0</v>
      </c>
      <c r="K44" s="548"/>
      <c r="M44" s="553">
        <v>85</v>
      </c>
      <c r="N44" s="554"/>
      <c r="O44" s="555">
        <v>0</v>
      </c>
      <c r="P44" s="556"/>
      <c r="Q44" s="556"/>
    </row>
    <row r="45" spans="1:17" ht="15">
      <c r="A45" s="539">
        <f t="shared" si="0"/>
        <v>42</v>
      </c>
      <c r="B45" s="551"/>
      <c r="C45" s="579" t="s">
        <v>787</v>
      </c>
      <c r="D45" s="575" t="s">
        <v>325</v>
      </c>
      <c r="E45" s="575">
        <v>2</v>
      </c>
      <c r="F45" s="590"/>
      <c r="G45" s="548">
        <f t="shared" si="7"/>
        <v>0</v>
      </c>
      <c r="H45" s="548"/>
      <c r="I45" s="548"/>
      <c r="J45" s="548">
        <f t="shared" si="8"/>
        <v>0</v>
      </c>
      <c r="K45" s="548"/>
      <c r="M45" s="553">
        <v>2450</v>
      </c>
      <c r="N45" s="554"/>
      <c r="O45" s="555">
        <v>0</v>
      </c>
      <c r="P45" s="556"/>
      <c r="Q45" s="556"/>
    </row>
    <row r="46" spans="1:17" ht="15">
      <c r="A46" s="539">
        <f t="shared" si="0"/>
        <v>43</v>
      </c>
      <c r="B46" s="551"/>
      <c r="C46" s="579" t="s">
        <v>853</v>
      </c>
      <c r="D46" s="575" t="s">
        <v>325</v>
      </c>
      <c r="E46" s="571">
        <v>2</v>
      </c>
      <c r="F46" s="590"/>
      <c r="G46" s="548">
        <f t="shared" si="7"/>
        <v>0</v>
      </c>
      <c r="H46" s="548"/>
      <c r="I46" s="548"/>
      <c r="J46" s="548">
        <f t="shared" si="8"/>
        <v>0</v>
      </c>
      <c r="K46" s="548"/>
      <c r="M46" s="553">
        <v>1850</v>
      </c>
      <c r="N46" s="554"/>
      <c r="O46" s="555">
        <v>0</v>
      </c>
      <c r="P46" s="556"/>
      <c r="Q46" s="556"/>
    </row>
    <row r="47" spans="1:17" ht="15">
      <c r="A47" s="539">
        <f t="shared" si="0"/>
        <v>44</v>
      </c>
      <c r="B47" s="551"/>
      <c r="C47" s="579" t="s">
        <v>788</v>
      </c>
      <c r="D47" s="575" t="s">
        <v>325</v>
      </c>
      <c r="E47" s="575">
        <v>2</v>
      </c>
      <c r="F47" s="590"/>
      <c r="G47" s="548">
        <f t="shared" si="7"/>
        <v>0</v>
      </c>
      <c r="H47" s="548"/>
      <c r="I47" s="548"/>
      <c r="J47" s="548">
        <f t="shared" si="8"/>
        <v>0</v>
      </c>
      <c r="K47" s="548"/>
      <c r="M47" s="553">
        <v>1920</v>
      </c>
      <c r="N47" s="554"/>
      <c r="O47" s="555">
        <v>0</v>
      </c>
      <c r="P47" s="556"/>
      <c r="Q47" s="556"/>
    </row>
    <row r="48" spans="1:17" ht="15">
      <c r="A48" s="539">
        <f t="shared" si="0"/>
        <v>45</v>
      </c>
      <c r="B48" s="551"/>
      <c r="C48" s="579"/>
      <c r="D48" s="575"/>
      <c r="E48" s="575"/>
      <c r="F48" s="591"/>
      <c r="G48" s="548"/>
      <c r="H48" s="548"/>
      <c r="I48" s="548"/>
      <c r="J48" s="548"/>
      <c r="K48" s="548"/>
      <c r="M48" s="553"/>
      <c r="N48" s="554"/>
      <c r="O48" s="555"/>
      <c r="P48" s="556"/>
      <c r="Q48" s="556"/>
    </row>
    <row r="49" spans="1:17" ht="15">
      <c r="A49" s="539">
        <f t="shared" si="0"/>
        <v>46</v>
      </c>
      <c r="B49" s="551"/>
      <c r="C49" s="581" t="s">
        <v>789</v>
      </c>
      <c r="D49" s="575"/>
      <c r="E49" s="575"/>
      <c r="F49" s="591"/>
      <c r="G49" s="548"/>
      <c r="H49" s="548"/>
      <c r="I49" s="548"/>
      <c r="J49" s="548"/>
      <c r="K49" s="548"/>
      <c r="M49" s="553"/>
      <c r="N49" s="554"/>
      <c r="O49" s="555"/>
      <c r="P49" s="556"/>
      <c r="Q49" s="556"/>
    </row>
    <row r="50" spans="1:17" ht="15">
      <c r="A50" s="539">
        <f t="shared" si="0"/>
        <v>47</v>
      </c>
      <c r="B50" s="551"/>
      <c r="C50" s="582" t="s">
        <v>790</v>
      </c>
      <c r="D50" s="575" t="s">
        <v>184</v>
      </c>
      <c r="E50" s="575">
        <v>8</v>
      </c>
      <c r="F50" s="590"/>
      <c r="G50" s="548">
        <f aca="true" t="shared" si="9" ref="G50:G55">F50*E50</f>
        <v>0</v>
      </c>
      <c r="H50" s="548"/>
      <c r="I50" s="548"/>
      <c r="J50" s="548">
        <f aca="true" t="shared" si="10" ref="J50:J55">G50+I50</f>
        <v>0</v>
      </c>
      <c r="K50" s="548"/>
      <c r="M50" s="553">
        <v>230</v>
      </c>
      <c r="N50" s="554"/>
      <c r="O50" s="555">
        <v>0</v>
      </c>
      <c r="P50" s="556"/>
      <c r="Q50" s="556"/>
    </row>
    <row r="51" spans="1:17" ht="15">
      <c r="A51" s="539">
        <f t="shared" si="0"/>
        <v>48</v>
      </c>
      <c r="B51" s="551"/>
      <c r="C51" s="582" t="s">
        <v>792</v>
      </c>
      <c r="D51" s="575" t="s">
        <v>184</v>
      </c>
      <c r="E51" s="575">
        <v>2</v>
      </c>
      <c r="F51" s="590"/>
      <c r="G51" s="548">
        <f t="shared" si="9"/>
        <v>0</v>
      </c>
      <c r="H51" s="548"/>
      <c r="I51" s="548"/>
      <c r="J51" s="548">
        <f t="shared" si="10"/>
        <v>0</v>
      </c>
      <c r="K51" s="548"/>
      <c r="M51" s="553">
        <v>80</v>
      </c>
      <c r="N51" s="554"/>
      <c r="O51" s="555">
        <v>0</v>
      </c>
      <c r="P51" s="556"/>
      <c r="Q51" s="556"/>
    </row>
    <row r="52" spans="1:17" ht="15">
      <c r="A52" s="539">
        <f t="shared" si="0"/>
        <v>49</v>
      </c>
      <c r="B52" s="551"/>
      <c r="C52" s="582" t="s">
        <v>793</v>
      </c>
      <c r="D52" s="575" t="s">
        <v>184</v>
      </c>
      <c r="E52" s="575">
        <v>16</v>
      </c>
      <c r="F52" s="590"/>
      <c r="G52" s="548">
        <f t="shared" si="9"/>
        <v>0</v>
      </c>
      <c r="H52" s="548"/>
      <c r="I52" s="548"/>
      <c r="J52" s="548">
        <f t="shared" si="10"/>
        <v>0</v>
      </c>
      <c r="K52" s="548"/>
      <c r="M52" s="553">
        <v>45</v>
      </c>
      <c r="N52" s="554"/>
      <c r="O52" s="555">
        <v>0</v>
      </c>
      <c r="P52" s="556"/>
      <c r="Q52" s="556"/>
    </row>
    <row r="53" spans="1:17" ht="15">
      <c r="A53" s="539">
        <f t="shared" si="0"/>
        <v>50</v>
      </c>
      <c r="B53" s="551"/>
      <c r="C53" s="585" t="s">
        <v>794</v>
      </c>
      <c r="D53" s="570" t="s">
        <v>184</v>
      </c>
      <c r="E53" s="570">
        <v>44</v>
      </c>
      <c r="F53" s="590"/>
      <c r="G53" s="548">
        <f t="shared" si="9"/>
        <v>0</v>
      </c>
      <c r="H53" s="548"/>
      <c r="I53" s="548"/>
      <c r="J53" s="548">
        <f t="shared" si="10"/>
        <v>0</v>
      </c>
      <c r="K53" s="548"/>
      <c r="M53" s="553">
        <v>45</v>
      </c>
      <c r="N53" s="554"/>
      <c r="O53" s="555">
        <v>0</v>
      </c>
      <c r="P53" s="556"/>
      <c r="Q53" s="556"/>
    </row>
    <row r="54" spans="1:17" ht="15">
      <c r="A54" s="539">
        <f t="shared" si="0"/>
        <v>51</v>
      </c>
      <c r="B54" s="551"/>
      <c r="C54" s="582" t="s">
        <v>795</v>
      </c>
      <c r="D54" s="575" t="s">
        <v>325</v>
      </c>
      <c r="E54" s="575">
        <v>26</v>
      </c>
      <c r="F54" s="590"/>
      <c r="G54" s="548">
        <f t="shared" si="9"/>
        <v>0</v>
      </c>
      <c r="H54" s="548"/>
      <c r="I54" s="548"/>
      <c r="J54" s="548">
        <f t="shared" si="10"/>
        <v>0</v>
      </c>
      <c r="K54" s="548"/>
      <c r="M54" s="553">
        <v>6.5</v>
      </c>
      <c r="N54" s="554"/>
      <c r="O54" s="555">
        <v>0</v>
      </c>
      <c r="P54" s="556"/>
      <c r="Q54" s="556"/>
    </row>
    <row r="55" spans="1:17" ht="15">
      <c r="A55" s="539">
        <f t="shared" si="0"/>
        <v>52</v>
      </c>
      <c r="B55" s="551"/>
      <c r="C55" s="582" t="s">
        <v>796</v>
      </c>
      <c r="D55" s="575" t="s">
        <v>770</v>
      </c>
      <c r="E55" s="575">
        <v>1</v>
      </c>
      <c r="F55" s="590"/>
      <c r="G55" s="548">
        <f t="shared" si="9"/>
        <v>0</v>
      </c>
      <c r="H55" s="548"/>
      <c r="I55" s="548"/>
      <c r="J55" s="548">
        <f t="shared" si="10"/>
        <v>0</v>
      </c>
      <c r="K55" s="548"/>
      <c r="M55" s="553">
        <v>320</v>
      </c>
      <c r="N55" s="554"/>
      <c r="O55" s="555">
        <v>0</v>
      </c>
      <c r="P55" s="556"/>
      <c r="Q55" s="556"/>
    </row>
    <row r="56" spans="1:17" ht="15">
      <c r="A56" s="539">
        <f t="shared" si="0"/>
        <v>53</v>
      </c>
      <c r="B56" s="551"/>
      <c r="C56" s="582"/>
      <c r="D56" s="575"/>
      <c r="E56" s="575"/>
      <c r="F56" s="591"/>
      <c r="G56" s="548"/>
      <c r="H56" s="548"/>
      <c r="I56" s="548"/>
      <c r="J56" s="548"/>
      <c r="K56" s="548"/>
      <c r="M56" s="553"/>
      <c r="N56" s="554"/>
      <c r="O56" s="555"/>
      <c r="P56" s="556"/>
      <c r="Q56" s="556"/>
    </row>
    <row r="57" spans="1:17" ht="15">
      <c r="A57" s="539">
        <f t="shared" si="0"/>
        <v>54</v>
      </c>
      <c r="B57" s="551"/>
      <c r="C57" s="581" t="s">
        <v>854</v>
      </c>
      <c r="D57" s="653"/>
      <c r="E57" s="575"/>
      <c r="F57" s="591"/>
      <c r="G57" s="548"/>
      <c r="H57" s="548"/>
      <c r="I57" s="548"/>
      <c r="J57" s="548"/>
      <c r="K57" s="548"/>
      <c r="M57" s="553"/>
      <c r="N57" s="554"/>
      <c r="O57" s="555"/>
      <c r="P57" s="556"/>
      <c r="Q57" s="556"/>
    </row>
    <row r="58" spans="1:17" ht="15">
      <c r="A58" s="539">
        <f t="shared" si="0"/>
        <v>55</v>
      </c>
      <c r="B58" s="551"/>
      <c r="C58" s="582" t="s">
        <v>855</v>
      </c>
      <c r="D58" s="575" t="s">
        <v>325</v>
      </c>
      <c r="E58" s="653">
        <v>4</v>
      </c>
      <c r="F58" s="590"/>
      <c r="G58" s="548">
        <f aca="true" t="shared" si="11" ref="G58:G66">F58*E58</f>
        <v>0</v>
      </c>
      <c r="H58" s="548"/>
      <c r="I58" s="548"/>
      <c r="J58" s="548">
        <f aca="true" t="shared" si="12" ref="J58:J66">G58+I58</f>
        <v>0</v>
      </c>
      <c r="K58" s="548"/>
      <c r="M58" s="553">
        <v>320</v>
      </c>
      <c r="N58" s="554"/>
      <c r="O58" s="555">
        <v>0</v>
      </c>
      <c r="P58" s="556"/>
      <c r="Q58" s="556"/>
    </row>
    <row r="59" spans="1:17" ht="15">
      <c r="A59" s="539">
        <f t="shared" si="0"/>
        <v>56</v>
      </c>
      <c r="B59" s="551"/>
      <c r="C59" s="582" t="s">
        <v>856</v>
      </c>
      <c r="D59" s="575" t="s">
        <v>325</v>
      </c>
      <c r="E59" s="653">
        <v>8</v>
      </c>
      <c r="F59" s="590"/>
      <c r="G59" s="548">
        <f t="shared" si="11"/>
        <v>0</v>
      </c>
      <c r="H59" s="548"/>
      <c r="I59" s="548"/>
      <c r="J59" s="548">
        <f t="shared" si="12"/>
        <v>0</v>
      </c>
      <c r="K59" s="548"/>
      <c r="M59" s="553">
        <v>45</v>
      </c>
      <c r="N59" s="554"/>
      <c r="O59" s="555">
        <v>0</v>
      </c>
      <c r="P59" s="556"/>
      <c r="Q59" s="556"/>
    </row>
    <row r="60" spans="1:17" ht="15">
      <c r="A60" s="539">
        <f t="shared" si="0"/>
        <v>57</v>
      </c>
      <c r="B60" s="551"/>
      <c r="C60" s="582" t="s">
        <v>857</v>
      </c>
      <c r="D60" s="575" t="s">
        <v>325</v>
      </c>
      <c r="E60" s="653">
        <v>3</v>
      </c>
      <c r="F60" s="590"/>
      <c r="G60" s="548">
        <f t="shared" si="11"/>
        <v>0</v>
      </c>
      <c r="H60" s="548"/>
      <c r="I60" s="548"/>
      <c r="J60" s="548">
        <f t="shared" si="12"/>
        <v>0</v>
      </c>
      <c r="K60" s="548"/>
      <c r="M60" s="553">
        <v>42</v>
      </c>
      <c r="N60" s="554"/>
      <c r="O60" s="555">
        <v>0</v>
      </c>
      <c r="P60" s="556"/>
      <c r="Q60" s="556"/>
    </row>
    <row r="61" spans="1:17" ht="15">
      <c r="A61" s="539">
        <f t="shared" si="0"/>
        <v>58</v>
      </c>
      <c r="B61" s="551"/>
      <c r="C61" s="582" t="s">
        <v>858</v>
      </c>
      <c r="D61" s="575" t="s">
        <v>325</v>
      </c>
      <c r="E61" s="653">
        <v>8</v>
      </c>
      <c r="F61" s="590"/>
      <c r="G61" s="548">
        <f t="shared" si="11"/>
        <v>0</v>
      </c>
      <c r="H61" s="548"/>
      <c r="I61" s="548"/>
      <c r="J61" s="548">
        <f t="shared" si="12"/>
        <v>0</v>
      </c>
      <c r="K61" s="548"/>
      <c r="M61" s="553">
        <v>48</v>
      </c>
      <c r="N61" s="554"/>
      <c r="O61" s="555">
        <v>0</v>
      </c>
      <c r="P61" s="556"/>
      <c r="Q61" s="556"/>
    </row>
    <row r="62" spans="1:17" ht="15">
      <c r="A62" s="539">
        <f t="shared" si="0"/>
        <v>59</v>
      </c>
      <c r="B62" s="551"/>
      <c r="C62" s="582" t="s">
        <v>859</v>
      </c>
      <c r="D62" s="575" t="s">
        <v>325</v>
      </c>
      <c r="E62" s="653">
        <v>24</v>
      </c>
      <c r="F62" s="590"/>
      <c r="G62" s="548">
        <f t="shared" si="11"/>
        <v>0</v>
      </c>
      <c r="H62" s="548"/>
      <c r="I62" s="548"/>
      <c r="J62" s="548">
        <f t="shared" si="12"/>
        <v>0</v>
      </c>
      <c r="K62" s="548"/>
      <c r="M62" s="553">
        <v>1.5</v>
      </c>
      <c r="N62" s="554"/>
      <c r="O62" s="555">
        <v>0</v>
      </c>
      <c r="P62" s="556"/>
      <c r="Q62" s="556"/>
    </row>
    <row r="63" spans="1:17" ht="15">
      <c r="A63" s="539">
        <f t="shared" si="0"/>
        <v>60</v>
      </c>
      <c r="B63" s="551"/>
      <c r="C63" s="582" t="s">
        <v>860</v>
      </c>
      <c r="D63" s="575" t="s">
        <v>325</v>
      </c>
      <c r="E63" s="653">
        <v>6</v>
      </c>
      <c r="F63" s="590"/>
      <c r="G63" s="548">
        <f t="shared" si="11"/>
        <v>0</v>
      </c>
      <c r="H63" s="548"/>
      <c r="I63" s="548"/>
      <c r="J63" s="548">
        <f t="shared" si="12"/>
        <v>0</v>
      </c>
      <c r="K63" s="548"/>
      <c r="M63" s="553">
        <v>26</v>
      </c>
      <c r="N63" s="554"/>
      <c r="O63" s="555">
        <v>0</v>
      </c>
      <c r="P63" s="556"/>
      <c r="Q63" s="556"/>
    </row>
    <row r="64" spans="1:17" ht="15">
      <c r="A64" s="539">
        <f t="shared" si="0"/>
        <v>61</v>
      </c>
      <c r="B64" s="551"/>
      <c r="C64" s="582" t="s">
        <v>861</v>
      </c>
      <c r="D64" s="575" t="s">
        <v>325</v>
      </c>
      <c r="E64" s="653">
        <v>3</v>
      </c>
      <c r="F64" s="590"/>
      <c r="G64" s="548">
        <f t="shared" si="11"/>
        <v>0</v>
      </c>
      <c r="H64" s="548"/>
      <c r="I64" s="548"/>
      <c r="J64" s="548">
        <f t="shared" si="12"/>
        <v>0</v>
      </c>
      <c r="K64" s="548"/>
      <c r="M64" s="553">
        <v>18</v>
      </c>
      <c r="N64" s="554"/>
      <c r="O64" s="555">
        <v>0</v>
      </c>
      <c r="P64" s="556"/>
      <c r="Q64" s="556"/>
    </row>
    <row r="65" spans="1:17" ht="15">
      <c r="A65" s="539">
        <f t="shared" si="0"/>
        <v>62</v>
      </c>
      <c r="B65" s="551"/>
      <c r="C65" s="582" t="s">
        <v>862</v>
      </c>
      <c r="D65" s="575" t="s">
        <v>325</v>
      </c>
      <c r="E65" s="653">
        <v>8</v>
      </c>
      <c r="F65" s="590"/>
      <c r="G65" s="548">
        <f t="shared" si="11"/>
        <v>0</v>
      </c>
      <c r="H65" s="548"/>
      <c r="I65" s="548"/>
      <c r="J65" s="548">
        <f t="shared" si="12"/>
        <v>0</v>
      </c>
      <c r="K65" s="548"/>
      <c r="M65" s="553">
        <v>6.5</v>
      </c>
      <c r="N65" s="554"/>
      <c r="O65" s="555">
        <v>0</v>
      </c>
      <c r="P65" s="556"/>
      <c r="Q65" s="556"/>
    </row>
    <row r="66" spans="1:17" ht="15">
      <c r="A66" s="539">
        <f t="shared" si="0"/>
        <v>63</v>
      </c>
      <c r="B66" s="551"/>
      <c r="C66" s="582" t="s">
        <v>863</v>
      </c>
      <c r="D66" s="575" t="s">
        <v>184</v>
      </c>
      <c r="E66" s="653">
        <v>4</v>
      </c>
      <c r="F66" s="590"/>
      <c r="G66" s="548">
        <f t="shared" si="11"/>
        <v>0</v>
      </c>
      <c r="H66" s="548"/>
      <c r="I66" s="548"/>
      <c r="J66" s="548">
        <f t="shared" si="12"/>
        <v>0</v>
      </c>
      <c r="K66" s="548"/>
      <c r="M66" s="553">
        <v>18</v>
      </c>
      <c r="N66" s="554"/>
      <c r="O66" s="555">
        <v>0</v>
      </c>
      <c r="P66" s="556"/>
      <c r="Q66" s="556"/>
    </row>
    <row r="67" spans="1:17" ht="15">
      <c r="A67" s="539">
        <f t="shared" si="0"/>
        <v>64</v>
      </c>
      <c r="B67" s="551"/>
      <c r="C67" s="579"/>
      <c r="D67" s="575"/>
      <c r="E67" s="575"/>
      <c r="F67" s="591"/>
      <c r="G67" s="548"/>
      <c r="H67" s="548"/>
      <c r="I67" s="548"/>
      <c r="J67" s="548"/>
      <c r="K67" s="548"/>
      <c r="M67" s="553"/>
      <c r="N67" s="554"/>
      <c r="O67" s="555"/>
      <c r="P67" s="556"/>
      <c r="Q67" s="556"/>
    </row>
    <row r="68" spans="1:17" ht="15">
      <c r="A68" s="539">
        <f t="shared" si="0"/>
        <v>65</v>
      </c>
      <c r="B68" s="551"/>
      <c r="C68" s="581" t="s">
        <v>797</v>
      </c>
      <c r="D68" s="575"/>
      <c r="E68" s="575"/>
      <c r="F68" s="591"/>
      <c r="G68" s="548"/>
      <c r="H68" s="548"/>
      <c r="I68" s="548"/>
      <c r="J68" s="548"/>
      <c r="K68" s="548"/>
      <c r="M68" s="553"/>
      <c r="N68" s="554"/>
      <c r="O68" s="555"/>
      <c r="P68" s="556"/>
      <c r="Q68" s="556"/>
    </row>
    <row r="69" spans="1:17" ht="15">
      <c r="A69" s="539">
        <f t="shared" si="0"/>
        <v>66</v>
      </c>
      <c r="B69" s="551"/>
      <c r="C69" s="579" t="s">
        <v>798</v>
      </c>
      <c r="D69" s="575" t="s">
        <v>719</v>
      </c>
      <c r="E69" s="575">
        <v>5</v>
      </c>
      <c r="F69" s="590"/>
      <c r="G69" s="548">
        <f aca="true" t="shared" si="13" ref="G69:G71">F69*E69</f>
        <v>0</v>
      </c>
      <c r="H69" s="548"/>
      <c r="I69" s="548"/>
      <c r="J69" s="548">
        <f>G69+I69</f>
        <v>0</v>
      </c>
      <c r="K69" s="548"/>
      <c r="M69" s="553">
        <v>14.5</v>
      </c>
      <c r="N69" s="554"/>
      <c r="O69" s="555">
        <v>0</v>
      </c>
      <c r="P69" s="556"/>
      <c r="Q69" s="556"/>
    </row>
    <row r="70" spans="1:17" ht="15">
      <c r="A70" s="539">
        <f aca="true" t="shared" si="14" ref="A70:A104">A69+1</f>
        <v>67</v>
      </c>
      <c r="B70" s="551"/>
      <c r="C70" s="582" t="s">
        <v>799</v>
      </c>
      <c r="D70" s="575" t="s">
        <v>325</v>
      </c>
      <c r="E70" s="575">
        <v>4</v>
      </c>
      <c r="F70" s="590"/>
      <c r="G70" s="548">
        <f t="shared" si="13"/>
        <v>0</v>
      </c>
      <c r="H70" s="548"/>
      <c r="I70" s="548"/>
      <c r="J70" s="548">
        <f>G70+I70</f>
        <v>0</v>
      </c>
      <c r="K70" s="548"/>
      <c r="M70" s="553">
        <v>9.4</v>
      </c>
      <c r="N70" s="554"/>
      <c r="O70" s="555">
        <v>0</v>
      </c>
      <c r="P70" s="556"/>
      <c r="Q70" s="556"/>
    </row>
    <row r="71" spans="1:17" ht="15">
      <c r="A71" s="539">
        <f t="shared" si="14"/>
        <v>68</v>
      </c>
      <c r="B71" s="551"/>
      <c r="C71" s="582" t="s">
        <v>800</v>
      </c>
      <c r="D71" s="575" t="s">
        <v>325</v>
      </c>
      <c r="E71" s="575">
        <v>70</v>
      </c>
      <c r="F71" s="590"/>
      <c r="G71" s="548">
        <f t="shared" si="13"/>
        <v>0</v>
      </c>
      <c r="H71" s="548"/>
      <c r="I71" s="548"/>
      <c r="J71" s="548">
        <f>G71+I71</f>
        <v>0</v>
      </c>
      <c r="K71" s="548"/>
      <c r="M71" s="553">
        <v>6.5</v>
      </c>
      <c r="N71" s="554"/>
      <c r="O71" s="555">
        <v>0</v>
      </c>
      <c r="P71" s="556"/>
      <c r="Q71" s="556"/>
    </row>
    <row r="72" spans="1:17" ht="15">
      <c r="A72" s="539">
        <f t="shared" si="14"/>
        <v>69</v>
      </c>
      <c r="B72" s="551"/>
      <c r="C72" s="579"/>
      <c r="D72" s="575"/>
      <c r="E72" s="575"/>
      <c r="F72" s="548"/>
      <c r="G72" s="548"/>
      <c r="H72" s="548"/>
      <c r="I72" s="548"/>
      <c r="J72" s="548"/>
      <c r="K72" s="548"/>
      <c r="M72" s="553"/>
      <c r="N72" s="554"/>
      <c r="O72" s="555"/>
      <c r="P72" s="556"/>
      <c r="Q72" s="556"/>
    </row>
    <row r="73" spans="1:17" ht="15">
      <c r="A73" s="539">
        <f t="shared" si="14"/>
        <v>70</v>
      </c>
      <c r="B73" s="551"/>
      <c r="C73" s="581" t="s">
        <v>801</v>
      </c>
      <c r="D73" s="583"/>
      <c r="E73" s="575"/>
      <c r="F73" s="548"/>
      <c r="G73" s="548"/>
      <c r="H73" s="548"/>
      <c r="I73" s="548"/>
      <c r="J73" s="548"/>
      <c r="K73" s="548"/>
      <c r="M73" s="553"/>
      <c r="N73" s="554"/>
      <c r="O73" s="555"/>
      <c r="P73" s="556"/>
      <c r="Q73" s="556"/>
    </row>
    <row r="74" spans="1:17" ht="15">
      <c r="A74" s="539">
        <f t="shared" si="14"/>
        <v>71</v>
      </c>
      <c r="B74" s="551"/>
      <c r="C74" s="580" t="s">
        <v>802</v>
      </c>
      <c r="D74" s="575" t="s">
        <v>483</v>
      </c>
      <c r="E74" s="575">
        <v>2</v>
      </c>
      <c r="F74" s="548"/>
      <c r="G74" s="548"/>
      <c r="H74" s="590"/>
      <c r="I74" s="548">
        <f>H74*E74</f>
        <v>0</v>
      </c>
      <c r="J74" s="548">
        <f aca="true" t="shared" si="15" ref="J74:J79">G74+I74</f>
        <v>0</v>
      </c>
      <c r="K74" s="548"/>
      <c r="M74" s="553">
        <v>0</v>
      </c>
      <c r="N74" s="554"/>
      <c r="O74" s="555">
        <v>450</v>
      </c>
      <c r="P74" s="556"/>
      <c r="Q74" s="556"/>
    </row>
    <row r="75" spans="1:17" ht="15">
      <c r="A75" s="539">
        <f t="shared" si="14"/>
        <v>72</v>
      </c>
      <c r="B75" s="551"/>
      <c r="C75" s="580" t="s">
        <v>803</v>
      </c>
      <c r="D75" s="575" t="s">
        <v>483</v>
      </c>
      <c r="E75" s="575">
        <v>2</v>
      </c>
      <c r="F75" s="548"/>
      <c r="G75" s="548"/>
      <c r="H75" s="590"/>
      <c r="I75" s="548">
        <f aca="true" t="shared" si="16" ref="I75:I77">H75*E75</f>
        <v>0</v>
      </c>
      <c r="J75" s="548">
        <f t="shared" si="15"/>
        <v>0</v>
      </c>
      <c r="K75" s="548"/>
      <c r="M75" s="553">
        <v>0</v>
      </c>
      <c r="N75" s="554"/>
      <c r="O75" s="555">
        <v>450</v>
      </c>
      <c r="P75" s="556"/>
      <c r="Q75" s="556"/>
    </row>
    <row r="76" spans="1:17" ht="15">
      <c r="A76" s="539">
        <f t="shared" si="14"/>
        <v>73</v>
      </c>
      <c r="B76" s="551"/>
      <c r="C76" s="580" t="s">
        <v>804</v>
      </c>
      <c r="D76" s="575" t="s">
        <v>483</v>
      </c>
      <c r="E76" s="575">
        <v>1</v>
      </c>
      <c r="F76" s="548"/>
      <c r="G76" s="548"/>
      <c r="H76" s="590"/>
      <c r="I76" s="548">
        <f t="shared" si="16"/>
        <v>0</v>
      </c>
      <c r="J76" s="548">
        <f t="shared" si="15"/>
        <v>0</v>
      </c>
      <c r="K76" s="548"/>
      <c r="M76" s="553">
        <v>0</v>
      </c>
      <c r="N76" s="554"/>
      <c r="O76" s="555">
        <v>450</v>
      </c>
      <c r="P76" s="556"/>
      <c r="Q76" s="556"/>
    </row>
    <row r="77" spans="1:17" ht="15">
      <c r="A77" s="539">
        <f t="shared" si="14"/>
        <v>74</v>
      </c>
      <c r="B77" s="551"/>
      <c r="C77" s="580" t="s">
        <v>805</v>
      </c>
      <c r="D77" s="575" t="s">
        <v>483</v>
      </c>
      <c r="E77" s="575">
        <v>1</v>
      </c>
      <c r="F77" s="548"/>
      <c r="G77" s="548"/>
      <c r="H77" s="590"/>
      <c r="I77" s="548">
        <f t="shared" si="16"/>
        <v>0</v>
      </c>
      <c r="J77" s="548">
        <f t="shared" si="15"/>
        <v>0</v>
      </c>
      <c r="K77" s="548"/>
      <c r="M77" s="553">
        <v>0</v>
      </c>
      <c r="N77" s="554"/>
      <c r="O77" s="555">
        <v>450</v>
      </c>
      <c r="P77" s="556"/>
      <c r="Q77" s="556"/>
    </row>
    <row r="78" spans="1:17" ht="15">
      <c r="A78" s="539">
        <f t="shared" si="14"/>
        <v>75</v>
      </c>
      <c r="B78" s="551"/>
      <c r="C78" s="584" t="s">
        <v>806</v>
      </c>
      <c r="D78" s="575" t="s">
        <v>325</v>
      </c>
      <c r="E78" s="575">
        <v>2</v>
      </c>
      <c r="F78" s="590"/>
      <c r="G78" s="548">
        <f aca="true" t="shared" si="17" ref="G78:G79">F78*E78</f>
        <v>0</v>
      </c>
      <c r="H78" s="591"/>
      <c r="I78" s="548"/>
      <c r="J78" s="548">
        <f t="shared" si="15"/>
        <v>0</v>
      </c>
      <c r="K78" s="548"/>
      <c r="M78" s="553">
        <v>550</v>
      </c>
      <c r="N78" s="554"/>
      <c r="O78" s="555">
        <v>0</v>
      </c>
      <c r="P78" s="556"/>
      <c r="Q78" s="556"/>
    </row>
    <row r="79" spans="1:17" ht="15">
      <c r="A79" s="539">
        <f t="shared" si="14"/>
        <v>76</v>
      </c>
      <c r="B79" s="551"/>
      <c r="C79" s="584" t="s">
        <v>807</v>
      </c>
      <c r="D79" s="575" t="s">
        <v>184</v>
      </c>
      <c r="E79" s="575">
        <v>12</v>
      </c>
      <c r="F79" s="590"/>
      <c r="G79" s="548">
        <f t="shared" si="17"/>
        <v>0</v>
      </c>
      <c r="H79" s="591"/>
      <c r="I79" s="548"/>
      <c r="J79" s="548">
        <f t="shared" si="15"/>
        <v>0</v>
      </c>
      <c r="K79" s="548"/>
      <c r="M79" s="553">
        <v>24</v>
      </c>
      <c r="N79" s="554"/>
      <c r="O79" s="555">
        <v>0</v>
      </c>
      <c r="P79" s="556"/>
      <c r="Q79" s="556"/>
    </row>
    <row r="80" spans="1:17" ht="15">
      <c r="A80" s="539">
        <f t="shared" si="14"/>
        <v>77</v>
      </c>
      <c r="B80" s="551"/>
      <c r="C80" s="584"/>
      <c r="D80" s="575"/>
      <c r="E80" s="575"/>
      <c r="F80" s="548"/>
      <c r="G80" s="548"/>
      <c r="H80" s="591"/>
      <c r="I80" s="548"/>
      <c r="J80" s="548"/>
      <c r="K80" s="548"/>
      <c r="M80" s="553"/>
      <c r="N80" s="554"/>
      <c r="O80" s="555"/>
      <c r="P80" s="556"/>
      <c r="Q80" s="556"/>
    </row>
    <row r="81" spans="1:17" ht="15">
      <c r="A81" s="539">
        <f t="shared" si="14"/>
        <v>78</v>
      </c>
      <c r="B81" s="551"/>
      <c r="C81" s="584"/>
      <c r="D81" s="575"/>
      <c r="E81" s="575"/>
      <c r="F81" s="548"/>
      <c r="G81" s="548"/>
      <c r="H81" s="591"/>
      <c r="I81" s="548"/>
      <c r="J81" s="548"/>
      <c r="K81" s="548"/>
      <c r="M81" s="553"/>
      <c r="N81" s="554"/>
      <c r="O81" s="555"/>
      <c r="P81" s="556"/>
      <c r="Q81" s="556"/>
    </row>
    <row r="82" spans="1:17" ht="15">
      <c r="A82" s="539">
        <f t="shared" si="14"/>
        <v>79</v>
      </c>
      <c r="B82" s="551"/>
      <c r="C82" s="581" t="s">
        <v>816</v>
      </c>
      <c r="D82" s="575"/>
      <c r="E82" s="575"/>
      <c r="F82" s="548"/>
      <c r="G82" s="548"/>
      <c r="H82" s="591"/>
      <c r="I82" s="548"/>
      <c r="J82" s="548"/>
      <c r="K82" s="548"/>
      <c r="M82" s="553"/>
      <c r="N82" s="554"/>
      <c r="O82" s="555"/>
      <c r="P82" s="556"/>
      <c r="Q82" s="556"/>
    </row>
    <row r="83" spans="1:17" ht="15">
      <c r="A83" s="539">
        <f t="shared" si="14"/>
        <v>80</v>
      </c>
      <c r="B83" s="551"/>
      <c r="C83" s="579" t="s">
        <v>817</v>
      </c>
      <c r="D83" s="575" t="s">
        <v>325</v>
      </c>
      <c r="E83" s="575">
        <v>1</v>
      </c>
      <c r="F83" s="548"/>
      <c r="G83" s="548"/>
      <c r="H83" s="590"/>
      <c r="I83" s="548">
        <f aca="true" t="shared" si="18" ref="I83:I94">H83*E83</f>
        <v>0</v>
      </c>
      <c r="J83" s="548">
        <f aca="true" t="shared" si="19" ref="J83:J90">G83+I83</f>
        <v>0</v>
      </c>
      <c r="K83" s="548"/>
      <c r="M83" s="553">
        <v>0</v>
      </c>
      <c r="N83" s="554"/>
      <c r="O83" s="555">
        <v>180</v>
      </c>
      <c r="P83" s="556"/>
      <c r="Q83" s="556"/>
    </row>
    <row r="84" spans="1:17" ht="15">
      <c r="A84" s="539">
        <f t="shared" si="14"/>
        <v>81</v>
      </c>
      <c r="B84" s="551"/>
      <c r="C84" s="524" t="s">
        <v>818</v>
      </c>
      <c r="D84" s="575" t="s">
        <v>325</v>
      </c>
      <c r="E84" s="575">
        <v>51</v>
      </c>
      <c r="F84" s="548"/>
      <c r="G84" s="548"/>
      <c r="H84" s="590"/>
      <c r="I84" s="548">
        <f t="shared" si="18"/>
        <v>0</v>
      </c>
      <c r="J84" s="548">
        <f t="shared" si="19"/>
        <v>0</v>
      </c>
      <c r="K84" s="548"/>
      <c r="M84" s="553">
        <v>0</v>
      </c>
      <c r="N84" s="554"/>
      <c r="O84" s="555">
        <v>4.5</v>
      </c>
      <c r="P84" s="556"/>
      <c r="Q84" s="556"/>
    </row>
    <row r="85" spans="1:17" ht="15">
      <c r="A85" s="539">
        <f t="shared" si="14"/>
        <v>82</v>
      </c>
      <c r="B85" s="551"/>
      <c r="C85" s="524" t="s">
        <v>819</v>
      </c>
      <c r="D85" s="523" t="s">
        <v>325</v>
      </c>
      <c r="E85" s="523">
        <v>42</v>
      </c>
      <c r="F85" s="548"/>
      <c r="G85" s="548"/>
      <c r="H85" s="590"/>
      <c r="I85" s="548">
        <f t="shared" si="18"/>
        <v>0</v>
      </c>
      <c r="J85" s="548">
        <f t="shared" si="19"/>
        <v>0</v>
      </c>
      <c r="K85" s="548"/>
      <c r="M85" s="553">
        <v>0</v>
      </c>
      <c r="N85" s="554"/>
      <c r="O85" s="555">
        <v>3.2</v>
      </c>
      <c r="P85" s="556"/>
      <c r="Q85" s="556"/>
    </row>
    <row r="86" spans="1:17" ht="15">
      <c r="A86" s="539">
        <f t="shared" si="14"/>
        <v>83</v>
      </c>
      <c r="B86" s="551"/>
      <c r="C86" s="524" t="s">
        <v>820</v>
      </c>
      <c r="D86" s="523" t="s">
        <v>325</v>
      </c>
      <c r="E86" s="523">
        <v>48</v>
      </c>
      <c r="F86" s="548"/>
      <c r="G86" s="548"/>
      <c r="H86" s="590"/>
      <c r="I86" s="548">
        <f t="shared" si="18"/>
        <v>0</v>
      </c>
      <c r="J86" s="548">
        <f>G86+I86</f>
        <v>0</v>
      </c>
      <c r="K86" s="548"/>
      <c r="M86" s="553">
        <v>0</v>
      </c>
      <c r="N86" s="554"/>
      <c r="O86" s="555">
        <v>4.8</v>
      </c>
      <c r="P86" s="556"/>
      <c r="Q86" s="556"/>
    </row>
    <row r="87" spans="1:17" ht="15">
      <c r="A87" s="539">
        <f t="shared" si="14"/>
        <v>84</v>
      </c>
      <c r="B87" s="551"/>
      <c r="C87" s="579" t="s">
        <v>911</v>
      </c>
      <c r="D87" s="575" t="s">
        <v>483</v>
      </c>
      <c r="E87" s="575">
        <v>3</v>
      </c>
      <c r="F87" s="548"/>
      <c r="G87" s="548"/>
      <c r="H87" s="590"/>
      <c r="I87" s="548">
        <f t="shared" si="18"/>
        <v>0</v>
      </c>
      <c r="J87" s="548">
        <f t="shared" si="19"/>
        <v>0</v>
      </c>
      <c r="K87" s="548"/>
      <c r="M87" s="553">
        <v>0</v>
      </c>
      <c r="N87" s="554"/>
      <c r="O87" s="555">
        <v>450</v>
      </c>
      <c r="P87" s="556"/>
      <c r="Q87" s="556"/>
    </row>
    <row r="88" spans="1:17" ht="15">
      <c r="A88" s="539">
        <f t="shared" si="14"/>
        <v>85</v>
      </c>
      <c r="B88" s="551"/>
      <c r="C88" s="579" t="s">
        <v>822</v>
      </c>
      <c r="D88" s="575" t="s">
        <v>483</v>
      </c>
      <c r="E88" s="575">
        <v>2.5</v>
      </c>
      <c r="F88" s="548"/>
      <c r="G88" s="548"/>
      <c r="H88" s="590"/>
      <c r="I88" s="548">
        <f t="shared" si="18"/>
        <v>0</v>
      </c>
      <c r="J88" s="548">
        <f t="shared" si="19"/>
        <v>0</v>
      </c>
      <c r="K88" s="548"/>
      <c r="M88" s="553">
        <v>0</v>
      </c>
      <c r="N88" s="554"/>
      <c r="O88" s="555">
        <v>450</v>
      </c>
      <c r="P88" s="556"/>
      <c r="Q88" s="556"/>
    </row>
    <row r="89" spans="1:17" ht="15">
      <c r="A89" s="539">
        <f t="shared" si="14"/>
        <v>86</v>
      </c>
      <c r="B89" s="551"/>
      <c r="C89" s="579" t="s">
        <v>912</v>
      </c>
      <c r="D89" s="575" t="s">
        <v>325</v>
      </c>
      <c r="E89" s="575">
        <v>2</v>
      </c>
      <c r="F89" s="548"/>
      <c r="G89" s="548"/>
      <c r="H89" s="590"/>
      <c r="I89" s="548">
        <f t="shared" si="18"/>
        <v>0</v>
      </c>
      <c r="J89" s="548">
        <f t="shared" si="19"/>
        <v>0</v>
      </c>
      <c r="K89" s="548"/>
      <c r="M89" s="553">
        <v>0</v>
      </c>
      <c r="N89" s="554"/>
      <c r="O89" s="555">
        <v>420</v>
      </c>
      <c r="P89" s="556"/>
      <c r="Q89" s="556"/>
    </row>
    <row r="90" spans="1:17" ht="15">
      <c r="A90" s="539">
        <f t="shared" si="14"/>
        <v>87</v>
      </c>
      <c r="B90" s="551"/>
      <c r="C90" s="579" t="s">
        <v>825</v>
      </c>
      <c r="D90" s="523" t="s">
        <v>826</v>
      </c>
      <c r="E90" s="523">
        <v>10</v>
      </c>
      <c r="F90" s="548"/>
      <c r="G90" s="548"/>
      <c r="H90" s="590"/>
      <c r="I90" s="548">
        <f t="shared" si="18"/>
        <v>0</v>
      </c>
      <c r="J90" s="548">
        <f t="shared" si="19"/>
        <v>0</v>
      </c>
      <c r="K90" s="548"/>
      <c r="M90" s="553">
        <v>0</v>
      </c>
      <c r="N90" s="554"/>
      <c r="O90" s="555">
        <v>450</v>
      </c>
      <c r="P90" s="556"/>
      <c r="Q90" s="556"/>
    </row>
    <row r="91" spans="1:17" ht="15">
      <c r="A91" s="539">
        <f t="shared" si="14"/>
        <v>88</v>
      </c>
      <c r="B91" s="551"/>
      <c r="C91" s="579" t="s">
        <v>827</v>
      </c>
      <c r="D91" s="523" t="s">
        <v>826</v>
      </c>
      <c r="E91" s="523">
        <v>8</v>
      </c>
      <c r="F91" s="548"/>
      <c r="G91" s="548"/>
      <c r="H91" s="590"/>
      <c r="I91" s="548">
        <f t="shared" si="18"/>
        <v>0</v>
      </c>
      <c r="J91" s="548">
        <f>G91+I91</f>
        <v>0</v>
      </c>
      <c r="K91" s="548"/>
      <c r="M91" s="553">
        <v>0</v>
      </c>
      <c r="N91" s="554"/>
      <c r="O91" s="555">
        <v>450</v>
      </c>
      <c r="P91" s="556"/>
      <c r="Q91" s="556"/>
    </row>
    <row r="92" spans="1:17" ht="24.75">
      <c r="A92" s="539">
        <f t="shared" si="14"/>
        <v>89</v>
      </c>
      <c r="B92" s="551"/>
      <c r="C92" s="557" t="s">
        <v>913</v>
      </c>
      <c r="D92" s="523" t="s">
        <v>826</v>
      </c>
      <c r="E92" s="523">
        <v>10</v>
      </c>
      <c r="F92" s="548"/>
      <c r="G92" s="548"/>
      <c r="H92" s="590"/>
      <c r="I92" s="548">
        <f t="shared" si="18"/>
        <v>0</v>
      </c>
      <c r="J92" s="548">
        <f>G92+I92</f>
        <v>0</v>
      </c>
      <c r="K92" s="548"/>
      <c r="M92" s="553">
        <v>0</v>
      </c>
      <c r="N92" s="554"/>
      <c r="O92" s="555">
        <v>450</v>
      </c>
      <c r="P92" s="556"/>
      <c r="Q92" s="556"/>
    </row>
    <row r="93" spans="1:17" ht="15">
      <c r="A93" s="539">
        <f t="shared" si="14"/>
        <v>90</v>
      </c>
      <c r="B93" s="551"/>
      <c r="C93" s="524" t="s">
        <v>829</v>
      </c>
      <c r="D93" s="523" t="s">
        <v>826</v>
      </c>
      <c r="E93" s="523">
        <v>24</v>
      </c>
      <c r="F93" s="548"/>
      <c r="G93" s="548"/>
      <c r="H93" s="590"/>
      <c r="I93" s="548">
        <f t="shared" si="18"/>
        <v>0</v>
      </c>
      <c r="J93" s="548">
        <f>G93+I93</f>
        <v>0</v>
      </c>
      <c r="K93" s="548"/>
      <c r="M93" s="553">
        <v>0</v>
      </c>
      <c r="N93" s="554"/>
      <c r="O93" s="555">
        <v>450</v>
      </c>
      <c r="P93" s="556"/>
      <c r="Q93" s="556"/>
    </row>
    <row r="94" spans="1:17" ht="15">
      <c r="A94" s="539">
        <f t="shared" si="14"/>
        <v>91</v>
      </c>
      <c r="B94" s="551"/>
      <c r="C94" s="524" t="s">
        <v>830</v>
      </c>
      <c r="D94" s="523" t="s">
        <v>826</v>
      </c>
      <c r="E94" s="523">
        <v>5</v>
      </c>
      <c r="F94" s="548"/>
      <c r="G94" s="548"/>
      <c r="H94" s="590"/>
      <c r="I94" s="548">
        <f t="shared" si="18"/>
        <v>0</v>
      </c>
      <c r="J94" s="548">
        <f>G94+I94</f>
        <v>0</v>
      </c>
      <c r="K94" s="548"/>
      <c r="M94" s="553">
        <v>0</v>
      </c>
      <c r="N94" s="554"/>
      <c r="O94" s="555">
        <v>450</v>
      </c>
      <c r="P94" s="556"/>
      <c r="Q94" s="556"/>
    </row>
    <row r="95" spans="1:17" ht="15">
      <c r="A95" s="539">
        <f t="shared" si="14"/>
        <v>92</v>
      </c>
      <c r="B95" s="551"/>
      <c r="C95" s="579"/>
      <c r="D95" s="575"/>
      <c r="E95" s="575"/>
      <c r="F95" s="548"/>
      <c r="G95" s="548"/>
      <c r="H95" s="591"/>
      <c r="I95" s="548"/>
      <c r="J95" s="548"/>
      <c r="K95" s="548"/>
      <c r="M95" s="553"/>
      <c r="N95" s="554"/>
      <c r="O95" s="555"/>
      <c r="P95" s="556"/>
      <c r="Q95" s="556"/>
    </row>
    <row r="96" spans="1:17" ht="15">
      <c r="A96" s="539">
        <f t="shared" si="14"/>
        <v>93</v>
      </c>
      <c r="B96" s="551"/>
      <c r="C96" s="520" t="s">
        <v>831</v>
      </c>
      <c r="D96" s="524" t="s">
        <v>832</v>
      </c>
      <c r="E96" s="523">
        <v>3</v>
      </c>
      <c r="F96" s="548"/>
      <c r="G96" s="548"/>
      <c r="H96" s="590"/>
      <c r="I96" s="548">
        <f aca="true" t="shared" si="20" ref="I96:I97">H96*E96</f>
        <v>0</v>
      </c>
      <c r="J96" s="548">
        <f aca="true" t="shared" si="21" ref="J96:J101">G96+I96</f>
        <v>0</v>
      </c>
      <c r="K96" s="548"/>
      <c r="M96" s="553">
        <v>0</v>
      </c>
      <c r="N96" s="554"/>
      <c r="O96" s="555">
        <v>450</v>
      </c>
      <c r="P96" s="556"/>
      <c r="Q96" s="556"/>
    </row>
    <row r="97" spans="1:17" ht="15">
      <c r="A97" s="539">
        <f t="shared" si="14"/>
        <v>94</v>
      </c>
      <c r="B97" s="551"/>
      <c r="C97" s="520" t="s">
        <v>833</v>
      </c>
      <c r="D97" s="524" t="s">
        <v>834</v>
      </c>
      <c r="E97" s="523">
        <v>2.5</v>
      </c>
      <c r="F97" s="548"/>
      <c r="G97" s="548"/>
      <c r="H97" s="590"/>
      <c r="I97" s="548">
        <f t="shared" si="20"/>
        <v>0</v>
      </c>
      <c r="J97" s="548">
        <f t="shared" si="21"/>
        <v>0</v>
      </c>
      <c r="K97" s="548"/>
      <c r="M97" s="553">
        <v>0</v>
      </c>
      <c r="N97" s="554"/>
      <c r="O97" s="555">
        <v>450</v>
      </c>
      <c r="P97" s="556"/>
      <c r="Q97" s="556"/>
    </row>
    <row r="98" spans="1:17" ht="15">
      <c r="A98" s="539">
        <f t="shared" si="14"/>
        <v>95</v>
      </c>
      <c r="B98" s="551"/>
      <c r="C98" s="520" t="s">
        <v>835</v>
      </c>
      <c r="D98" s="524" t="s">
        <v>836</v>
      </c>
      <c r="E98" s="523">
        <v>20</v>
      </c>
      <c r="F98" s="590"/>
      <c r="G98" s="548">
        <f aca="true" t="shared" si="22" ref="G98">F98*E98</f>
        <v>0</v>
      </c>
      <c r="H98" s="591"/>
      <c r="I98" s="548"/>
      <c r="J98" s="548">
        <f t="shared" si="21"/>
        <v>0</v>
      </c>
      <c r="K98" s="548"/>
      <c r="M98" s="553">
        <v>15</v>
      </c>
      <c r="N98" s="554"/>
      <c r="O98" s="555">
        <v>0</v>
      </c>
      <c r="P98" s="556"/>
      <c r="Q98" s="556"/>
    </row>
    <row r="99" spans="1:17" ht="15">
      <c r="A99" s="539">
        <f t="shared" si="14"/>
        <v>96</v>
      </c>
      <c r="B99" s="551"/>
      <c r="C99" s="520" t="s">
        <v>837</v>
      </c>
      <c r="D99" s="524" t="s">
        <v>838</v>
      </c>
      <c r="E99" s="523">
        <v>2.5</v>
      </c>
      <c r="F99" s="548"/>
      <c r="G99" s="548"/>
      <c r="H99" s="590"/>
      <c r="I99" s="548">
        <f aca="true" t="shared" si="23" ref="I99:I101">H99*E99</f>
        <v>0</v>
      </c>
      <c r="J99" s="548">
        <f t="shared" si="21"/>
        <v>0</v>
      </c>
      <c r="K99" s="548"/>
      <c r="M99" s="553">
        <v>0</v>
      </c>
      <c r="N99" s="554"/>
      <c r="O99" s="555">
        <v>450</v>
      </c>
      <c r="P99" s="556"/>
      <c r="Q99" s="556"/>
    </row>
    <row r="100" spans="1:17" ht="15">
      <c r="A100" s="539">
        <f t="shared" si="14"/>
        <v>97</v>
      </c>
      <c r="B100" s="551"/>
      <c r="C100" s="520" t="s">
        <v>839</v>
      </c>
      <c r="D100" s="524" t="s">
        <v>826</v>
      </c>
      <c r="E100" s="523">
        <v>1.5</v>
      </c>
      <c r="F100" s="548"/>
      <c r="G100" s="548"/>
      <c r="H100" s="590"/>
      <c r="I100" s="548">
        <f t="shared" si="23"/>
        <v>0</v>
      </c>
      <c r="J100" s="548">
        <f t="shared" si="21"/>
        <v>0</v>
      </c>
      <c r="K100" s="548"/>
      <c r="M100" s="553">
        <v>0</v>
      </c>
      <c r="N100" s="554"/>
      <c r="O100" s="555">
        <v>450</v>
      </c>
      <c r="P100" s="556"/>
      <c r="Q100" s="556"/>
    </row>
    <row r="101" spans="1:17" ht="15">
      <c r="A101" s="539">
        <f t="shared" si="14"/>
        <v>98</v>
      </c>
      <c r="B101" s="551"/>
      <c r="C101" s="520" t="s">
        <v>840</v>
      </c>
      <c r="D101" s="524" t="s">
        <v>770</v>
      </c>
      <c r="E101" s="523">
        <v>1</v>
      </c>
      <c r="F101" s="590"/>
      <c r="G101" s="548">
        <f aca="true" t="shared" si="24" ref="G101">F101*E101</f>
        <v>0</v>
      </c>
      <c r="H101" s="590"/>
      <c r="I101" s="548">
        <f t="shared" si="23"/>
        <v>0</v>
      </c>
      <c r="J101" s="548">
        <f t="shared" si="21"/>
        <v>0</v>
      </c>
      <c r="K101" s="548"/>
      <c r="M101" s="553">
        <v>250</v>
      </c>
      <c r="N101" s="554"/>
      <c r="O101" s="555">
        <v>200</v>
      </c>
      <c r="P101" s="556"/>
      <c r="Q101" s="556"/>
    </row>
    <row r="102" spans="1:17" ht="15">
      <c r="A102" s="539">
        <f t="shared" si="14"/>
        <v>99</v>
      </c>
      <c r="B102" s="551"/>
      <c r="C102" s="520" t="s">
        <v>841</v>
      </c>
      <c r="D102" s="524" t="s">
        <v>842</v>
      </c>
      <c r="E102" s="523">
        <v>4</v>
      </c>
      <c r="F102" s="591">
        <f>SUM(G15:G101)</f>
        <v>0</v>
      </c>
      <c r="G102" s="548">
        <f>E102%*F102</f>
        <v>0</v>
      </c>
      <c r="H102" s="548"/>
      <c r="I102" s="548"/>
      <c r="J102" s="548">
        <f>G102+I102</f>
        <v>0</v>
      </c>
      <c r="K102" s="548"/>
      <c r="M102" s="553"/>
      <c r="N102" s="554"/>
      <c r="O102" s="555"/>
      <c r="P102" s="556"/>
      <c r="Q102" s="556"/>
    </row>
    <row r="103" spans="1:17" ht="6.75" customHeight="1">
      <c r="A103" s="539">
        <f t="shared" si="14"/>
        <v>100</v>
      </c>
      <c r="F103" s="548"/>
      <c r="G103" s="548"/>
      <c r="H103" s="548"/>
      <c r="I103" s="548"/>
      <c r="J103" s="548"/>
      <c r="K103" s="548"/>
      <c r="M103" s="549"/>
      <c r="N103" s="549"/>
      <c r="O103" s="550"/>
      <c r="P103" s="549"/>
      <c r="Q103" s="549"/>
    </row>
    <row r="104" spans="1:17" ht="30">
      <c r="A104" s="539">
        <f t="shared" si="14"/>
        <v>101</v>
      </c>
      <c r="B104" s="546" t="s">
        <v>843</v>
      </c>
      <c r="C104" s="586" t="s">
        <v>914</v>
      </c>
      <c r="D104" s="559"/>
      <c r="E104" s="559"/>
      <c r="F104" s="560"/>
      <c r="G104" s="561">
        <f>SUM(G15:G102)</f>
        <v>0</v>
      </c>
      <c r="H104" s="560"/>
      <c r="I104" s="561">
        <f>SUM(I15:I102)</f>
        <v>0</v>
      </c>
      <c r="J104" s="561">
        <f>SUM(J15:J102)</f>
        <v>0</v>
      </c>
      <c r="K104" s="587"/>
      <c r="M104" s="549"/>
      <c r="N104" s="549"/>
      <c r="O104" s="550"/>
      <c r="P104" s="549"/>
      <c r="Q104" s="549"/>
    </row>
    <row r="105" spans="1:11" ht="9.75" customHeight="1">
      <c r="A105" s="539"/>
      <c r="C105" s="588"/>
      <c r="D105" s="520"/>
      <c r="E105" s="520"/>
      <c r="F105" s="520"/>
      <c r="G105" s="589"/>
      <c r="H105" s="520"/>
      <c r="I105" s="589"/>
      <c r="J105" s="589"/>
      <c r="K105" s="589"/>
    </row>
    <row r="106" spans="3:10" ht="12">
      <c r="C106" s="520"/>
      <c r="D106" s="520"/>
      <c r="E106" s="520"/>
      <c r="F106" s="520"/>
      <c r="G106" s="520"/>
      <c r="H106" s="520"/>
      <c r="I106" s="520"/>
      <c r="J106" s="520"/>
    </row>
  </sheetData>
  <sheetProtection password="DAFF" sheet="1" objects="1" scenarios="1" formatCells="0" selectLockedCells="1"/>
  <mergeCells count="6">
    <mergeCell ref="J1:J2"/>
    <mergeCell ref="D1:D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3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"/>
  <sheetViews>
    <sheetView view="pageBreakPreview" zoomScale="90" zoomScaleSheetLayoutView="90" workbookViewId="0" topLeftCell="A1">
      <selection activeCell="R34" sqref="A1:XFD1048576"/>
    </sheetView>
  </sheetViews>
  <sheetFormatPr defaultColWidth="9.28125" defaultRowHeight="12"/>
  <cols>
    <col min="1" max="4" width="12.421875" style="256" customWidth="1"/>
    <col min="5" max="5" width="10.28125" style="256" customWidth="1"/>
    <col min="6" max="7" width="12.421875" style="256" customWidth="1"/>
    <col min="8" max="9" width="10.28125" style="256" customWidth="1"/>
    <col min="10" max="10" width="9.28125" style="256" hidden="1" customWidth="1"/>
    <col min="11" max="11" width="11.00390625" style="256" hidden="1" customWidth="1"/>
    <col min="12" max="12" width="9.28125" style="256" hidden="1" customWidth="1"/>
    <col min="13" max="13" width="5.7109375" style="256" customWidth="1"/>
    <col min="14" max="15" width="9.28125" style="256" customWidth="1"/>
    <col min="16" max="16" width="11.421875" style="256" hidden="1" customWidth="1"/>
    <col min="17" max="256" width="9.28125" style="256" customWidth="1"/>
    <col min="257" max="260" width="12.421875" style="256" customWidth="1"/>
    <col min="261" max="261" width="10.28125" style="256" customWidth="1"/>
    <col min="262" max="263" width="12.421875" style="256" customWidth="1"/>
    <col min="264" max="265" width="10.28125" style="256" customWidth="1"/>
    <col min="266" max="268" width="9.28125" style="256" hidden="1" customWidth="1"/>
    <col min="269" max="269" width="5.7109375" style="256" customWidth="1"/>
    <col min="270" max="512" width="9.28125" style="256" customWidth="1"/>
    <col min="513" max="516" width="12.421875" style="256" customWidth="1"/>
    <col min="517" max="517" width="10.28125" style="256" customWidth="1"/>
    <col min="518" max="519" width="12.421875" style="256" customWidth="1"/>
    <col min="520" max="521" width="10.28125" style="256" customWidth="1"/>
    <col min="522" max="524" width="9.28125" style="256" hidden="1" customWidth="1"/>
    <col min="525" max="525" width="5.7109375" style="256" customWidth="1"/>
    <col min="526" max="768" width="9.28125" style="256" customWidth="1"/>
    <col min="769" max="772" width="12.421875" style="256" customWidth="1"/>
    <col min="773" max="773" width="10.28125" style="256" customWidth="1"/>
    <col min="774" max="775" width="12.421875" style="256" customWidth="1"/>
    <col min="776" max="777" width="10.28125" style="256" customWidth="1"/>
    <col min="778" max="780" width="9.28125" style="256" hidden="1" customWidth="1"/>
    <col min="781" max="781" width="5.7109375" style="256" customWidth="1"/>
    <col min="782" max="1024" width="9.28125" style="256" customWidth="1"/>
    <col min="1025" max="1028" width="12.421875" style="256" customWidth="1"/>
    <col min="1029" max="1029" width="10.28125" style="256" customWidth="1"/>
    <col min="1030" max="1031" width="12.421875" style="256" customWidth="1"/>
    <col min="1032" max="1033" width="10.28125" style="256" customWidth="1"/>
    <col min="1034" max="1036" width="9.28125" style="256" hidden="1" customWidth="1"/>
    <col min="1037" max="1037" width="5.7109375" style="256" customWidth="1"/>
    <col min="1038" max="1280" width="9.28125" style="256" customWidth="1"/>
    <col min="1281" max="1284" width="12.421875" style="256" customWidth="1"/>
    <col min="1285" max="1285" width="10.28125" style="256" customWidth="1"/>
    <col min="1286" max="1287" width="12.421875" style="256" customWidth="1"/>
    <col min="1288" max="1289" width="10.28125" style="256" customWidth="1"/>
    <col min="1290" max="1292" width="9.28125" style="256" hidden="1" customWidth="1"/>
    <col min="1293" max="1293" width="5.7109375" style="256" customWidth="1"/>
    <col min="1294" max="1536" width="9.28125" style="256" customWidth="1"/>
    <col min="1537" max="1540" width="12.421875" style="256" customWidth="1"/>
    <col min="1541" max="1541" width="10.28125" style="256" customWidth="1"/>
    <col min="1542" max="1543" width="12.421875" style="256" customWidth="1"/>
    <col min="1544" max="1545" width="10.28125" style="256" customWidth="1"/>
    <col min="1546" max="1548" width="9.28125" style="256" hidden="1" customWidth="1"/>
    <col min="1549" max="1549" width="5.7109375" style="256" customWidth="1"/>
    <col min="1550" max="1792" width="9.28125" style="256" customWidth="1"/>
    <col min="1793" max="1796" width="12.421875" style="256" customWidth="1"/>
    <col min="1797" max="1797" width="10.28125" style="256" customWidth="1"/>
    <col min="1798" max="1799" width="12.421875" style="256" customWidth="1"/>
    <col min="1800" max="1801" width="10.28125" style="256" customWidth="1"/>
    <col min="1802" max="1804" width="9.28125" style="256" hidden="1" customWidth="1"/>
    <col min="1805" max="1805" width="5.7109375" style="256" customWidth="1"/>
    <col min="1806" max="2048" width="9.28125" style="256" customWidth="1"/>
    <col min="2049" max="2052" width="12.421875" style="256" customWidth="1"/>
    <col min="2053" max="2053" width="10.28125" style="256" customWidth="1"/>
    <col min="2054" max="2055" width="12.421875" style="256" customWidth="1"/>
    <col min="2056" max="2057" width="10.28125" style="256" customWidth="1"/>
    <col min="2058" max="2060" width="9.28125" style="256" hidden="1" customWidth="1"/>
    <col min="2061" max="2061" width="5.7109375" style="256" customWidth="1"/>
    <col min="2062" max="2304" width="9.28125" style="256" customWidth="1"/>
    <col min="2305" max="2308" width="12.421875" style="256" customWidth="1"/>
    <col min="2309" max="2309" width="10.28125" style="256" customWidth="1"/>
    <col min="2310" max="2311" width="12.421875" style="256" customWidth="1"/>
    <col min="2312" max="2313" width="10.28125" style="256" customWidth="1"/>
    <col min="2314" max="2316" width="9.28125" style="256" hidden="1" customWidth="1"/>
    <col min="2317" max="2317" width="5.7109375" style="256" customWidth="1"/>
    <col min="2318" max="2560" width="9.28125" style="256" customWidth="1"/>
    <col min="2561" max="2564" width="12.421875" style="256" customWidth="1"/>
    <col min="2565" max="2565" width="10.28125" style="256" customWidth="1"/>
    <col min="2566" max="2567" width="12.421875" style="256" customWidth="1"/>
    <col min="2568" max="2569" width="10.28125" style="256" customWidth="1"/>
    <col min="2570" max="2572" width="9.28125" style="256" hidden="1" customWidth="1"/>
    <col min="2573" max="2573" width="5.7109375" style="256" customWidth="1"/>
    <col min="2574" max="2816" width="9.28125" style="256" customWidth="1"/>
    <col min="2817" max="2820" width="12.421875" style="256" customWidth="1"/>
    <col min="2821" max="2821" width="10.28125" style="256" customWidth="1"/>
    <col min="2822" max="2823" width="12.421875" style="256" customWidth="1"/>
    <col min="2824" max="2825" width="10.28125" style="256" customWidth="1"/>
    <col min="2826" max="2828" width="9.28125" style="256" hidden="1" customWidth="1"/>
    <col min="2829" max="2829" width="5.7109375" style="256" customWidth="1"/>
    <col min="2830" max="3072" width="9.28125" style="256" customWidth="1"/>
    <col min="3073" max="3076" width="12.421875" style="256" customWidth="1"/>
    <col min="3077" max="3077" width="10.28125" style="256" customWidth="1"/>
    <col min="3078" max="3079" width="12.421875" style="256" customWidth="1"/>
    <col min="3080" max="3081" width="10.28125" style="256" customWidth="1"/>
    <col min="3082" max="3084" width="9.28125" style="256" hidden="1" customWidth="1"/>
    <col min="3085" max="3085" width="5.7109375" style="256" customWidth="1"/>
    <col min="3086" max="3328" width="9.28125" style="256" customWidth="1"/>
    <col min="3329" max="3332" width="12.421875" style="256" customWidth="1"/>
    <col min="3333" max="3333" width="10.28125" style="256" customWidth="1"/>
    <col min="3334" max="3335" width="12.421875" style="256" customWidth="1"/>
    <col min="3336" max="3337" width="10.28125" style="256" customWidth="1"/>
    <col min="3338" max="3340" width="9.28125" style="256" hidden="1" customWidth="1"/>
    <col min="3341" max="3341" width="5.7109375" style="256" customWidth="1"/>
    <col min="3342" max="3584" width="9.28125" style="256" customWidth="1"/>
    <col min="3585" max="3588" width="12.421875" style="256" customWidth="1"/>
    <col min="3589" max="3589" width="10.28125" style="256" customWidth="1"/>
    <col min="3590" max="3591" width="12.421875" style="256" customWidth="1"/>
    <col min="3592" max="3593" width="10.28125" style="256" customWidth="1"/>
    <col min="3594" max="3596" width="9.28125" style="256" hidden="1" customWidth="1"/>
    <col min="3597" max="3597" width="5.7109375" style="256" customWidth="1"/>
    <col min="3598" max="3840" width="9.28125" style="256" customWidth="1"/>
    <col min="3841" max="3844" width="12.421875" style="256" customWidth="1"/>
    <col min="3845" max="3845" width="10.28125" style="256" customWidth="1"/>
    <col min="3846" max="3847" width="12.421875" style="256" customWidth="1"/>
    <col min="3848" max="3849" width="10.28125" style="256" customWidth="1"/>
    <col min="3850" max="3852" width="9.28125" style="256" hidden="1" customWidth="1"/>
    <col min="3853" max="3853" width="5.7109375" style="256" customWidth="1"/>
    <col min="3854" max="4096" width="9.28125" style="256" customWidth="1"/>
    <col min="4097" max="4100" width="12.421875" style="256" customWidth="1"/>
    <col min="4101" max="4101" width="10.28125" style="256" customWidth="1"/>
    <col min="4102" max="4103" width="12.421875" style="256" customWidth="1"/>
    <col min="4104" max="4105" width="10.28125" style="256" customWidth="1"/>
    <col min="4106" max="4108" width="9.28125" style="256" hidden="1" customWidth="1"/>
    <col min="4109" max="4109" width="5.7109375" style="256" customWidth="1"/>
    <col min="4110" max="4352" width="9.28125" style="256" customWidth="1"/>
    <col min="4353" max="4356" width="12.421875" style="256" customWidth="1"/>
    <col min="4357" max="4357" width="10.28125" style="256" customWidth="1"/>
    <col min="4358" max="4359" width="12.421875" style="256" customWidth="1"/>
    <col min="4360" max="4361" width="10.28125" style="256" customWidth="1"/>
    <col min="4362" max="4364" width="9.28125" style="256" hidden="1" customWidth="1"/>
    <col min="4365" max="4365" width="5.7109375" style="256" customWidth="1"/>
    <col min="4366" max="4608" width="9.28125" style="256" customWidth="1"/>
    <col min="4609" max="4612" width="12.421875" style="256" customWidth="1"/>
    <col min="4613" max="4613" width="10.28125" style="256" customWidth="1"/>
    <col min="4614" max="4615" width="12.421875" style="256" customWidth="1"/>
    <col min="4616" max="4617" width="10.28125" style="256" customWidth="1"/>
    <col min="4618" max="4620" width="9.28125" style="256" hidden="1" customWidth="1"/>
    <col min="4621" max="4621" width="5.7109375" style="256" customWidth="1"/>
    <col min="4622" max="4864" width="9.28125" style="256" customWidth="1"/>
    <col min="4865" max="4868" width="12.421875" style="256" customWidth="1"/>
    <col min="4869" max="4869" width="10.28125" style="256" customWidth="1"/>
    <col min="4870" max="4871" width="12.421875" style="256" customWidth="1"/>
    <col min="4872" max="4873" width="10.28125" style="256" customWidth="1"/>
    <col min="4874" max="4876" width="9.28125" style="256" hidden="1" customWidth="1"/>
    <col min="4877" max="4877" width="5.7109375" style="256" customWidth="1"/>
    <col min="4878" max="5120" width="9.28125" style="256" customWidth="1"/>
    <col min="5121" max="5124" width="12.421875" style="256" customWidth="1"/>
    <col min="5125" max="5125" width="10.28125" style="256" customWidth="1"/>
    <col min="5126" max="5127" width="12.421875" style="256" customWidth="1"/>
    <col min="5128" max="5129" width="10.28125" style="256" customWidth="1"/>
    <col min="5130" max="5132" width="9.28125" style="256" hidden="1" customWidth="1"/>
    <col min="5133" max="5133" width="5.7109375" style="256" customWidth="1"/>
    <col min="5134" max="5376" width="9.28125" style="256" customWidth="1"/>
    <col min="5377" max="5380" width="12.421875" style="256" customWidth="1"/>
    <col min="5381" max="5381" width="10.28125" style="256" customWidth="1"/>
    <col min="5382" max="5383" width="12.421875" style="256" customWidth="1"/>
    <col min="5384" max="5385" width="10.28125" style="256" customWidth="1"/>
    <col min="5386" max="5388" width="9.28125" style="256" hidden="1" customWidth="1"/>
    <col min="5389" max="5389" width="5.7109375" style="256" customWidth="1"/>
    <col min="5390" max="5632" width="9.28125" style="256" customWidth="1"/>
    <col min="5633" max="5636" width="12.421875" style="256" customWidth="1"/>
    <col min="5637" max="5637" width="10.28125" style="256" customWidth="1"/>
    <col min="5638" max="5639" width="12.421875" style="256" customWidth="1"/>
    <col min="5640" max="5641" width="10.28125" style="256" customWidth="1"/>
    <col min="5642" max="5644" width="9.28125" style="256" hidden="1" customWidth="1"/>
    <col min="5645" max="5645" width="5.7109375" style="256" customWidth="1"/>
    <col min="5646" max="5888" width="9.28125" style="256" customWidth="1"/>
    <col min="5889" max="5892" width="12.421875" style="256" customWidth="1"/>
    <col min="5893" max="5893" width="10.28125" style="256" customWidth="1"/>
    <col min="5894" max="5895" width="12.421875" style="256" customWidth="1"/>
    <col min="5896" max="5897" width="10.28125" style="256" customWidth="1"/>
    <col min="5898" max="5900" width="9.28125" style="256" hidden="1" customWidth="1"/>
    <col min="5901" max="5901" width="5.7109375" style="256" customWidth="1"/>
    <col min="5902" max="6144" width="9.28125" style="256" customWidth="1"/>
    <col min="6145" max="6148" width="12.421875" style="256" customWidth="1"/>
    <col min="6149" max="6149" width="10.28125" style="256" customWidth="1"/>
    <col min="6150" max="6151" width="12.421875" style="256" customWidth="1"/>
    <col min="6152" max="6153" width="10.28125" style="256" customWidth="1"/>
    <col min="6154" max="6156" width="9.28125" style="256" hidden="1" customWidth="1"/>
    <col min="6157" max="6157" width="5.7109375" style="256" customWidth="1"/>
    <col min="6158" max="6400" width="9.28125" style="256" customWidth="1"/>
    <col min="6401" max="6404" width="12.421875" style="256" customWidth="1"/>
    <col min="6405" max="6405" width="10.28125" style="256" customWidth="1"/>
    <col min="6406" max="6407" width="12.421875" style="256" customWidth="1"/>
    <col min="6408" max="6409" width="10.28125" style="256" customWidth="1"/>
    <col min="6410" max="6412" width="9.28125" style="256" hidden="1" customWidth="1"/>
    <col min="6413" max="6413" width="5.7109375" style="256" customWidth="1"/>
    <col min="6414" max="6656" width="9.28125" style="256" customWidth="1"/>
    <col min="6657" max="6660" width="12.421875" style="256" customWidth="1"/>
    <col min="6661" max="6661" width="10.28125" style="256" customWidth="1"/>
    <col min="6662" max="6663" width="12.421875" style="256" customWidth="1"/>
    <col min="6664" max="6665" width="10.28125" style="256" customWidth="1"/>
    <col min="6666" max="6668" width="9.28125" style="256" hidden="1" customWidth="1"/>
    <col min="6669" max="6669" width="5.7109375" style="256" customWidth="1"/>
    <col min="6670" max="6912" width="9.28125" style="256" customWidth="1"/>
    <col min="6913" max="6916" width="12.421875" style="256" customWidth="1"/>
    <col min="6917" max="6917" width="10.28125" style="256" customWidth="1"/>
    <col min="6918" max="6919" width="12.421875" style="256" customWidth="1"/>
    <col min="6920" max="6921" width="10.28125" style="256" customWidth="1"/>
    <col min="6922" max="6924" width="9.28125" style="256" hidden="1" customWidth="1"/>
    <col min="6925" max="6925" width="5.7109375" style="256" customWidth="1"/>
    <col min="6926" max="7168" width="9.28125" style="256" customWidth="1"/>
    <col min="7169" max="7172" width="12.421875" style="256" customWidth="1"/>
    <col min="7173" max="7173" width="10.28125" style="256" customWidth="1"/>
    <col min="7174" max="7175" width="12.421875" style="256" customWidth="1"/>
    <col min="7176" max="7177" width="10.28125" style="256" customWidth="1"/>
    <col min="7178" max="7180" width="9.28125" style="256" hidden="1" customWidth="1"/>
    <col min="7181" max="7181" width="5.7109375" style="256" customWidth="1"/>
    <col min="7182" max="7424" width="9.28125" style="256" customWidth="1"/>
    <col min="7425" max="7428" width="12.421875" style="256" customWidth="1"/>
    <col min="7429" max="7429" width="10.28125" style="256" customWidth="1"/>
    <col min="7430" max="7431" width="12.421875" style="256" customWidth="1"/>
    <col min="7432" max="7433" width="10.28125" style="256" customWidth="1"/>
    <col min="7434" max="7436" width="9.28125" style="256" hidden="1" customWidth="1"/>
    <col min="7437" max="7437" width="5.7109375" style="256" customWidth="1"/>
    <col min="7438" max="7680" width="9.28125" style="256" customWidth="1"/>
    <col min="7681" max="7684" width="12.421875" style="256" customWidth="1"/>
    <col min="7685" max="7685" width="10.28125" style="256" customWidth="1"/>
    <col min="7686" max="7687" width="12.421875" style="256" customWidth="1"/>
    <col min="7688" max="7689" width="10.28125" style="256" customWidth="1"/>
    <col min="7690" max="7692" width="9.28125" style="256" hidden="1" customWidth="1"/>
    <col min="7693" max="7693" width="5.7109375" style="256" customWidth="1"/>
    <col min="7694" max="7936" width="9.28125" style="256" customWidth="1"/>
    <col min="7937" max="7940" width="12.421875" style="256" customWidth="1"/>
    <col min="7941" max="7941" width="10.28125" style="256" customWidth="1"/>
    <col min="7942" max="7943" width="12.421875" style="256" customWidth="1"/>
    <col min="7944" max="7945" width="10.28125" style="256" customWidth="1"/>
    <col min="7946" max="7948" width="9.28125" style="256" hidden="1" customWidth="1"/>
    <col min="7949" max="7949" width="5.7109375" style="256" customWidth="1"/>
    <col min="7950" max="8192" width="9.28125" style="256" customWidth="1"/>
    <col min="8193" max="8196" width="12.421875" style="256" customWidth="1"/>
    <col min="8197" max="8197" width="10.28125" style="256" customWidth="1"/>
    <col min="8198" max="8199" width="12.421875" style="256" customWidth="1"/>
    <col min="8200" max="8201" width="10.28125" style="256" customWidth="1"/>
    <col min="8202" max="8204" width="9.28125" style="256" hidden="1" customWidth="1"/>
    <col min="8205" max="8205" width="5.7109375" style="256" customWidth="1"/>
    <col min="8206" max="8448" width="9.28125" style="256" customWidth="1"/>
    <col min="8449" max="8452" width="12.421875" style="256" customWidth="1"/>
    <col min="8453" max="8453" width="10.28125" style="256" customWidth="1"/>
    <col min="8454" max="8455" width="12.421875" style="256" customWidth="1"/>
    <col min="8456" max="8457" width="10.28125" style="256" customWidth="1"/>
    <col min="8458" max="8460" width="9.28125" style="256" hidden="1" customWidth="1"/>
    <col min="8461" max="8461" width="5.7109375" style="256" customWidth="1"/>
    <col min="8462" max="8704" width="9.28125" style="256" customWidth="1"/>
    <col min="8705" max="8708" width="12.421875" style="256" customWidth="1"/>
    <col min="8709" max="8709" width="10.28125" style="256" customWidth="1"/>
    <col min="8710" max="8711" width="12.421875" style="256" customWidth="1"/>
    <col min="8712" max="8713" width="10.28125" style="256" customWidth="1"/>
    <col min="8714" max="8716" width="9.28125" style="256" hidden="1" customWidth="1"/>
    <col min="8717" max="8717" width="5.7109375" style="256" customWidth="1"/>
    <col min="8718" max="8960" width="9.28125" style="256" customWidth="1"/>
    <col min="8961" max="8964" width="12.421875" style="256" customWidth="1"/>
    <col min="8965" max="8965" width="10.28125" style="256" customWidth="1"/>
    <col min="8966" max="8967" width="12.421875" style="256" customWidth="1"/>
    <col min="8968" max="8969" width="10.28125" style="256" customWidth="1"/>
    <col min="8970" max="8972" width="9.28125" style="256" hidden="1" customWidth="1"/>
    <col min="8973" max="8973" width="5.7109375" style="256" customWidth="1"/>
    <col min="8974" max="9216" width="9.28125" style="256" customWidth="1"/>
    <col min="9217" max="9220" width="12.421875" style="256" customWidth="1"/>
    <col min="9221" max="9221" width="10.28125" style="256" customWidth="1"/>
    <col min="9222" max="9223" width="12.421875" style="256" customWidth="1"/>
    <col min="9224" max="9225" width="10.28125" style="256" customWidth="1"/>
    <col min="9226" max="9228" width="9.28125" style="256" hidden="1" customWidth="1"/>
    <col min="9229" max="9229" width="5.7109375" style="256" customWidth="1"/>
    <col min="9230" max="9472" width="9.28125" style="256" customWidth="1"/>
    <col min="9473" max="9476" width="12.421875" style="256" customWidth="1"/>
    <col min="9477" max="9477" width="10.28125" style="256" customWidth="1"/>
    <col min="9478" max="9479" width="12.421875" style="256" customWidth="1"/>
    <col min="9480" max="9481" width="10.28125" style="256" customWidth="1"/>
    <col min="9482" max="9484" width="9.28125" style="256" hidden="1" customWidth="1"/>
    <col min="9485" max="9485" width="5.7109375" style="256" customWidth="1"/>
    <col min="9486" max="9728" width="9.28125" style="256" customWidth="1"/>
    <col min="9729" max="9732" width="12.421875" style="256" customWidth="1"/>
    <col min="9733" max="9733" width="10.28125" style="256" customWidth="1"/>
    <col min="9734" max="9735" width="12.421875" style="256" customWidth="1"/>
    <col min="9736" max="9737" width="10.28125" style="256" customWidth="1"/>
    <col min="9738" max="9740" width="9.28125" style="256" hidden="1" customWidth="1"/>
    <col min="9741" max="9741" width="5.7109375" style="256" customWidth="1"/>
    <col min="9742" max="9984" width="9.28125" style="256" customWidth="1"/>
    <col min="9985" max="9988" width="12.421875" style="256" customWidth="1"/>
    <col min="9989" max="9989" width="10.28125" style="256" customWidth="1"/>
    <col min="9990" max="9991" width="12.421875" style="256" customWidth="1"/>
    <col min="9992" max="9993" width="10.28125" style="256" customWidth="1"/>
    <col min="9994" max="9996" width="9.28125" style="256" hidden="1" customWidth="1"/>
    <col min="9997" max="9997" width="5.7109375" style="256" customWidth="1"/>
    <col min="9998" max="10240" width="9.28125" style="256" customWidth="1"/>
    <col min="10241" max="10244" width="12.421875" style="256" customWidth="1"/>
    <col min="10245" max="10245" width="10.28125" style="256" customWidth="1"/>
    <col min="10246" max="10247" width="12.421875" style="256" customWidth="1"/>
    <col min="10248" max="10249" width="10.28125" style="256" customWidth="1"/>
    <col min="10250" max="10252" width="9.28125" style="256" hidden="1" customWidth="1"/>
    <col min="10253" max="10253" width="5.7109375" style="256" customWidth="1"/>
    <col min="10254" max="10496" width="9.28125" style="256" customWidth="1"/>
    <col min="10497" max="10500" width="12.421875" style="256" customWidth="1"/>
    <col min="10501" max="10501" width="10.28125" style="256" customWidth="1"/>
    <col min="10502" max="10503" width="12.421875" style="256" customWidth="1"/>
    <col min="10504" max="10505" width="10.28125" style="256" customWidth="1"/>
    <col min="10506" max="10508" width="9.28125" style="256" hidden="1" customWidth="1"/>
    <col min="10509" max="10509" width="5.7109375" style="256" customWidth="1"/>
    <col min="10510" max="10752" width="9.28125" style="256" customWidth="1"/>
    <col min="10753" max="10756" width="12.421875" style="256" customWidth="1"/>
    <col min="10757" max="10757" width="10.28125" style="256" customWidth="1"/>
    <col min="10758" max="10759" width="12.421875" style="256" customWidth="1"/>
    <col min="10760" max="10761" width="10.28125" style="256" customWidth="1"/>
    <col min="10762" max="10764" width="9.28125" style="256" hidden="1" customWidth="1"/>
    <col min="10765" max="10765" width="5.7109375" style="256" customWidth="1"/>
    <col min="10766" max="11008" width="9.28125" style="256" customWidth="1"/>
    <col min="11009" max="11012" width="12.421875" style="256" customWidth="1"/>
    <col min="11013" max="11013" width="10.28125" style="256" customWidth="1"/>
    <col min="11014" max="11015" width="12.421875" style="256" customWidth="1"/>
    <col min="11016" max="11017" width="10.28125" style="256" customWidth="1"/>
    <col min="11018" max="11020" width="9.28125" style="256" hidden="1" customWidth="1"/>
    <col min="11021" max="11021" width="5.7109375" style="256" customWidth="1"/>
    <col min="11022" max="11264" width="9.28125" style="256" customWidth="1"/>
    <col min="11265" max="11268" width="12.421875" style="256" customWidth="1"/>
    <col min="11269" max="11269" width="10.28125" style="256" customWidth="1"/>
    <col min="11270" max="11271" width="12.421875" style="256" customWidth="1"/>
    <col min="11272" max="11273" width="10.28125" style="256" customWidth="1"/>
    <col min="11274" max="11276" width="9.28125" style="256" hidden="1" customWidth="1"/>
    <col min="11277" max="11277" width="5.7109375" style="256" customWidth="1"/>
    <col min="11278" max="11520" width="9.28125" style="256" customWidth="1"/>
    <col min="11521" max="11524" width="12.421875" style="256" customWidth="1"/>
    <col min="11525" max="11525" width="10.28125" style="256" customWidth="1"/>
    <col min="11526" max="11527" width="12.421875" style="256" customWidth="1"/>
    <col min="11528" max="11529" width="10.28125" style="256" customWidth="1"/>
    <col min="11530" max="11532" width="9.28125" style="256" hidden="1" customWidth="1"/>
    <col min="11533" max="11533" width="5.7109375" style="256" customWidth="1"/>
    <col min="11534" max="11776" width="9.28125" style="256" customWidth="1"/>
    <col min="11777" max="11780" width="12.421875" style="256" customWidth="1"/>
    <col min="11781" max="11781" width="10.28125" style="256" customWidth="1"/>
    <col min="11782" max="11783" width="12.421875" style="256" customWidth="1"/>
    <col min="11784" max="11785" width="10.28125" style="256" customWidth="1"/>
    <col min="11786" max="11788" width="9.28125" style="256" hidden="1" customWidth="1"/>
    <col min="11789" max="11789" width="5.7109375" style="256" customWidth="1"/>
    <col min="11790" max="12032" width="9.28125" style="256" customWidth="1"/>
    <col min="12033" max="12036" width="12.421875" style="256" customWidth="1"/>
    <col min="12037" max="12037" width="10.28125" style="256" customWidth="1"/>
    <col min="12038" max="12039" width="12.421875" style="256" customWidth="1"/>
    <col min="12040" max="12041" width="10.28125" style="256" customWidth="1"/>
    <col min="12042" max="12044" width="9.28125" style="256" hidden="1" customWidth="1"/>
    <col min="12045" max="12045" width="5.7109375" style="256" customWidth="1"/>
    <col min="12046" max="12288" width="9.28125" style="256" customWidth="1"/>
    <col min="12289" max="12292" width="12.421875" style="256" customWidth="1"/>
    <col min="12293" max="12293" width="10.28125" style="256" customWidth="1"/>
    <col min="12294" max="12295" width="12.421875" style="256" customWidth="1"/>
    <col min="12296" max="12297" width="10.28125" style="256" customWidth="1"/>
    <col min="12298" max="12300" width="9.28125" style="256" hidden="1" customWidth="1"/>
    <col min="12301" max="12301" width="5.7109375" style="256" customWidth="1"/>
    <col min="12302" max="12544" width="9.28125" style="256" customWidth="1"/>
    <col min="12545" max="12548" width="12.421875" style="256" customWidth="1"/>
    <col min="12549" max="12549" width="10.28125" style="256" customWidth="1"/>
    <col min="12550" max="12551" width="12.421875" style="256" customWidth="1"/>
    <col min="12552" max="12553" width="10.28125" style="256" customWidth="1"/>
    <col min="12554" max="12556" width="9.28125" style="256" hidden="1" customWidth="1"/>
    <col min="12557" max="12557" width="5.7109375" style="256" customWidth="1"/>
    <col min="12558" max="12800" width="9.28125" style="256" customWidth="1"/>
    <col min="12801" max="12804" width="12.421875" style="256" customWidth="1"/>
    <col min="12805" max="12805" width="10.28125" style="256" customWidth="1"/>
    <col min="12806" max="12807" width="12.421875" style="256" customWidth="1"/>
    <col min="12808" max="12809" width="10.28125" style="256" customWidth="1"/>
    <col min="12810" max="12812" width="9.28125" style="256" hidden="1" customWidth="1"/>
    <col min="12813" max="12813" width="5.7109375" style="256" customWidth="1"/>
    <col min="12814" max="13056" width="9.28125" style="256" customWidth="1"/>
    <col min="13057" max="13060" width="12.421875" style="256" customWidth="1"/>
    <col min="13061" max="13061" width="10.28125" style="256" customWidth="1"/>
    <col min="13062" max="13063" width="12.421875" style="256" customWidth="1"/>
    <col min="13064" max="13065" width="10.28125" style="256" customWidth="1"/>
    <col min="13066" max="13068" width="9.28125" style="256" hidden="1" customWidth="1"/>
    <col min="13069" max="13069" width="5.7109375" style="256" customWidth="1"/>
    <col min="13070" max="13312" width="9.28125" style="256" customWidth="1"/>
    <col min="13313" max="13316" width="12.421875" style="256" customWidth="1"/>
    <col min="13317" max="13317" width="10.28125" style="256" customWidth="1"/>
    <col min="13318" max="13319" width="12.421875" style="256" customWidth="1"/>
    <col min="13320" max="13321" width="10.28125" style="256" customWidth="1"/>
    <col min="13322" max="13324" width="9.28125" style="256" hidden="1" customWidth="1"/>
    <col min="13325" max="13325" width="5.7109375" style="256" customWidth="1"/>
    <col min="13326" max="13568" width="9.28125" style="256" customWidth="1"/>
    <col min="13569" max="13572" width="12.421875" style="256" customWidth="1"/>
    <col min="13573" max="13573" width="10.28125" style="256" customWidth="1"/>
    <col min="13574" max="13575" width="12.421875" style="256" customWidth="1"/>
    <col min="13576" max="13577" width="10.28125" style="256" customWidth="1"/>
    <col min="13578" max="13580" width="9.28125" style="256" hidden="1" customWidth="1"/>
    <col min="13581" max="13581" width="5.7109375" style="256" customWidth="1"/>
    <col min="13582" max="13824" width="9.28125" style="256" customWidth="1"/>
    <col min="13825" max="13828" width="12.421875" style="256" customWidth="1"/>
    <col min="13829" max="13829" width="10.28125" style="256" customWidth="1"/>
    <col min="13830" max="13831" width="12.421875" style="256" customWidth="1"/>
    <col min="13832" max="13833" width="10.28125" style="256" customWidth="1"/>
    <col min="13834" max="13836" width="9.28125" style="256" hidden="1" customWidth="1"/>
    <col min="13837" max="13837" width="5.7109375" style="256" customWidth="1"/>
    <col min="13838" max="14080" width="9.28125" style="256" customWidth="1"/>
    <col min="14081" max="14084" width="12.421875" style="256" customWidth="1"/>
    <col min="14085" max="14085" width="10.28125" style="256" customWidth="1"/>
    <col min="14086" max="14087" width="12.421875" style="256" customWidth="1"/>
    <col min="14088" max="14089" width="10.28125" style="256" customWidth="1"/>
    <col min="14090" max="14092" width="9.28125" style="256" hidden="1" customWidth="1"/>
    <col min="14093" max="14093" width="5.7109375" style="256" customWidth="1"/>
    <col min="14094" max="14336" width="9.28125" style="256" customWidth="1"/>
    <col min="14337" max="14340" width="12.421875" style="256" customWidth="1"/>
    <col min="14341" max="14341" width="10.28125" style="256" customWidth="1"/>
    <col min="14342" max="14343" width="12.421875" style="256" customWidth="1"/>
    <col min="14344" max="14345" width="10.28125" style="256" customWidth="1"/>
    <col min="14346" max="14348" width="9.28125" style="256" hidden="1" customWidth="1"/>
    <col min="14349" max="14349" width="5.7109375" style="256" customWidth="1"/>
    <col min="14350" max="14592" width="9.28125" style="256" customWidth="1"/>
    <col min="14593" max="14596" width="12.421875" style="256" customWidth="1"/>
    <col min="14597" max="14597" width="10.28125" style="256" customWidth="1"/>
    <col min="14598" max="14599" width="12.421875" style="256" customWidth="1"/>
    <col min="14600" max="14601" width="10.28125" style="256" customWidth="1"/>
    <col min="14602" max="14604" width="9.28125" style="256" hidden="1" customWidth="1"/>
    <col min="14605" max="14605" width="5.7109375" style="256" customWidth="1"/>
    <col min="14606" max="14848" width="9.28125" style="256" customWidth="1"/>
    <col min="14849" max="14852" width="12.421875" style="256" customWidth="1"/>
    <col min="14853" max="14853" width="10.28125" style="256" customWidth="1"/>
    <col min="14854" max="14855" width="12.421875" style="256" customWidth="1"/>
    <col min="14856" max="14857" width="10.28125" style="256" customWidth="1"/>
    <col min="14858" max="14860" width="9.28125" style="256" hidden="1" customWidth="1"/>
    <col min="14861" max="14861" width="5.7109375" style="256" customWidth="1"/>
    <col min="14862" max="15104" width="9.28125" style="256" customWidth="1"/>
    <col min="15105" max="15108" width="12.421875" style="256" customWidth="1"/>
    <col min="15109" max="15109" width="10.28125" style="256" customWidth="1"/>
    <col min="15110" max="15111" width="12.421875" style="256" customWidth="1"/>
    <col min="15112" max="15113" width="10.28125" style="256" customWidth="1"/>
    <col min="15114" max="15116" width="9.28125" style="256" hidden="1" customWidth="1"/>
    <col min="15117" max="15117" width="5.7109375" style="256" customWidth="1"/>
    <col min="15118" max="15360" width="9.28125" style="256" customWidth="1"/>
    <col min="15361" max="15364" width="12.421875" style="256" customWidth="1"/>
    <col min="15365" max="15365" width="10.28125" style="256" customWidth="1"/>
    <col min="15366" max="15367" width="12.421875" style="256" customWidth="1"/>
    <col min="15368" max="15369" width="10.28125" style="256" customWidth="1"/>
    <col min="15370" max="15372" width="9.28125" style="256" hidden="1" customWidth="1"/>
    <col min="15373" max="15373" width="5.7109375" style="256" customWidth="1"/>
    <col min="15374" max="15616" width="9.28125" style="256" customWidth="1"/>
    <col min="15617" max="15620" width="12.421875" style="256" customWidth="1"/>
    <col min="15621" max="15621" width="10.28125" style="256" customWidth="1"/>
    <col min="15622" max="15623" width="12.421875" style="256" customWidth="1"/>
    <col min="15624" max="15625" width="10.28125" style="256" customWidth="1"/>
    <col min="15626" max="15628" width="9.28125" style="256" hidden="1" customWidth="1"/>
    <col min="15629" max="15629" width="5.7109375" style="256" customWidth="1"/>
    <col min="15630" max="15872" width="9.28125" style="256" customWidth="1"/>
    <col min="15873" max="15876" width="12.421875" style="256" customWidth="1"/>
    <col min="15877" max="15877" width="10.28125" style="256" customWidth="1"/>
    <col min="15878" max="15879" width="12.421875" style="256" customWidth="1"/>
    <col min="15880" max="15881" width="10.28125" style="256" customWidth="1"/>
    <col min="15882" max="15884" width="9.28125" style="256" hidden="1" customWidth="1"/>
    <col min="15885" max="15885" width="5.7109375" style="256" customWidth="1"/>
    <col min="15886" max="16128" width="9.28125" style="256" customWidth="1"/>
    <col min="16129" max="16132" width="12.421875" style="256" customWidth="1"/>
    <col min="16133" max="16133" width="10.28125" style="256" customWidth="1"/>
    <col min="16134" max="16135" width="12.421875" style="256" customWidth="1"/>
    <col min="16136" max="16137" width="10.28125" style="256" customWidth="1"/>
    <col min="16138" max="16140" width="9.28125" style="256" hidden="1" customWidth="1"/>
    <col min="16141" max="16141" width="5.7109375" style="256" customWidth="1"/>
    <col min="16142" max="16384" width="9.28125" style="256" customWidth="1"/>
  </cols>
  <sheetData>
    <row r="2" spans="1:9" ht="37.5" customHeight="1">
      <c r="A2" s="592" t="s">
        <v>865</v>
      </c>
      <c r="B2" s="592"/>
      <c r="C2" s="593" t="s">
        <v>866</v>
      </c>
      <c r="D2" s="594"/>
      <c r="E2" s="594"/>
      <c r="F2" s="594"/>
      <c r="G2" s="594"/>
      <c r="H2" s="594"/>
      <c r="I2" s="594"/>
    </row>
    <row r="3" spans="1:9" ht="52.5" customHeight="1">
      <c r="A3" s="592"/>
      <c r="B3" s="592"/>
      <c r="C3" s="595" t="s">
        <v>899</v>
      </c>
      <c r="D3" s="595"/>
      <c r="E3" s="595"/>
      <c r="F3" s="595"/>
      <c r="G3" s="595"/>
      <c r="H3" s="595"/>
      <c r="I3" s="595"/>
    </row>
    <row r="4" spans="1:9" ht="19.5" customHeight="1">
      <c r="A4" s="596" t="s">
        <v>868</v>
      </c>
      <c r="B4" s="597"/>
      <c r="C4" s="598" t="s">
        <v>900</v>
      </c>
      <c r="D4" s="598"/>
      <c r="E4" s="598"/>
      <c r="F4" s="598"/>
      <c r="G4" s="598"/>
      <c r="H4" s="598"/>
      <c r="I4" s="598"/>
    </row>
    <row r="5" spans="1:9" ht="30" customHeight="1" thickBot="1">
      <c r="A5" s="599"/>
      <c r="B5" s="599"/>
      <c r="C5" s="600"/>
      <c r="D5" s="600"/>
      <c r="E5" s="600"/>
      <c r="F5" s="600"/>
      <c r="G5" s="600"/>
      <c r="H5" s="600"/>
      <c r="I5" s="600"/>
    </row>
    <row r="6" spans="11:13" ht="15" customHeight="1">
      <c r="K6" s="251" t="s">
        <v>870</v>
      </c>
      <c r="L6" s="252">
        <v>0</v>
      </c>
      <c r="M6" s="601"/>
    </row>
    <row r="7" spans="1:12" ht="24">
      <c r="A7" s="364" t="s">
        <v>871</v>
      </c>
      <c r="B7" s="354"/>
      <c r="C7" s="602"/>
      <c r="D7" s="602"/>
      <c r="E7" s="366" t="s">
        <v>872</v>
      </c>
      <c r="F7" s="367"/>
      <c r="G7" s="603" t="s">
        <v>873</v>
      </c>
      <c r="H7" s="604"/>
      <c r="I7" s="604"/>
      <c r="K7" s="254" t="s">
        <v>741</v>
      </c>
      <c r="L7" s="255">
        <v>0</v>
      </c>
    </row>
    <row r="8" spans="1:7" ht="12">
      <c r="A8" s="360"/>
      <c r="B8" s="360"/>
      <c r="C8" s="360"/>
      <c r="E8" s="352"/>
      <c r="F8" s="352"/>
      <c r="G8" s="352"/>
    </row>
    <row r="9" spans="1:9" ht="12">
      <c r="A9" s="354" t="s">
        <v>874</v>
      </c>
      <c r="B9" s="354"/>
      <c r="C9" s="605"/>
      <c r="D9" s="605"/>
      <c r="E9" s="361"/>
      <c r="F9" s="361"/>
      <c r="G9" s="606"/>
      <c r="H9" s="607"/>
      <c r="I9" s="607"/>
    </row>
    <row r="10" spans="1:7" ht="12">
      <c r="A10" s="352"/>
      <c r="B10" s="352"/>
      <c r="C10" s="352"/>
      <c r="E10" s="353"/>
      <c r="F10" s="353"/>
      <c r="G10" s="353"/>
    </row>
    <row r="11" spans="1:9" ht="12">
      <c r="A11" s="354" t="s">
        <v>875</v>
      </c>
      <c r="B11" s="354"/>
      <c r="C11" s="605" t="s">
        <v>873</v>
      </c>
      <c r="D11" s="605"/>
      <c r="E11" s="356" t="s">
        <v>876</v>
      </c>
      <c r="F11" s="356"/>
      <c r="G11" s="608" t="s">
        <v>877</v>
      </c>
      <c r="H11" s="609"/>
      <c r="I11" s="609"/>
    </row>
    <row r="12" spans="1:9" ht="12">
      <c r="A12" s="257"/>
      <c r="B12" s="257"/>
      <c r="C12" s="257"/>
      <c r="D12" s="257"/>
      <c r="E12" s="259"/>
      <c r="F12" s="259"/>
      <c r="G12" s="610"/>
      <c r="H12" s="611"/>
      <c r="I12" s="611"/>
    </row>
    <row r="13" spans="1:9" ht="13.5" thickBot="1">
      <c r="A13" s="612"/>
      <c r="B13" s="612"/>
      <c r="C13" s="612"/>
      <c r="D13" s="612"/>
      <c r="E13" s="612"/>
      <c r="F13" s="612"/>
      <c r="G13" s="612"/>
      <c r="H13" s="612"/>
      <c r="I13" s="612"/>
    </row>
    <row r="15" spans="1:9" ht="12">
      <c r="A15" s="613" t="s">
        <v>878</v>
      </c>
      <c r="B15" s="613"/>
      <c r="C15" s="613"/>
      <c r="D15" s="613"/>
      <c r="E15" s="614"/>
      <c r="F15" s="614"/>
      <c r="G15" s="614"/>
      <c r="H15" s="614"/>
      <c r="I15" s="614"/>
    </row>
    <row r="16" spans="1:9" ht="12">
      <c r="A16" s="615" t="s">
        <v>879</v>
      </c>
      <c r="B16" s="615"/>
      <c r="C16" s="615"/>
      <c r="D16" s="615"/>
      <c r="E16" s="616"/>
      <c r="F16" s="617">
        <f>'RR - VCHOD D'!G9</f>
        <v>0</v>
      </c>
      <c r="G16" s="617"/>
      <c r="H16" s="618"/>
      <c r="I16" s="256" t="s">
        <v>880</v>
      </c>
    </row>
    <row r="17" spans="1:9" ht="12">
      <c r="A17" s="619" t="s">
        <v>881</v>
      </c>
      <c r="B17" s="615"/>
      <c r="C17" s="615"/>
      <c r="D17" s="615"/>
      <c r="E17" s="620">
        <v>0.06</v>
      </c>
      <c r="F17" s="617">
        <f>F16*E17</f>
        <v>0</v>
      </c>
      <c r="G17" s="617"/>
      <c r="H17" s="618"/>
      <c r="I17" s="256" t="s">
        <v>880</v>
      </c>
    </row>
    <row r="18" spans="1:9" ht="12">
      <c r="A18" s="615" t="s">
        <v>882</v>
      </c>
      <c r="B18" s="615"/>
      <c r="C18" s="615"/>
      <c r="D18" s="615"/>
      <c r="E18" s="616"/>
      <c r="F18" s="617">
        <f>'RR - VCHOD D'!G80</f>
        <v>0</v>
      </c>
      <c r="G18" s="617"/>
      <c r="H18" s="618"/>
      <c r="I18" s="256" t="s">
        <v>880</v>
      </c>
    </row>
    <row r="19" spans="1:9" ht="12">
      <c r="A19" s="615" t="s">
        <v>883</v>
      </c>
      <c r="B19" s="615"/>
      <c r="C19" s="615"/>
      <c r="D19" s="615"/>
      <c r="E19" s="616"/>
      <c r="F19" s="617">
        <f>'RR - VCHOD D'!I80</f>
        <v>0</v>
      </c>
      <c r="G19" s="617"/>
      <c r="H19" s="618"/>
      <c r="I19" s="256" t="s">
        <v>880</v>
      </c>
    </row>
    <row r="20" spans="1:9" ht="12">
      <c r="A20" s="619" t="s">
        <v>884</v>
      </c>
      <c r="B20" s="615"/>
      <c r="C20" s="615"/>
      <c r="D20" s="615"/>
      <c r="E20" s="616"/>
      <c r="F20" s="617">
        <v>0</v>
      </c>
      <c r="G20" s="617"/>
      <c r="H20" s="618"/>
      <c r="I20" s="256" t="s">
        <v>880</v>
      </c>
    </row>
    <row r="21" spans="1:9" ht="12">
      <c r="A21" s="621" t="s">
        <v>885</v>
      </c>
      <c r="B21" s="621"/>
      <c r="C21" s="621"/>
      <c r="D21" s="621"/>
      <c r="E21" s="622"/>
      <c r="F21" s="623">
        <f>SUM(F16:G20)</f>
        <v>0</v>
      </c>
      <c r="G21" s="623"/>
      <c r="H21" s="624"/>
      <c r="I21" s="625" t="s">
        <v>880</v>
      </c>
    </row>
    <row r="22" spans="1:9" ht="13.5" thickBot="1">
      <c r="A22" s="612"/>
      <c r="B22" s="612"/>
      <c r="C22" s="612"/>
      <c r="D22" s="612"/>
      <c r="E22" s="626"/>
      <c r="F22" s="627"/>
      <c r="G22" s="627"/>
      <c r="H22" s="612"/>
      <c r="I22" s="612"/>
    </row>
    <row r="23" spans="5:7" ht="12">
      <c r="E23" s="616"/>
      <c r="F23" s="628"/>
      <c r="G23" s="628"/>
    </row>
    <row r="24" spans="1:9" ht="12">
      <c r="A24" s="629" t="s">
        <v>886</v>
      </c>
      <c r="B24" s="615"/>
      <c r="C24" s="615"/>
      <c r="D24" s="615"/>
      <c r="E24" s="620">
        <v>0.05</v>
      </c>
      <c r="F24" s="617">
        <f>F19*E24</f>
        <v>0</v>
      </c>
      <c r="G24" s="617"/>
      <c r="H24" s="618"/>
      <c r="I24" s="256" t="s">
        <v>880</v>
      </c>
    </row>
    <row r="25" spans="1:9" ht="12">
      <c r="A25" s="619" t="s">
        <v>887</v>
      </c>
      <c r="B25" s="615"/>
      <c r="C25" s="615"/>
      <c r="D25" s="615"/>
      <c r="E25" s="620">
        <v>0.015</v>
      </c>
      <c r="F25" s="617">
        <f>F20*E25</f>
        <v>0</v>
      </c>
      <c r="G25" s="617"/>
      <c r="H25" s="618"/>
      <c r="I25" s="256" t="s">
        <v>880</v>
      </c>
    </row>
    <row r="26" spans="1:9" ht="12">
      <c r="A26" s="621" t="s">
        <v>888</v>
      </c>
      <c r="B26" s="621"/>
      <c r="C26" s="621"/>
      <c r="D26" s="621"/>
      <c r="E26" s="616"/>
      <c r="F26" s="623">
        <f>SUM(F24:G25)</f>
        <v>0</v>
      </c>
      <c r="G26" s="623"/>
      <c r="H26" s="625"/>
      <c r="I26" s="625" t="s">
        <v>880</v>
      </c>
    </row>
    <row r="27" spans="5:7" ht="12">
      <c r="E27" s="616"/>
      <c r="F27" s="628"/>
      <c r="G27" s="628"/>
    </row>
    <row r="28" spans="1:7" ht="12">
      <c r="A28" s="619"/>
      <c r="B28" s="615"/>
      <c r="C28" s="615"/>
      <c r="D28" s="615"/>
      <c r="E28" s="620"/>
      <c r="F28" s="617"/>
      <c r="G28" s="617"/>
    </row>
    <row r="29" spans="1:7" ht="12">
      <c r="A29" s="629"/>
      <c r="B29" s="615"/>
      <c r="C29" s="615"/>
      <c r="D29" s="615"/>
      <c r="E29" s="620"/>
      <c r="F29" s="617"/>
      <c r="G29" s="617"/>
    </row>
    <row r="30" spans="1:9" ht="12">
      <c r="A30" s="613" t="s">
        <v>889</v>
      </c>
      <c r="B30" s="613"/>
      <c r="C30" s="613"/>
      <c r="D30" s="613"/>
      <c r="E30" s="614"/>
      <c r="F30" s="623">
        <f>F21+F26+F28+F29</f>
        <v>0</v>
      </c>
      <c r="G30" s="623"/>
      <c r="H30" s="625"/>
      <c r="I30" s="625" t="s">
        <v>880</v>
      </c>
    </row>
    <row r="31" spans="1:9" ht="13.5" thickBot="1">
      <c r="A31" s="612"/>
      <c r="B31" s="612"/>
      <c r="C31" s="612"/>
      <c r="D31" s="612"/>
      <c r="E31" s="612"/>
      <c r="F31" s="627"/>
      <c r="G31" s="627"/>
      <c r="H31" s="612"/>
      <c r="I31" s="612"/>
    </row>
    <row r="32" spans="6:7" ht="12">
      <c r="F32" s="628"/>
      <c r="G32" s="628"/>
    </row>
    <row r="33" spans="1:7" ht="12">
      <c r="A33" s="630" t="s">
        <v>890</v>
      </c>
      <c r="B33" s="630"/>
      <c r="C33" s="630"/>
      <c r="D33" s="630"/>
      <c r="E33" s="616"/>
      <c r="F33" s="628"/>
      <c r="G33" s="628"/>
    </row>
    <row r="34" spans="1:9" ht="26.25" customHeight="1">
      <c r="A34" s="631" t="s">
        <v>891</v>
      </c>
      <c r="B34" s="632"/>
      <c r="C34" s="632"/>
      <c r="D34" s="632"/>
      <c r="E34" s="620">
        <v>0.015</v>
      </c>
      <c r="F34" s="617">
        <f>F30*E34</f>
        <v>0</v>
      </c>
      <c r="G34" s="617"/>
      <c r="I34" s="256" t="s">
        <v>880</v>
      </c>
    </row>
    <row r="35" spans="1:9" ht="12">
      <c r="A35" s="629" t="s">
        <v>892</v>
      </c>
      <c r="B35" s="615"/>
      <c r="C35" s="615"/>
      <c r="D35" s="615"/>
      <c r="E35" s="620">
        <v>0.018</v>
      </c>
      <c r="F35" s="617">
        <f>F30*E35</f>
        <v>0</v>
      </c>
      <c r="G35" s="617"/>
      <c r="I35" s="256" t="s">
        <v>880</v>
      </c>
    </row>
    <row r="36" spans="1:9" ht="12">
      <c r="A36" s="633" t="s">
        <v>893</v>
      </c>
      <c r="B36" s="633"/>
      <c r="C36" s="633"/>
      <c r="D36" s="633"/>
      <c r="E36" s="616"/>
      <c r="F36" s="623">
        <f>SUM(F34:G35)</f>
        <v>0</v>
      </c>
      <c r="G36" s="623"/>
      <c r="H36" s="625"/>
      <c r="I36" s="625" t="s">
        <v>880</v>
      </c>
    </row>
    <row r="37" spans="1:9" ht="13.5" thickBot="1">
      <c r="A37" s="612"/>
      <c r="B37" s="612"/>
      <c r="C37" s="612"/>
      <c r="D37" s="612"/>
      <c r="E37" s="612"/>
      <c r="F37" s="627"/>
      <c r="G37" s="627"/>
      <c r="H37" s="612"/>
      <c r="I37" s="612"/>
    </row>
    <row r="38" spans="6:7" ht="12">
      <c r="F38" s="628"/>
      <c r="G38" s="628"/>
    </row>
    <row r="39" spans="1:9" ht="12">
      <c r="A39" s="629" t="s">
        <v>894</v>
      </c>
      <c r="B39" s="615"/>
      <c r="C39" s="615"/>
      <c r="D39" s="615"/>
      <c r="E39" s="620">
        <v>0.015</v>
      </c>
      <c r="F39" s="617">
        <f>F30*E39</f>
        <v>0</v>
      </c>
      <c r="G39" s="617"/>
      <c r="I39" s="256" t="s">
        <v>880</v>
      </c>
    </row>
    <row r="40" spans="1:9" ht="13.5" thickBot="1">
      <c r="A40" s="612"/>
      <c r="B40" s="612"/>
      <c r="C40" s="612"/>
      <c r="D40" s="612"/>
      <c r="E40" s="612"/>
      <c r="F40" s="627"/>
      <c r="G40" s="627"/>
      <c r="H40" s="612"/>
      <c r="I40" s="612"/>
    </row>
    <row r="41" spans="6:7" ht="12">
      <c r="F41" s="628"/>
      <c r="G41" s="628"/>
    </row>
    <row r="42" spans="1:16" ht="18" customHeight="1">
      <c r="A42" s="634" t="s">
        <v>895</v>
      </c>
      <c r="B42" s="634"/>
      <c r="C42" s="634"/>
      <c r="D42" s="634"/>
      <c r="E42" s="635"/>
      <c r="F42" s="636">
        <f>F30+F36+F39</f>
        <v>0</v>
      </c>
      <c r="G42" s="636"/>
      <c r="H42" s="637"/>
      <c r="I42" s="638" t="s">
        <v>880</v>
      </c>
      <c r="P42" s="628">
        <f>F42</f>
        <v>0</v>
      </c>
    </row>
    <row r="43" spans="6:7" ht="12">
      <c r="F43" s="628"/>
      <c r="G43" s="628"/>
    </row>
    <row r="44" spans="4:9" ht="12">
      <c r="D44" s="639" t="s">
        <v>896</v>
      </c>
      <c r="E44" s="640">
        <v>0</v>
      </c>
      <c r="F44" s="641">
        <f>F42*E44</f>
        <v>0</v>
      </c>
      <c r="G44" s="641"/>
      <c r="H44" s="616"/>
      <c r="I44" s="616" t="s">
        <v>880</v>
      </c>
    </row>
    <row r="45" spans="4:9" ht="12">
      <c r="D45" s="642" t="s">
        <v>896</v>
      </c>
      <c r="E45" s="643">
        <v>0.21</v>
      </c>
      <c r="F45" s="644">
        <f>F42*E45</f>
        <v>0</v>
      </c>
      <c r="G45" s="644"/>
      <c r="H45" s="645"/>
      <c r="I45" s="645" t="s">
        <v>880</v>
      </c>
    </row>
    <row r="46" spans="6:7" ht="13.5" thickBot="1">
      <c r="F46" s="628"/>
      <c r="G46" s="628"/>
    </row>
    <row r="47" spans="1:9" s="652" customFormat="1" ht="25.5" customHeight="1" thickBot="1">
      <c r="A47" s="646" t="s">
        <v>897</v>
      </c>
      <c r="B47" s="647"/>
      <c r="C47" s="647"/>
      <c r="D47" s="647"/>
      <c r="E47" s="648"/>
      <c r="F47" s="649">
        <f>F42+F45</f>
        <v>0</v>
      </c>
      <c r="G47" s="649"/>
      <c r="H47" s="650"/>
      <c r="I47" s="651" t="s">
        <v>880</v>
      </c>
    </row>
  </sheetData>
  <sheetProtection password="DAFF" sheet="1" objects="1" scenarios="1"/>
  <protectedRanges>
    <protectedRange sqref="B3:B5 A7:I48 A1:I2" name="Oblast1"/>
    <protectedRange sqref="A4:A5" name="Oblast1_1"/>
    <protectedRange sqref="C3:I3" name="Oblast1_2_1_1"/>
    <protectedRange sqref="C4 D4:I5" name="Oblast1_3_1"/>
  </protectedRanges>
  <mergeCells count="61">
    <mergeCell ref="A7:B7"/>
    <mergeCell ref="C7:D7"/>
    <mergeCell ref="E7:F7"/>
    <mergeCell ref="G7:I7"/>
    <mergeCell ref="A2:B3"/>
    <mergeCell ref="C2:I2"/>
    <mergeCell ref="C3:I3"/>
    <mergeCell ref="A4:B5"/>
    <mergeCell ref="C4:I5"/>
    <mergeCell ref="A8:C8"/>
    <mergeCell ref="E8:G8"/>
    <mergeCell ref="A9:B9"/>
    <mergeCell ref="C9:D9"/>
    <mergeCell ref="E9:F9"/>
    <mergeCell ref="G9:I9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19:D19"/>
    <mergeCell ref="F19:G19"/>
    <mergeCell ref="A20:D20"/>
    <mergeCell ref="F20:G20"/>
    <mergeCell ref="A21:D21"/>
    <mergeCell ref="F21:G21"/>
    <mergeCell ref="A24:D24"/>
    <mergeCell ref="F24:G24"/>
    <mergeCell ref="A25:D25"/>
    <mergeCell ref="F25:G25"/>
    <mergeCell ref="A26:D26"/>
    <mergeCell ref="F26:G26"/>
    <mergeCell ref="A36:D36"/>
    <mergeCell ref="F36:G36"/>
    <mergeCell ref="A28:D28"/>
    <mergeCell ref="F28:G28"/>
    <mergeCell ref="A29:D29"/>
    <mergeCell ref="F29:G29"/>
    <mergeCell ref="A30:D30"/>
    <mergeCell ref="F30:G30"/>
    <mergeCell ref="A33:D33"/>
    <mergeCell ref="A34:D34"/>
    <mergeCell ref="F34:G34"/>
    <mergeCell ref="A35:D35"/>
    <mergeCell ref="F35:G35"/>
    <mergeCell ref="A47:D47"/>
    <mergeCell ref="F47:G47"/>
    <mergeCell ref="A39:D39"/>
    <mergeCell ref="F39:G39"/>
    <mergeCell ref="A42:D42"/>
    <mergeCell ref="F42:G42"/>
    <mergeCell ref="F44:G44"/>
    <mergeCell ref="F45:G4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7"/>
  <sheetViews>
    <sheetView showGridLines="0" workbookViewId="0" topLeftCell="D65">
      <selection activeCell="I143" activeCellId="29" sqref="I192 I190 I188 I186 I184 I182 I181 I178:I179 I178 I177 I176 I175 I174 I172 I170 I168 I167 I164 I162 I160 I159 I158 I155 I154 I152 I151 I150 I148 I146 I1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22" ht="1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46" s="1" customFormat="1" ht="36.9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383" t="s">
        <v>5</v>
      </c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5" t="s">
        <v>83</v>
      </c>
    </row>
    <row r="3" spans="1:46" s="1" customFormat="1" ht="6.95" customHeight="1">
      <c r="A3" s="84"/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7"/>
      <c r="M3" s="84"/>
      <c r="N3" s="84"/>
      <c r="O3" s="84"/>
      <c r="P3" s="84"/>
      <c r="Q3" s="84"/>
      <c r="R3" s="84"/>
      <c r="S3" s="84"/>
      <c r="T3" s="84"/>
      <c r="U3" s="84"/>
      <c r="V3" s="84"/>
      <c r="AT3" s="15" t="s">
        <v>82</v>
      </c>
    </row>
    <row r="4" spans="1:46" s="1" customFormat="1" ht="24.95" customHeight="1">
      <c r="A4" s="84"/>
      <c r="B4" s="387"/>
      <c r="C4" s="84"/>
      <c r="D4" s="388" t="s">
        <v>99</v>
      </c>
      <c r="E4" s="84"/>
      <c r="F4" s="84"/>
      <c r="G4" s="84"/>
      <c r="H4" s="84"/>
      <c r="I4" s="84"/>
      <c r="J4" s="84"/>
      <c r="K4" s="84"/>
      <c r="L4" s="387"/>
      <c r="M4" s="389" t="s">
        <v>10</v>
      </c>
      <c r="N4" s="84"/>
      <c r="O4" s="84"/>
      <c r="P4" s="84"/>
      <c r="Q4" s="84"/>
      <c r="R4" s="84"/>
      <c r="S4" s="84"/>
      <c r="T4" s="84"/>
      <c r="U4" s="84"/>
      <c r="V4" s="84"/>
      <c r="AT4" s="15" t="s">
        <v>3</v>
      </c>
    </row>
    <row r="5" spans="1:22" s="1" customFormat="1" ht="6.95" customHeight="1">
      <c r="A5" s="84"/>
      <c r="B5" s="387"/>
      <c r="C5" s="84"/>
      <c r="D5" s="84"/>
      <c r="E5" s="84"/>
      <c r="F5" s="84"/>
      <c r="G5" s="84"/>
      <c r="H5" s="84"/>
      <c r="I5" s="84"/>
      <c r="J5" s="84"/>
      <c r="K5" s="84"/>
      <c r="L5" s="387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s="1" customFormat="1" ht="12" customHeight="1">
      <c r="A6" s="84"/>
      <c r="B6" s="387"/>
      <c r="C6" s="84"/>
      <c r="D6" s="390" t="s">
        <v>14</v>
      </c>
      <c r="E6" s="84"/>
      <c r="F6" s="84"/>
      <c r="G6" s="84"/>
      <c r="H6" s="84"/>
      <c r="I6" s="84"/>
      <c r="J6" s="84"/>
      <c r="K6" s="84"/>
      <c r="L6" s="387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1" customFormat="1" ht="16.5" customHeight="1">
      <c r="A7" s="84"/>
      <c r="B7" s="387"/>
      <c r="C7" s="84"/>
      <c r="D7" s="84"/>
      <c r="E7" s="391" t="str">
        <f>'Rekapitulace stavby'!K6</f>
        <v>Oprava prostorů 1PP</v>
      </c>
      <c r="F7" s="392"/>
      <c r="G7" s="392"/>
      <c r="H7" s="392"/>
      <c r="I7" s="84"/>
      <c r="J7" s="84"/>
      <c r="K7" s="84"/>
      <c r="L7" s="387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31" s="2" customFormat="1" ht="12" customHeight="1">
      <c r="A8" s="393"/>
      <c r="B8" s="394"/>
      <c r="C8" s="393"/>
      <c r="D8" s="390" t="s">
        <v>100</v>
      </c>
      <c r="E8" s="393"/>
      <c r="F8" s="393"/>
      <c r="G8" s="393"/>
      <c r="H8" s="393"/>
      <c r="I8" s="393"/>
      <c r="J8" s="393"/>
      <c r="K8" s="393"/>
      <c r="L8" s="395"/>
      <c r="M8" s="396"/>
      <c r="N8" s="396"/>
      <c r="O8" s="396"/>
      <c r="P8" s="396"/>
      <c r="Q8" s="396"/>
      <c r="R8" s="396"/>
      <c r="S8" s="393"/>
      <c r="T8" s="393"/>
      <c r="U8" s="393"/>
      <c r="V8" s="393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393"/>
      <c r="B9" s="394"/>
      <c r="C9" s="393"/>
      <c r="D9" s="393"/>
      <c r="E9" s="397" t="s">
        <v>101</v>
      </c>
      <c r="F9" s="398"/>
      <c r="G9" s="398"/>
      <c r="H9" s="398"/>
      <c r="I9" s="393"/>
      <c r="J9" s="393"/>
      <c r="K9" s="393"/>
      <c r="L9" s="395"/>
      <c r="M9" s="396"/>
      <c r="N9" s="396"/>
      <c r="O9" s="396"/>
      <c r="P9" s="396"/>
      <c r="Q9" s="396"/>
      <c r="R9" s="396"/>
      <c r="S9" s="393"/>
      <c r="T9" s="393"/>
      <c r="U9" s="393"/>
      <c r="V9" s="393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393"/>
      <c r="B10" s="394"/>
      <c r="C10" s="393"/>
      <c r="D10" s="393"/>
      <c r="E10" s="393"/>
      <c r="F10" s="393"/>
      <c r="G10" s="393"/>
      <c r="H10" s="393"/>
      <c r="I10" s="393"/>
      <c r="J10" s="393"/>
      <c r="K10" s="393"/>
      <c r="L10" s="395"/>
      <c r="M10" s="396"/>
      <c r="N10" s="396"/>
      <c r="O10" s="396"/>
      <c r="P10" s="396"/>
      <c r="Q10" s="396"/>
      <c r="R10" s="396"/>
      <c r="S10" s="393"/>
      <c r="T10" s="393"/>
      <c r="U10" s="393"/>
      <c r="V10" s="393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393"/>
      <c r="B11" s="394"/>
      <c r="C11" s="393"/>
      <c r="D11" s="390" t="s">
        <v>16</v>
      </c>
      <c r="E11" s="393"/>
      <c r="F11" s="399" t="s">
        <v>1</v>
      </c>
      <c r="G11" s="393"/>
      <c r="H11" s="393"/>
      <c r="I11" s="390" t="s">
        <v>17</v>
      </c>
      <c r="J11" s="399" t="s">
        <v>1</v>
      </c>
      <c r="K11" s="393"/>
      <c r="L11" s="395"/>
      <c r="M11" s="396"/>
      <c r="N11" s="396"/>
      <c r="O11" s="396"/>
      <c r="P11" s="396"/>
      <c r="Q11" s="396"/>
      <c r="R11" s="396"/>
      <c r="S11" s="393"/>
      <c r="T11" s="393"/>
      <c r="U11" s="393"/>
      <c r="V11" s="393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393"/>
      <c r="B12" s="394"/>
      <c r="C12" s="393"/>
      <c r="D12" s="390" t="s">
        <v>18</v>
      </c>
      <c r="E12" s="393"/>
      <c r="F12" s="399" t="s">
        <v>19</v>
      </c>
      <c r="G12" s="393"/>
      <c r="H12" s="393"/>
      <c r="I12" s="390" t="s">
        <v>20</v>
      </c>
      <c r="J12" s="400" t="str">
        <f>'Rekapitulace stavby'!AN8</f>
        <v>20. 3. 2022</v>
      </c>
      <c r="K12" s="393"/>
      <c r="L12" s="395"/>
      <c r="M12" s="396"/>
      <c r="N12" s="396"/>
      <c r="O12" s="396"/>
      <c r="P12" s="396"/>
      <c r="Q12" s="396"/>
      <c r="R12" s="396"/>
      <c r="S12" s="393"/>
      <c r="T12" s="393"/>
      <c r="U12" s="393"/>
      <c r="V12" s="393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393"/>
      <c r="B13" s="394"/>
      <c r="C13" s="393"/>
      <c r="D13" s="393"/>
      <c r="E13" s="393"/>
      <c r="F13" s="393"/>
      <c r="G13" s="393"/>
      <c r="H13" s="393"/>
      <c r="I13" s="393"/>
      <c r="J13" s="393"/>
      <c r="K13" s="393"/>
      <c r="L13" s="395"/>
      <c r="M13" s="396"/>
      <c r="N13" s="396"/>
      <c r="O13" s="396"/>
      <c r="P13" s="396"/>
      <c r="Q13" s="396"/>
      <c r="R13" s="396"/>
      <c r="S13" s="393"/>
      <c r="T13" s="393"/>
      <c r="U13" s="393"/>
      <c r="V13" s="393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393"/>
      <c r="B14" s="394"/>
      <c r="C14" s="393"/>
      <c r="D14" s="390" t="s">
        <v>22</v>
      </c>
      <c r="E14" s="393"/>
      <c r="F14" s="393"/>
      <c r="G14" s="393"/>
      <c r="H14" s="393"/>
      <c r="I14" s="390" t="s">
        <v>23</v>
      </c>
      <c r="J14" s="399" t="s">
        <v>1</v>
      </c>
      <c r="K14" s="393"/>
      <c r="L14" s="395"/>
      <c r="M14" s="396"/>
      <c r="N14" s="396"/>
      <c r="O14" s="396"/>
      <c r="P14" s="396"/>
      <c r="Q14" s="396"/>
      <c r="R14" s="396"/>
      <c r="S14" s="393"/>
      <c r="T14" s="393"/>
      <c r="U14" s="393"/>
      <c r="V14" s="393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393"/>
      <c r="B15" s="394"/>
      <c r="C15" s="393"/>
      <c r="D15" s="393"/>
      <c r="E15" s="399" t="s">
        <v>24</v>
      </c>
      <c r="F15" s="393"/>
      <c r="G15" s="393"/>
      <c r="H15" s="393"/>
      <c r="I15" s="390" t="s">
        <v>25</v>
      </c>
      <c r="J15" s="399" t="s">
        <v>1</v>
      </c>
      <c r="K15" s="393"/>
      <c r="L15" s="395"/>
      <c r="M15" s="396"/>
      <c r="N15" s="396"/>
      <c r="O15" s="396"/>
      <c r="P15" s="396"/>
      <c r="Q15" s="396"/>
      <c r="R15" s="396"/>
      <c r="S15" s="393"/>
      <c r="T15" s="393"/>
      <c r="U15" s="393"/>
      <c r="V15" s="393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393"/>
      <c r="B16" s="394"/>
      <c r="C16" s="393"/>
      <c r="D16" s="393"/>
      <c r="E16" s="393"/>
      <c r="F16" s="393"/>
      <c r="G16" s="393"/>
      <c r="H16" s="393"/>
      <c r="I16" s="393"/>
      <c r="J16" s="393"/>
      <c r="K16" s="393"/>
      <c r="L16" s="395"/>
      <c r="M16" s="396"/>
      <c r="N16" s="396"/>
      <c r="O16" s="396"/>
      <c r="P16" s="396"/>
      <c r="Q16" s="396"/>
      <c r="R16" s="396"/>
      <c r="S16" s="393"/>
      <c r="T16" s="393"/>
      <c r="U16" s="393"/>
      <c r="V16" s="393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393"/>
      <c r="B17" s="394"/>
      <c r="C17" s="393"/>
      <c r="D17" s="390" t="s">
        <v>26</v>
      </c>
      <c r="E17" s="393"/>
      <c r="F17" s="393"/>
      <c r="G17" s="393"/>
      <c r="H17" s="393"/>
      <c r="I17" s="390" t="s">
        <v>23</v>
      </c>
      <c r="J17" s="399" t="s">
        <v>1</v>
      </c>
      <c r="K17" s="393"/>
      <c r="L17" s="395"/>
      <c r="M17" s="396"/>
      <c r="N17" s="396"/>
      <c r="O17" s="396"/>
      <c r="P17" s="396"/>
      <c r="Q17" s="396"/>
      <c r="R17" s="396"/>
      <c r="S17" s="393"/>
      <c r="T17" s="393"/>
      <c r="U17" s="393"/>
      <c r="V17" s="393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393"/>
      <c r="B18" s="394"/>
      <c r="C18" s="393"/>
      <c r="D18" s="393"/>
      <c r="E18" s="399" t="s">
        <v>27</v>
      </c>
      <c r="F18" s="393"/>
      <c r="G18" s="393"/>
      <c r="H18" s="393"/>
      <c r="I18" s="390" t="s">
        <v>25</v>
      </c>
      <c r="J18" s="399" t="s">
        <v>1</v>
      </c>
      <c r="K18" s="393"/>
      <c r="L18" s="395"/>
      <c r="M18" s="396"/>
      <c r="N18" s="396"/>
      <c r="O18" s="396"/>
      <c r="P18" s="396"/>
      <c r="Q18" s="396"/>
      <c r="R18" s="396"/>
      <c r="S18" s="393"/>
      <c r="T18" s="393"/>
      <c r="U18" s="393"/>
      <c r="V18" s="393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393"/>
      <c r="B19" s="394"/>
      <c r="C19" s="393"/>
      <c r="D19" s="393"/>
      <c r="E19" s="393"/>
      <c r="F19" s="393"/>
      <c r="G19" s="393"/>
      <c r="H19" s="393"/>
      <c r="I19" s="393"/>
      <c r="J19" s="393"/>
      <c r="K19" s="393"/>
      <c r="L19" s="395"/>
      <c r="M19" s="396"/>
      <c r="N19" s="396"/>
      <c r="O19" s="396"/>
      <c r="P19" s="396"/>
      <c r="Q19" s="396"/>
      <c r="R19" s="396"/>
      <c r="S19" s="393"/>
      <c r="T19" s="393"/>
      <c r="U19" s="393"/>
      <c r="V19" s="393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393"/>
      <c r="B20" s="394"/>
      <c r="C20" s="393"/>
      <c r="D20" s="390" t="s">
        <v>28</v>
      </c>
      <c r="E20" s="393"/>
      <c r="F20" s="393"/>
      <c r="G20" s="393"/>
      <c r="H20" s="393"/>
      <c r="I20" s="390" t="s">
        <v>23</v>
      </c>
      <c r="J20" s="399" t="s">
        <v>1</v>
      </c>
      <c r="K20" s="393"/>
      <c r="L20" s="395"/>
      <c r="M20" s="396"/>
      <c r="N20" s="396"/>
      <c r="O20" s="396"/>
      <c r="P20" s="396"/>
      <c r="Q20" s="396"/>
      <c r="R20" s="396"/>
      <c r="S20" s="393"/>
      <c r="T20" s="393"/>
      <c r="U20" s="393"/>
      <c r="V20" s="393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393"/>
      <c r="B21" s="394"/>
      <c r="C21" s="393"/>
      <c r="D21" s="393"/>
      <c r="E21" s="399" t="s">
        <v>29</v>
      </c>
      <c r="F21" s="393"/>
      <c r="G21" s="393"/>
      <c r="H21" s="393"/>
      <c r="I21" s="390" t="s">
        <v>25</v>
      </c>
      <c r="J21" s="399" t="s">
        <v>1</v>
      </c>
      <c r="K21" s="393"/>
      <c r="L21" s="395"/>
      <c r="M21" s="396"/>
      <c r="N21" s="396"/>
      <c r="O21" s="396"/>
      <c r="P21" s="396"/>
      <c r="Q21" s="396"/>
      <c r="R21" s="396"/>
      <c r="S21" s="393"/>
      <c r="T21" s="393"/>
      <c r="U21" s="393"/>
      <c r="V21" s="393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393"/>
      <c r="B22" s="394"/>
      <c r="C22" s="393"/>
      <c r="D22" s="393"/>
      <c r="E22" s="393"/>
      <c r="F22" s="393"/>
      <c r="G22" s="393"/>
      <c r="H22" s="393"/>
      <c r="I22" s="393"/>
      <c r="J22" s="393"/>
      <c r="K22" s="393"/>
      <c r="L22" s="395"/>
      <c r="M22" s="396"/>
      <c r="N22" s="396"/>
      <c r="O22" s="396"/>
      <c r="P22" s="396"/>
      <c r="Q22" s="396"/>
      <c r="R22" s="396"/>
      <c r="S22" s="393"/>
      <c r="T22" s="393"/>
      <c r="U22" s="393"/>
      <c r="V22" s="393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393"/>
      <c r="B23" s="394"/>
      <c r="C23" s="393"/>
      <c r="D23" s="390" t="s">
        <v>31</v>
      </c>
      <c r="E23" s="393"/>
      <c r="F23" s="393"/>
      <c r="G23" s="393"/>
      <c r="H23" s="393"/>
      <c r="I23" s="390" t="s">
        <v>23</v>
      </c>
      <c r="J23" s="399" t="s">
        <v>1</v>
      </c>
      <c r="K23" s="393"/>
      <c r="L23" s="395"/>
      <c r="M23" s="396"/>
      <c r="N23" s="396"/>
      <c r="O23" s="396"/>
      <c r="P23" s="396"/>
      <c r="Q23" s="396"/>
      <c r="R23" s="396"/>
      <c r="S23" s="393"/>
      <c r="T23" s="393"/>
      <c r="U23" s="393"/>
      <c r="V23" s="393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393"/>
      <c r="B24" s="394"/>
      <c r="C24" s="393"/>
      <c r="D24" s="393"/>
      <c r="E24" s="399" t="s">
        <v>32</v>
      </c>
      <c r="F24" s="393"/>
      <c r="G24" s="393"/>
      <c r="H24" s="393"/>
      <c r="I24" s="390" t="s">
        <v>25</v>
      </c>
      <c r="J24" s="399" t="s">
        <v>1</v>
      </c>
      <c r="K24" s="393"/>
      <c r="L24" s="395"/>
      <c r="M24" s="396"/>
      <c r="N24" s="396"/>
      <c r="O24" s="396"/>
      <c r="P24" s="396"/>
      <c r="Q24" s="396"/>
      <c r="R24" s="396"/>
      <c r="S24" s="393"/>
      <c r="T24" s="393"/>
      <c r="U24" s="393"/>
      <c r="V24" s="393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393"/>
      <c r="B25" s="394"/>
      <c r="C25" s="393"/>
      <c r="D25" s="393"/>
      <c r="E25" s="393"/>
      <c r="F25" s="393"/>
      <c r="G25" s="393"/>
      <c r="H25" s="393"/>
      <c r="I25" s="393"/>
      <c r="J25" s="393"/>
      <c r="K25" s="393"/>
      <c r="L25" s="395"/>
      <c r="M25" s="396"/>
      <c r="N25" s="396"/>
      <c r="O25" s="396"/>
      <c r="P25" s="396"/>
      <c r="Q25" s="396"/>
      <c r="R25" s="396"/>
      <c r="S25" s="393"/>
      <c r="T25" s="393"/>
      <c r="U25" s="393"/>
      <c r="V25" s="393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393"/>
      <c r="B26" s="394"/>
      <c r="C26" s="393"/>
      <c r="D26" s="390" t="s">
        <v>33</v>
      </c>
      <c r="E26" s="393"/>
      <c r="F26" s="393"/>
      <c r="G26" s="393"/>
      <c r="H26" s="393"/>
      <c r="I26" s="393"/>
      <c r="J26" s="393"/>
      <c r="K26" s="393"/>
      <c r="L26" s="395"/>
      <c r="M26" s="396"/>
      <c r="N26" s="396"/>
      <c r="O26" s="396"/>
      <c r="P26" s="396"/>
      <c r="Q26" s="396"/>
      <c r="R26" s="396"/>
      <c r="S26" s="393"/>
      <c r="T26" s="393"/>
      <c r="U26" s="393"/>
      <c r="V26" s="393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401"/>
      <c r="B27" s="402"/>
      <c r="C27" s="401"/>
      <c r="D27" s="401"/>
      <c r="E27" s="403" t="s">
        <v>1</v>
      </c>
      <c r="F27" s="403"/>
      <c r="G27" s="403"/>
      <c r="H27" s="403"/>
      <c r="I27" s="401"/>
      <c r="J27" s="401"/>
      <c r="K27" s="401"/>
      <c r="L27" s="404"/>
      <c r="M27" s="405"/>
      <c r="N27" s="405"/>
      <c r="O27" s="405"/>
      <c r="P27" s="405"/>
      <c r="Q27" s="405"/>
      <c r="R27" s="405"/>
      <c r="S27" s="401"/>
      <c r="T27" s="401"/>
      <c r="U27" s="401"/>
      <c r="V27" s="401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393"/>
      <c r="B28" s="394"/>
      <c r="C28" s="393"/>
      <c r="D28" s="393"/>
      <c r="E28" s="393"/>
      <c r="F28" s="393"/>
      <c r="G28" s="393"/>
      <c r="H28" s="393"/>
      <c r="I28" s="393"/>
      <c r="J28" s="393"/>
      <c r="K28" s="393"/>
      <c r="L28" s="395"/>
      <c r="M28" s="396"/>
      <c r="N28" s="396"/>
      <c r="O28" s="396"/>
      <c r="P28" s="396"/>
      <c r="Q28" s="396"/>
      <c r="R28" s="396"/>
      <c r="S28" s="393"/>
      <c r="T28" s="393"/>
      <c r="U28" s="393"/>
      <c r="V28" s="393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393"/>
      <c r="B29" s="394"/>
      <c r="C29" s="393"/>
      <c r="D29" s="406"/>
      <c r="E29" s="406"/>
      <c r="F29" s="406"/>
      <c r="G29" s="406"/>
      <c r="H29" s="406"/>
      <c r="I29" s="406"/>
      <c r="J29" s="406"/>
      <c r="K29" s="406"/>
      <c r="L29" s="395"/>
      <c r="M29" s="396"/>
      <c r="N29" s="396"/>
      <c r="O29" s="396"/>
      <c r="P29" s="396"/>
      <c r="Q29" s="396"/>
      <c r="R29" s="396"/>
      <c r="S29" s="393"/>
      <c r="T29" s="393"/>
      <c r="U29" s="393"/>
      <c r="V29" s="393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393"/>
      <c r="B30" s="394"/>
      <c r="C30" s="393"/>
      <c r="D30" s="407" t="s">
        <v>34</v>
      </c>
      <c r="E30" s="393"/>
      <c r="F30" s="393"/>
      <c r="G30" s="393"/>
      <c r="H30" s="393"/>
      <c r="I30" s="393"/>
      <c r="J30" s="408">
        <f>ROUND(J140,2)</f>
        <v>0</v>
      </c>
      <c r="K30" s="393"/>
      <c r="L30" s="395"/>
      <c r="M30" s="396"/>
      <c r="N30" s="396"/>
      <c r="O30" s="396"/>
      <c r="P30" s="396"/>
      <c r="Q30" s="396"/>
      <c r="R30" s="396"/>
      <c r="S30" s="393"/>
      <c r="T30" s="393"/>
      <c r="U30" s="393"/>
      <c r="V30" s="393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393"/>
      <c r="B31" s="394"/>
      <c r="C31" s="393"/>
      <c r="D31" s="406"/>
      <c r="E31" s="406"/>
      <c r="F31" s="406"/>
      <c r="G31" s="406"/>
      <c r="H31" s="406"/>
      <c r="I31" s="406"/>
      <c r="J31" s="406"/>
      <c r="K31" s="406"/>
      <c r="L31" s="395"/>
      <c r="M31" s="396"/>
      <c r="N31" s="396"/>
      <c r="O31" s="396"/>
      <c r="P31" s="396"/>
      <c r="Q31" s="396"/>
      <c r="R31" s="396"/>
      <c r="S31" s="393"/>
      <c r="T31" s="393"/>
      <c r="U31" s="393"/>
      <c r="V31" s="393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393"/>
      <c r="B32" s="394"/>
      <c r="C32" s="393"/>
      <c r="D32" s="393"/>
      <c r="E32" s="393"/>
      <c r="F32" s="409" t="s">
        <v>36</v>
      </c>
      <c r="G32" s="393"/>
      <c r="H32" s="393"/>
      <c r="I32" s="409" t="s">
        <v>35</v>
      </c>
      <c r="J32" s="409" t="s">
        <v>37</v>
      </c>
      <c r="K32" s="393"/>
      <c r="L32" s="395"/>
      <c r="M32" s="396"/>
      <c r="N32" s="396"/>
      <c r="O32" s="396"/>
      <c r="P32" s="396"/>
      <c r="Q32" s="396"/>
      <c r="R32" s="396"/>
      <c r="S32" s="393"/>
      <c r="T32" s="393"/>
      <c r="U32" s="393"/>
      <c r="V32" s="393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393"/>
      <c r="B33" s="394"/>
      <c r="C33" s="393"/>
      <c r="D33" s="410" t="s">
        <v>38</v>
      </c>
      <c r="E33" s="390" t="s">
        <v>39</v>
      </c>
      <c r="F33" s="411">
        <f>J140</f>
        <v>0</v>
      </c>
      <c r="G33" s="393"/>
      <c r="H33" s="393"/>
      <c r="I33" s="412">
        <v>0.21</v>
      </c>
      <c r="J33" s="411">
        <f>ROUND(((SUM(BF139:BF254))*I33),2)</f>
        <v>0</v>
      </c>
      <c r="K33" s="393"/>
      <c r="L33" s="395"/>
      <c r="M33" s="396"/>
      <c r="N33" s="396"/>
      <c r="O33" s="396"/>
      <c r="P33" s="396"/>
      <c r="Q33" s="396"/>
      <c r="R33" s="396"/>
      <c r="S33" s="393"/>
      <c r="T33" s="393"/>
      <c r="U33" s="393"/>
      <c r="V33" s="393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393"/>
      <c r="B34" s="394"/>
      <c r="C34" s="393"/>
      <c r="D34" s="393"/>
      <c r="E34" s="390" t="s">
        <v>40</v>
      </c>
      <c r="F34" s="411">
        <v>0</v>
      </c>
      <c r="G34" s="393"/>
      <c r="H34" s="393"/>
      <c r="I34" s="412">
        <v>0.15</v>
      </c>
      <c r="J34" s="411">
        <v>0</v>
      </c>
      <c r="K34" s="393"/>
      <c r="L34" s="395"/>
      <c r="M34" s="396"/>
      <c r="N34" s="396"/>
      <c r="O34" s="396"/>
      <c r="P34" s="396"/>
      <c r="Q34" s="396"/>
      <c r="R34" s="396"/>
      <c r="S34" s="393"/>
      <c r="T34" s="393"/>
      <c r="U34" s="393"/>
      <c r="V34" s="393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393"/>
      <c r="B35" s="394"/>
      <c r="C35" s="393"/>
      <c r="D35" s="393"/>
      <c r="E35" s="390" t="s">
        <v>41</v>
      </c>
      <c r="F35" s="411">
        <f>ROUND((SUM(BG140:BG255)),2)</f>
        <v>0</v>
      </c>
      <c r="G35" s="393"/>
      <c r="H35" s="393"/>
      <c r="I35" s="412">
        <v>0.21</v>
      </c>
      <c r="J35" s="411">
        <f>0</f>
        <v>0</v>
      </c>
      <c r="K35" s="393"/>
      <c r="L35" s="395"/>
      <c r="M35" s="396"/>
      <c r="N35" s="396"/>
      <c r="O35" s="396"/>
      <c r="P35" s="396"/>
      <c r="Q35" s="396"/>
      <c r="R35" s="396"/>
      <c r="S35" s="393"/>
      <c r="T35" s="393"/>
      <c r="U35" s="393"/>
      <c r="V35" s="393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393"/>
      <c r="B36" s="394"/>
      <c r="C36" s="393"/>
      <c r="D36" s="393"/>
      <c r="E36" s="390" t="s">
        <v>42</v>
      </c>
      <c r="F36" s="411">
        <f>ROUND((SUM(BH140:BH255)),2)</f>
        <v>0</v>
      </c>
      <c r="G36" s="393"/>
      <c r="H36" s="393"/>
      <c r="I36" s="412">
        <v>0.15</v>
      </c>
      <c r="J36" s="411">
        <f>0</f>
        <v>0</v>
      </c>
      <c r="K36" s="393"/>
      <c r="L36" s="395"/>
      <c r="M36" s="396"/>
      <c r="N36" s="396"/>
      <c r="O36" s="396"/>
      <c r="P36" s="396"/>
      <c r="Q36" s="396"/>
      <c r="R36" s="396"/>
      <c r="S36" s="393"/>
      <c r="T36" s="393"/>
      <c r="U36" s="393"/>
      <c r="V36" s="393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393"/>
      <c r="B37" s="394"/>
      <c r="C37" s="393"/>
      <c r="D37" s="393"/>
      <c r="E37" s="390" t="s">
        <v>43</v>
      </c>
      <c r="F37" s="411">
        <f>ROUND((SUM(BI140:BI255)),2)</f>
        <v>0</v>
      </c>
      <c r="G37" s="393"/>
      <c r="H37" s="393"/>
      <c r="I37" s="412">
        <v>0</v>
      </c>
      <c r="J37" s="411">
        <f>0</f>
        <v>0</v>
      </c>
      <c r="K37" s="393"/>
      <c r="L37" s="395"/>
      <c r="M37" s="396"/>
      <c r="N37" s="396"/>
      <c r="O37" s="396"/>
      <c r="P37" s="396"/>
      <c r="Q37" s="396"/>
      <c r="R37" s="396"/>
      <c r="S37" s="393"/>
      <c r="T37" s="393"/>
      <c r="U37" s="393"/>
      <c r="V37" s="393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393"/>
      <c r="B38" s="394"/>
      <c r="C38" s="393"/>
      <c r="D38" s="393"/>
      <c r="E38" s="393"/>
      <c r="F38" s="393"/>
      <c r="G38" s="393"/>
      <c r="H38" s="393"/>
      <c r="I38" s="393"/>
      <c r="J38" s="393"/>
      <c r="K38" s="393"/>
      <c r="L38" s="395"/>
      <c r="M38" s="396"/>
      <c r="N38" s="396"/>
      <c r="O38" s="396"/>
      <c r="P38" s="396"/>
      <c r="Q38" s="396"/>
      <c r="R38" s="396"/>
      <c r="S38" s="393"/>
      <c r="T38" s="393"/>
      <c r="U38" s="393"/>
      <c r="V38" s="393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393"/>
      <c r="B39" s="394"/>
      <c r="C39" s="413"/>
      <c r="D39" s="414" t="s">
        <v>44</v>
      </c>
      <c r="E39" s="415"/>
      <c r="F39" s="415"/>
      <c r="G39" s="416" t="s">
        <v>45</v>
      </c>
      <c r="H39" s="417" t="s">
        <v>46</v>
      </c>
      <c r="I39" s="415"/>
      <c r="J39" s="418">
        <f>SUM(J30:J37)</f>
        <v>0</v>
      </c>
      <c r="K39" s="419"/>
      <c r="L39" s="395"/>
      <c r="M39" s="396"/>
      <c r="N39" s="396"/>
      <c r="O39" s="396"/>
      <c r="P39" s="396"/>
      <c r="Q39" s="396"/>
      <c r="R39" s="396"/>
      <c r="S39" s="393"/>
      <c r="T39" s="393"/>
      <c r="U39" s="393"/>
      <c r="V39" s="393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393"/>
      <c r="B40" s="394"/>
      <c r="C40" s="393"/>
      <c r="D40" s="393"/>
      <c r="E40" s="393"/>
      <c r="F40" s="393"/>
      <c r="G40" s="393"/>
      <c r="H40" s="393"/>
      <c r="I40" s="393"/>
      <c r="J40" s="393"/>
      <c r="K40" s="393"/>
      <c r="L40" s="395"/>
      <c r="M40" s="396"/>
      <c r="N40" s="396"/>
      <c r="O40" s="396"/>
      <c r="P40" s="396"/>
      <c r="Q40" s="396"/>
      <c r="R40" s="396"/>
      <c r="S40" s="393"/>
      <c r="T40" s="393"/>
      <c r="U40" s="393"/>
      <c r="V40" s="393"/>
      <c r="W40" s="27"/>
      <c r="X40" s="27"/>
      <c r="Y40" s="27"/>
      <c r="Z40" s="27"/>
      <c r="AA40" s="27"/>
      <c r="AB40" s="27"/>
      <c r="AC40" s="27"/>
      <c r="AD40" s="27"/>
      <c r="AE40" s="27"/>
    </row>
    <row r="41" spans="1:22" s="1" customFormat="1" ht="14.45" customHeight="1">
      <c r="A41" s="84"/>
      <c r="B41" s="387"/>
      <c r="C41" s="84"/>
      <c r="D41" s="84"/>
      <c r="E41" s="84"/>
      <c r="F41" s="84"/>
      <c r="G41" s="84"/>
      <c r="H41" s="84"/>
      <c r="I41" s="84"/>
      <c r="J41" s="84"/>
      <c r="K41" s="84"/>
      <c r="L41" s="387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1:22" s="1" customFormat="1" ht="14.45" customHeight="1">
      <c r="A42" s="84"/>
      <c r="B42" s="387"/>
      <c r="C42" s="84"/>
      <c r="D42" s="84"/>
      <c r="E42" s="84"/>
      <c r="F42" s="84"/>
      <c r="G42" s="84"/>
      <c r="H42" s="84"/>
      <c r="I42" s="84"/>
      <c r="J42" s="84"/>
      <c r="K42" s="84"/>
      <c r="L42" s="387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spans="1:22" s="1" customFormat="1" ht="14.45" customHeight="1">
      <c r="A43" s="84"/>
      <c r="B43" s="387"/>
      <c r="C43" s="84"/>
      <c r="D43" s="84"/>
      <c r="E43" s="84"/>
      <c r="F43" s="84"/>
      <c r="G43" s="84"/>
      <c r="H43" s="84"/>
      <c r="I43" s="84"/>
      <c r="J43" s="84"/>
      <c r="K43" s="84"/>
      <c r="L43" s="387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spans="1:22" s="1" customFormat="1" ht="14.45" customHeight="1">
      <c r="A44" s="84"/>
      <c r="B44" s="387"/>
      <c r="C44" s="84"/>
      <c r="D44" s="84"/>
      <c r="E44" s="84"/>
      <c r="F44" s="84"/>
      <c r="G44" s="84"/>
      <c r="H44" s="84"/>
      <c r="I44" s="84"/>
      <c r="J44" s="84"/>
      <c r="K44" s="84"/>
      <c r="L44" s="387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spans="1:22" s="1" customFormat="1" ht="14.45" customHeight="1">
      <c r="A45" s="84"/>
      <c r="B45" s="387"/>
      <c r="C45" s="84"/>
      <c r="D45" s="84"/>
      <c r="E45" s="84"/>
      <c r="F45" s="84"/>
      <c r="G45" s="84"/>
      <c r="H45" s="84"/>
      <c r="I45" s="84"/>
      <c r="J45" s="84"/>
      <c r="K45" s="84"/>
      <c r="L45" s="387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spans="1:22" s="1" customFormat="1" ht="14.45" customHeight="1">
      <c r="A46" s="84"/>
      <c r="B46" s="387"/>
      <c r="C46" s="84"/>
      <c r="D46" s="84"/>
      <c r="E46" s="84"/>
      <c r="F46" s="84"/>
      <c r="G46" s="84"/>
      <c r="H46" s="84"/>
      <c r="I46" s="84"/>
      <c r="J46" s="84"/>
      <c r="K46" s="84"/>
      <c r="L46" s="387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spans="1:22" s="1" customFormat="1" ht="14.45" customHeight="1">
      <c r="A47" s="84"/>
      <c r="B47" s="387"/>
      <c r="C47" s="84"/>
      <c r="D47" s="84"/>
      <c r="E47" s="84"/>
      <c r="F47" s="84"/>
      <c r="G47" s="84"/>
      <c r="H47" s="84"/>
      <c r="I47" s="84"/>
      <c r="J47" s="84"/>
      <c r="K47" s="84"/>
      <c r="L47" s="387"/>
      <c r="M47" s="84"/>
      <c r="N47" s="84"/>
      <c r="O47" s="84"/>
      <c r="P47" s="84"/>
      <c r="Q47" s="84"/>
      <c r="R47" s="84"/>
      <c r="S47" s="84"/>
      <c r="T47" s="84"/>
      <c r="U47" s="84"/>
      <c r="V47" s="84"/>
    </row>
    <row r="48" spans="1:22" s="1" customFormat="1" ht="14.45" customHeight="1">
      <c r="A48" s="84"/>
      <c r="B48" s="387"/>
      <c r="C48" s="84"/>
      <c r="D48" s="84"/>
      <c r="E48" s="84"/>
      <c r="F48" s="84"/>
      <c r="G48" s="84"/>
      <c r="H48" s="84"/>
      <c r="I48" s="84"/>
      <c r="J48" s="84"/>
      <c r="K48" s="84"/>
      <c r="L48" s="387"/>
      <c r="M48" s="84"/>
      <c r="N48" s="84"/>
      <c r="O48" s="84"/>
      <c r="P48" s="84"/>
      <c r="Q48" s="84"/>
      <c r="R48" s="84"/>
      <c r="S48" s="84"/>
      <c r="T48" s="84"/>
      <c r="U48" s="84"/>
      <c r="V48" s="84"/>
    </row>
    <row r="49" spans="1:22" s="1" customFormat="1" ht="14.45" customHeight="1">
      <c r="A49" s="84"/>
      <c r="B49" s="387"/>
      <c r="C49" s="84"/>
      <c r="D49" s="84"/>
      <c r="E49" s="84"/>
      <c r="F49" s="84"/>
      <c r="G49" s="84"/>
      <c r="H49" s="84"/>
      <c r="I49" s="84"/>
      <c r="J49" s="84"/>
      <c r="K49" s="84"/>
      <c r="L49" s="387"/>
      <c r="M49" s="84"/>
      <c r="N49" s="84"/>
      <c r="O49" s="84"/>
      <c r="P49" s="84"/>
      <c r="Q49" s="84"/>
      <c r="R49" s="84"/>
      <c r="S49" s="84"/>
      <c r="T49" s="84"/>
      <c r="U49" s="84"/>
      <c r="V49" s="84"/>
    </row>
    <row r="50" spans="1:22" s="2" customFormat="1" ht="14.45" customHeight="1">
      <c r="A50" s="396"/>
      <c r="B50" s="395"/>
      <c r="C50" s="396"/>
      <c r="D50" s="420" t="s">
        <v>47</v>
      </c>
      <c r="E50" s="421"/>
      <c r="F50" s="421"/>
      <c r="G50" s="420" t="s">
        <v>48</v>
      </c>
      <c r="H50" s="421"/>
      <c r="I50" s="421"/>
      <c r="J50" s="421"/>
      <c r="K50" s="421"/>
      <c r="L50" s="395"/>
      <c r="M50" s="396"/>
      <c r="N50" s="396"/>
      <c r="O50" s="396"/>
      <c r="P50" s="396"/>
      <c r="Q50" s="396"/>
      <c r="R50" s="396"/>
      <c r="S50" s="396"/>
      <c r="T50" s="396"/>
      <c r="U50" s="396"/>
      <c r="V50" s="396"/>
    </row>
    <row r="51" spans="1:22" ht="12">
      <c r="A51" s="84"/>
      <c r="B51" s="387"/>
      <c r="C51" s="84"/>
      <c r="D51" s="84"/>
      <c r="E51" s="84"/>
      <c r="F51" s="84"/>
      <c r="G51" s="84"/>
      <c r="H51" s="84"/>
      <c r="I51" s="84"/>
      <c r="J51" s="84"/>
      <c r="K51" s="84"/>
      <c r="L51" s="387"/>
      <c r="M51" s="84"/>
      <c r="N51" s="84"/>
      <c r="O51" s="84"/>
      <c r="P51" s="84"/>
      <c r="Q51" s="84"/>
      <c r="R51" s="84"/>
      <c r="S51" s="84"/>
      <c r="T51" s="84"/>
      <c r="U51" s="84"/>
      <c r="V51" s="84"/>
    </row>
    <row r="52" spans="1:22" ht="12">
      <c r="A52" s="84"/>
      <c r="B52" s="387"/>
      <c r="C52" s="84"/>
      <c r="D52" s="84"/>
      <c r="E52" s="84"/>
      <c r="F52" s="84"/>
      <c r="G52" s="84"/>
      <c r="H52" s="84"/>
      <c r="I52" s="84"/>
      <c r="J52" s="84"/>
      <c r="K52" s="84"/>
      <c r="L52" s="387"/>
      <c r="M52" s="84"/>
      <c r="N52" s="84"/>
      <c r="O52" s="84"/>
      <c r="P52" s="84"/>
      <c r="Q52" s="84"/>
      <c r="R52" s="84"/>
      <c r="S52" s="84"/>
      <c r="T52" s="84"/>
      <c r="U52" s="84"/>
      <c r="V52" s="84"/>
    </row>
    <row r="53" spans="1:22" ht="12">
      <c r="A53" s="84"/>
      <c r="B53" s="387"/>
      <c r="C53" s="84"/>
      <c r="D53" s="84"/>
      <c r="E53" s="84"/>
      <c r="F53" s="84"/>
      <c r="G53" s="84"/>
      <c r="H53" s="84"/>
      <c r="I53" s="84"/>
      <c r="J53" s="84"/>
      <c r="K53" s="84"/>
      <c r="L53" s="387"/>
      <c r="M53" s="84"/>
      <c r="N53" s="84"/>
      <c r="O53" s="84"/>
      <c r="P53" s="84"/>
      <c r="Q53" s="84"/>
      <c r="R53" s="84"/>
      <c r="S53" s="84"/>
      <c r="T53" s="84"/>
      <c r="U53" s="84"/>
      <c r="V53" s="84"/>
    </row>
    <row r="54" spans="1:22" ht="12">
      <c r="A54" s="84"/>
      <c r="B54" s="387"/>
      <c r="C54" s="84"/>
      <c r="D54" s="84"/>
      <c r="E54" s="84"/>
      <c r="F54" s="84"/>
      <c r="G54" s="84"/>
      <c r="H54" s="84"/>
      <c r="I54" s="84"/>
      <c r="J54" s="84"/>
      <c r="K54" s="84"/>
      <c r="L54" s="387"/>
      <c r="M54" s="84"/>
      <c r="N54" s="84"/>
      <c r="O54" s="84"/>
      <c r="P54" s="84"/>
      <c r="Q54" s="84"/>
      <c r="R54" s="84"/>
      <c r="S54" s="84"/>
      <c r="T54" s="84"/>
      <c r="U54" s="84"/>
      <c r="V54" s="84"/>
    </row>
    <row r="55" spans="1:22" ht="12">
      <c r="A55" s="84"/>
      <c r="B55" s="387"/>
      <c r="C55" s="84"/>
      <c r="D55" s="84"/>
      <c r="E55" s="84"/>
      <c r="F55" s="84"/>
      <c r="G55" s="84"/>
      <c r="H55" s="84"/>
      <c r="I55" s="84"/>
      <c r="J55" s="84"/>
      <c r="K55" s="84"/>
      <c r="L55" s="387"/>
      <c r="M55" s="84"/>
      <c r="N55" s="84"/>
      <c r="O55" s="84"/>
      <c r="P55" s="84"/>
      <c r="Q55" s="84"/>
      <c r="R55" s="84"/>
      <c r="S55" s="84"/>
      <c r="T55" s="84"/>
      <c r="U55" s="84"/>
      <c r="V55" s="84"/>
    </row>
    <row r="56" spans="1:22" ht="12">
      <c r="A56" s="84"/>
      <c r="B56" s="387"/>
      <c r="C56" s="84"/>
      <c r="D56" s="84"/>
      <c r="E56" s="84"/>
      <c r="F56" s="84"/>
      <c r="G56" s="84"/>
      <c r="H56" s="84"/>
      <c r="I56" s="84"/>
      <c r="J56" s="84"/>
      <c r="K56" s="84"/>
      <c r="L56" s="387"/>
      <c r="M56" s="84"/>
      <c r="N56" s="84"/>
      <c r="O56" s="84"/>
      <c r="P56" s="84"/>
      <c r="Q56" s="84"/>
      <c r="R56" s="84"/>
      <c r="S56" s="84"/>
      <c r="T56" s="84"/>
      <c r="U56" s="84"/>
      <c r="V56" s="84"/>
    </row>
    <row r="57" spans="1:22" ht="12">
      <c r="A57" s="84"/>
      <c r="B57" s="387"/>
      <c r="C57" s="84"/>
      <c r="D57" s="84"/>
      <c r="E57" s="84"/>
      <c r="F57" s="84"/>
      <c r="G57" s="84"/>
      <c r="H57" s="84"/>
      <c r="I57" s="84"/>
      <c r="J57" s="84"/>
      <c r="K57" s="84"/>
      <c r="L57" s="387"/>
      <c r="M57" s="84"/>
      <c r="N57" s="84"/>
      <c r="O57" s="84"/>
      <c r="P57" s="84"/>
      <c r="Q57" s="84"/>
      <c r="R57" s="84"/>
      <c r="S57" s="84"/>
      <c r="T57" s="84"/>
      <c r="U57" s="84"/>
      <c r="V57" s="84"/>
    </row>
    <row r="58" spans="1:22" ht="12">
      <c r="A58" s="84"/>
      <c r="B58" s="387"/>
      <c r="C58" s="84"/>
      <c r="D58" s="84"/>
      <c r="E58" s="84"/>
      <c r="F58" s="84"/>
      <c r="G58" s="84"/>
      <c r="H58" s="84"/>
      <c r="I58" s="84"/>
      <c r="J58" s="84"/>
      <c r="K58" s="84"/>
      <c r="L58" s="387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spans="1:22" ht="12">
      <c r="A59" s="84"/>
      <c r="B59" s="387"/>
      <c r="C59" s="84"/>
      <c r="D59" s="84"/>
      <c r="E59" s="84"/>
      <c r="F59" s="84"/>
      <c r="G59" s="84"/>
      <c r="H59" s="84"/>
      <c r="I59" s="84"/>
      <c r="J59" s="84"/>
      <c r="K59" s="84"/>
      <c r="L59" s="387"/>
      <c r="M59" s="84"/>
      <c r="N59" s="84"/>
      <c r="O59" s="84"/>
      <c r="P59" s="84"/>
      <c r="Q59" s="84"/>
      <c r="R59" s="84"/>
      <c r="S59" s="84"/>
      <c r="T59" s="84"/>
      <c r="U59" s="84"/>
      <c r="V59" s="84"/>
    </row>
    <row r="60" spans="1:22" ht="12">
      <c r="A60" s="84"/>
      <c r="B60" s="387"/>
      <c r="C60" s="84"/>
      <c r="D60" s="84"/>
      <c r="E60" s="84"/>
      <c r="F60" s="84"/>
      <c r="G60" s="84"/>
      <c r="H60" s="84"/>
      <c r="I60" s="84"/>
      <c r="J60" s="84"/>
      <c r="K60" s="84"/>
      <c r="L60" s="387"/>
      <c r="M60" s="84"/>
      <c r="N60" s="84"/>
      <c r="O60" s="84"/>
      <c r="P60" s="84"/>
      <c r="Q60" s="84"/>
      <c r="R60" s="84"/>
      <c r="S60" s="84"/>
      <c r="T60" s="84"/>
      <c r="U60" s="84"/>
      <c r="V60" s="84"/>
    </row>
    <row r="61" spans="1:31" s="2" customFormat="1" ht="12.75">
      <c r="A61" s="393"/>
      <c r="B61" s="394"/>
      <c r="C61" s="393"/>
      <c r="D61" s="422" t="s">
        <v>49</v>
      </c>
      <c r="E61" s="423"/>
      <c r="F61" s="424" t="s">
        <v>50</v>
      </c>
      <c r="G61" s="422" t="s">
        <v>49</v>
      </c>
      <c r="H61" s="423"/>
      <c r="I61" s="423"/>
      <c r="J61" s="425" t="s">
        <v>50</v>
      </c>
      <c r="K61" s="423"/>
      <c r="L61" s="395"/>
      <c r="M61" s="396"/>
      <c r="N61" s="396"/>
      <c r="O61" s="396"/>
      <c r="P61" s="396"/>
      <c r="Q61" s="396"/>
      <c r="R61" s="396"/>
      <c r="S61" s="393"/>
      <c r="T61" s="393"/>
      <c r="U61" s="393"/>
      <c r="V61" s="393"/>
      <c r="W61" s="27"/>
      <c r="X61" s="27"/>
      <c r="Y61" s="27"/>
      <c r="Z61" s="27"/>
      <c r="AA61" s="27"/>
      <c r="AB61" s="27"/>
      <c r="AC61" s="27"/>
      <c r="AD61" s="27"/>
      <c r="AE61" s="27"/>
    </row>
    <row r="62" spans="1:22" ht="12">
      <c r="A62" s="84"/>
      <c r="B62" s="387"/>
      <c r="C62" s="84"/>
      <c r="D62" s="84"/>
      <c r="E62" s="84"/>
      <c r="F62" s="84"/>
      <c r="G62" s="84"/>
      <c r="H62" s="84"/>
      <c r="I62" s="84"/>
      <c r="J62" s="84"/>
      <c r="K62" s="84"/>
      <c r="L62" s="387"/>
      <c r="M62" s="84"/>
      <c r="N62" s="84"/>
      <c r="O62" s="84"/>
      <c r="P62" s="84"/>
      <c r="Q62" s="84"/>
      <c r="R62" s="84"/>
      <c r="S62" s="84"/>
      <c r="T62" s="84"/>
      <c r="U62" s="84"/>
      <c r="V62" s="84"/>
    </row>
    <row r="63" spans="1:22" ht="12">
      <c r="A63" s="84"/>
      <c r="B63" s="387"/>
      <c r="C63" s="84"/>
      <c r="D63" s="84"/>
      <c r="E63" s="84"/>
      <c r="F63" s="84"/>
      <c r="G63" s="84"/>
      <c r="H63" s="84"/>
      <c r="I63" s="84"/>
      <c r="J63" s="84"/>
      <c r="K63" s="84"/>
      <c r="L63" s="387"/>
      <c r="M63" s="84"/>
      <c r="N63" s="84"/>
      <c r="O63" s="84"/>
      <c r="P63" s="84"/>
      <c r="Q63" s="84"/>
      <c r="R63" s="84"/>
      <c r="S63" s="84"/>
      <c r="T63" s="84"/>
      <c r="U63" s="84"/>
      <c r="V63" s="84"/>
    </row>
    <row r="64" spans="1:22" ht="12">
      <c r="A64" s="84"/>
      <c r="B64" s="387"/>
      <c r="C64" s="84"/>
      <c r="D64" s="84"/>
      <c r="E64" s="84"/>
      <c r="F64" s="84"/>
      <c r="G64" s="84"/>
      <c r="H64" s="84"/>
      <c r="I64" s="84"/>
      <c r="J64" s="84"/>
      <c r="K64" s="84"/>
      <c r="L64" s="387"/>
      <c r="M64" s="84"/>
      <c r="N64" s="84"/>
      <c r="O64" s="84"/>
      <c r="P64" s="84"/>
      <c r="Q64" s="84"/>
      <c r="R64" s="84"/>
      <c r="S64" s="84"/>
      <c r="T64" s="84"/>
      <c r="U64" s="84"/>
      <c r="V64" s="84"/>
    </row>
    <row r="65" spans="1:31" s="2" customFormat="1" ht="12.75">
      <c r="A65" s="393"/>
      <c r="B65" s="394"/>
      <c r="C65" s="393"/>
      <c r="D65" s="420" t="s">
        <v>51</v>
      </c>
      <c r="E65" s="426"/>
      <c r="F65" s="426"/>
      <c r="G65" s="420" t="s">
        <v>52</v>
      </c>
      <c r="H65" s="426"/>
      <c r="I65" s="426"/>
      <c r="J65" s="426"/>
      <c r="K65" s="426"/>
      <c r="L65" s="395"/>
      <c r="M65" s="396"/>
      <c r="N65" s="396"/>
      <c r="O65" s="396"/>
      <c r="P65" s="396"/>
      <c r="Q65" s="396"/>
      <c r="R65" s="396"/>
      <c r="S65" s="393"/>
      <c r="T65" s="393"/>
      <c r="U65" s="393"/>
      <c r="V65" s="393"/>
      <c r="W65" s="27"/>
      <c r="X65" s="27"/>
      <c r="Y65" s="27"/>
      <c r="Z65" s="27"/>
      <c r="AA65" s="27"/>
      <c r="AB65" s="27"/>
      <c r="AC65" s="27"/>
      <c r="AD65" s="27"/>
      <c r="AE65" s="27"/>
    </row>
    <row r="66" spans="1:22" ht="12">
      <c r="A66" s="84"/>
      <c r="B66" s="387"/>
      <c r="C66" s="84"/>
      <c r="D66" s="84"/>
      <c r="E66" s="84"/>
      <c r="F66" s="84"/>
      <c r="G66" s="84"/>
      <c r="H66" s="84"/>
      <c r="I66" s="84"/>
      <c r="J66" s="84"/>
      <c r="K66" s="84"/>
      <c r="L66" s="387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spans="1:22" ht="12">
      <c r="A67" s="84"/>
      <c r="B67" s="387"/>
      <c r="C67" s="84"/>
      <c r="D67" s="84"/>
      <c r="E67" s="84"/>
      <c r="F67" s="84"/>
      <c r="G67" s="84"/>
      <c r="H67" s="84"/>
      <c r="I67" s="84"/>
      <c r="J67" s="84"/>
      <c r="K67" s="84"/>
      <c r="L67" s="387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22" ht="12">
      <c r="A68" s="84"/>
      <c r="B68" s="387"/>
      <c r="C68" s="84"/>
      <c r="D68" s="84"/>
      <c r="E68" s="84"/>
      <c r="F68" s="84"/>
      <c r="G68" s="84"/>
      <c r="H68" s="84"/>
      <c r="I68" s="84"/>
      <c r="J68" s="84"/>
      <c r="K68" s="84"/>
      <c r="L68" s="387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22" ht="12">
      <c r="A69" s="84"/>
      <c r="B69" s="387"/>
      <c r="C69" s="84"/>
      <c r="D69" s="84"/>
      <c r="E69" s="84"/>
      <c r="F69" s="84"/>
      <c r="G69" s="84"/>
      <c r="H69" s="84"/>
      <c r="I69" s="84"/>
      <c r="J69" s="84"/>
      <c r="K69" s="84"/>
      <c r="L69" s="387"/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spans="1:22" ht="12">
      <c r="A70" s="84"/>
      <c r="B70" s="387"/>
      <c r="C70" s="84"/>
      <c r="D70" s="84"/>
      <c r="E70" s="84"/>
      <c r="F70" s="84"/>
      <c r="G70" s="84"/>
      <c r="H70" s="84"/>
      <c r="I70" s="84"/>
      <c r="J70" s="84"/>
      <c r="K70" s="84"/>
      <c r="L70" s="387"/>
      <c r="M70" s="84"/>
      <c r="N70" s="84"/>
      <c r="O70" s="84"/>
      <c r="P70" s="84"/>
      <c r="Q70" s="84"/>
      <c r="R70" s="84"/>
      <c r="S70" s="84"/>
      <c r="T70" s="84"/>
      <c r="U70" s="84"/>
      <c r="V70" s="84"/>
    </row>
    <row r="71" spans="1:22" ht="12">
      <c r="A71" s="84"/>
      <c r="B71" s="387"/>
      <c r="C71" s="84"/>
      <c r="D71" s="84"/>
      <c r="E71" s="84"/>
      <c r="F71" s="84"/>
      <c r="G71" s="84"/>
      <c r="H71" s="84"/>
      <c r="I71" s="84"/>
      <c r="J71" s="84"/>
      <c r="K71" s="84"/>
      <c r="L71" s="387"/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spans="1:22" ht="12">
      <c r="A72" s="84"/>
      <c r="B72" s="387"/>
      <c r="C72" s="84"/>
      <c r="D72" s="84"/>
      <c r="E72" s="84"/>
      <c r="F72" s="84"/>
      <c r="G72" s="84"/>
      <c r="H72" s="84"/>
      <c r="I72" s="84"/>
      <c r="J72" s="84"/>
      <c r="K72" s="84"/>
      <c r="L72" s="387"/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spans="1:22" ht="12">
      <c r="A73" s="84"/>
      <c r="B73" s="387"/>
      <c r="C73" s="84"/>
      <c r="D73" s="84"/>
      <c r="E73" s="84"/>
      <c r="F73" s="84"/>
      <c r="G73" s="84"/>
      <c r="H73" s="84"/>
      <c r="I73" s="84"/>
      <c r="J73" s="84"/>
      <c r="K73" s="84"/>
      <c r="L73" s="387"/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spans="1:22" ht="12">
      <c r="A74" s="84"/>
      <c r="B74" s="387"/>
      <c r="C74" s="84"/>
      <c r="D74" s="84"/>
      <c r="E74" s="84"/>
      <c r="F74" s="84"/>
      <c r="G74" s="84"/>
      <c r="H74" s="84"/>
      <c r="I74" s="84"/>
      <c r="J74" s="84"/>
      <c r="K74" s="84"/>
      <c r="L74" s="387"/>
      <c r="M74" s="84"/>
      <c r="N74" s="84"/>
      <c r="O74" s="84"/>
      <c r="P74" s="84"/>
      <c r="Q74" s="84"/>
      <c r="R74" s="84"/>
      <c r="S74" s="84"/>
      <c r="T74" s="84"/>
      <c r="U74" s="84"/>
      <c r="V74" s="84"/>
    </row>
    <row r="75" spans="1:22" ht="12">
      <c r="A75" s="84"/>
      <c r="B75" s="387"/>
      <c r="C75" s="84"/>
      <c r="D75" s="84"/>
      <c r="E75" s="84"/>
      <c r="F75" s="84"/>
      <c r="G75" s="84"/>
      <c r="H75" s="84"/>
      <c r="I75" s="84"/>
      <c r="J75" s="84"/>
      <c r="K75" s="84"/>
      <c r="L75" s="387"/>
      <c r="M75" s="84"/>
      <c r="N75" s="84"/>
      <c r="O75" s="84"/>
      <c r="P75" s="84"/>
      <c r="Q75" s="84"/>
      <c r="R75" s="84"/>
      <c r="S75" s="84"/>
      <c r="T75" s="84"/>
      <c r="U75" s="84"/>
      <c r="V75" s="84"/>
    </row>
    <row r="76" spans="1:31" s="2" customFormat="1" ht="12.75">
      <c r="A76" s="393"/>
      <c r="B76" s="394"/>
      <c r="C76" s="393"/>
      <c r="D76" s="422" t="s">
        <v>49</v>
      </c>
      <c r="E76" s="423"/>
      <c r="F76" s="424" t="s">
        <v>50</v>
      </c>
      <c r="G76" s="422" t="s">
        <v>49</v>
      </c>
      <c r="H76" s="423"/>
      <c r="I76" s="423"/>
      <c r="J76" s="425" t="s">
        <v>50</v>
      </c>
      <c r="K76" s="423"/>
      <c r="L76" s="395"/>
      <c r="M76" s="396"/>
      <c r="N76" s="396"/>
      <c r="O76" s="396"/>
      <c r="P76" s="396"/>
      <c r="Q76" s="396"/>
      <c r="R76" s="396"/>
      <c r="S76" s="393"/>
      <c r="T76" s="393"/>
      <c r="U76" s="393"/>
      <c r="V76" s="393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393"/>
      <c r="B77" s="427"/>
      <c r="C77" s="428"/>
      <c r="D77" s="428"/>
      <c r="E77" s="428"/>
      <c r="F77" s="428"/>
      <c r="G77" s="428"/>
      <c r="H77" s="428"/>
      <c r="I77" s="428"/>
      <c r="J77" s="428"/>
      <c r="K77" s="428"/>
      <c r="L77" s="395"/>
      <c r="M77" s="396"/>
      <c r="N77" s="396"/>
      <c r="O77" s="396"/>
      <c r="P77" s="396"/>
      <c r="Q77" s="396"/>
      <c r="R77" s="396"/>
      <c r="S77" s="393"/>
      <c r="T77" s="393"/>
      <c r="U77" s="393"/>
      <c r="V77" s="393"/>
      <c r="W77" s="27"/>
      <c r="X77" s="27"/>
      <c r="Y77" s="27"/>
      <c r="Z77" s="27"/>
      <c r="AA77" s="27"/>
      <c r="AB77" s="27"/>
      <c r="AC77" s="27"/>
      <c r="AD77" s="27"/>
      <c r="AE77" s="27"/>
    </row>
    <row r="78" spans="1:22" ht="12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</row>
    <row r="79" spans="1:22" ht="12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</row>
    <row r="80" spans="1:22" ht="1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</row>
    <row r="81" spans="1:31" s="2" customFormat="1" ht="6.95" customHeight="1" hidden="1">
      <c r="A81" s="393"/>
      <c r="B81" s="429"/>
      <c r="C81" s="430"/>
      <c r="D81" s="430"/>
      <c r="E81" s="430"/>
      <c r="F81" s="430"/>
      <c r="G81" s="430"/>
      <c r="H81" s="430"/>
      <c r="I81" s="430"/>
      <c r="J81" s="430"/>
      <c r="K81" s="430"/>
      <c r="L81" s="395"/>
      <c r="M81" s="396"/>
      <c r="N81" s="396"/>
      <c r="O81" s="396"/>
      <c r="P81" s="396"/>
      <c r="Q81" s="396"/>
      <c r="R81" s="396"/>
      <c r="S81" s="393"/>
      <c r="T81" s="393"/>
      <c r="U81" s="393"/>
      <c r="V81" s="393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393"/>
      <c r="B82" s="394"/>
      <c r="C82" s="388" t="s">
        <v>102</v>
      </c>
      <c r="D82" s="393"/>
      <c r="E82" s="393"/>
      <c r="F82" s="393"/>
      <c r="G82" s="393"/>
      <c r="H82" s="393"/>
      <c r="I82" s="393"/>
      <c r="J82" s="393"/>
      <c r="K82" s="393"/>
      <c r="L82" s="395"/>
      <c r="M82" s="396"/>
      <c r="N82" s="396"/>
      <c r="O82" s="396"/>
      <c r="P82" s="396"/>
      <c r="Q82" s="396"/>
      <c r="R82" s="396"/>
      <c r="S82" s="393"/>
      <c r="T82" s="393"/>
      <c r="U82" s="393"/>
      <c r="V82" s="393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393"/>
      <c r="B83" s="394"/>
      <c r="C83" s="393"/>
      <c r="D83" s="393"/>
      <c r="E83" s="393"/>
      <c r="F83" s="393"/>
      <c r="G83" s="393"/>
      <c r="H83" s="393"/>
      <c r="I83" s="393"/>
      <c r="J83" s="393"/>
      <c r="K83" s="393"/>
      <c r="L83" s="395"/>
      <c r="M83" s="396"/>
      <c r="N83" s="396"/>
      <c r="O83" s="396"/>
      <c r="P83" s="396"/>
      <c r="Q83" s="396"/>
      <c r="R83" s="396"/>
      <c r="S83" s="393"/>
      <c r="T83" s="393"/>
      <c r="U83" s="393"/>
      <c r="V83" s="393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393"/>
      <c r="B84" s="394"/>
      <c r="C84" s="390" t="s">
        <v>14</v>
      </c>
      <c r="D84" s="393"/>
      <c r="E84" s="393"/>
      <c r="F84" s="393"/>
      <c r="G84" s="393"/>
      <c r="H84" s="393"/>
      <c r="I84" s="393"/>
      <c r="J84" s="393"/>
      <c r="K84" s="393"/>
      <c r="L84" s="395"/>
      <c r="M84" s="396"/>
      <c r="N84" s="396"/>
      <c r="O84" s="396"/>
      <c r="P84" s="396"/>
      <c r="Q84" s="396"/>
      <c r="R84" s="396"/>
      <c r="S84" s="393"/>
      <c r="T84" s="393"/>
      <c r="U84" s="393"/>
      <c r="V84" s="393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393"/>
      <c r="B85" s="394"/>
      <c r="C85" s="393"/>
      <c r="D85" s="393"/>
      <c r="E85" s="391" t="str">
        <f>E7</f>
        <v>Oprava prostorů 1PP</v>
      </c>
      <c r="F85" s="392"/>
      <c r="G85" s="392"/>
      <c r="H85" s="392"/>
      <c r="I85" s="393"/>
      <c r="J85" s="393"/>
      <c r="K85" s="393"/>
      <c r="L85" s="395"/>
      <c r="M85" s="396"/>
      <c r="N85" s="396"/>
      <c r="O85" s="396"/>
      <c r="P85" s="396"/>
      <c r="Q85" s="396"/>
      <c r="R85" s="396"/>
      <c r="S85" s="393"/>
      <c r="T85" s="393"/>
      <c r="U85" s="393"/>
      <c r="V85" s="393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393"/>
      <c r="B86" s="394"/>
      <c r="C86" s="390" t="s">
        <v>100</v>
      </c>
      <c r="D86" s="393"/>
      <c r="E86" s="393"/>
      <c r="F86" s="393"/>
      <c r="G86" s="393"/>
      <c r="H86" s="393"/>
      <c r="I86" s="393"/>
      <c r="J86" s="393"/>
      <c r="K86" s="393"/>
      <c r="L86" s="395"/>
      <c r="M86" s="396"/>
      <c r="N86" s="396"/>
      <c r="O86" s="396"/>
      <c r="P86" s="396"/>
      <c r="Q86" s="396"/>
      <c r="R86" s="396"/>
      <c r="S86" s="393"/>
      <c r="T86" s="393"/>
      <c r="U86" s="393"/>
      <c r="V86" s="393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393"/>
      <c r="B87" s="394"/>
      <c r="C87" s="393"/>
      <c r="D87" s="393"/>
      <c r="E87" s="397" t="str">
        <f>E9</f>
        <v>UHK-1 - SO-01-Oprava prostorů sekce A</v>
      </c>
      <c r="F87" s="398"/>
      <c r="G87" s="398"/>
      <c r="H87" s="398"/>
      <c r="I87" s="393"/>
      <c r="J87" s="393"/>
      <c r="K87" s="393"/>
      <c r="L87" s="395"/>
      <c r="M87" s="396"/>
      <c r="N87" s="396"/>
      <c r="O87" s="396"/>
      <c r="P87" s="396"/>
      <c r="Q87" s="396"/>
      <c r="R87" s="396"/>
      <c r="S87" s="393"/>
      <c r="T87" s="393"/>
      <c r="U87" s="393"/>
      <c r="V87" s="393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393"/>
      <c r="B88" s="394"/>
      <c r="C88" s="393"/>
      <c r="D88" s="393"/>
      <c r="E88" s="393"/>
      <c r="F88" s="393"/>
      <c r="G88" s="393"/>
      <c r="H88" s="393"/>
      <c r="I88" s="393"/>
      <c r="J88" s="393"/>
      <c r="K88" s="393"/>
      <c r="L88" s="395"/>
      <c r="M88" s="396"/>
      <c r="N88" s="396"/>
      <c r="O88" s="396"/>
      <c r="P88" s="396"/>
      <c r="Q88" s="396"/>
      <c r="R88" s="396"/>
      <c r="S88" s="393"/>
      <c r="T88" s="393"/>
      <c r="U88" s="393"/>
      <c r="V88" s="393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393"/>
      <c r="B89" s="394"/>
      <c r="C89" s="390" t="s">
        <v>18</v>
      </c>
      <c r="D89" s="393"/>
      <c r="E89" s="393"/>
      <c r="F89" s="399" t="str">
        <f>F12</f>
        <v>HK,Palachovy koleje č.p.1129-1135</v>
      </c>
      <c r="G89" s="393"/>
      <c r="H89" s="393"/>
      <c r="I89" s="390" t="s">
        <v>20</v>
      </c>
      <c r="J89" s="400" t="str">
        <f>IF(J12="","",J12)</f>
        <v>20. 3. 2022</v>
      </c>
      <c r="K89" s="393"/>
      <c r="L89" s="395"/>
      <c r="M89" s="396"/>
      <c r="N89" s="396"/>
      <c r="O89" s="396"/>
      <c r="P89" s="396"/>
      <c r="Q89" s="396"/>
      <c r="R89" s="396"/>
      <c r="S89" s="393"/>
      <c r="T89" s="393"/>
      <c r="U89" s="393"/>
      <c r="V89" s="393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393"/>
      <c r="B90" s="394"/>
      <c r="C90" s="393"/>
      <c r="D90" s="393"/>
      <c r="E90" s="393"/>
      <c r="F90" s="393"/>
      <c r="G90" s="393"/>
      <c r="H90" s="393"/>
      <c r="I90" s="393"/>
      <c r="J90" s="393"/>
      <c r="K90" s="393"/>
      <c r="L90" s="395"/>
      <c r="M90" s="396"/>
      <c r="N90" s="396"/>
      <c r="O90" s="396"/>
      <c r="P90" s="396"/>
      <c r="Q90" s="396"/>
      <c r="R90" s="396"/>
      <c r="S90" s="393"/>
      <c r="T90" s="393"/>
      <c r="U90" s="393"/>
      <c r="V90" s="393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393"/>
      <c r="B91" s="394"/>
      <c r="C91" s="390" t="s">
        <v>22</v>
      </c>
      <c r="D91" s="393"/>
      <c r="E91" s="393"/>
      <c r="F91" s="399" t="str">
        <f>E15</f>
        <v>Univerzita Hradec Králové</v>
      </c>
      <c r="G91" s="393"/>
      <c r="H91" s="393"/>
      <c r="I91" s="390" t="s">
        <v>28</v>
      </c>
      <c r="J91" s="431" t="str">
        <f>E21</f>
        <v>Pridos Hradec Králové</v>
      </c>
      <c r="K91" s="393"/>
      <c r="L91" s="395"/>
      <c r="M91" s="396"/>
      <c r="N91" s="396"/>
      <c r="O91" s="396"/>
      <c r="P91" s="396"/>
      <c r="Q91" s="396"/>
      <c r="R91" s="396"/>
      <c r="S91" s="393"/>
      <c r="T91" s="393"/>
      <c r="U91" s="393"/>
      <c r="V91" s="393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393"/>
      <c r="B92" s="394"/>
      <c r="C92" s="390" t="s">
        <v>26</v>
      </c>
      <c r="D92" s="393"/>
      <c r="E92" s="393"/>
      <c r="F92" s="399" t="str">
        <f>IF(E18="","",E18)</f>
        <v>bude určen ve výběrovém řízení</v>
      </c>
      <c r="G92" s="393"/>
      <c r="H92" s="393"/>
      <c r="I92" s="390" t="s">
        <v>31</v>
      </c>
      <c r="J92" s="431" t="str">
        <f>E24</f>
        <v>Ing.Pavel Michálek</v>
      </c>
      <c r="K92" s="393"/>
      <c r="L92" s="395"/>
      <c r="M92" s="396"/>
      <c r="N92" s="396"/>
      <c r="O92" s="396"/>
      <c r="P92" s="396"/>
      <c r="Q92" s="396"/>
      <c r="R92" s="396"/>
      <c r="S92" s="393"/>
      <c r="T92" s="393"/>
      <c r="U92" s="393"/>
      <c r="V92" s="393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393"/>
      <c r="B93" s="394"/>
      <c r="C93" s="393"/>
      <c r="D93" s="393"/>
      <c r="E93" s="393"/>
      <c r="F93" s="393"/>
      <c r="G93" s="393"/>
      <c r="H93" s="393"/>
      <c r="I93" s="393"/>
      <c r="J93" s="393"/>
      <c r="K93" s="393"/>
      <c r="L93" s="395"/>
      <c r="M93" s="396"/>
      <c r="N93" s="396"/>
      <c r="O93" s="396"/>
      <c r="P93" s="396"/>
      <c r="Q93" s="396"/>
      <c r="R93" s="396"/>
      <c r="S93" s="393"/>
      <c r="T93" s="393"/>
      <c r="U93" s="393"/>
      <c r="V93" s="393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393"/>
      <c r="B94" s="394"/>
      <c r="C94" s="432" t="s">
        <v>103</v>
      </c>
      <c r="D94" s="413"/>
      <c r="E94" s="413"/>
      <c r="F94" s="413"/>
      <c r="G94" s="413"/>
      <c r="H94" s="413"/>
      <c r="I94" s="413"/>
      <c r="J94" s="433" t="s">
        <v>104</v>
      </c>
      <c r="K94" s="413"/>
      <c r="L94" s="395"/>
      <c r="M94" s="396"/>
      <c r="N94" s="396"/>
      <c r="O94" s="396"/>
      <c r="P94" s="396"/>
      <c r="Q94" s="396"/>
      <c r="R94" s="396"/>
      <c r="S94" s="393"/>
      <c r="T94" s="393"/>
      <c r="U94" s="393"/>
      <c r="V94" s="393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393"/>
      <c r="B95" s="394"/>
      <c r="C95" s="393"/>
      <c r="D95" s="393"/>
      <c r="E95" s="393"/>
      <c r="F95" s="393"/>
      <c r="G95" s="393"/>
      <c r="H95" s="393"/>
      <c r="I95" s="393"/>
      <c r="J95" s="393"/>
      <c r="K95" s="393"/>
      <c r="L95" s="395"/>
      <c r="M95" s="396"/>
      <c r="N95" s="396"/>
      <c r="O95" s="396"/>
      <c r="P95" s="396"/>
      <c r="Q95" s="396"/>
      <c r="R95" s="396"/>
      <c r="S95" s="393"/>
      <c r="T95" s="393"/>
      <c r="U95" s="393"/>
      <c r="V95" s="393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393"/>
      <c r="B96" s="394"/>
      <c r="C96" s="434" t="s">
        <v>105</v>
      </c>
      <c r="D96" s="393"/>
      <c r="E96" s="393"/>
      <c r="F96" s="393"/>
      <c r="G96" s="393"/>
      <c r="H96" s="393"/>
      <c r="I96" s="393"/>
      <c r="J96" s="408">
        <f>J140</f>
        <v>0</v>
      </c>
      <c r="K96" s="393"/>
      <c r="L96" s="395"/>
      <c r="M96" s="396"/>
      <c r="N96" s="396"/>
      <c r="O96" s="396"/>
      <c r="P96" s="396"/>
      <c r="Q96" s="396"/>
      <c r="R96" s="396"/>
      <c r="S96" s="393"/>
      <c r="T96" s="393"/>
      <c r="U96" s="393"/>
      <c r="V96" s="393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106</v>
      </c>
    </row>
    <row r="97" spans="1:22" s="9" customFormat="1" ht="24.95" customHeight="1" hidden="1">
      <c r="A97" s="435"/>
      <c r="B97" s="436"/>
      <c r="C97" s="435"/>
      <c r="D97" s="437" t="s">
        <v>107</v>
      </c>
      <c r="E97" s="438"/>
      <c r="F97" s="438"/>
      <c r="G97" s="438"/>
      <c r="H97" s="438"/>
      <c r="I97" s="438"/>
      <c r="J97" s="439">
        <f>J141</f>
        <v>0</v>
      </c>
      <c r="K97" s="435"/>
      <c r="L97" s="436"/>
      <c r="M97" s="435"/>
      <c r="N97" s="435"/>
      <c r="O97" s="435"/>
      <c r="P97" s="435"/>
      <c r="Q97" s="435"/>
      <c r="R97" s="435"/>
      <c r="S97" s="435"/>
      <c r="T97" s="435"/>
      <c r="U97" s="435"/>
      <c r="V97" s="435"/>
    </row>
    <row r="98" spans="1:22" s="10" customFormat="1" ht="19.9" customHeight="1" hidden="1">
      <c r="A98" s="440"/>
      <c r="B98" s="441"/>
      <c r="C98" s="440"/>
      <c r="D98" s="442" t="s">
        <v>108</v>
      </c>
      <c r="E98" s="443"/>
      <c r="F98" s="443"/>
      <c r="G98" s="443"/>
      <c r="H98" s="443"/>
      <c r="I98" s="443"/>
      <c r="J98" s="444">
        <f>J142</f>
        <v>0</v>
      </c>
      <c r="K98" s="440"/>
      <c r="L98" s="441"/>
      <c r="M98" s="440"/>
      <c r="N98" s="440"/>
      <c r="O98" s="440"/>
      <c r="P98" s="440"/>
      <c r="Q98" s="440"/>
      <c r="R98" s="440"/>
      <c r="S98" s="440"/>
      <c r="T98" s="440"/>
      <c r="U98" s="440"/>
      <c r="V98" s="440"/>
    </row>
    <row r="99" spans="1:22" s="10" customFormat="1" ht="19.9" customHeight="1" hidden="1">
      <c r="A99" s="440"/>
      <c r="B99" s="441"/>
      <c r="C99" s="440"/>
      <c r="D99" s="442" t="s">
        <v>109</v>
      </c>
      <c r="E99" s="443"/>
      <c r="F99" s="443"/>
      <c r="G99" s="443"/>
      <c r="H99" s="443"/>
      <c r="I99" s="443"/>
      <c r="J99" s="444">
        <f>J145</f>
        <v>0</v>
      </c>
      <c r="K99" s="440"/>
      <c r="L99" s="441"/>
      <c r="M99" s="440"/>
      <c r="N99" s="440"/>
      <c r="O99" s="440"/>
      <c r="P99" s="440"/>
      <c r="Q99" s="440"/>
      <c r="R99" s="440"/>
      <c r="S99" s="440"/>
      <c r="T99" s="440"/>
      <c r="U99" s="440"/>
      <c r="V99" s="440"/>
    </row>
    <row r="100" spans="1:22" s="10" customFormat="1" ht="19.9" customHeight="1" hidden="1">
      <c r="A100" s="440"/>
      <c r="B100" s="441"/>
      <c r="C100" s="440"/>
      <c r="D100" s="442" t="s">
        <v>110</v>
      </c>
      <c r="E100" s="443"/>
      <c r="F100" s="443"/>
      <c r="G100" s="443"/>
      <c r="H100" s="443"/>
      <c r="I100" s="443"/>
      <c r="J100" s="444">
        <f>J147</f>
        <v>0</v>
      </c>
      <c r="K100" s="440"/>
      <c r="L100" s="441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</row>
    <row r="101" spans="1:22" s="10" customFormat="1" ht="19.9" customHeight="1" hidden="1">
      <c r="A101" s="440"/>
      <c r="B101" s="441"/>
      <c r="C101" s="440"/>
      <c r="D101" s="442" t="s">
        <v>111</v>
      </c>
      <c r="E101" s="443"/>
      <c r="F101" s="443"/>
      <c r="G101" s="443"/>
      <c r="H101" s="443"/>
      <c r="I101" s="443"/>
      <c r="J101" s="444">
        <f>J157</f>
        <v>0</v>
      </c>
      <c r="K101" s="440"/>
      <c r="L101" s="441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</row>
    <row r="102" spans="1:22" s="10" customFormat="1" ht="19.9" customHeight="1" hidden="1">
      <c r="A102" s="440"/>
      <c r="B102" s="441"/>
      <c r="C102" s="440"/>
      <c r="D102" s="442" t="s">
        <v>112</v>
      </c>
      <c r="E102" s="443"/>
      <c r="F102" s="443"/>
      <c r="G102" s="443"/>
      <c r="H102" s="443"/>
      <c r="I102" s="443"/>
      <c r="J102" s="444">
        <f>J163</f>
        <v>0</v>
      </c>
      <c r="K102" s="440"/>
      <c r="L102" s="441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</row>
    <row r="103" spans="1:22" s="9" customFormat="1" ht="24.95" customHeight="1" hidden="1">
      <c r="A103" s="435"/>
      <c r="B103" s="436"/>
      <c r="C103" s="435"/>
      <c r="D103" s="437" t="s">
        <v>113</v>
      </c>
      <c r="E103" s="438"/>
      <c r="F103" s="438"/>
      <c r="G103" s="438"/>
      <c r="H103" s="438"/>
      <c r="I103" s="438"/>
      <c r="J103" s="439">
        <f>J165</f>
        <v>0</v>
      </c>
      <c r="K103" s="435"/>
      <c r="L103" s="436"/>
      <c r="M103" s="435"/>
      <c r="N103" s="435"/>
      <c r="O103" s="435"/>
      <c r="P103" s="435"/>
      <c r="Q103" s="435"/>
      <c r="R103" s="435"/>
      <c r="S103" s="435"/>
      <c r="T103" s="435"/>
      <c r="U103" s="435"/>
      <c r="V103" s="435"/>
    </row>
    <row r="104" spans="1:22" s="10" customFormat="1" ht="19.9" customHeight="1" hidden="1">
      <c r="A104" s="440"/>
      <c r="B104" s="441"/>
      <c r="C104" s="440"/>
      <c r="D104" s="442" t="s">
        <v>114</v>
      </c>
      <c r="E104" s="443"/>
      <c r="F104" s="443"/>
      <c r="G104" s="443"/>
      <c r="H104" s="443"/>
      <c r="I104" s="443"/>
      <c r="J104" s="444">
        <f>J166</f>
        <v>0</v>
      </c>
      <c r="K104" s="440"/>
      <c r="L104" s="441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</row>
    <row r="105" spans="1:22" s="10" customFormat="1" ht="19.9" customHeight="1" hidden="1">
      <c r="A105" s="440"/>
      <c r="B105" s="441"/>
      <c r="C105" s="440"/>
      <c r="D105" s="442" t="s">
        <v>115</v>
      </c>
      <c r="E105" s="443"/>
      <c r="F105" s="443"/>
      <c r="G105" s="443"/>
      <c r="H105" s="443"/>
      <c r="I105" s="443"/>
      <c r="J105" s="444">
        <f>J171</f>
        <v>0</v>
      </c>
      <c r="K105" s="440"/>
      <c r="L105" s="441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</row>
    <row r="106" spans="1:22" s="10" customFormat="1" ht="19.9" customHeight="1" hidden="1">
      <c r="A106" s="440"/>
      <c r="B106" s="441"/>
      <c r="C106" s="440"/>
      <c r="D106" s="442" t="s">
        <v>116</v>
      </c>
      <c r="E106" s="443"/>
      <c r="F106" s="443"/>
      <c r="G106" s="443"/>
      <c r="H106" s="443"/>
      <c r="I106" s="443"/>
      <c r="J106" s="444">
        <f>J173</f>
        <v>0</v>
      </c>
      <c r="K106" s="440"/>
      <c r="L106" s="441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</row>
    <row r="107" spans="1:22" s="10" customFormat="1" ht="19.9" customHeight="1" hidden="1">
      <c r="A107" s="440"/>
      <c r="B107" s="441"/>
      <c r="C107" s="440"/>
      <c r="D107" s="442" t="s">
        <v>117</v>
      </c>
      <c r="E107" s="443"/>
      <c r="F107" s="443"/>
      <c r="G107" s="443"/>
      <c r="H107" s="443"/>
      <c r="I107" s="443"/>
      <c r="J107" s="444">
        <f>J180</f>
        <v>0</v>
      </c>
      <c r="K107" s="440"/>
      <c r="L107" s="441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</row>
    <row r="108" spans="1:22" s="10" customFormat="1" ht="19.9" customHeight="1" hidden="1">
      <c r="A108" s="440"/>
      <c r="B108" s="441"/>
      <c r="C108" s="440"/>
      <c r="D108" s="442" t="s">
        <v>118</v>
      </c>
      <c r="E108" s="443"/>
      <c r="F108" s="443"/>
      <c r="G108" s="443"/>
      <c r="H108" s="443"/>
      <c r="I108" s="443"/>
      <c r="J108" s="444">
        <f>J183</f>
        <v>0</v>
      </c>
      <c r="K108" s="440"/>
      <c r="L108" s="441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</row>
    <row r="109" spans="1:22" s="10" customFormat="1" ht="19.9" customHeight="1" hidden="1">
      <c r="A109" s="440"/>
      <c r="B109" s="441"/>
      <c r="C109" s="440"/>
      <c r="D109" s="442" t="s">
        <v>119</v>
      </c>
      <c r="E109" s="443"/>
      <c r="F109" s="443"/>
      <c r="G109" s="443"/>
      <c r="H109" s="443"/>
      <c r="I109" s="443"/>
      <c r="J109" s="444">
        <f>J187</f>
        <v>0</v>
      </c>
      <c r="K109" s="440"/>
      <c r="L109" s="441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</row>
    <row r="110" spans="1:22" s="10" customFormat="1" ht="19.9" customHeight="1" hidden="1">
      <c r="A110" s="440"/>
      <c r="B110" s="441"/>
      <c r="C110" s="440"/>
      <c r="D110" s="442" t="s">
        <v>120</v>
      </c>
      <c r="E110" s="443"/>
      <c r="F110" s="443"/>
      <c r="G110" s="443"/>
      <c r="H110" s="443"/>
      <c r="I110" s="443"/>
      <c r="J110" s="444">
        <f>J189</f>
        <v>0</v>
      </c>
      <c r="K110" s="440"/>
      <c r="L110" s="441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</row>
    <row r="111" spans="1:22" s="10" customFormat="1" ht="19.9" customHeight="1" hidden="1">
      <c r="A111" s="440"/>
      <c r="B111" s="441"/>
      <c r="C111" s="440"/>
      <c r="D111" s="442" t="s">
        <v>121</v>
      </c>
      <c r="E111" s="443"/>
      <c r="F111" s="443"/>
      <c r="G111" s="443"/>
      <c r="H111" s="443"/>
      <c r="I111" s="443"/>
      <c r="J111" s="444">
        <f>J194</f>
        <v>0</v>
      </c>
      <c r="K111" s="440"/>
      <c r="L111" s="441"/>
      <c r="M111" s="440"/>
      <c r="N111" s="440"/>
      <c r="O111" s="440"/>
      <c r="P111" s="440"/>
      <c r="Q111" s="440"/>
      <c r="R111" s="440"/>
      <c r="S111" s="440"/>
      <c r="T111" s="440"/>
      <c r="U111" s="440"/>
      <c r="V111" s="440"/>
    </row>
    <row r="112" spans="1:22" s="10" customFormat="1" ht="19.9" customHeight="1" hidden="1">
      <c r="A112" s="440"/>
      <c r="B112" s="441"/>
      <c r="C112" s="440"/>
      <c r="D112" s="442" t="s">
        <v>122</v>
      </c>
      <c r="E112" s="443"/>
      <c r="F112" s="443"/>
      <c r="G112" s="443"/>
      <c r="H112" s="443"/>
      <c r="I112" s="443"/>
      <c r="J112" s="444">
        <f>J199</f>
        <v>0</v>
      </c>
      <c r="K112" s="440"/>
      <c r="L112" s="441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</row>
    <row r="113" spans="1:22" s="10" customFormat="1" ht="19.9" customHeight="1" hidden="1">
      <c r="A113" s="440"/>
      <c r="B113" s="441"/>
      <c r="C113" s="440"/>
      <c r="D113" s="442" t="s">
        <v>123</v>
      </c>
      <c r="E113" s="443"/>
      <c r="F113" s="443"/>
      <c r="G113" s="443"/>
      <c r="H113" s="443"/>
      <c r="I113" s="443"/>
      <c r="J113" s="444">
        <f>J211</f>
        <v>0</v>
      </c>
      <c r="K113" s="440"/>
      <c r="L113" s="441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</row>
    <row r="114" spans="1:22" s="10" customFormat="1" ht="19.9" customHeight="1" hidden="1">
      <c r="A114" s="440"/>
      <c r="B114" s="441"/>
      <c r="C114" s="440"/>
      <c r="D114" s="442" t="s">
        <v>124</v>
      </c>
      <c r="E114" s="443"/>
      <c r="F114" s="443"/>
      <c r="G114" s="443"/>
      <c r="H114" s="443"/>
      <c r="I114" s="443"/>
      <c r="J114" s="444">
        <f>J219</f>
        <v>0</v>
      </c>
      <c r="K114" s="440"/>
      <c r="L114" s="441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</row>
    <row r="115" spans="1:22" s="10" customFormat="1" ht="19.9" customHeight="1" hidden="1">
      <c r="A115" s="440"/>
      <c r="B115" s="441"/>
      <c r="C115" s="440"/>
      <c r="D115" s="442" t="s">
        <v>125</v>
      </c>
      <c r="E115" s="443"/>
      <c r="F115" s="443"/>
      <c r="G115" s="443"/>
      <c r="H115" s="443"/>
      <c r="I115" s="443"/>
      <c r="J115" s="444">
        <f>J234</f>
        <v>0</v>
      </c>
      <c r="K115" s="440"/>
      <c r="L115" s="441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</row>
    <row r="116" spans="1:22" s="10" customFormat="1" ht="19.9" customHeight="1" hidden="1">
      <c r="A116" s="440"/>
      <c r="B116" s="441"/>
      <c r="C116" s="440"/>
      <c r="D116" s="442" t="s">
        <v>126</v>
      </c>
      <c r="E116" s="443"/>
      <c r="F116" s="443"/>
      <c r="G116" s="443"/>
      <c r="H116" s="443"/>
      <c r="I116" s="443"/>
      <c r="J116" s="444">
        <f>J240</f>
        <v>0</v>
      </c>
      <c r="K116" s="440"/>
      <c r="L116" s="441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</row>
    <row r="117" spans="1:22" s="10" customFormat="1" ht="19.9" customHeight="1" hidden="1">
      <c r="A117" s="440"/>
      <c r="B117" s="441"/>
      <c r="C117" s="440"/>
      <c r="D117" s="442" t="s">
        <v>127</v>
      </c>
      <c r="E117" s="443"/>
      <c r="F117" s="443"/>
      <c r="G117" s="443"/>
      <c r="H117" s="443"/>
      <c r="I117" s="443"/>
      <c r="J117" s="444">
        <f>J246</f>
        <v>0</v>
      </c>
      <c r="K117" s="440"/>
      <c r="L117" s="441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</row>
    <row r="118" spans="1:22" s="9" customFormat="1" ht="24.95" customHeight="1" hidden="1">
      <c r="A118" s="435"/>
      <c r="B118" s="436"/>
      <c r="C118" s="435"/>
      <c r="D118" s="437" t="s">
        <v>128</v>
      </c>
      <c r="E118" s="438"/>
      <c r="F118" s="438"/>
      <c r="G118" s="438"/>
      <c r="H118" s="438"/>
      <c r="I118" s="438"/>
      <c r="J118" s="439">
        <f>J251</f>
        <v>0</v>
      </c>
      <c r="K118" s="435"/>
      <c r="L118" s="436"/>
      <c r="M118" s="435"/>
      <c r="N118" s="435"/>
      <c r="O118" s="435"/>
      <c r="P118" s="435"/>
      <c r="Q118" s="435"/>
      <c r="R118" s="435"/>
      <c r="S118" s="435"/>
      <c r="T118" s="435"/>
      <c r="U118" s="435"/>
      <c r="V118" s="435"/>
    </row>
    <row r="119" spans="1:22" s="9" customFormat="1" ht="24.95" customHeight="1" hidden="1">
      <c r="A119" s="435"/>
      <c r="B119" s="436"/>
      <c r="C119" s="435"/>
      <c r="D119" s="437" t="s">
        <v>129</v>
      </c>
      <c r="E119" s="438"/>
      <c r="F119" s="438"/>
      <c r="G119" s="438"/>
      <c r="H119" s="438"/>
      <c r="I119" s="438"/>
      <c r="J119" s="439">
        <f>J253</f>
        <v>0</v>
      </c>
      <c r="K119" s="435"/>
      <c r="L119" s="436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</row>
    <row r="120" spans="1:22" s="10" customFormat="1" ht="19.9" customHeight="1" hidden="1">
      <c r="A120" s="440"/>
      <c r="B120" s="441"/>
      <c r="C120" s="440"/>
      <c r="D120" s="442" t="s">
        <v>130</v>
      </c>
      <c r="E120" s="443"/>
      <c r="F120" s="443"/>
      <c r="G120" s="443"/>
      <c r="H120" s="443"/>
      <c r="I120" s="443"/>
      <c r="J120" s="444">
        <f>J254</f>
        <v>0</v>
      </c>
      <c r="K120" s="440"/>
      <c r="L120" s="441"/>
      <c r="M120" s="440"/>
      <c r="N120" s="440"/>
      <c r="O120" s="440"/>
      <c r="P120" s="440"/>
      <c r="Q120" s="440"/>
      <c r="R120" s="440"/>
      <c r="S120" s="440"/>
      <c r="T120" s="440"/>
      <c r="U120" s="440"/>
      <c r="V120" s="440"/>
    </row>
    <row r="121" spans="1:31" s="2" customFormat="1" ht="21.75" customHeight="1" hidden="1">
      <c r="A121" s="393"/>
      <c r="B121" s="394"/>
      <c r="C121" s="393"/>
      <c r="D121" s="393"/>
      <c r="E121" s="393"/>
      <c r="F121" s="393"/>
      <c r="G121" s="393"/>
      <c r="H121" s="393"/>
      <c r="I121" s="393"/>
      <c r="J121" s="393"/>
      <c r="K121" s="393"/>
      <c r="L121" s="395"/>
      <c r="M121" s="396"/>
      <c r="N121" s="396"/>
      <c r="O121" s="396"/>
      <c r="P121" s="396"/>
      <c r="Q121" s="396"/>
      <c r="R121" s="396"/>
      <c r="S121" s="393"/>
      <c r="T121" s="393"/>
      <c r="U121" s="393"/>
      <c r="V121" s="393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6.95" customHeight="1" hidden="1">
      <c r="A122" s="393"/>
      <c r="B122" s="427"/>
      <c r="C122" s="428"/>
      <c r="D122" s="428"/>
      <c r="E122" s="428"/>
      <c r="F122" s="428"/>
      <c r="G122" s="428"/>
      <c r="H122" s="428"/>
      <c r="I122" s="428"/>
      <c r="J122" s="428"/>
      <c r="K122" s="428"/>
      <c r="L122" s="395"/>
      <c r="M122" s="396"/>
      <c r="N122" s="396"/>
      <c r="O122" s="396"/>
      <c r="P122" s="396"/>
      <c r="Q122" s="396"/>
      <c r="R122" s="396"/>
      <c r="S122" s="393"/>
      <c r="T122" s="393"/>
      <c r="U122" s="393"/>
      <c r="V122" s="393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22" ht="12" hidden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</row>
    <row r="124" spans="1:22" ht="12" hidden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</row>
    <row r="125" spans="1:22" ht="12" hidden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</row>
    <row r="126" spans="1:31" s="2" customFormat="1" ht="6.95" customHeight="1">
      <c r="A126" s="393"/>
      <c r="B126" s="429"/>
      <c r="C126" s="430"/>
      <c r="D126" s="430"/>
      <c r="E126" s="430"/>
      <c r="F126" s="430"/>
      <c r="G126" s="430"/>
      <c r="H126" s="430"/>
      <c r="I126" s="430"/>
      <c r="J126" s="430"/>
      <c r="K126" s="430"/>
      <c r="L126" s="395"/>
      <c r="M126" s="396"/>
      <c r="N126" s="396"/>
      <c r="O126" s="396"/>
      <c r="P126" s="396"/>
      <c r="Q126" s="396"/>
      <c r="R126" s="396"/>
      <c r="S126" s="393"/>
      <c r="T126" s="393"/>
      <c r="U126" s="393"/>
      <c r="V126" s="393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2" customFormat="1" ht="24.95" customHeight="1">
      <c r="A127" s="393"/>
      <c r="B127" s="394"/>
      <c r="C127" s="388" t="s">
        <v>131</v>
      </c>
      <c r="D127" s="393"/>
      <c r="E127" s="393"/>
      <c r="F127" s="393"/>
      <c r="G127" s="393"/>
      <c r="H127" s="393"/>
      <c r="I127" s="393"/>
      <c r="J127" s="393"/>
      <c r="K127" s="393"/>
      <c r="L127" s="395"/>
      <c r="M127" s="396"/>
      <c r="N127" s="396"/>
      <c r="O127" s="396"/>
      <c r="P127" s="396"/>
      <c r="Q127" s="396"/>
      <c r="R127" s="396"/>
      <c r="S127" s="393"/>
      <c r="T127" s="393"/>
      <c r="U127" s="393"/>
      <c r="V127" s="393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2" customFormat="1" ht="6.95" customHeight="1">
      <c r="A128" s="393"/>
      <c r="B128" s="394"/>
      <c r="C128" s="393"/>
      <c r="D128" s="393"/>
      <c r="E128" s="393"/>
      <c r="F128" s="393"/>
      <c r="G128" s="393"/>
      <c r="H128" s="393"/>
      <c r="I128" s="393"/>
      <c r="J128" s="393"/>
      <c r="K128" s="393"/>
      <c r="L128" s="395"/>
      <c r="M128" s="396"/>
      <c r="N128" s="396"/>
      <c r="O128" s="396"/>
      <c r="P128" s="396"/>
      <c r="Q128" s="396"/>
      <c r="R128" s="396"/>
      <c r="S128" s="393"/>
      <c r="T128" s="393"/>
      <c r="U128" s="393"/>
      <c r="V128" s="393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2" customFormat="1" ht="12" customHeight="1">
      <c r="A129" s="393"/>
      <c r="B129" s="394"/>
      <c r="C129" s="390" t="s">
        <v>14</v>
      </c>
      <c r="D129" s="393"/>
      <c r="E129" s="393"/>
      <c r="F129" s="393"/>
      <c r="G129" s="393"/>
      <c r="H129" s="393"/>
      <c r="I129" s="393"/>
      <c r="J129" s="393"/>
      <c r="K129" s="393"/>
      <c r="L129" s="395"/>
      <c r="M129" s="396"/>
      <c r="N129" s="396"/>
      <c r="O129" s="396"/>
      <c r="P129" s="396"/>
      <c r="Q129" s="396"/>
      <c r="R129" s="396"/>
      <c r="S129" s="393"/>
      <c r="T129" s="393"/>
      <c r="U129" s="393"/>
      <c r="V129" s="393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2" customFormat="1" ht="16.5" customHeight="1">
      <c r="A130" s="393"/>
      <c r="B130" s="394"/>
      <c r="C130" s="393"/>
      <c r="D130" s="393"/>
      <c r="E130" s="391" t="str">
        <f>E7</f>
        <v>Oprava prostorů 1PP</v>
      </c>
      <c r="F130" s="392"/>
      <c r="G130" s="392"/>
      <c r="H130" s="392"/>
      <c r="I130" s="393"/>
      <c r="J130" s="393"/>
      <c r="K130" s="393"/>
      <c r="L130" s="395"/>
      <c r="M130" s="396"/>
      <c r="N130" s="396"/>
      <c r="O130" s="396"/>
      <c r="P130" s="396"/>
      <c r="Q130" s="396"/>
      <c r="R130" s="396"/>
      <c r="S130" s="393"/>
      <c r="T130" s="393"/>
      <c r="U130" s="393"/>
      <c r="V130" s="393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s="2" customFormat="1" ht="12" customHeight="1">
      <c r="A131" s="393"/>
      <c r="B131" s="394"/>
      <c r="C131" s="390" t="s">
        <v>100</v>
      </c>
      <c r="D131" s="393"/>
      <c r="E131" s="393"/>
      <c r="F131" s="393"/>
      <c r="G131" s="393"/>
      <c r="H131" s="393"/>
      <c r="I131" s="393"/>
      <c r="J131" s="393"/>
      <c r="K131" s="393"/>
      <c r="L131" s="395"/>
      <c r="M131" s="396"/>
      <c r="N131" s="396"/>
      <c r="O131" s="396"/>
      <c r="P131" s="396"/>
      <c r="Q131" s="396"/>
      <c r="R131" s="396"/>
      <c r="S131" s="393"/>
      <c r="T131" s="393"/>
      <c r="U131" s="393"/>
      <c r="V131" s="393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s="2" customFormat="1" ht="16.5" customHeight="1">
      <c r="A132" s="393"/>
      <c r="B132" s="394"/>
      <c r="C132" s="393"/>
      <c r="D132" s="393"/>
      <c r="E132" s="397" t="str">
        <f>E9</f>
        <v>UHK-1 - SO-01-Oprava prostorů sekce A</v>
      </c>
      <c r="F132" s="398"/>
      <c r="G132" s="398"/>
      <c r="H132" s="398"/>
      <c r="I132" s="393"/>
      <c r="J132" s="393"/>
      <c r="K132" s="393"/>
      <c r="L132" s="395"/>
      <c r="M132" s="396"/>
      <c r="N132" s="396"/>
      <c r="O132" s="396"/>
      <c r="P132" s="396"/>
      <c r="Q132" s="396"/>
      <c r="R132" s="396"/>
      <c r="S132" s="393"/>
      <c r="T132" s="393"/>
      <c r="U132" s="393"/>
      <c r="V132" s="393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s="2" customFormat="1" ht="6.95" customHeight="1">
      <c r="A133" s="393"/>
      <c r="B133" s="394"/>
      <c r="C133" s="393"/>
      <c r="D133" s="393"/>
      <c r="E133" s="393"/>
      <c r="F133" s="393"/>
      <c r="G133" s="393"/>
      <c r="H133" s="393"/>
      <c r="I133" s="393"/>
      <c r="J133" s="393"/>
      <c r="K133" s="393"/>
      <c r="L133" s="395"/>
      <c r="M133" s="396"/>
      <c r="N133" s="396"/>
      <c r="O133" s="396"/>
      <c r="P133" s="396"/>
      <c r="Q133" s="396"/>
      <c r="R133" s="396"/>
      <c r="S133" s="393"/>
      <c r="T133" s="393"/>
      <c r="U133" s="393"/>
      <c r="V133" s="393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s="2" customFormat="1" ht="12" customHeight="1">
      <c r="A134" s="393"/>
      <c r="B134" s="394"/>
      <c r="C134" s="390" t="s">
        <v>18</v>
      </c>
      <c r="D134" s="393"/>
      <c r="E134" s="393"/>
      <c r="F134" s="399" t="str">
        <f>F12</f>
        <v>HK,Palachovy koleje č.p.1129-1135</v>
      </c>
      <c r="G134" s="393"/>
      <c r="H134" s="393"/>
      <c r="I134" s="390" t="s">
        <v>20</v>
      </c>
      <c r="J134" s="400" t="str">
        <f>IF(J12="","",J12)</f>
        <v>20. 3. 2022</v>
      </c>
      <c r="K134" s="393"/>
      <c r="L134" s="395"/>
      <c r="M134" s="396"/>
      <c r="N134" s="396"/>
      <c r="O134" s="396"/>
      <c r="P134" s="396"/>
      <c r="Q134" s="396"/>
      <c r="R134" s="396"/>
      <c r="S134" s="393"/>
      <c r="T134" s="393"/>
      <c r="U134" s="393"/>
      <c r="V134" s="393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s="2" customFormat="1" ht="6.95" customHeight="1">
      <c r="A135" s="393"/>
      <c r="B135" s="394"/>
      <c r="C135" s="393"/>
      <c r="D135" s="393"/>
      <c r="E135" s="393"/>
      <c r="F135" s="393"/>
      <c r="G135" s="393"/>
      <c r="H135" s="393"/>
      <c r="I135" s="393"/>
      <c r="J135" s="393"/>
      <c r="K135" s="393"/>
      <c r="L135" s="395"/>
      <c r="M135" s="396"/>
      <c r="N135" s="396"/>
      <c r="O135" s="396"/>
      <c r="P135" s="396"/>
      <c r="Q135" s="396"/>
      <c r="R135" s="396"/>
      <c r="S135" s="393"/>
      <c r="T135" s="393"/>
      <c r="U135" s="393"/>
      <c r="V135" s="393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s="2" customFormat="1" ht="15.2" customHeight="1">
      <c r="A136" s="393"/>
      <c r="B136" s="394"/>
      <c r="C136" s="390" t="s">
        <v>22</v>
      </c>
      <c r="D136" s="393"/>
      <c r="E136" s="393"/>
      <c r="F136" s="399" t="str">
        <f>E15</f>
        <v>Univerzita Hradec Králové</v>
      </c>
      <c r="G136" s="393"/>
      <c r="H136" s="393"/>
      <c r="I136" s="390" t="s">
        <v>28</v>
      </c>
      <c r="J136" s="431" t="str">
        <f>E21</f>
        <v>Pridos Hradec Králové</v>
      </c>
      <c r="K136" s="393"/>
      <c r="L136" s="395"/>
      <c r="M136" s="396"/>
      <c r="N136" s="396"/>
      <c r="O136" s="396"/>
      <c r="P136" s="396"/>
      <c r="Q136" s="396"/>
      <c r="R136" s="396"/>
      <c r="S136" s="393"/>
      <c r="T136" s="393"/>
      <c r="U136" s="393"/>
      <c r="V136" s="393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s="2" customFormat="1" ht="15.2" customHeight="1">
      <c r="A137" s="393"/>
      <c r="B137" s="394"/>
      <c r="C137" s="390" t="s">
        <v>26</v>
      </c>
      <c r="D137" s="393"/>
      <c r="E137" s="393"/>
      <c r="F137" s="399" t="str">
        <f>IF(E18="","",E18)</f>
        <v>bude určen ve výběrovém řízení</v>
      </c>
      <c r="G137" s="393"/>
      <c r="H137" s="393"/>
      <c r="I137" s="390" t="s">
        <v>31</v>
      </c>
      <c r="J137" s="431" t="str">
        <f>E24</f>
        <v>Ing.Pavel Michálek</v>
      </c>
      <c r="K137" s="393"/>
      <c r="L137" s="395"/>
      <c r="M137" s="396"/>
      <c r="N137" s="396"/>
      <c r="O137" s="396"/>
      <c r="P137" s="396"/>
      <c r="Q137" s="396"/>
      <c r="R137" s="396"/>
      <c r="S137" s="393"/>
      <c r="T137" s="393"/>
      <c r="U137" s="393"/>
      <c r="V137" s="393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s="2" customFormat="1" ht="10.35" customHeight="1">
      <c r="A138" s="393"/>
      <c r="B138" s="394"/>
      <c r="C138" s="393"/>
      <c r="D138" s="393"/>
      <c r="E138" s="393"/>
      <c r="F138" s="393"/>
      <c r="G138" s="393"/>
      <c r="H138" s="393"/>
      <c r="I138" s="393"/>
      <c r="J138" s="393"/>
      <c r="K138" s="393"/>
      <c r="L138" s="395"/>
      <c r="M138" s="396"/>
      <c r="N138" s="396"/>
      <c r="O138" s="396"/>
      <c r="P138" s="396"/>
      <c r="Q138" s="396"/>
      <c r="R138" s="396"/>
      <c r="S138" s="393"/>
      <c r="T138" s="393"/>
      <c r="U138" s="393"/>
      <c r="V138" s="393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s="11" customFormat="1" ht="29.25" customHeight="1">
      <c r="A139" s="445"/>
      <c r="B139" s="446"/>
      <c r="C139" s="447" t="s">
        <v>132</v>
      </c>
      <c r="D139" s="448" t="s">
        <v>59</v>
      </c>
      <c r="E139" s="448" t="s">
        <v>55</v>
      </c>
      <c r="F139" s="448" t="s">
        <v>56</v>
      </c>
      <c r="G139" s="448" t="s">
        <v>133</v>
      </c>
      <c r="H139" s="448" t="s">
        <v>134</v>
      </c>
      <c r="I139" s="448" t="s">
        <v>135</v>
      </c>
      <c r="J139" s="448" t="s">
        <v>104</v>
      </c>
      <c r="K139" s="449" t="s">
        <v>136</v>
      </c>
      <c r="L139" s="450"/>
      <c r="M139" s="451" t="s">
        <v>1</v>
      </c>
      <c r="N139" s="452" t="s">
        <v>38</v>
      </c>
      <c r="O139" s="452" t="s">
        <v>137</v>
      </c>
      <c r="P139" s="452" t="s">
        <v>138</v>
      </c>
      <c r="Q139" s="452" t="s">
        <v>139</v>
      </c>
      <c r="R139" s="452" t="s">
        <v>140</v>
      </c>
      <c r="S139" s="452" t="s">
        <v>141</v>
      </c>
      <c r="T139" s="453" t="s">
        <v>142</v>
      </c>
      <c r="U139" s="445"/>
      <c r="V139" s="445"/>
      <c r="W139" s="112"/>
      <c r="X139" s="112"/>
      <c r="Y139" s="112"/>
      <c r="Z139" s="112"/>
      <c r="AA139" s="112"/>
      <c r="AB139" s="112"/>
      <c r="AC139" s="112"/>
      <c r="AD139" s="112"/>
      <c r="AE139" s="112"/>
    </row>
    <row r="140" spans="1:63" s="2" customFormat="1" ht="22.9" customHeight="1">
      <c r="A140" s="393"/>
      <c r="B140" s="394"/>
      <c r="C140" s="454" t="s">
        <v>143</v>
      </c>
      <c r="D140" s="393"/>
      <c r="E140" s="393"/>
      <c r="F140" s="393"/>
      <c r="G140" s="393"/>
      <c r="H140" s="393"/>
      <c r="I140" s="393"/>
      <c r="J140" s="455">
        <f>BK140</f>
        <v>0</v>
      </c>
      <c r="K140" s="393"/>
      <c r="L140" s="394"/>
      <c r="M140" s="456"/>
      <c r="N140" s="457"/>
      <c r="O140" s="406"/>
      <c r="P140" s="458">
        <f>P141+P165+P251+P253</f>
        <v>176.34970700000002</v>
      </c>
      <c r="Q140" s="406"/>
      <c r="R140" s="458">
        <f>R141+R165+R251+R253</f>
        <v>1.4660640200000001</v>
      </c>
      <c r="S140" s="406"/>
      <c r="T140" s="459">
        <f>T141+T165+T251+T253</f>
        <v>1.0116508</v>
      </c>
      <c r="U140" s="393"/>
      <c r="V140" s="393"/>
      <c r="W140" s="27"/>
      <c r="X140" s="27"/>
      <c r="Y140" s="27"/>
      <c r="Z140" s="27"/>
      <c r="AA140" s="27"/>
      <c r="AB140" s="27"/>
      <c r="AC140" s="27"/>
      <c r="AD140" s="27"/>
      <c r="AE140" s="27"/>
      <c r="AT140" s="15" t="s">
        <v>73</v>
      </c>
      <c r="AU140" s="15" t="s">
        <v>106</v>
      </c>
      <c r="BK140" s="121">
        <f>BK141+BK165+BK251+BK253</f>
        <v>0</v>
      </c>
    </row>
    <row r="141" spans="1:63" s="12" customFormat="1" ht="25.9" customHeight="1">
      <c r="A141" s="460"/>
      <c r="B141" s="461"/>
      <c r="C141" s="460"/>
      <c r="D141" s="462" t="s">
        <v>73</v>
      </c>
      <c r="E141" s="463" t="s">
        <v>144</v>
      </c>
      <c r="F141" s="463" t="s">
        <v>145</v>
      </c>
      <c r="G141" s="460"/>
      <c r="H141" s="460"/>
      <c r="I141" s="460"/>
      <c r="J141" s="464">
        <f>BK141</f>
        <v>0</v>
      </c>
      <c r="K141" s="460"/>
      <c r="L141" s="461"/>
      <c r="M141" s="465"/>
      <c r="N141" s="466"/>
      <c r="O141" s="466"/>
      <c r="P141" s="467">
        <f>P142+P145+P147+P157+P163</f>
        <v>86.32902</v>
      </c>
      <c r="Q141" s="466"/>
      <c r="R141" s="467">
        <f>R142+R145+R147+R157+R163</f>
        <v>0.7429867</v>
      </c>
      <c r="S141" s="466"/>
      <c r="T141" s="468">
        <f>T142+T145+T147+T157+T163</f>
        <v>0.6815800000000001</v>
      </c>
      <c r="U141" s="460"/>
      <c r="V141" s="460"/>
      <c r="AR141" s="123" t="s">
        <v>82</v>
      </c>
      <c r="AT141" s="130" t="s">
        <v>73</v>
      </c>
      <c r="AU141" s="130" t="s">
        <v>74</v>
      </c>
      <c r="AY141" s="123" t="s">
        <v>146</v>
      </c>
      <c r="BK141" s="131">
        <f>BK142+BK145+BK147+BK157+BK163</f>
        <v>0</v>
      </c>
    </row>
    <row r="142" spans="1:63" s="12" customFormat="1" ht="22.9" customHeight="1">
      <c r="A142" s="460"/>
      <c r="B142" s="461"/>
      <c r="C142" s="460"/>
      <c r="D142" s="462" t="s">
        <v>73</v>
      </c>
      <c r="E142" s="469" t="s">
        <v>147</v>
      </c>
      <c r="F142" s="469" t="s">
        <v>148</v>
      </c>
      <c r="G142" s="460"/>
      <c r="H142" s="460"/>
      <c r="I142" s="460"/>
      <c r="J142" s="470">
        <f>BK142</f>
        <v>0</v>
      </c>
      <c r="K142" s="460"/>
      <c r="L142" s="461"/>
      <c r="M142" s="465"/>
      <c r="N142" s="466"/>
      <c r="O142" s="466"/>
      <c r="P142" s="467">
        <f>SUM(P143:P144)</f>
        <v>3.9006000000000003</v>
      </c>
      <c r="Q142" s="466"/>
      <c r="R142" s="467">
        <f>SUM(R143:R144)</f>
        <v>0.3955545</v>
      </c>
      <c r="S142" s="466"/>
      <c r="T142" s="468">
        <f>SUM(T143:T144)</f>
        <v>0</v>
      </c>
      <c r="U142" s="460"/>
      <c r="V142" s="460"/>
      <c r="AR142" s="123" t="s">
        <v>82</v>
      </c>
      <c r="AT142" s="130" t="s">
        <v>73</v>
      </c>
      <c r="AU142" s="130" t="s">
        <v>82</v>
      </c>
      <c r="AY142" s="123" t="s">
        <v>146</v>
      </c>
      <c r="BK142" s="131">
        <f>SUM(BK143:BK144)</f>
        <v>0</v>
      </c>
    </row>
    <row r="143" spans="1:65" s="2" customFormat="1" ht="16.5" customHeight="1">
      <c r="A143" s="393"/>
      <c r="B143" s="394"/>
      <c r="C143" s="471" t="s">
        <v>82</v>
      </c>
      <c r="D143" s="471" t="s">
        <v>149</v>
      </c>
      <c r="E143" s="472" t="s">
        <v>150</v>
      </c>
      <c r="F143" s="473" t="s">
        <v>151</v>
      </c>
      <c r="G143" s="474" t="s">
        <v>152</v>
      </c>
      <c r="H143" s="475">
        <v>4.95</v>
      </c>
      <c r="I143" s="381"/>
      <c r="J143" s="476">
        <f>ROUND(I143*H143,2)</f>
        <v>0</v>
      </c>
      <c r="K143" s="473" t="s">
        <v>153</v>
      </c>
      <c r="L143" s="394"/>
      <c r="M143" s="477" t="s">
        <v>1</v>
      </c>
      <c r="N143" s="478" t="s">
        <v>40</v>
      </c>
      <c r="O143" s="479">
        <v>0.788</v>
      </c>
      <c r="P143" s="479">
        <f>O143*H143</f>
        <v>3.9006000000000003</v>
      </c>
      <c r="Q143" s="479">
        <v>0.07991</v>
      </c>
      <c r="R143" s="479">
        <f>Q143*H143</f>
        <v>0.3955545</v>
      </c>
      <c r="S143" s="479">
        <v>0</v>
      </c>
      <c r="T143" s="480">
        <f>S143*H143</f>
        <v>0</v>
      </c>
      <c r="U143" s="393"/>
      <c r="V143" s="393"/>
      <c r="W143" s="27"/>
      <c r="X143" s="27"/>
      <c r="Y143" s="27"/>
      <c r="Z143" s="27"/>
      <c r="AA143" s="27"/>
      <c r="AB143" s="27"/>
      <c r="AC143" s="27"/>
      <c r="AD143" s="27"/>
      <c r="AE143" s="27"/>
      <c r="AR143" s="145" t="s">
        <v>154</v>
      </c>
      <c r="AT143" s="145" t="s">
        <v>149</v>
      </c>
      <c r="AU143" s="145" t="s">
        <v>155</v>
      </c>
      <c r="AY143" s="15" t="s">
        <v>146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5" t="s">
        <v>155</v>
      </c>
      <c r="BK143" s="146">
        <f>ROUND(I143*H143,2)</f>
        <v>0</v>
      </c>
      <c r="BL143" s="15" t="s">
        <v>154</v>
      </c>
      <c r="BM143" s="145" t="s">
        <v>156</v>
      </c>
    </row>
    <row r="144" spans="1:51" s="13" customFormat="1" ht="12">
      <c r="A144" s="481"/>
      <c r="B144" s="482"/>
      <c r="C144" s="481"/>
      <c r="D144" s="483" t="s">
        <v>157</v>
      </c>
      <c r="E144" s="484" t="s">
        <v>1</v>
      </c>
      <c r="F144" s="485" t="s">
        <v>945</v>
      </c>
      <c r="G144" s="481"/>
      <c r="H144" s="486">
        <v>4.95</v>
      </c>
      <c r="I144" s="481"/>
      <c r="J144" s="481"/>
      <c r="K144" s="481"/>
      <c r="L144" s="482"/>
      <c r="M144" s="487"/>
      <c r="N144" s="488"/>
      <c r="O144" s="488"/>
      <c r="P144" s="488"/>
      <c r="Q144" s="488"/>
      <c r="R144" s="488"/>
      <c r="S144" s="488"/>
      <c r="T144" s="489"/>
      <c r="U144" s="481"/>
      <c r="V144" s="481"/>
      <c r="AT144" s="149" t="s">
        <v>157</v>
      </c>
      <c r="AU144" s="149" t="s">
        <v>155</v>
      </c>
      <c r="AV144" s="13" t="s">
        <v>155</v>
      </c>
      <c r="AW144" s="13" t="s">
        <v>30</v>
      </c>
      <c r="AX144" s="13" t="s">
        <v>82</v>
      </c>
      <c r="AY144" s="149" t="s">
        <v>146</v>
      </c>
    </row>
    <row r="145" spans="1:63" s="12" customFormat="1" ht="22.9" customHeight="1">
      <c r="A145" s="460"/>
      <c r="B145" s="461"/>
      <c r="C145" s="460"/>
      <c r="D145" s="462" t="s">
        <v>73</v>
      </c>
      <c r="E145" s="469" t="s">
        <v>159</v>
      </c>
      <c r="F145" s="469" t="s">
        <v>160</v>
      </c>
      <c r="G145" s="460"/>
      <c r="H145" s="460"/>
      <c r="I145" s="460"/>
      <c r="J145" s="470">
        <f>BK145</f>
        <v>0</v>
      </c>
      <c r="K145" s="460"/>
      <c r="L145" s="461"/>
      <c r="M145" s="465"/>
      <c r="N145" s="466"/>
      <c r="O145" s="466"/>
      <c r="P145" s="467">
        <f>P146</f>
        <v>27.118799999999997</v>
      </c>
      <c r="Q145" s="466"/>
      <c r="R145" s="467">
        <f>R146</f>
        <v>0.3299454</v>
      </c>
      <c r="S145" s="466"/>
      <c r="T145" s="468">
        <f>T146</f>
        <v>0</v>
      </c>
      <c r="U145" s="460"/>
      <c r="V145" s="460"/>
      <c r="AR145" s="123" t="s">
        <v>82</v>
      </c>
      <c r="AT145" s="130" t="s">
        <v>73</v>
      </c>
      <c r="AU145" s="130" t="s">
        <v>82</v>
      </c>
      <c r="AY145" s="123" t="s">
        <v>146</v>
      </c>
      <c r="BK145" s="131">
        <f>BK146</f>
        <v>0</v>
      </c>
    </row>
    <row r="146" spans="1:65" s="2" customFormat="1" ht="24.2" customHeight="1">
      <c r="A146" s="393"/>
      <c r="B146" s="394"/>
      <c r="C146" s="471" t="s">
        <v>155</v>
      </c>
      <c r="D146" s="471" t="s">
        <v>149</v>
      </c>
      <c r="E146" s="472" t="s">
        <v>161</v>
      </c>
      <c r="F146" s="473" t="s">
        <v>162</v>
      </c>
      <c r="G146" s="474" t="s">
        <v>152</v>
      </c>
      <c r="H146" s="475">
        <v>75.33</v>
      </c>
      <c r="I146" s="381"/>
      <c r="J146" s="476">
        <f>ROUND(I146*H146,2)</f>
        <v>0</v>
      </c>
      <c r="K146" s="473" t="s">
        <v>153</v>
      </c>
      <c r="L146" s="394"/>
      <c r="M146" s="477" t="s">
        <v>1</v>
      </c>
      <c r="N146" s="478" t="s">
        <v>40</v>
      </c>
      <c r="O146" s="479">
        <v>0.36</v>
      </c>
      <c r="P146" s="479">
        <f>O146*H146</f>
        <v>27.118799999999997</v>
      </c>
      <c r="Q146" s="479">
        <v>0.00438</v>
      </c>
      <c r="R146" s="479">
        <f>Q146*H146</f>
        <v>0.3299454</v>
      </c>
      <c r="S146" s="479">
        <v>0</v>
      </c>
      <c r="T146" s="480">
        <f>S146*H146</f>
        <v>0</v>
      </c>
      <c r="U146" s="393"/>
      <c r="V146" s="393"/>
      <c r="W146" s="27"/>
      <c r="X146" s="27"/>
      <c r="Y146" s="27"/>
      <c r="Z146" s="27"/>
      <c r="AA146" s="27"/>
      <c r="AB146" s="27"/>
      <c r="AC146" s="27"/>
      <c r="AD146" s="27"/>
      <c r="AE146" s="27"/>
      <c r="AR146" s="145" t="s">
        <v>154</v>
      </c>
      <c r="AT146" s="145" t="s">
        <v>149</v>
      </c>
      <c r="AU146" s="145" t="s">
        <v>155</v>
      </c>
      <c r="AY146" s="15" t="s">
        <v>146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5" t="s">
        <v>155</v>
      </c>
      <c r="BK146" s="146">
        <f>ROUND(I146*H146,2)</f>
        <v>0</v>
      </c>
      <c r="BL146" s="15" t="s">
        <v>154</v>
      </c>
      <c r="BM146" s="145" t="s">
        <v>163</v>
      </c>
    </row>
    <row r="147" spans="1:63" s="12" customFormat="1" ht="22.9" customHeight="1">
      <c r="A147" s="460"/>
      <c r="B147" s="461"/>
      <c r="C147" s="460"/>
      <c r="D147" s="462" t="s">
        <v>73</v>
      </c>
      <c r="E147" s="469" t="s">
        <v>164</v>
      </c>
      <c r="F147" s="469" t="s">
        <v>165</v>
      </c>
      <c r="G147" s="460"/>
      <c r="H147" s="460"/>
      <c r="I147" s="460"/>
      <c r="J147" s="470">
        <f>BK147</f>
        <v>0</v>
      </c>
      <c r="K147" s="460"/>
      <c r="L147" s="461"/>
      <c r="M147" s="465"/>
      <c r="N147" s="466"/>
      <c r="O147" s="466"/>
      <c r="P147" s="467">
        <f>SUM(P148:P156)</f>
        <v>52.11840000000001</v>
      </c>
      <c r="Q147" s="466"/>
      <c r="R147" s="467">
        <f>SUM(R148:R156)</f>
        <v>0.0174868</v>
      </c>
      <c r="S147" s="466"/>
      <c r="T147" s="468">
        <f>SUM(T148:T156)</f>
        <v>0.6815800000000001</v>
      </c>
      <c r="U147" s="460"/>
      <c r="V147" s="460"/>
      <c r="AR147" s="123" t="s">
        <v>82</v>
      </c>
      <c r="AT147" s="130" t="s">
        <v>73</v>
      </c>
      <c r="AU147" s="130" t="s">
        <v>82</v>
      </c>
      <c r="AY147" s="123" t="s">
        <v>146</v>
      </c>
      <c r="BK147" s="131">
        <f>SUM(BK148:BK156)</f>
        <v>0</v>
      </c>
    </row>
    <row r="148" spans="1:65" s="2" customFormat="1" ht="33" customHeight="1">
      <c r="A148" s="393"/>
      <c r="B148" s="394"/>
      <c r="C148" s="471" t="s">
        <v>147</v>
      </c>
      <c r="D148" s="471" t="s">
        <v>149</v>
      </c>
      <c r="E148" s="472" t="s">
        <v>166</v>
      </c>
      <c r="F148" s="473" t="s">
        <v>167</v>
      </c>
      <c r="G148" s="474" t="s">
        <v>152</v>
      </c>
      <c r="H148" s="475">
        <v>98.54</v>
      </c>
      <c r="I148" s="381"/>
      <c r="J148" s="476">
        <f>ROUND(I148*H148,2)</f>
        <v>0</v>
      </c>
      <c r="K148" s="473" t="s">
        <v>153</v>
      </c>
      <c r="L148" s="394"/>
      <c r="M148" s="477" t="s">
        <v>1</v>
      </c>
      <c r="N148" s="478" t="s">
        <v>40</v>
      </c>
      <c r="O148" s="479">
        <v>0.105</v>
      </c>
      <c r="P148" s="479">
        <f>O148*H148</f>
        <v>10.3467</v>
      </c>
      <c r="Q148" s="479">
        <v>0.00013</v>
      </c>
      <c r="R148" s="479">
        <f>Q148*H148</f>
        <v>0.012810199999999999</v>
      </c>
      <c r="S148" s="479">
        <v>0</v>
      </c>
      <c r="T148" s="480">
        <f>S148*H148</f>
        <v>0</v>
      </c>
      <c r="U148" s="393"/>
      <c r="V148" s="393"/>
      <c r="W148" s="27"/>
      <c r="X148" s="27"/>
      <c r="Y148" s="27"/>
      <c r="Z148" s="27"/>
      <c r="AA148" s="27"/>
      <c r="AB148" s="27"/>
      <c r="AC148" s="27"/>
      <c r="AD148" s="27"/>
      <c r="AE148" s="27"/>
      <c r="AR148" s="145" t="s">
        <v>154</v>
      </c>
      <c r="AT148" s="145" t="s">
        <v>149</v>
      </c>
      <c r="AU148" s="145" t="s">
        <v>155</v>
      </c>
      <c r="AY148" s="15" t="s">
        <v>146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5" t="s">
        <v>155</v>
      </c>
      <c r="BK148" s="146">
        <f>ROUND(I148*H148,2)</f>
        <v>0</v>
      </c>
      <c r="BL148" s="15" t="s">
        <v>154</v>
      </c>
      <c r="BM148" s="145" t="s">
        <v>168</v>
      </c>
    </row>
    <row r="149" spans="1:51" s="13" customFormat="1" ht="12">
      <c r="A149" s="481"/>
      <c r="B149" s="482"/>
      <c r="C149" s="481"/>
      <c r="D149" s="483" t="s">
        <v>157</v>
      </c>
      <c r="E149" s="484" t="s">
        <v>1</v>
      </c>
      <c r="F149" s="485" t="s">
        <v>169</v>
      </c>
      <c r="G149" s="481"/>
      <c r="H149" s="486">
        <v>98.54</v>
      </c>
      <c r="I149" s="481"/>
      <c r="J149" s="481"/>
      <c r="K149" s="481"/>
      <c r="L149" s="482"/>
      <c r="M149" s="487"/>
      <c r="N149" s="488"/>
      <c r="O149" s="488"/>
      <c r="P149" s="488"/>
      <c r="Q149" s="488"/>
      <c r="R149" s="488"/>
      <c r="S149" s="488"/>
      <c r="T149" s="489"/>
      <c r="U149" s="481"/>
      <c r="V149" s="481"/>
      <c r="AT149" s="149" t="s">
        <v>157</v>
      </c>
      <c r="AU149" s="149" t="s">
        <v>155</v>
      </c>
      <c r="AV149" s="13" t="s">
        <v>155</v>
      </c>
      <c r="AW149" s="13" t="s">
        <v>30</v>
      </c>
      <c r="AX149" s="13" t="s">
        <v>82</v>
      </c>
      <c r="AY149" s="149" t="s">
        <v>146</v>
      </c>
    </row>
    <row r="150" spans="1:65" s="2" customFormat="1" ht="24.2" customHeight="1">
      <c r="A150" s="393"/>
      <c r="B150" s="394"/>
      <c r="C150" s="471" t="s">
        <v>154</v>
      </c>
      <c r="D150" s="471" t="s">
        <v>149</v>
      </c>
      <c r="E150" s="472" t="s">
        <v>170</v>
      </c>
      <c r="F150" s="473" t="s">
        <v>171</v>
      </c>
      <c r="G150" s="474" t="s">
        <v>152</v>
      </c>
      <c r="H150" s="475">
        <v>98.54</v>
      </c>
      <c r="I150" s="381"/>
      <c r="J150" s="476">
        <f>ROUND(I150*H150,2)</f>
        <v>0</v>
      </c>
      <c r="K150" s="473" t="s">
        <v>153</v>
      </c>
      <c r="L150" s="394"/>
      <c r="M150" s="477" t="s">
        <v>1</v>
      </c>
      <c r="N150" s="478" t="s">
        <v>40</v>
      </c>
      <c r="O150" s="479">
        <v>0.308</v>
      </c>
      <c r="P150" s="479">
        <f>O150*H150</f>
        <v>30.35032</v>
      </c>
      <c r="Q150" s="479">
        <v>4E-05</v>
      </c>
      <c r="R150" s="479">
        <f>Q150*H150</f>
        <v>0.003941600000000001</v>
      </c>
      <c r="S150" s="479">
        <v>0</v>
      </c>
      <c r="T150" s="480">
        <f>S150*H150</f>
        <v>0</v>
      </c>
      <c r="U150" s="393"/>
      <c r="V150" s="393"/>
      <c r="W150" s="27"/>
      <c r="X150" s="27"/>
      <c r="Y150" s="27"/>
      <c r="Z150" s="27"/>
      <c r="AA150" s="27"/>
      <c r="AB150" s="27"/>
      <c r="AC150" s="27"/>
      <c r="AD150" s="27"/>
      <c r="AE150" s="27"/>
      <c r="AR150" s="145" t="s">
        <v>154</v>
      </c>
      <c r="AT150" s="145" t="s">
        <v>149</v>
      </c>
      <c r="AU150" s="145" t="s">
        <v>155</v>
      </c>
      <c r="AY150" s="15" t="s">
        <v>146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5" t="s">
        <v>155</v>
      </c>
      <c r="BK150" s="146">
        <f>ROUND(I150*H150,2)</f>
        <v>0</v>
      </c>
      <c r="BL150" s="15" t="s">
        <v>154</v>
      </c>
      <c r="BM150" s="145" t="s">
        <v>172</v>
      </c>
    </row>
    <row r="151" spans="1:65" s="2" customFormat="1" ht="21.75" customHeight="1">
      <c r="A151" s="393"/>
      <c r="B151" s="394"/>
      <c r="C151" s="471" t="s">
        <v>173</v>
      </c>
      <c r="D151" s="471" t="s">
        <v>149</v>
      </c>
      <c r="E151" s="472" t="s">
        <v>174</v>
      </c>
      <c r="F151" s="473" t="s">
        <v>175</v>
      </c>
      <c r="G151" s="474" t="s">
        <v>152</v>
      </c>
      <c r="H151" s="475">
        <v>24.63</v>
      </c>
      <c r="I151" s="381"/>
      <c r="J151" s="476">
        <f>ROUND(I151*H151,2)</f>
        <v>0</v>
      </c>
      <c r="K151" s="473" t="s">
        <v>153</v>
      </c>
      <c r="L151" s="394"/>
      <c r="M151" s="477" t="s">
        <v>1</v>
      </c>
      <c r="N151" s="478" t="s">
        <v>40</v>
      </c>
      <c r="O151" s="479">
        <v>0.306</v>
      </c>
      <c r="P151" s="479">
        <f>O151*H151</f>
        <v>7.536779999999999</v>
      </c>
      <c r="Q151" s="479">
        <v>0</v>
      </c>
      <c r="R151" s="479">
        <f>Q151*H151</f>
        <v>0</v>
      </c>
      <c r="S151" s="479">
        <v>0</v>
      </c>
      <c r="T151" s="480">
        <f>S151*H151</f>
        <v>0</v>
      </c>
      <c r="U151" s="393"/>
      <c r="V151" s="393"/>
      <c r="W151" s="27"/>
      <c r="X151" s="27"/>
      <c r="Y151" s="27"/>
      <c r="Z151" s="27"/>
      <c r="AA151" s="27"/>
      <c r="AB151" s="27"/>
      <c r="AC151" s="27"/>
      <c r="AD151" s="27"/>
      <c r="AE151" s="27"/>
      <c r="AR151" s="145" t="s">
        <v>154</v>
      </c>
      <c r="AT151" s="145" t="s">
        <v>149</v>
      </c>
      <c r="AU151" s="145" t="s">
        <v>155</v>
      </c>
      <c r="AY151" s="15" t="s">
        <v>146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5" t="s">
        <v>155</v>
      </c>
      <c r="BK151" s="146">
        <f>ROUND(I151*H151,2)</f>
        <v>0</v>
      </c>
      <c r="BL151" s="15" t="s">
        <v>154</v>
      </c>
      <c r="BM151" s="145" t="s">
        <v>176</v>
      </c>
    </row>
    <row r="152" spans="1:65" s="2" customFormat="1" ht="24.2" customHeight="1">
      <c r="A152" s="393"/>
      <c r="B152" s="394"/>
      <c r="C152" s="471" t="s">
        <v>159</v>
      </c>
      <c r="D152" s="471" t="s">
        <v>149</v>
      </c>
      <c r="E152" s="472" t="s">
        <v>177</v>
      </c>
      <c r="F152" s="473" t="s">
        <v>178</v>
      </c>
      <c r="G152" s="474" t="s">
        <v>152</v>
      </c>
      <c r="H152" s="475">
        <v>1.8</v>
      </c>
      <c r="I152" s="381"/>
      <c r="J152" s="476">
        <f>ROUND(I152*H152,2)</f>
        <v>0</v>
      </c>
      <c r="K152" s="473" t="s">
        <v>153</v>
      </c>
      <c r="L152" s="394"/>
      <c r="M152" s="477" t="s">
        <v>1</v>
      </c>
      <c r="N152" s="478" t="s">
        <v>40</v>
      </c>
      <c r="O152" s="479">
        <v>0.162</v>
      </c>
      <c r="P152" s="479">
        <f>O152*H152</f>
        <v>0.2916</v>
      </c>
      <c r="Q152" s="479">
        <v>0</v>
      </c>
      <c r="R152" s="479">
        <f>Q152*H152</f>
        <v>0</v>
      </c>
      <c r="S152" s="479">
        <v>0.035</v>
      </c>
      <c r="T152" s="480">
        <f>S152*H152</f>
        <v>0.06300000000000001</v>
      </c>
      <c r="U152" s="393"/>
      <c r="V152" s="393"/>
      <c r="W152" s="27"/>
      <c r="X152" s="27"/>
      <c r="Y152" s="27"/>
      <c r="Z152" s="27"/>
      <c r="AA152" s="27"/>
      <c r="AB152" s="27"/>
      <c r="AC152" s="27"/>
      <c r="AD152" s="27"/>
      <c r="AE152" s="27"/>
      <c r="AR152" s="145" t="s">
        <v>154</v>
      </c>
      <c r="AT152" s="145" t="s">
        <v>149</v>
      </c>
      <c r="AU152" s="145" t="s">
        <v>155</v>
      </c>
      <c r="AY152" s="15" t="s">
        <v>146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5" t="s">
        <v>155</v>
      </c>
      <c r="BK152" s="146">
        <f>ROUND(I152*H152,2)</f>
        <v>0</v>
      </c>
      <c r="BL152" s="15" t="s">
        <v>154</v>
      </c>
      <c r="BM152" s="145" t="s">
        <v>179</v>
      </c>
    </row>
    <row r="153" spans="1:51" s="13" customFormat="1" ht="12">
      <c r="A153" s="481"/>
      <c r="B153" s="482"/>
      <c r="C153" s="481"/>
      <c r="D153" s="483" t="s">
        <v>157</v>
      </c>
      <c r="E153" s="484" t="s">
        <v>1</v>
      </c>
      <c r="F153" s="485" t="s">
        <v>180</v>
      </c>
      <c r="G153" s="481"/>
      <c r="H153" s="486">
        <v>1.8</v>
      </c>
      <c r="I153" s="481"/>
      <c r="J153" s="481"/>
      <c r="K153" s="481"/>
      <c r="L153" s="482"/>
      <c r="M153" s="487"/>
      <c r="N153" s="488"/>
      <c r="O153" s="488"/>
      <c r="P153" s="488"/>
      <c r="Q153" s="488"/>
      <c r="R153" s="488"/>
      <c r="S153" s="488"/>
      <c r="T153" s="489"/>
      <c r="U153" s="481"/>
      <c r="V153" s="481"/>
      <c r="AT153" s="149" t="s">
        <v>157</v>
      </c>
      <c r="AU153" s="149" t="s">
        <v>155</v>
      </c>
      <c r="AV153" s="13" t="s">
        <v>155</v>
      </c>
      <c r="AW153" s="13" t="s">
        <v>30</v>
      </c>
      <c r="AX153" s="13" t="s">
        <v>82</v>
      </c>
      <c r="AY153" s="149" t="s">
        <v>146</v>
      </c>
    </row>
    <row r="154" spans="1:65" s="2" customFormat="1" ht="24.2" customHeight="1">
      <c r="A154" s="393"/>
      <c r="B154" s="394"/>
      <c r="C154" s="471" t="s">
        <v>181</v>
      </c>
      <c r="D154" s="471" t="s">
        <v>149</v>
      </c>
      <c r="E154" s="472" t="s">
        <v>182</v>
      </c>
      <c r="F154" s="473" t="s">
        <v>183</v>
      </c>
      <c r="G154" s="474" t="s">
        <v>184</v>
      </c>
      <c r="H154" s="475">
        <v>0.5</v>
      </c>
      <c r="I154" s="381"/>
      <c r="J154" s="476">
        <f>ROUND(I154*H154,2)</f>
        <v>0</v>
      </c>
      <c r="K154" s="473" t="s">
        <v>153</v>
      </c>
      <c r="L154" s="394"/>
      <c r="M154" s="477" t="s">
        <v>1</v>
      </c>
      <c r="N154" s="478" t="s">
        <v>40</v>
      </c>
      <c r="O154" s="479">
        <v>1.9</v>
      </c>
      <c r="P154" s="479">
        <f>O154*H154</f>
        <v>0.95</v>
      </c>
      <c r="Q154" s="479">
        <v>0.00147</v>
      </c>
      <c r="R154" s="479">
        <f>Q154*H154</f>
        <v>0.000735</v>
      </c>
      <c r="S154" s="479">
        <v>0.039</v>
      </c>
      <c r="T154" s="480">
        <f>S154*H154</f>
        <v>0.0195</v>
      </c>
      <c r="U154" s="393"/>
      <c r="V154" s="393"/>
      <c r="W154" s="27"/>
      <c r="X154" s="27"/>
      <c r="Y154" s="27"/>
      <c r="Z154" s="27"/>
      <c r="AA154" s="27"/>
      <c r="AB154" s="27"/>
      <c r="AC154" s="27"/>
      <c r="AD154" s="27"/>
      <c r="AE154" s="27"/>
      <c r="AR154" s="145" t="s">
        <v>154</v>
      </c>
      <c r="AT154" s="145" t="s">
        <v>149</v>
      </c>
      <c r="AU154" s="145" t="s">
        <v>155</v>
      </c>
      <c r="AY154" s="15" t="s">
        <v>146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5" t="s">
        <v>155</v>
      </c>
      <c r="BK154" s="146">
        <f>ROUND(I154*H154,2)</f>
        <v>0</v>
      </c>
      <c r="BL154" s="15" t="s">
        <v>154</v>
      </c>
      <c r="BM154" s="145" t="s">
        <v>185</v>
      </c>
    </row>
    <row r="155" spans="1:65" s="2" customFormat="1" ht="24.2" customHeight="1">
      <c r="A155" s="393"/>
      <c r="B155" s="394"/>
      <c r="C155" s="471" t="s">
        <v>186</v>
      </c>
      <c r="D155" s="471" t="s">
        <v>149</v>
      </c>
      <c r="E155" s="472" t="s">
        <v>187</v>
      </c>
      <c r="F155" s="473" t="s">
        <v>188</v>
      </c>
      <c r="G155" s="474" t="s">
        <v>152</v>
      </c>
      <c r="H155" s="475">
        <v>8.81</v>
      </c>
      <c r="I155" s="381"/>
      <c r="J155" s="476">
        <f>ROUND(I155*H155,2)</f>
        <v>0</v>
      </c>
      <c r="K155" s="473" t="s">
        <v>153</v>
      </c>
      <c r="L155" s="394"/>
      <c r="M155" s="477" t="s">
        <v>1</v>
      </c>
      <c r="N155" s="478" t="s">
        <v>40</v>
      </c>
      <c r="O155" s="479">
        <v>0.3</v>
      </c>
      <c r="P155" s="479">
        <f>O155*H155</f>
        <v>2.6430000000000002</v>
      </c>
      <c r="Q155" s="479">
        <v>0</v>
      </c>
      <c r="R155" s="479">
        <f>Q155*H155</f>
        <v>0</v>
      </c>
      <c r="S155" s="479">
        <v>0.068</v>
      </c>
      <c r="T155" s="480">
        <f>S155*H155</f>
        <v>0.5990800000000001</v>
      </c>
      <c r="U155" s="393"/>
      <c r="V155" s="393"/>
      <c r="W155" s="27"/>
      <c r="X155" s="27"/>
      <c r="Y155" s="27"/>
      <c r="Z155" s="27"/>
      <c r="AA155" s="27"/>
      <c r="AB155" s="27"/>
      <c r="AC155" s="27"/>
      <c r="AD155" s="27"/>
      <c r="AE155" s="27"/>
      <c r="AR155" s="145" t="s">
        <v>154</v>
      </c>
      <c r="AT155" s="145" t="s">
        <v>149</v>
      </c>
      <c r="AU155" s="145" t="s">
        <v>155</v>
      </c>
      <c r="AY155" s="15" t="s">
        <v>146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5" t="s">
        <v>155</v>
      </c>
      <c r="BK155" s="146">
        <f>ROUND(I155*H155,2)</f>
        <v>0</v>
      </c>
      <c r="BL155" s="15" t="s">
        <v>154</v>
      </c>
      <c r="BM155" s="145" t="s">
        <v>189</v>
      </c>
    </row>
    <row r="156" spans="1:51" s="13" customFormat="1" ht="12">
      <c r="A156" s="481"/>
      <c r="B156" s="482"/>
      <c r="C156" s="481"/>
      <c r="D156" s="483" t="s">
        <v>157</v>
      </c>
      <c r="E156" s="484" t="s">
        <v>1</v>
      </c>
      <c r="F156" s="485" t="s">
        <v>190</v>
      </c>
      <c r="G156" s="481"/>
      <c r="H156" s="486">
        <v>8.81</v>
      </c>
      <c r="I156" s="481"/>
      <c r="J156" s="481"/>
      <c r="K156" s="481"/>
      <c r="L156" s="482"/>
      <c r="M156" s="487"/>
      <c r="N156" s="488"/>
      <c r="O156" s="488"/>
      <c r="P156" s="488"/>
      <c r="Q156" s="488"/>
      <c r="R156" s="488"/>
      <c r="S156" s="488"/>
      <c r="T156" s="489"/>
      <c r="U156" s="481"/>
      <c r="V156" s="481"/>
      <c r="AT156" s="149" t="s">
        <v>157</v>
      </c>
      <c r="AU156" s="149" t="s">
        <v>155</v>
      </c>
      <c r="AV156" s="13" t="s">
        <v>155</v>
      </c>
      <c r="AW156" s="13" t="s">
        <v>30</v>
      </c>
      <c r="AX156" s="13" t="s">
        <v>82</v>
      </c>
      <c r="AY156" s="149" t="s">
        <v>146</v>
      </c>
    </row>
    <row r="157" spans="1:63" s="12" customFormat="1" ht="22.9" customHeight="1">
      <c r="A157" s="460"/>
      <c r="B157" s="461"/>
      <c r="C157" s="460"/>
      <c r="D157" s="462" t="s">
        <v>73</v>
      </c>
      <c r="E157" s="469" t="s">
        <v>191</v>
      </c>
      <c r="F157" s="469" t="s">
        <v>192</v>
      </c>
      <c r="G157" s="460"/>
      <c r="H157" s="460"/>
      <c r="I157" s="460"/>
      <c r="J157" s="470">
        <f>BK157</f>
        <v>0</v>
      </c>
      <c r="K157" s="460"/>
      <c r="L157" s="461"/>
      <c r="M157" s="465"/>
      <c r="N157" s="466"/>
      <c r="O157" s="466"/>
      <c r="P157" s="467">
        <f>SUM(P158:P162)</f>
        <v>2.690127</v>
      </c>
      <c r="Q157" s="466"/>
      <c r="R157" s="467">
        <f>SUM(R158:R162)</f>
        <v>0</v>
      </c>
      <c r="S157" s="466"/>
      <c r="T157" s="468">
        <f>SUM(T158:T162)</f>
        <v>0</v>
      </c>
      <c r="U157" s="460"/>
      <c r="V157" s="460"/>
      <c r="AR157" s="123" t="s">
        <v>82</v>
      </c>
      <c r="AT157" s="130" t="s">
        <v>73</v>
      </c>
      <c r="AU157" s="130" t="s">
        <v>82</v>
      </c>
      <c r="AY157" s="123" t="s">
        <v>146</v>
      </c>
      <c r="BK157" s="131">
        <f>SUM(BK158:BK162)</f>
        <v>0</v>
      </c>
    </row>
    <row r="158" spans="1:65" s="2" customFormat="1" ht="24.2" customHeight="1">
      <c r="A158" s="393"/>
      <c r="B158" s="394"/>
      <c r="C158" s="471" t="s">
        <v>164</v>
      </c>
      <c r="D158" s="471" t="s">
        <v>149</v>
      </c>
      <c r="E158" s="472" t="s">
        <v>193</v>
      </c>
      <c r="F158" s="473" t="s">
        <v>194</v>
      </c>
      <c r="G158" s="474" t="s">
        <v>195</v>
      </c>
      <c r="H158" s="475">
        <v>1.035</v>
      </c>
      <c r="I158" s="381"/>
      <c r="J158" s="476">
        <f>ROUND(I158*H158,2)</f>
        <v>0</v>
      </c>
      <c r="K158" s="473" t="s">
        <v>153</v>
      </c>
      <c r="L158" s="394"/>
      <c r="M158" s="477" t="s">
        <v>1</v>
      </c>
      <c r="N158" s="478" t="s">
        <v>40</v>
      </c>
      <c r="O158" s="479">
        <v>2.42</v>
      </c>
      <c r="P158" s="479">
        <f>O158*H158</f>
        <v>2.5046999999999997</v>
      </c>
      <c r="Q158" s="479">
        <v>0</v>
      </c>
      <c r="R158" s="479">
        <f>Q158*H158</f>
        <v>0</v>
      </c>
      <c r="S158" s="479">
        <v>0</v>
      </c>
      <c r="T158" s="480">
        <f>S158*H158</f>
        <v>0</v>
      </c>
      <c r="U158" s="393"/>
      <c r="V158" s="393"/>
      <c r="W158" s="27"/>
      <c r="X158" s="27"/>
      <c r="Y158" s="27"/>
      <c r="Z158" s="27"/>
      <c r="AA158" s="27"/>
      <c r="AB158" s="27"/>
      <c r="AC158" s="27"/>
      <c r="AD158" s="27"/>
      <c r="AE158" s="27"/>
      <c r="AR158" s="145" t="s">
        <v>154</v>
      </c>
      <c r="AT158" s="145" t="s">
        <v>149</v>
      </c>
      <c r="AU158" s="145" t="s">
        <v>155</v>
      </c>
      <c r="AY158" s="15" t="s">
        <v>146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5" t="s">
        <v>155</v>
      </c>
      <c r="BK158" s="146">
        <f>ROUND(I158*H158,2)</f>
        <v>0</v>
      </c>
      <c r="BL158" s="15" t="s">
        <v>154</v>
      </c>
      <c r="BM158" s="145" t="s">
        <v>196</v>
      </c>
    </row>
    <row r="159" spans="1:65" s="2" customFormat="1" ht="24.2" customHeight="1">
      <c r="A159" s="393"/>
      <c r="B159" s="394"/>
      <c r="C159" s="471" t="s">
        <v>197</v>
      </c>
      <c r="D159" s="471" t="s">
        <v>149</v>
      </c>
      <c r="E159" s="472" t="s">
        <v>198</v>
      </c>
      <c r="F159" s="473" t="s">
        <v>199</v>
      </c>
      <c r="G159" s="474" t="s">
        <v>195</v>
      </c>
      <c r="H159" s="475">
        <v>1.035</v>
      </c>
      <c r="I159" s="381"/>
      <c r="J159" s="476">
        <f>ROUND(I159*H159,2)</f>
        <v>0</v>
      </c>
      <c r="K159" s="473" t="s">
        <v>153</v>
      </c>
      <c r="L159" s="394"/>
      <c r="M159" s="477" t="s">
        <v>1</v>
      </c>
      <c r="N159" s="478" t="s">
        <v>40</v>
      </c>
      <c r="O159" s="479">
        <v>0.125</v>
      </c>
      <c r="P159" s="479">
        <f>O159*H159</f>
        <v>0.129375</v>
      </c>
      <c r="Q159" s="479">
        <v>0</v>
      </c>
      <c r="R159" s="479">
        <f>Q159*H159</f>
        <v>0</v>
      </c>
      <c r="S159" s="479">
        <v>0</v>
      </c>
      <c r="T159" s="480">
        <f>S159*H159</f>
        <v>0</v>
      </c>
      <c r="U159" s="393"/>
      <c r="V159" s="393"/>
      <c r="W159" s="27"/>
      <c r="X159" s="27"/>
      <c r="Y159" s="27"/>
      <c r="Z159" s="27"/>
      <c r="AA159" s="27"/>
      <c r="AB159" s="27"/>
      <c r="AC159" s="27"/>
      <c r="AD159" s="27"/>
      <c r="AE159" s="27"/>
      <c r="AR159" s="145" t="s">
        <v>154</v>
      </c>
      <c r="AT159" s="145" t="s">
        <v>149</v>
      </c>
      <c r="AU159" s="145" t="s">
        <v>155</v>
      </c>
      <c r="AY159" s="15" t="s">
        <v>146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5" t="s">
        <v>155</v>
      </c>
      <c r="BK159" s="146">
        <f>ROUND(I159*H159,2)</f>
        <v>0</v>
      </c>
      <c r="BL159" s="15" t="s">
        <v>154</v>
      </c>
      <c r="BM159" s="145" t="s">
        <v>200</v>
      </c>
    </row>
    <row r="160" spans="1:65" s="2" customFormat="1" ht="24.2" customHeight="1">
      <c r="A160" s="393"/>
      <c r="B160" s="394"/>
      <c r="C160" s="471" t="s">
        <v>201</v>
      </c>
      <c r="D160" s="471" t="s">
        <v>149</v>
      </c>
      <c r="E160" s="472" t="s">
        <v>202</v>
      </c>
      <c r="F160" s="473" t="s">
        <v>203</v>
      </c>
      <c r="G160" s="474" t="s">
        <v>195</v>
      </c>
      <c r="H160" s="475">
        <v>9.342</v>
      </c>
      <c r="I160" s="381"/>
      <c r="J160" s="476">
        <f>ROUND(I160*H160,2)</f>
        <v>0</v>
      </c>
      <c r="K160" s="473" t="s">
        <v>153</v>
      </c>
      <c r="L160" s="394"/>
      <c r="M160" s="477" t="s">
        <v>1</v>
      </c>
      <c r="N160" s="478" t="s">
        <v>40</v>
      </c>
      <c r="O160" s="479">
        <v>0.006</v>
      </c>
      <c r="P160" s="479">
        <f>O160*H160</f>
        <v>0.056052000000000005</v>
      </c>
      <c r="Q160" s="479">
        <v>0</v>
      </c>
      <c r="R160" s="479">
        <f>Q160*H160</f>
        <v>0</v>
      </c>
      <c r="S160" s="479">
        <v>0</v>
      </c>
      <c r="T160" s="480">
        <f>S160*H160</f>
        <v>0</v>
      </c>
      <c r="U160" s="393"/>
      <c r="V160" s="393"/>
      <c r="W160" s="27"/>
      <c r="X160" s="27"/>
      <c r="Y160" s="27"/>
      <c r="Z160" s="27"/>
      <c r="AA160" s="27"/>
      <c r="AB160" s="27"/>
      <c r="AC160" s="27"/>
      <c r="AD160" s="27"/>
      <c r="AE160" s="27"/>
      <c r="AR160" s="145" t="s">
        <v>154</v>
      </c>
      <c r="AT160" s="145" t="s">
        <v>149</v>
      </c>
      <c r="AU160" s="145" t="s">
        <v>155</v>
      </c>
      <c r="AY160" s="15" t="s">
        <v>146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5" t="s">
        <v>155</v>
      </c>
      <c r="BK160" s="146">
        <f>ROUND(I160*H160,2)</f>
        <v>0</v>
      </c>
      <c r="BL160" s="15" t="s">
        <v>154</v>
      </c>
      <c r="BM160" s="145" t="s">
        <v>204</v>
      </c>
    </row>
    <row r="161" spans="1:51" s="13" customFormat="1" ht="12">
      <c r="A161" s="481"/>
      <c r="B161" s="482"/>
      <c r="C161" s="481"/>
      <c r="D161" s="483" t="s">
        <v>157</v>
      </c>
      <c r="E161" s="484" t="s">
        <v>1</v>
      </c>
      <c r="F161" s="485" t="s">
        <v>205</v>
      </c>
      <c r="G161" s="481"/>
      <c r="H161" s="486">
        <v>9.342</v>
      </c>
      <c r="I161" s="481"/>
      <c r="J161" s="481"/>
      <c r="K161" s="481"/>
      <c r="L161" s="482"/>
      <c r="M161" s="487"/>
      <c r="N161" s="488"/>
      <c r="O161" s="488"/>
      <c r="P161" s="488"/>
      <c r="Q161" s="488"/>
      <c r="R161" s="488"/>
      <c r="S161" s="488"/>
      <c r="T161" s="489"/>
      <c r="U161" s="481"/>
      <c r="V161" s="481"/>
      <c r="AT161" s="149" t="s">
        <v>157</v>
      </c>
      <c r="AU161" s="149" t="s">
        <v>155</v>
      </c>
      <c r="AV161" s="13" t="s">
        <v>155</v>
      </c>
      <c r="AW161" s="13" t="s">
        <v>30</v>
      </c>
      <c r="AX161" s="13" t="s">
        <v>82</v>
      </c>
      <c r="AY161" s="149" t="s">
        <v>146</v>
      </c>
    </row>
    <row r="162" spans="1:65" s="2" customFormat="1" ht="33" customHeight="1">
      <c r="A162" s="393"/>
      <c r="B162" s="394"/>
      <c r="C162" s="471" t="s">
        <v>206</v>
      </c>
      <c r="D162" s="471" t="s">
        <v>149</v>
      </c>
      <c r="E162" s="472" t="s">
        <v>207</v>
      </c>
      <c r="F162" s="473" t="s">
        <v>208</v>
      </c>
      <c r="G162" s="474" t="s">
        <v>195</v>
      </c>
      <c r="H162" s="475">
        <v>1.038</v>
      </c>
      <c r="I162" s="381"/>
      <c r="J162" s="476">
        <f>ROUND(I162*H162,2)</f>
        <v>0</v>
      </c>
      <c r="K162" s="473" t="s">
        <v>153</v>
      </c>
      <c r="L162" s="394"/>
      <c r="M162" s="477" t="s">
        <v>1</v>
      </c>
      <c r="N162" s="478" t="s">
        <v>40</v>
      </c>
      <c r="O162" s="479">
        <v>0</v>
      </c>
      <c r="P162" s="479">
        <f>O162*H162</f>
        <v>0</v>
      </c>
      <c r="Q162" s="479">
        <v>0</v>
      </c>
      <c r="R162" s="479">
        <f>Q162*H162</f>
        <v>0</v>
      </c>
      <c r="S162" s="479">
        <v>0</v>
      </c>
      <c r="T162" s="480">
        <f>S162*H162</f>
        <v>0</v>
      </c>
      <c r="U162" s="393"/>
      <c r="V162" s="393"/>
      <c r="W162" s="27"/>
      <c r="X162" s="27"/>
      <c r="Y162" s="27"/>
      <c r="Z162" s="27"/>
      <c r="AA162" s="27"/>
      <c r="AB162" s="27"/>
      <c r="AC162" s="27"/>
      <c r="AD162" s="27"/>
      <c r="AE162" s="27"/>
      <c r="AR162" s="145" t="s">
        <v>154</v>
      </c>
      <c r="AT162" s="145" t="s">
        <v>149</v>
      </c>
      <c r="AU162" s="145" t="s">
        <v>155</v>
      </c>
      <c r="AY162" s="15" t="s">
        <v>146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5" t="s">
        <v>155</v>
      </c>
      <c r="BK162" s="146">
        <f>ROUND(I162*H162,2)</f>
        <v>0</v>
      </c>
      <c r="BL162" s="15" t="s">
        <v>154</v>
      </c>
      <c r="BM162" s="145" t="s">
        <v>209</v>
      </c>
    </row>
    <row r="163" spans="1:63" s="12" customFormat="1" ht="22.9" customHeight="1">
      <c r="A163" s="460"/>
      <c r="B163" s="461"/>
      <c r="C163" s="460"/>
      <c r="D163" s="462" t="s">
        <v>73</v>
      </c>
      <c r="E163" s="469" t="s">
        <v>210</v>
      </c>
      <c r="F163" s="469" t="s">
        <v>211</v>
      </c>
      <c r="G163" s="460"/>
      <c r="H163" s="460"/>
      <c r="I163" s="460"/>
      <c r="J163" s="470">
        <f>BK163</f>
        <v>0</v>
      </c>
      <c r="K163" s="460"/>
      <c r="L163" s="461"/>
      <c r="M163" s="465"/>
      <c r="N163" s="466"/>
      <c r="O163" s="466"/>
      <c r="P163" s="467">
        <f>P164</f>
        <v>0.501093</v>
      </c>
      <c r="Q163" s="466"/>
      <c r="R163" s="467">
        <f>R164</f>
        <v>0</v>
      </c>
      <c r="S163" s="466"/>
      <c r="T163" s="468">
        <f>T164</f>
        <v>0</v>
      </c>
      <c r="U163" s="460"/>
      <c r="V163" s="460"/>
      <c r="AR163" s="123" t="s">
        <v>82</v>
      </c>
      <c r="AT163" s="130" t="s">
        <v>73</v>
      </c>
      <c r="AU163" s="130" t="s">
        <v>82</v>
      </c>
      <c r="AY163" s="123" t="s">
        <v>146</v>
      </c>
      <c r="BK163" s="131">
        <f>BK164</f>
        <v>0</v>
      </c>
    </row>
    <row r="164" spans="1:65" s="2" customFormat="1" ht="16.5" customHeight="1">
      <c r="A164" s="393"/>
      <c r="B164" s="394"/>
      <c r="C164" s="471" t="s">
        <v>212</v>
      </c>
      <c r="D164" s="471" t="s">
        <v>149</v>
      </c>
      <c r="E164" s="472" t="s">
        <v>213</v>
      </c>
      <c r="F164" s="473" t="s">
        <v>214</v>
      </c>
      <c r="G164" s="474" t="s">
        <v>195</v>
      </c>
      <c r="H164" s="475">
        <v>0.603</v>
      </c>
      <c r="I164" s="381"/>
      <c r="J164" s="476">
        <f>ROUND(I164*H164,2)</f>
        <v>0</v>
      </c>
      <c r="K164" s="473" t="s">
        <v>153</v>
      </c>
      <c r="L164" s="394"/>
      <c r="M164" s="477" t="s">
        <v>1</v>
      </c>
      <c r="N164" s="478" t="s">
        <v>40</v>
      </c>
      <c r="O164" s="479">
        <v>0.831</v>
      </c>
      <c r="P164" s="479">
        <f>O164*H164</f>
        <v>0.501093</v>
      </c>
      <c r="Q164" s="479">
        <v>0</v>
      </c>
      <c r="R164" s="479">
        <f>Q164*H164</f>
        <v>0</v>
      </c>
      <c r="S164" s="479">
        <v>0</v>
      </c>
      <c r="T164" s="480">
        <f>S164*H164</f>
        <v>0</v>
      </c>
      <c r="U164" s="393"/>
      <c r="V164" s="393"/>
      <c r="W164" s="27"/>
      <c r="X164" s="27"/>
      <c r="Y164" s="27"/>
      <c r="Z164" s="27"/>
      <c r="AA164" s="27"/>
      <c r="AB164" s="27"/>
      <c r="AC164" s="27"/>
      <c r="AD164" s="27"/>
      <c r="AE164" s="27"/>
      <c r="AR164" s="145" t="s">
        <v>154</v>
      </c>
      <c r="AT164" s="145" t="s">
        <v>149</v>
      </c>
      <c r="AU164" s="145" t="s">
        <v>155</v>
      </c>
      <c r="AY164" s="15" t="s">
        <v>146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5" t="s">
        <v>155</v>
      </c>
      <c r="BK164" s="146">
        <f>ROUND(I164*H164,2)</f>
        <v>0</v>
      </c>
      <c r="BL164" s="15" t="s">
        <v>154</v>
      </c>
      <c r="BM164" s="145" t="s">
        <v>215</v>
      </c>
    </row>
    <row r="165" spans="1:63" s="12" customFormat="1" ht="25.9" customHeight="1">
      <c r="A165" s="460"/>
      <c r="B165" s="461"/>
      <c r="C165" s="460"/>
      <c r="D165" s="462" t="s">
        <v>73</v>
      </c>
      <c r="E165" s="463" t="s">
        <v>216</v>
      </c>
      <c r="F165" s="463" t="s">
        <v>217</v>
      </c>
      <c r="G165" s="460"/>
      <c r="H165" s="460"/>
      <c r="I165" s="460"/>
      <c r="J165" s="464">
        <f>BK165</f>
        <v>0</v>
      </c>
      <c r="K165" s="460"/>
      <c r="L165" s="461"/>
      <c r="M165" s="465"/>
      <c r="N165" s="466"/>
      <c r="O165" s="466"/>
      <c r="P165" s="467">
        <f>P166+P171+P173+P180+P183+P187+P189+P194+P199+P211+P219+P234+P240+P246</f>
        <v>78.02068700000001</v>
      </c>
      <c r="Q165" s="466"/>
      <c r="R165" s="467">
        <f>R166+R171+R173+R180+R183+R187+R189+R194+R199+R211+R219+R234+R240+R246</f>
        <v>0.72307732</v>
      </c>
      <c r="S165" s="466"/>
      <c r="T165" s="468">
        <f>T166+T171+T173+T180+T183+T187+T189+T194+T199+T211+T219+T234+T240+T246</f>
        <v>0.3300708</v>
      </c>
      <c r="U165" s="460"/>
      <c r="V165" s="460"/>
      <c r="AR165" s="123" t="s">
        <v>155</v>
      </c>
      <c r="AT165" s="130" t="s">
        <v>73</v>
      </c>
      <c r="AU165" s="130" t="s">
        <v>74</v>
      </c>
      <c r="AY165" s="123" t="s">
        <v>146</v>
      </c>
      <c r="BK165" s="131">
        <f>BK166+BK171+BK173+BK180+BK183+BK187+BK189+BK194+BK199+BK211+BK219+BK234+BK240+BK246</f>
        <v>0</v>
      </c>
    </row>
    <row r="166" spans="1:63" s="12" customFormat="1" ht="22.9" customHeight="1">
      <c r="A166" s="460"/>
      <c r="B166" s="461"/>
      <c r="C166" s="460"/>
      <c r="D166" s="462" t="s">
        <v>73</v>
      </c>
      <c r="E166" s="469" t="s">
        <v>218</v>
      </c>
      <c r="F166" s="469" t="s">
        <v>219</v>
      </c>
      <c r="G166" s="460"/>
      <c r="H166" s="460"/>
      <c r="I166" s="460"/>
      <c r="J166" s="470">
        <f>BK166</f>
        <v>0</v>
      </c>
      <c r="K166" s="460"/>
      <c r="L166" s="461"/>
      <c r="M166" s="465"/>
      <c r="N166" s="466"/>
      <c r="O166" s="466"/>
      <c r="P166" s="467">
        <f>SUM(P167:P170)</f>
        <v>5.396199999999999</v>
      </c>
      <c r="Q166" s="466"/>
      <c r="R166" s="467">
        <f>SUM(R167:R170)</f>
        <v>0</v>
      </c>
      <c r="S166" s="466"/>
      <c r="T166" s="468">
        <f>SUM(T167:T170)</f>
        <v>0</v>
      </c>
      <c r="U166" s="460"/>
      <c r="V166" s="460"/>
      <c r="AR166" s="123" t="s">
        <v>155</v>
      </c>
      <c r="AT166" s="130" t="s">
        <v>73</v>
      </c>
      <c r="AU166" s="130" t="s">
        <v>82</v>
      </c>
      <c r="AY166" s="123" t="s">
        <v>146</v>
      </c>
      <c r="BK166" s="131">
        <f>SUM(BK167:BK170)</f>
        <v>0</v>
      </c>
    </row>
    <row r="167" spans="1:65" s="2" customFormat="1" ht="33" customHeight="1">
      <c r="A167" s="393"/>
      <c r="B167" s="394"/>
      <c r="C167" s="471" t="s">
        <v>220</v>
      </c>
      <c r="D167" s="471" t="s">
        <v>149</v>
      </c>
      <c r="E167" s="472" t="s">
        <v>221</v>
      </c>
      <c r="F167" s="473" t="s">
        <v>222</v>
      </c>
      <c r="G167" s="474" t="s">
        <v>152</v>
      </c>
      <c r="H167" s="475">
        <v>2.818</v>
      </c>
      <c r="I167" s="381"/>
      <c r="J167" s="476">
        <f>ROUND(I167*H167,2)</f>
        <v>0</v>
      </c>
      <c r="K167" s="473" t="s">
        <v>1</v>
      </c>
      <c r="L167" s="394"/>
      <c r="M167" s="477" t="s">
        <v>1</v>
      </c>
      <c r="N167" s="478" t="s">
        <v>40</v>
      </c>
      <c r="O167" s="479">
        <v>0.5</v>
      </c>
      <c r="P167" s="479">
        <f>O167*H167</f>
        <v>1.409</v>
      </c>
      <c r="Q167" s="479">
        <v>0</v>
      </c>
      <c r="R167" s="479">
        <f>Q167*H167</f>
        <v>0</v>
      </c>
      <c r="S167" s="479">
        <v>0</v>
      </c>
      <c r="T167" s="480">
        <f>S167*H167</f>
        <v>0</v>
      </c>
      <c r="U167" s="393"/>
      <c r="V167" s="393"/>
      <c r="W167" s="27"/>
      <c r="X167" s="27"/>
      <c r="Y167" s="27"/>
      <c r="Z167" s="27"/>
      <c r="AA167" s="27"/>
      <c r="AB167" s="27"/>
      <c r="AC167" s="27"/>
      <c r="AD167" s="27"/>
      <c r="AE167" s="27"/>
      <c r="AR167" s="145" t="s">
        <v>223</v>
      </c>
      <c r="AT167" s="145" t="s">
        <v>149</v>
      </c>
      <c r="AU167" s="145" t="s">
        <v>155</v>
      </c>
      <c r="AY167" s="15" t="s">
        <v>146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5" t="s">
        <v>155</v>
      </c>
      <c r="BK167" s="146">
        <f>ROUND(I167*H167,2)</f>
        <v>0</v>
      </c>
      <c r="BL167" s="15" t="s">
        <v>223</v>
      </c>
      <c r="BM167" s="145" t="s">
        <v>224</v>
      </c>
    </row>
    <row r="168" spans="1:65" s="2" customFormat="1" ht="33" customHeight="1">
      <c r="A168" s="393"/>
      <c r="B168" s="394"/>
      <c r="C168" s="471" t="s">
        <v>8</v>
      </c>
      <c r="D168" s="471" t="s">
        <v>149</v>
      </c>
      <c r="E168" s="472" t="s">
        <v>225</v>
      </c>
      <c r="F168" s="473" t="s">
        <v>226</v>
      </c>
      <c r="G168" s="474" t="s">
        <v>152</v>
      </c>
      <c r="H168" s="475">
        <v>5.6</v>
      </c>
      <c r="I168" s="381"/>
      <c r="J168" s="476">
        <f>ROUND(I168*H168,2)</f>
        <v>0</v>
      </c>
      <c r="K168" s="473" t="s">
        <v>1</v>
      </c>
      <c r="L168" s="394"/>
      <c r="M168" s="477" t="s">
        <v>1</v>
      </c>
      <c r="N168" s="478" t="s">
        <v>40</v>
      </c>
      <c r="O168" s="479">
        <v>0.712</v>
      </c>
      <c r="P168" s="479">
        <f>O168*H168</f>
        <v>3.9871999999999996</v>
      </c>
      <c r="Q168" s="479">
        <v>0</v>
      </c>
      <c r="R168" s="479">
        <f>Q168*H168</f>
        <v>0</v>
      </c>
      <c r="S168" s="479">
        <v>0</v>
      </c>
      <c r="T168" s="480">
        <f>S168*H168</f>
        <v>0</v>
      </c>
      <c r="U168" s="393"/>
      <c r="V168" s="393"/>
      <c r="W168" s="27"/>
      <c r="X168" s="27"/>
      <c r="Y168" s="27"/>
      <c r="Z168" s="27"/>
      <c r="AA168" s="27"/>
      <c r="AB168" s="27"/>
      <c r="AC168" s="27"/>
      <c r="AD168" s="27"/>
      <c r="AE168" s="27"/>
      <c r="AR168" s="145" t="s">
        <v>223</v>
      </c>
      <c r="AT168" s="145" t="s">
        <v>149</v>
      </c>
      <c r="AU168" s="145" t="s">
        <v>155</v>
      </c>
      <c r="AY168" s="15" t="s">
        <v>146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5" t="s">
        <v>155</v>
      </c>
      <c r="BK168" s="146">
        <f>ROUND(I168*H168,2)</f>
        <v>0</v>
      </c>
      <c r="BL168" s="15" t="s">
        <v>223</v>
      </c>
      <c r="BM168" s="145" t="s">
        <v>227</v>
      </c>
    </row>
    <row r="169" spans="1:51" s="13" customFormat="1" ht="12">
      <c r="A169" s="481"/>
      <c r="B169" s="482"/>
      <c r="C169" s="481"/>
      <c r="D169" s="483" t="s">
        <v>157</v>
      </c>
      <c r="E169" s="484" t="s">
        <v>1</v>
      </c>
      <c r="F169" s="485" t="s">
        <v>228</v>
      </c>
      <c r="G169" s="481"/>
      <c r="H169" s="486">
        <v>5.6</v>
      </c>
      <c r="I169" s="481"/>
      <c r="J169" s="481"/>
      <c r="K169" s="481"/>
      <c r="L169" s="482"/>
      <c r="M169" s="487"/>
      <c r="N169" s="488"/>
      <c r="O169" s="488"/>
      <c r="P169" s="488"/>
      <c r="Q169" s="488"/>
      <c r="R169" s="488"/>
      <c r="S169" s="488"/>
      <c r="T169" s="489"/>
      <c r="U169" s="481"/>
      <c r="V169" s="481"/>
      <c r="AT169" s="149" t="s">
        <v>157</v>
      </c>
      <c r="AU169" s="149" t="s">
        <v>155</v>
      </c>
      <c r="AV169" s="13" t="s">
        <v>155</v>
      </c>
      <c r="AW169" s="13" t="s">
        <v>30</v>
      </c>
      <c r="AX169" s="13" t="s">
        <v>82</v>
      </c>
      <c r="AY169" s="149" t="s">
        <v>146</v>
      </c>
    </row>
    <row r="170" spans="1:65" s="2" customFormat="1" ht="24.2" customHeight="1">
      <c r="A170" s="393"/>
      <c r="B170" s="394"/>
      <c r="C170" s="471" t="s">
        <v>223</v>
      </c>
      <c r="D170" s="471" t="s">
        <v>149</v>
      </c>
      <c r="E170" s="472" t="s">
        <v>229</v>
      </c>
      <c r="F170" s="473" t="s">
        <v>230</v>
      </c>
      <c r="G170" s="474" t="s">
        <v>231</v>
      </c>
      <c r="H170" s="475">
        <v>33.665</v>
      </c>
      <c r="I170" s="381"/>
      <c r="J170" s="476">
        <f>ROUND(I170*H170,2)</f>
        <v>0</v>
      </c>
      <c r="K170" s="473" t="s">
        <v>153</v>
      </c>
      <c r="L170" s="394"/>
      <c r="M170" s="477" t="s">
        <v>1</v>
      </c>
      <c r="N170" s="478" t="s">
        <v>40</v>
      </c>
      <c r="O170" s="479">
        <v>0</v>
      </c>
      <c r="P170" s="479">
        <f>O170*H170</f>
        <v>0</v>
      </c>
      <c r="Q170" s="479">
        <v>0</v>
      </c>
      <c r="R170" s="479">
        <f>Q170*H170</f>
        <v>0</v>
      </c>
      <c r="S170" s="479">
        <v>0</v>
      </c>
      <c r="T170" s="480">
        <f>S170*H170</f>
        <v>0</v>
      </c>
      <c r="U170" s="393"/>
      <c r="V170" s="393"/>
      <c r="W170" s="27"/>
      <c r="X170" s="27"/>
      <c r="Y170" s="27"/>
      <c r="Z170" s="27"/>
      <c r="AA170" s="27"/>
      <c r="AB170" s="27"/>
      <c r="AC170" s="27"/>
      <c r="AD170" s="27"/>
      <c r="AE170" s="27"/>
      <c r="AR170" s="145" t="s">
        <v>223</v>
      </c>
      <c r="AT170" s="145" t="s">
        <v>149</v>
      </c>
      <c r="AU170" s="145" t="s">
        <v>155</v>
      </c>
      <c r="AY170" s="15" t="s">
        <v>146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5" t="s">
        <v>155</v>
      </c>
      <c r="BK170" s="146">
        <f>ROUND(I170*H170,2)</f>
        <v>0</v>
      </c>
      <c r="BL170" s="15" t="s">
        <v>223</v>
      </c>
      <c r="BM170" s="145" t="s">
        <v>232</v>
      </c>
    </row>
    <row r="171" spans="1:63" s="12" customFormat="1" ht="22.9" customHeight="1">
      <c r="A171" s="460"/>
      <c r="B171" s="461"/>
      <c r="C171" s="460"/>
      <c r="D171" s="462" t="s">
        <v>73</v>
      </c>
      <c r="E171" s="469" t="s">
        <v>233</v>
      </c>
      <c r="F171" s="469" t="s">
        <v>234</v>
      </c>
      <c r="G171" s="460"/>
      <c r="H171" s="460"/>
      <c r="I171" s="460"/>
      <c r="J171" s="470">
        <f>BK171</f>
        <v>0</v>
      </c>
      <c r="K171" s="460"/>
      <c r="L171" s="461"/>
      <c r="M171" s="465"/>
      <c r="N171" s="466"/>
      <c r="O171" s="466"/>
      <c r="P171" s="467">
        <f>SUM(P172:P172)</f>
        <v>0</v>
      </c>
      <c r="Q171" s="466"/>
      <c r="R171" s="467">
        <f>SUM(R172:R172)</f>
        <v>0</v>
      </c>
      <c r="S171" s="466"/>
      <c r="T171" s="468">
        <f>SUM(T172:T172)</f>
        <v>0</v>
      </c>
      <c r="U171" s="460"/>
      <c r="V171" s="460"/>
      <c r="AR171" s="123" t="s">
        <v>155</v>
      </c>
      <c r="AT171" s="130" t="s">
        <v>73</v>
      </c>
      <c r="AU171" s="130" t="s">
        <v>82</v>
      </c>
      <c r="AY171" s="123" t="s">
        <v>146</v>
      </c>
      <c r="BK171" s="131">
        <f>SUM(BK172:BK172)</f>
        <v>0</v>
      </c>
    </row>
    <row r="172" spans="1:65" s="2" customFormat="1" ht="16.5" customHeight="1">
      <c r="A172" s="393"/>
      <c r="B172" s="394"/>
      <c r="C172" s="471" t="s">
        <v>235</v>
      </c>
      <c r="D172" s="471" t="s">
        <v>149</v>
      </c>
      <c r="E172" s="472" t="s">
        <v>236</v>
      </c>
      <c r="F172" s="473" t="s">
        <v>237</v>
      </c>
      <c r="G172" s="474" t="s">
        <v>238</v>
      </c>
      <c r="H172" s="475">
        <v>1</v>
      </c>
      <c r="I172" s="381"/>
      <c r="J172" s="476">
        <f>ROUND(I172*H172,2)</f>
        <v>0</v>
      </c>
      <c r="K172" s="473" t="s">
        <v>1</v>
      </c>
      <c r="L172" s="394"/>
      <c r="M172" s="477" t="s">
        <v>1</v>
      </c>
      <c r="N172" s="478" t="s">
        <v>40</v>
      </c>
      <c r="O172" s="479">
        <v>0</v>
      </c>
      <c r="P172" s="479">
        <f>O172*H172</f>
        <v>0</v>
      </c>
      <c r="Q172" s="479">
        <v>0</v>
      </c>
      <c r="R172" s="479">
        <f>Q172*H172</f>
        <v>0</v>
      </c>
      <c r="S172" s="479">
        <v>0</v>
      </c>
      <c r="T172" s="480">
        <f>S172*H172</f>
        <v>0</v>
      </c>
      <c r="U172" s="393"/>
      <c r="V172" s="393"/>
      <c r="W172" s="27"/>
      <c r="X172" s="27"/>
      <c r="Y172" s="27"/>
      <c r="Z172" s="27"/>
      <c r="AA172" s="27"/>
      <c r="AB172" s="27"/>
      <c r="AC172" s="27"/>
      <c r="AD172" s="27"/>
      <c r="AE172" s="27"/>
      <c r="AR172" s="145" t="s">
        <v>154</v>
      </c>
      <c r="AT172" s="145" t="s">
        <v>149</v>
      </c>
      <c r="AU172" s="145" t="s">
        <v>155</v>
      </c>
      <c r="AY172" s="15" t="s">
        <v>146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5" t="s">
        <v>155</v>
      </c>
      <c r="BK172" s="146">
        <f>ROUND(I172*H172,2)</f>
        <v>0</v>
      </c>
      <c r="BL172" s="15" t="s">
        <v>154</v>
      </c>
      <c r="BM172" s="145" t="s">
        <v>239</v>
      </c>
    </row>
    <row r="173" spans="1:63" s="12" customFormat="1" ht="22.9" customHeight="1">
      <c r="A173" s="460"/>
      <c r="B173" s="461"/>
      <c r="C173" s="460"/>
      <c r="D173" s="462" t="s">
        <v>73</v>
      </c>
      <c r="E173" s="469" t="s">
        <v>242</v>
      </c>
      <c r="F173" s="469" t="s">
        <v>243</v>
      </c>
      <c r="G173" s="460"/>
      <c r="H173" s="460"/>
      <c r="I173" s="460"/>
      <c r="J173" s="470">
        <f>BK173</f>
        <v>0</v>
      </c>
      <c r="K173" s="460"/>
      <c r="L173" s="461"/>
      <c r="M173" s="465"/>
      <c r="N173" s="466"/>
      <c r="O173" s="466"/>
      <c r="P173" s="467">
        <f>SUM(P174:P179)</f>
        <v>3.41</v>
      </c>
      <c r="Q173" s="466"/>
      <c r="R173" s="467">
        <f>SUM(R174:R179)</f>
        <v>0.04044</v>
      </c>
      <c r="S173" s="466"/>
      <c r="T173" s="468">
        <f>SUM(T174:T179)</f>
        <v>0.038790000000000005</v>
      </c>
      <c r="U173" s="460"/>
      <c r="V173" s="460"/>
      <c r="AR173" s="123" t="s">
        <v>155</v>
      </c>
      <c r="AT173" s="130" t="s">
        <v>73</v>
      </c>
      <c r="AU173" s="130" t="s">
        <v>82</v>
      </c>
      <c r="AY173" s="123" t="s">
        <v>146</v>
      </c>
      <c r="BK173" s="131">
        <f>SUM(BK174:BK179)</f>
        <v>0</v>
      </c>
    </row>
    <row r="174" spans="1:65" s="2" customFormat="1" ht="16.5" customHeight="1">
      <c r="A174" s="393"/>
      <c r="B174" s="394"/>
      <c r="C174" s="471" t="s">
        <v>244</v>
      </c>
      <c r="D174" s="471" t="s">
        <v>149</v>
      </c>
      <c r="E174" s="472" t="s">
        <v>245</v>
      </c>
      <c r="F174" s="473" t="s">
        <v>246</v>
      </c>
      <c r="G174" s="474" t="s">
        <v>247</v>
      </c>
      <c r="H174" s="475">
        <v>1</v>
      </c>
      <c r="I174" s="381"/>
      <c r="J174" s="476">
        <f aca="true" t="shared" si="0" ref="J174:J179">ROUND(I174*H174,2)</f>
        <v>0</v>
      </c>
      <c r="K174" s="473" t="s">
        <v>153</v>
      </c>
      <c r="L174" s="394"/>
      <c r="M174" s="477" t="s">
        <v>1</v>
      </c>
      <c r="N174" s="478" t="s">
        <v>40</v>
      </c>
      <c r="O174" s="479">
        <v>0.548</v>
      </c>
      <c r="P174" s="479">
        <f aca="true" t="shared" si="1" ref="P174:P179">O174*H174</f>
        <v>0.548</v>
      </c>
      <c r="Q174" s="479">
        <v>0</v>
      </c>
      <c r="R174" s="479">
        <f aca="true" t="shared" si="2" ref="R174:R179">Q174*H174</f>
        <v>0</v>
      </c>
      <c r="S174" s="479">
        <v>0.01933</v>
      </c>
      <c r="T174" s="480">
        <f aca="true" t="shared" si="3" ref="T174:T179">S174*H174</f>
        <v>0.01933</v>
      </c>
      <c r="U174" s="393"/>
      <c r="V174" s="393"/>
      <c r="W174" s="27"/>
      <c r="X174" s="27"/>
      <c r="Y174" s="27"/>
      <c r="Z174" s="27"/>
      <c r="AA174" s="27"/>
      <c r="AB174" s="27"/>
      <c r="AC174" s="27"/>
      <c r="AD174" s="27"/>
      <c r="AE174" s="27"/>
      <c r="AR174" s="145" t="s">
        <v>223</v>
      </c>
      <c r="AT174" s="145" t="s">
        <v>149</v>
      </c>
      <c r="AU174" s="145" t="s">
        <v>155</v>
      </c>
      <c r="AY174" s="15" t="s">
        <v>146</v>
      </c>
      <c r="BE174" s="146">
        <f aca="true" t="shared" si="4" ref="BE174:BE179">IF(N174="základní",J174,0)</f>
        <v>0</v>
      </c>
      <c r="BF174" s="146">
        <f aca="true" t="shared" si="5" ref="BF174:BF179">IF(N174="snížená",J174,0)</f>
        <v>0</v>
      </c>
      <c r="BG174" s="146">
        <f aca="true" t="shared" si="6" ref="BG174:BG179">IF(N174="zákl. přenesená",J174,0)</f>
        <v>0</v>
      </c>
      <c r="BH174" s="146">
        <f aca="true" t="shared" si="7" ref="BH174:BH179">IF(N174="sníž. přenesená",J174,0)</f>
        <v>0</v>
      </c>
      <c r="BI174" s="146">
        <f aca="true" t="shared" si="8" ref="BI174:BI179">IF(N174="nulová",J174,0)</f>
        <v>0</v>
      </c>
      <c r="BJ174" s="15" t="s">
        <v>155</v>
      </c>
      <c r="BK174" s="146">
        <f aca="true" t="shared" si="9" ref="BK174:BK179">ROUND(I174*H174,2)</f>
        <v>0</v>
      </c>
      <c r="BL174" s="15" t="s">
        <v>223</v>
      </c>
      <c r="BM174" s="145" t="s">
        <v>248</v>
      </c>
    </row>
    <row r="175" spans="1:65" s="2" customFormat="1" ht="24.2" customHeight="1">
      <c r="A175" s="393"/>
      <c r="B175" s="394"/>
      <c r="C175" s="471" t="s">
        <v>249</v>
      </c>
      <c r="D175" s="471" t="s">
        <v>149</v>
      </c>
      <c r="E175" s="472" t="s">
        <v>250</v>
      </c>
      <c r="F175" s="473" t="s">
        <v>251</v>
      </c>
      <c r="G175" s="474" t="s">
        <v>247</v>
      </c>
      <c r="H175" s="475">
        <v>1</v>
      </c>
      <c r="I175" s="381"/>
      <c r="J175" s="476">
        <f t="shared" si="0"/>
        <v>0</v>
      </c>
      <c r="K175" s="473" t="s">
        <v>153</v>
      </c>
      <c r="L175" s="394"/>
      <c r="M175" s="477" t="s">
        <v>1</v>
      </c>
      <c r="N175" s="478" t="s">
        <v>40</v>
      </c>
      <c r="O175" s="479">
        <v>1.1</v>
      </c>
      <c r="P175" s="479">
        <f t="shared" si="1"/>
        <v>1.1</v>
      </c>
      <c r="Q175" s="479">
        <v>0.01697</v>
      </c>
      <c r="R175" s="479">
        <f t="shared" si="2"/>
        <v>0.01697</v>
      </c>
      <c r="S175" s="479">
        <v>0</v>
      </c>
      <c r="T175" s="480">
        <f t="shared" si="3"/>
        <v>0</v>
      </c>
      <c r="U175" s="393"/>
      <c r="V175" s="393"/>
      <c r="W175" s="27"/>
      <c r="X175" s="27"/>
      <c r="Y175" s="27"/>
      <c r="Z175" s="27"/>
      <c r="AA175" s="27"/>
      <c r="AB175" s="27"/>
      <c r="AC175" s="27"/>
      <c r="AD175" s="27"/>
      <c r="AE175" s="27"/>
      <c r="AR175" s="145" t="s">
        <v>223</v>
      </c>
      <c r="AT175" s="145" t="s">
        <v>149</v>
      </c>
      <c r="AU175" s="145" t="s">
        <v>155</v>
      </c>
      <c r="AY175" s="15" t="s">
        <v>146</v>
      </c>
      <c r="BE175" s="146">
        <f t="shared" si="4"/>
        <v>0</v>
      </c>
      <c r="BF175" s="146">
        <f t="shared" si="5"/>
        <v>0</v>
      </c>
      <c r="BG175" s="146">
        <f t="shared" si="6"/>
        <v>0</v>
      </c>
      <c r="BH175" s="146">
        <f t="shared" si="7"/>
        <v>0</v>
      </c>
      <c r="BI175" s="146">
        <f t="shared" si="8"/>
        <v>0</v>
      </c>
      <c r="BJ175" s="15" t="s">
        <v>155</v>
      </c>
      <c r="BK175" s="146">
        <f t="shared" si="9"/>
        <v>0</v>
      </c>
      <c r="BL175" s="15" t="s">
        <v>223</v>
      </c>
      <c r="BM175" s="145" t="s">
        <v>252</v>
      </c>
    </row>
    <row r="176" spans="1:65" s="2" customFormat="1" ht="16.5" customHeight="1">
      <c r="A176" s="393"/>
      <c r="B176" s="394"/>
      <c r="C176" s="471" t="s">
        <v>7</v>
      </c>
      <c r="D176" s="471" t="s">
        <v>149</v>
      </c>
      <c r="E176" s="472" t="s">
        <v>253</v>
      </c>
      <c r="F176" s="473" t="s">
        <v>254</v>
      </c>
      <c r="G176" s="474" t="s">
        <v>247</v>
      </c>
      <c r="H176" s="475">
        <v>1</v>
      </c>
      <c r="I176" s="381"/>
      <c r="J176" s="476">
        <f t="shared" si="0"/>
        <v>0</v>
      </c>
      <c r="K176" s="473" t="s">
        <v>153</v>
      </c>
      <c r="L176" s="394"/>
      <c r="M176" s="477" t="s">
        <v>1</v>
      </c>
      <c r="N176" s="478" t="s">
        <v>40</v>
      </c>
      <c r="O176" s="479">
        <v>0.362</v>
      </c>
      <c r="P176" s="479">
        <f t="shared" si="1"/>
        <v>0.362</v>
      </c>
      <c r="Q176" s="479">
        <v>0</v>
      </c>
      <c r="R176" s="479">
        <f t="shared" si="2"/>
        <v>0</v>
      </c>
      <c r="S176" s="479">
        <v>0.01946</v>
      </c>
      <c r="T176" s="480">
        <f t="shared" si="3"/>
        <v>0.01946</v>
      </c>
      <c r="U176" s="393"/>
      <c r="V176" s="393"/>
      <c r="W176" s="27"/>
      <c r="X176" s="27"/>
      <c r="Y176" s="27"/>
      <c r="Z176" s="27"/>
      <c r="AA176" s="27"/>
      <c r="AB176" s="27"/>
      <c r="AC176" s="27"/>
      <c r="AD176" s="27"/>
      <c r="AE176" s="27"/>
      <c r="AR176" s="145" t="s">
        <v>223</v>
      </c>
      <c r="AT176" s="145" t="s">
        <v>149</v>
      </c>
      <c r="AU176" s="145" t="s">
        <v>155</v>
      </c>
      <c r="AY176" s="15" t="s">
        <v>146</v>
      </c>
      <c r="BE176" s="146">
        <f t="shared" si="4"/>
        <v>0</v>
      </c>
      <c r="BF176" s="146">
        <f t="shared" si="5"/>
        <v>0</v>
      </c>
      <c r="BG176" s="146">
        <f t="shared" si="6"/>
        <v>0</v>
      </c>
      <c r="BH176" s="146">
        <f t="shared" si="7"/>
        <v>0</v>
      </c>
      <c r="BI176" s="146">
        <f t="shared" si="8"/>
        <v>0</v>
      </c>
      <c r="BJ176" s="15" t="s">
        <v>155</v>
      </c>
      <c r="BK176" s="146">
        <f t="shared" si="9"/>
        <v>0</v>
      </c>
      <c r="BL176" s="15" t="s">
        <v>223</v>
      </c>
      <c r="BM176" s="145" t="s">
        <v>255</v>
      </c>
    </row>
    <row r="177" spans="1:65" s="2" customFormat="1" ht="24.2" customHeight="1">
      <c r="A177" s="393"/>
      <c r="B177" s="394"/>
      <c r="C177" s="471" t="s">
        <v>256</v>
      </c>
      <c r="D177" s="471" t="s">
        <v>149</v>
      </c>
      <c r="E177" s="472" t="s">
        <v>257</v>
      </c>
      <c r="F177" s="473" t="s">
        <v>258</v>
      </c>
      <c r="G177" s="474" t="s">
        <v>247</v>
      </c>
      <c r="H177" s="475">
        <v>1</v>
      </c>
      <c r="I177" s="381"/>
      <c r="J177" s="476">
        <f t="shared" si="0"/>
        <v>0</v>
      </c>
      <c r="K177" s="473" t="s">
        <v>153</v>
      </c>
      <c r="L177" s="394"/>
      <c r="M177" s="477" t="s">
        <v>1</v>
      </c>
      <c r="N177" s="478" t="s">
        <v>40</v>
      </c>
      <c r="O177" s="479">
        <v>1.2</v>
      </c>
      <c r="P177" s="479">
        <f t="shared" si="1"/>
        <v>1.2</v>
      </c>
      <c r="Q177" s="479">
        <v>0.02163</v>
      </c>
      <c r="R177" s="479">
        <f t="shared" si="2"/>
        <v>0.02163</v>
      </c>
      <c r="S177" s="479">
        <v>0</v>
      </c>
      <c r="T177" s="480">
        <f t="shared" si="3"/>
        <v>0</v>
      </c>
      <c r="U177" s="393"/>
      <c r="V177" s="393"/>
      <c r="W177" s="27"/>
      <c r="X177" s="27"/>
      <c r="Y177" s="27"/>
      <c r="Z177" s="27"/>
      <c r="AA177" s="27"/>
      <c r="AB177" s="27"/>
      <c r="AC177" s="27"/>
      <c r="AD177" s="27"/>
      <c r="AE177" s="27"/>
      <c r="AR177" s="145" t="s">
        <v>223</v>
      </c>
      <c r="AT177" s="145" t="s">
        <v>149</v>
      </c>
      <c r="AU177" s="145" t="s">
        <v>155</v>
      </c>
      <c r="AY177" s="15" t="s">
        <v>146</v>
      </c>
      <c r="BE177" s="146">
        <f t="shared" si="4"/>
        <v>0</v>
      </c>
      <c r="BF177" s="146">
        <f t="shared" si="5"/>
        <v>0</v>
      </c>
      <c r="BG177" s="146">
        <f t="shared" si="6"/>
        <v>0</v>
      </c>
      <c r="BH177" s="146">
        <f t="shared" si="7"/>
        <v>0</v>
      </c>
      <c r="BI177" s="146">
        <f t="shared" si="8"/>
        <v>0</v>
      </c>
      <c r="BJ177" s="15" t="s">
        <v>155</v>
      </c>
      <c r="BK177" s="146">
        <f t="shared" si="9"/>
        <v>0</v>
      </c>
      <c r="BL177" s="15" t="s">
        <v>223</v>
      </c>
      <c r="BM177" s="145" t="s">
        <v>259</v>
      </c>
    </row>
    <row r="178" spans="1:65" s="2" customFormat="1" ht="16.5" customHeight="1">
      <c r="A178" s="393"/>
      <c r="B178" s="394"/>
      <c r="C178" s="471" t="s">
        <v>260</v>
      </c>
      <c r="D178" s="471" t="s">
        <v>149</v>
      </c>
      <c r="E178" s="472" t="s">
        <v>261</v>
      </c>
      <c r="F178" s="473" t="s">
        <v>262</v>
      </c>
      <c r="G178" s="474" t="s">
        <v>247</v>
      </c>
      <c r="H178" s="475">
        <v>1</v>
      </c>
      <c r="I178" s="381"/>
      <c r="J178" s="476">
        <f t="shared" si="0"/>
        <v>0</v>
      </c>
      <c r="K178" s="473" t="s">
        <v>153</v>
      </c>
      <c r="L178" s="394"/>
      <c r="M178" s="477" t="s">
        <v>1</v>
      </c>
      <c r="N178" s="478" t="s">
        <v>40</v>
      </c>
      <c r="O178" s="479">
        <v>0.2</v>
      </c>
      <c r="P178" s="479">
        <f t="shared" si="1"/>
        <v>0.2</v>
      </c>
      <c r="Q178" s="479">
        <v>0.00184</v>
      </c>
      <c r="R178" s="479">
        <f t="shared" si="2"/>
        <v>0.00184</v>
      </c>
      <c r="S178" s="479">
        <v>0</v>
      </c>
      <c r="T178" s="480">
        <f t="shared" si="3"/>
        <v>0</v>
      </c>
      <c r="U178" s="393"/>
      <c r="V178" s="393"/>
      <c r="W178" s="27"/>
      <c r="X178" s="27"/>
      <c r="Y178" s="27"/>
      <c r="Z178" s="27"/>
      <c r="AA178" s="27"/>
      <c r="AB178" s="27"/>
      <c r="AC178" s="27"/>
      <c r="AD178" s="27"/>
      <c r="AE178" s="27"/>
      <c r="AR178" s="145" t="s">
        <v>223</v>
      </c>
      <c r="AT178" s="145" t="s">
        <v>149</v>
      </c>
      <c r="AU178" s="145" t="s">
        <v>155</v>
      </c>
      <c r="AY178" s="15" t="s">
        <v>146</v>
      </c>
      <c r="BE178" s="146">
        <f t="shared" si="4"/>
        <v>0</v>
      </c>
      <c r="BF178" s="146">
        <f t="shared" si="5"/>
        <v>0</v>
      </c>
      <c r="BG178" s="146">
        <f t="shared" si="6"/>
        <v>0</v>
      </c>
      <c r="BH178" s="146">
        <f t="shared" si="7"/>
        <v>0</v>
      </c>
      <c r="BI178" s="146">
        <f t="shared" si="8"/>
        <v>0</v>
      </c>
      <c r="BJ178" s="15" t="s">
        <v>155</v>
      </c>
      <c r="BK178" s="146">
        <f t="shared" si="9"/>
        <v>0</v>
      </c>
      <c r="BL178" s="15" t="s">
        <v>223</v>
      </c>
      <c r="BM178" s="145" t="s">
        <v>263</v>
      </c>
    </row>
    <row r="179" spans="1:65" s="2" customFormat="1" ht="24.2" customHeight="1">
      <c r="A179" s="393"/>
      <c r="B179" s="394"/>
      <c r="C179" s="471" t="s">
        <v>264</v>
      </c>
      <c r="D179" s="471" t="s">
        <v>149</v>
      </c>
      <c r="E179" s="472" t="s">
        <v>265</v>
      </c>
      <c r="F179" s="473" t="s">
        <v>266</v>
      </c>
      <c r="G179" s="474" t="s">
        <v>231</v>
      </c>
      <c r="H179" s="475">
        <v>123.52</v>
      </c>
      <c r="I179" s="381"/>
      <c r="J179" s="476">
        <f t="shared" si="0"/>
        <v>0</v>
      </c>
      <c r="K179" s="473" t="s">
        <v>153</v>
      </c>
      <c r="L179" s="394"/>
      <c r="M179" s="477" t="s">
        <v>1</v>
      </c>
      <c r="N179" s="478" t="s">
        <v>40</v>
      </c>
      <c r="O179" s="479">
        <v>0</v>
      </c>
      <c r="P179" s="479">
        <f t="shared" si="1"/>
        <v>0</v>
      </c>
      <c r="Q179" s="479">
        <v>0</v>
      </c>
      <c r="R179" s="479">
        <f t="shared" si="2"/>
        <v>0</v>
      </c>
      <c r="S179" s="479">
        <v>0</v>
      </c>
      <c r="T179" s="480">
        <f t="shared" si="3"/>
        <v>0</v>
      </c>
      <c r="U179" s="393"/>
      <c r="V179" s="393"/>
      <c r="W179" s="27"/>
      <c r="X179" s="27"/>
      <c r="Y179" s="27"/>
      <c r="Z179" s="27"/>
      <c r="AA179" s="27"/>
      <c r="AB179" s="27"/>
      <c r="AC179" s="27"/>
      <c r="AD179" s="27"/>
      <c r="AE179" s="27"/>
      <c r="AR179" s="145" t="s">
        <v>223</v>
      </c>
      <c r="AT179" s="145" t="s">
        <v>149</v>
      </c>
      <c r="AU179" s="145" t="s">
        <v>155</v>
      </c>
      <c r="AY179" s="15" t="s">
        <v>146</v>
      </c>
      <c r="BE179" s="146">
        <f t="shared" si="4"/>
        <v>0</v>
      </c>
      <c r="BF179" s="146">
        <f t="shared" si="5"/>
        <v>0</v>
      </c>
      <c r="BG179" s="146">
        <f t="shared" si="6"/>
        <v>0</v>
      </c>
      <c r="BH179" s="146">
        <f t="shared" si="7"/>
        <v>0</v>
      </c>
      <c r="BI179" s="146">
        <f t="shared" si="8"/>
        <v>0</v>
      </c>
      <c r="BJ179" s="15" t="s">
        <v>155</v>
      </c>
      <c r="BK179" s="146">
        <f t="shared" si="9"/>
        <v>0</v>
      </c>
      <c r="BL179" s="15" t="s">
        <v>223</v>
      </c>
      <c r="BM179" s="145" t="s">
        <v>267</v>
      </c>
    </row>
    <row r="180" spans="1:63" s="12" customFormat="1" ht="22.9" customHeight="1">
      <c r="A180" s="460"/>
      <c r="B180" s="461"/>
      <c r="C180" s="460"/>
      <c r="D180" s="462" t="s">
        <v>73</v>
      </c>
      <c r="E180" s="469" t="s">
        <v>268</v>
      </c>
      <c r="F180" s="469" t="s">
        <v>269</v>
      </c>
      <c r="G180" s="460"/>
      <c r="H180" s="460"/>
      <c r="I180" s="460"/>
      <c r="J180" s="470">
        <f>BK180</f>
        <v>0</v>
      </c>
      <c r="K180" s="460"/>
      <c r="L180" s="461"/>
      <c r="M180" s="465"/>
      <c r="N180" s="466"/>
      <c r="O180" s="466"/>
      <c r="P180" s="467">
        <f>SUM(P181:P182)</f>
        <v>2.5</v>
      </c>
      <c r="Q180" s="466"/>
      <c r="R180" s="467">
        <f>SUM(R181:R182)</f>
        <v>0.01935</v>
      </c>
      <c r="S180" s="466"/>
      <c r="T180" s="468">
        <f>SUM(T181:T182)</f>
        <v>0</v>
      </c>
      <c r="U180" s="460"/>
      <c r="V180" s="460"/>
      <c r="AR180" s="123" t="s">
        <v>155</v>
      </c>
      <c r="AT180" s="130" t="s">
        <v>73</v>
      </c>
      <c r="AU180" s="130" t="s">
        <v>82</v>
      </c>
      <c r="AY180" s="123" t="s">
        <v>146</v>
      </c>
      <c r="BK180" s="131">
        <f>SUM(BK181:BK182)</f>
        <v>0</v>
      </c>
    </row>
    <row r="181" spans="1:65" s="2" customFormat="1" ht="33" customHeight="1">
      <c r="A181" s="393"/>
      <c r="B181" s="394"/>
      <c r="C181" s="471" t="s">
        <v>270</v>
      </c>
      <c r="D181" s="471" t="s">
        <v>149</v>
      </c>
      <c r="E181" s="472" t="s">
        <v>271</v>
      </c>
      <c r="F181" s="473" t="s">
        <v>675</v>
      </c>
      <c r="G181" s="474" t="s">
        <v>247</v>
      </c>
      <c r="H181" s="475">
        <v>1</v>
      </c>
      <c r="I181" s="381"/>
      <c r="J181" s="476">
        <f>ROUND(I181*H181,2)</f>
        <v>0</v>
      </c>
      <c r="K181" s="473" t="s">
        <v>1</v>
      </c>
      <c r="L181" s="394"/>
      <c r="M181" s="477" t="s">
        <v>1</v>
      </c>
      <c r="N181" s="478" t="s">
        <v>40</v>
      </c>
      <c r="O181" s="479">
        <v>2.5</v>
      </c>
      <c r="P181" s="479">
        <f>O181*H181</f>
        <v>2.5</v>
      </c>
      <c r="Q181" s="479">
        <v>0.01935</v>
      </c>
      <c r="R181" s="479">
        <f>Q181*H181</f>
        <v>0.01935</v>
      </c>
      <c r="S181" s="479">
        <v>0</v>
      </c>
      <c r="T181" s="480">
        <f>S181*H181</f>
        <v>0</v>
      </c>
      <c r="U181" s="393"/>
      <c r="V181" s="393"/>
      <c r="W181" s="27"/>
      <c r="X181" s="27"/>
      <c r="Y181" s="27"/>
      <c r="Z181" s="27"/>
      <c r="AA181" s="27"/>
      <c r="AB181" s="27"/>
      <c r="AC181" s="27"/>
      <c r="AD181" s="27"/>
      <c r="AE181" s="27"/>
      <c r="AR181" s="145" t="s">
        <v>223</v>
      </c>
      <c r="AT181" s="145" t="s">
        <v>149</v>
      </c>
      <c r="AU181" s="145" t="s">
        <v>155</v>
      </c>
      <c r="AY181" s="15" t="s">
        <v>146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5" t="s">
        <v>155</v>
      </c>
      <c r="BK181" s="146">
        <f>ROUND(I181*H181,2)</f>
        <v>0</v>
      </c>
      <c r="BL181" s="15" t="s">
        <v>223</v>
      </c>
      <c r="BM181" s="145" t="s">
        <v>272</v>
      </c>
    </row>
    <row r="182" spans="1:65" s="2" customFormat="1" ht="24.2" customHeight="1">
      <c r="A182" s="393"/>
      <c r="B182" s="394"/>
      <c r="C182" s="471" t="s">
        <v>273</v>
      </c>
      <c r="D182" s="471" t="s">
        <v>149</v>
      </c>
      <c r="E182" s="472" t="s">
        <v>274</v>
      </c>
      <c r="F182" s="473" t="s">
        <v>275</v>
      </c>
      <c r="G182" s="474" t="s">
        <v>231</v>
      </c>
      <c r="H182" s="475">
        <v>130.937</v>
      </c>
      <c r="I182" s="381"/>
      <c r="J182" s="476">
        <f>ROUND(I182*H182,2)</f>
        <v>0</v>
      </c>
      <c r="K182" s="473" t="s">
        <v>153</v>
      </c>
      <c r="L182" s="394"/>
      <c r="M182" s="477" t="s">
        <v>1</v>
      </c>
      <c r="N182" s="478" t="s">
        <v>40</v>
      </c>
      <c r="O182" s="479">
        <v>0</v>
      </c>
      <c r="P182" s="479">
        <f>O182*H182</f>
        <v>0</v>
      </c>
      <c r="Q182" s="479">
        <v>0</v>
      </c>
      <c r="R182" s="479">
        <f>Q182*H182</f>
        <v>0</v>
      </c>
      <c r="S182" s="479">
        <v>0</v>
      </c>
      <c r="T182" s="480">
        <f>S182*H182</f>
        <v>0</v>
      </c>
      <c r="U182" s="393"/>
      <c r="V182" s="393"/>
      <c r="W182" s="27"/>
      <c r="X182" s="27"/>
      <c r="Y182" s="27"/>
      <c r="Z182" s="27"/>
      <c r="AA182" s="27"/>
      <c r="AB182" s="27"/>
      <c r="AC182" s="27"/>
      <c r="AD182" s="27"/>
      <c r="AE182" s="27"/>
      <c r="AR182" s="145" t="s">
        <v>223</v>
      </c>
      <c r="AT182" s="145" t="s">
        <v>149</v>
      </c>
      <c r="AU182" s="145" t="s">
        <v>155</v>
      </c>
      <c r="AY182" s="15" t="s">
        <v>146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5" t="s">
        <v>155</v>
      </c>
      <c r="BK182" s="146">
        <f>ROUND(I182*H182,2)</f>
        <v>0</v>
      </c>
      <c r="BL182" s="15" t="s">
        <v>223</v>
      </c>
      <c r="BM182" s="145" t="s">
        <v>276</v>
      </c>
    </row>
    <row r="183" spans="1:63" s="12" customFormat="1" ht="22.9" customHeight="1">
      <c r="A183" s="460"/>
      <c r="B183" s="461"/>
      <c r="C183" s="460"/>
      <c r="D183" s="462" t="s">
        <v>73</v>
      </c>
      <c r="E183" s="469" t="s">
        <v>277</v>
      </c>
      <c r="F183" s="469" t="s">
        <v>278</v>
      </c>
      <c r="G183" s="460"/>
      <c r="H183" s="460"/>
      <c r="I183" s="460"/>
      <c r="J183" s="470">
        <f>BK183</f>
        <v>0</v>
      </c>
      <c r="K183" s="460"/>
      <c r="L183" s="461"/>
      <c r="M183" s="465"/>
      <c r="N183" s="466"/>
      <c r="O183" s="466"/>
      <c r="P183" s="467">
        <f>SUM(P184:P186)</f>
        <v>0</v>
      </c>
      <c r="Q183" s="466"/>
      <c r="R183" s="467">
        <f>SUM(R184:R186)</f>
        <v>0</v>
      </c>
      <c r="S183" s="466"/>
      <c r="T183" s="468">
        <f>SUM(T184:T186)</f>
        <v>0</v>
      </c>
      <c r="U183" s="460"/>
      <c r="V183" s="460"/>
      <c r="AR183" s="123" t="s">
        <v>155</v>
      </c>
      <c r="AT183" s="130" t="s">
        <v>73</v>
      </c>
      <c r="AU183" s="130" t="s">
        <v>82</v>
      </c>
      <c r="AY183" s="123" t="s">
        <v>146</v>
      </c>
      <c r="BK183" s="131">
        <f>SUM(BK184:BK186)</f>
        <v>0</v>
      </c>
    </row>
    <row r="184" spans="1:65" s="2" customFormat="1" ht="16.5" customHeight="1">
      <c r="A184" s="393"/>
      <c r="B184" s="394"/>
      <c r="C184" s="471" t="s">
        <v>279</v>
      </c>
      <c r="D184" s="471" t="s">
        <v>149</v>
      </c>
      <c r="E184" s="472" t="s">
        <v>280</v>
      </c>
      <c r="F184" s="473" t="s">
        <v>281</v>
      </c>
      <c r="G184" s="474" t="s">
        <v>282</v>
      </c>
      <c r="H184" s="475">
        <v>9.5</v>
      </c>
      <c r="I184" s="381"/>
      <c r="J184" s="476">
        <f>ROUND(I184*H184,2)</f>
        <v>0</v>
      </c>
      <c r="K184" s="473" t="s">
        <v>1</v>
      </c>
      <c r="L184" s="394"/>
      <c r="M184" s="477" t="s">
        <v>1</v>
      </c>
      <c r="N184" s="478" t="s">
        <v>40</v>
      </c>
      <c r="O184" s="479">
        <v>0</v>
      </c>
      <c r="P184" s="479">
        <f>O184*H184</f>
        <v>0</v>
      </c>
      <c r="Q184" s="479">
        <v>0</v>
      </c>
      <c r="R184" s="479">
        <f>Q184*H184</f>
        <v>0</v>
      </c>
      <c r="S184" s="479">
        <v>0</v>
      </c>
      <c r="T184" s="480">
        <f>S184*H184</f>
        <v>0</v>
      </c>
      <c r="U184" s="393"/>
      <c r="V184" s="393"/>
      <c r="W184" s="27"/>
      <c r="X184" s="27"/>
      <c r="Y184" s="27"/>
      <c r="Z184" s="27"/>
      <c r="AA184" s="27"/>
      <c r="AB184" s="27"/>
      <c r="AC184" s="27"/>
      <c r="AD184" s="27"/>
      <c r="AE184" s="27"/>
      <c r="AR184" s="145" t="s">
        <v>223</v>
      </c>
      <c r="AT184" s="145" t="s">
        <v>149</v>
      </c>
      <c r="AU184" s="145" t="s">
        <v>155</v>
      </c>
      <c r="AY184" s="15" t="s">
        <v>146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5" t="s">
        <v>155</v>
      </c>
      <c r="BK184" s="146">
        <f>ROUND(I184*H184,2)</f>
        <v>0</v>
      </c>
      <c r="BL184" s="15" t="s">
        <v>223</v>
      </c>
      <c r="BM184" s="145" t="s">
        <v>283</v>
      </c>
    </row>
    <row r="185" spans="1:51" s="13" customFormat="1" ht="12">
      <c r="A185" s="481"/>
      <c r="B185" s="482"/>
      <c r="C185" s="481"/>
      <c r="D185" s="483" t="s">
        <v>157</v>
      </c>
      <c r="E185" s="484" t="s">
        <v>1</v>
      </c>
      <c r="F185" s="485" t="s">
        <v>284</v>
      </c>
      <c r="G185" s="481"/>
      <c r="H185" s="486">
        <v>9.5</v>
      </c>
      <c r="I185" s="481"/>
      <c r="J185" s="481"/>
      <c r="K185" s="481"/>
      <c r="L185" s="482"/>
      <c r="M185" s="487"/>
      <c r="N185" s="488"/>
      <c r="O185" s="488"/>
      <c r="P185" s="488"/>
      <c r="Q185" s="488"/>
      <c r="R185" s="488"/>
      <c r="S185" s="488"/>
      <c r="T185" s="489"/>
      <c r="U185" s="481"/>
      <c r="V185" s="481"/>
      <c r="AT185" s="149" t="s">
        <v>157</v>
      </c>
      <c r="AU185" s="149" t="s">
        <v>155</v>
      </c>
      <c r="AV185" s="13" t="s">
        <v>155</v>
      </c>
      <c r="AW185" s="13" t="s">
        <v>30</v>
      </c>
      <c r="AX185" s="13" t="s">
        <v>82</v>
      </c>
      <c r="AY185" s="149" t="s">
        <v>146</v>
      </c>
    </row>
    <row r="186" spans="1:65" s="2" customFormat="1" ht="16.5" customHeight="1">
      <c r="A186" s="393"/>
      <c r="B186" s="394"/>
      <c r="C186" s="471" t="s">
        <v>285</v>
      </c>
      <c r="D186" s="471" t="s">
        <v>149</v>
      </c>
      <c r="E186" s="472" t="s">
        <v>286</v>
      </c>
      <c r="F186" s="473" t="s">
        <v>287</v>
      </c>
      <c r="G186" s="474" t="s">
        <v>238</v>
      </c>
      <c r="H186" s="475">
        <v>1</v>
      </c>
      <c r="I186" s="381"/>
      <c r="J186" s="476">
        <f>ROUND(I186*H186,2)</f>
        <v>0</v>
      </c>
      <c r="K186" s="473" t="s">
        <v>1</v>
      </c>
      <c r="L186" s="394"/>
      <c r="M186" s="477" t="s">
        <v>1</v>
      </c>
      <c r="N186" s="478" t="s">
        <v>40</v>
      </c>
      <c r="O186" s="479">
        <v>0</v>
      </c>
      <c r="P186" s="479">
        <f>O186*H186</f>
        <v>0</v>
      </c>
      <c r="Q186" s="479">
        <v>0</v>
      </c>
      <c r="R186" s="479">
        <f>Q186*H186</f>
        <v>0</v>
      </c>
      <c r="S186" s="479">
        <v>0</v>
      </c>
      <c r="T186" s="480">
        <f>S186*H186</f>
        <v>0</v>
      </c>
      <c r="U186" s="393"/>
      <c r="V186" s="393"/>
      <c r="W186" s="27"/>
      <c r="X186" s="27"/>
      <c r="Y186" s="27"/>
      <c r="Z186" s="27"/>
      <c r="AA186" s="27"/>
      <c r="AB186" s="27"/>
      <c r="AC186" s="27"/>
      <c r="AD186" s="27"/>
      <c r="AE186" s="27"/>
      <c r="AR186" s="145" t="s">
        <v>223</v>
      </c>
      <c r="AT186" s="145" t="s">
        <v>149</v>
      </c>
      <c r="AU186" s="145" t="s">
        <v>155</v>
      </c>
      <c r="AY186" s="15" t="s">
        <v>146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5" t="s">
        <v>155</v>
      </c>
      <c r="BK186" s="146">
        <f>ROUND(I186*H186,2)</f>
        <v>0</v>
      </c>
      <c r="BL186" s="15" t="s">
        <v>223</v>
      </c>
      <c r="BM186" s="145" t="s">
        <v>288</v>
      </c>
    </row>
    <row r="187" spans="1:63" s="12" customFormat="1" ht="22.9" customHeight="1">
      <c r="A187" s="460"/>
      <c r="B187" s="461"/>
      <c r="C187" s="460"/>
      <c r="D187" s="462" t="s">
        <v>73</v>
      </c>
      <c r="E187" s="469" t="s">
        <v>289</v>
      </c>
      <c r="F187" s="469" t="s">
        <v>290</v>
      </c>
      <c r="G187" s="460"/>
      <c r="H187" s="460"/>
      <c r="I187" s="460"/>
      <c r="J187" s="470">
        <f>BK187</f>
        <v>0</v>
      </c>
      <c r="K187" s="460"/>
      <c r="L187" s="461"/>
      <c r="M187" s="465"/>
      <c r="N187" s="466"/>
      <c r="O187" s="466"/>
      <c r="P187" s="467">
        <f>P188</f>
        <v>0</v>
      </c>
      <c r="Q187" s="466"/>
      <c r="R187" s="467">
        <f>R188</f>
        <v>0</v>
      </c>
      <c r="S187" s="466"/>
      <c r="T187" s="468">
        <f>T188</f>
        <v>0</v>
      </c>
      <c r="U187" s="460"/>
      <c r="V187" s="460"/>
      <c r="AR187" s="123" t="s">
        <v>155</v>
      </c>
      <c r="AT187" s="130" t="s">
        <v>73</v>
      </c>
      <c r="AU187" s="130" t="s">
        <v>82</v>
      </c>
      <c r="AY187" s="123" t="s">
        <v>146</v>
      </c>
      <c r="BK187" s="131">
        <f>BK188</f>
        <v>0</v>
      </c>
    </row>
    <row r="188" spans="1:65" s="2" customFormat="1" ht="16.5" customHeight="1">
      <c r="A188" s="393"/>
      <c r="B188" s="394"/>
      <c r="C188" s="471" t="s">
        <v>291</v>
      </c>
      <c r="D188" s="471" t="s">
        <v>149</v>
      </c>
      <c r="E188" s="472" t="s">
        <v>292</v>
      </c>
      <c r="F188" s="473" t="s">
        <v>293</v>
      </c>
      <c r="G188" s="474" t="s">
        <v>238</v>
      </c>
      <c r="H188" s="475">
        <v>1</v>
      </c>
      <c r="I188" s="381"/>
      <c r="J188" s="476">
        <f>ROUND(I188*H188,2)</f>
        <v>0</v>
      </c>
      <c r="K188" s="473" t="s">
        <v>1</v>
      </c>
      <c r="L188" s="394"/>
      <c r="M188" s="477" t="s">
        <v>1</v>
      </c>
      <c r="N188" s="478" t="s">
        <v>40</v>
      </c>
      <c r="O188" s="479">
        <v>0</v>
      </c>
      <c r="P188" s="479">
        <f>O188*H188</f>
        <v>0</v>
      </c>
      <c r="Q188" s="479">
        <v>0</v>
      </c>
      <c r="R188" s="479">
        <f>Q188*H188</f>
        <v>0</v>
      </c>
      <c r="S188" s="479">
        <v>0</v>
      </c>
      <c r="T188" s="480">
        <f>S188*H188</f>
        <v>0</v>
      </c>
      <c r="U188" s="393"/>
      <c r="V188" s="393"/>
      <c r="W188" s="27"/>
      <c r="X188" s="27"/>
      <c r="Y188" s="27"/>
      <c r="Z188" s="27"/>
      <c r="AA188" s="27"/>
      <c r="AB188" s="27"/>
      <c r="AC188" s="27"/>
      <c r="AD188" s="27"/>
      <c r="AE188" s="27"/>
      <c r="AR188" s="145" t="s">
        <v>223</v>
      </c>
      <c r="AT188" s="145" t="s">
        <v>149</v>
      </c>
      <c r="AU188" s="145" t="s">
        <v>155</v>
      </c>
      <c r="AY188" s="15" t="s">
        <v>146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5" t="s">
        <v>155</v>
      </c>
      <c r="BK188" s="146">
        <f>ROUND(I188*H188,2)</f>
        <v>0</v>
      </c>
      <c r="BL188" s="15" t="s">
        <v>223</v>
      </c>
      <c r="BM188" s="145" t="s">
        <v>294</v>
      </c>
    </row>
    <row r="189" spans="1:63" s="12" customFormat="1" ht="22.9" customHeight="1">
      <c r="A189" s="460"/>
      <c r="B189" s="461"/>
      <c r="C189" s="460"/>
      <c r="D189" s="462" t="s">
        <v>73</v>
      </c>
      <c r="E189" s="469" t="s">
        <v>295</v>
      </c>
      <c r="F189" s="469" t="s">
        <v>296</v>
      </c>
      <c r="G189" s="460"/>
      <c r="H189" s="460"/>
      <c r="I189" s="460"/>
      <c r="J189" s="470">
        <f>BK189</f>
        <v>0</v>
      </c>
      <c r="K189" s="460"/>
      <c r="L189" s="461"/>
      <c r="M189" s="465"/>
      <c r="N189" s="466"/>
      <c r="O189" s="466"/>
      <c r="P189" s="467">
        <f>SUM(P190:P193)</f>
        <v>0.774</v>
      </c>
      <c r="Q189" s="466"/>
      <c r="R189" s="467">
        <f>SUM(R190:R193)</f>
        <v>0</v>
      </c>
      <c r="S189" s="466"/>
      <c r="T189" s="468">
        <f>SUM(T190:T193)</f>
        <v>0.00132</v>
      </c>
      <c r="U189" s="460"/>
      <c r="V189" s="460"/>
      <c r="AR189" s="123" t="s">
        <v>155</v>
      </c>
      <c r="AT189" s="130" t="s">
        <v>73</v>
      </c>
      <c r="AU189" s="130" t="s">
        <v>82</v>
      </c>
      <c r="AY189" s="123" t="s">
        <v>146</v>
      </c>
      <c r="BK189" s="131">
        <f>SUM(BK190:BK193)</f>
        <v>0</v>
      </c>
    </row>
    <row r="190" spans="1:65" s="2" customFormat="1" ht="21.75" customHeight="1">
      <c r="A190" s="393"/>
      <c r="B190" s="394"/>
      <c r="C190" s="471" t="s">
        <v>297</v>
      </c>
      <c r="D190" s="471" t="s">
        <v>149</v>
      </c>
      <c r="E190" s="472" t="s">
        <v>298</v>
      </c>
      <c r="F190" s="473" t="s">
        <v>299</v>
      </c>
      <c r="G190" s="474" t="s">
        <v>238</v>
      </c>
      <c r="H190" s="475">
        <v>1</v>
      </c>
      <c r="I190" s="381"/>
      <c r="J190" s="476">
        <f>ROUND(I190*H190,2)</f>
        <v>0</v>
      </c>
      <c r="K190" s="473" t="s">
        <v>1</v>
      </c>
      <c r="L190" s="394"/>
      <c r="M190" s="477" t="s">
        <v>1</v>
      </c>
      <c r="N190" s="478" t="s">
        <v>40</v>
      </c>
      <c r="O190" s="479">
        <v>0</v>
      </c>
      <c r="P190" s="479">
        <f>O190*H190</f>
        <v>0</v>
      </c>
      <c r="Q190" s="479">
        <v>0</v>
      </c>
      <c r="R190" s="479">
        <f>Q190*H190</f>
        <v>0</v>
      </c>
      <c r="S190" s="479">
        <v>0</v>
      </c>
      <c r="T190" s="480">
        <f>S190*H190</f>
        <v>0</v>
      </c>
      <c r="U190" s="393"/>
      <c r="V190" s="393"/>
      <c r="W190" s="27"/>
      <c r="X190" s="27"/>
      <c r="Y190" s="27"/>
      <c r="Z190" s="27"/>
      <c r="AA190" s="27"/>
      <c r="AB190" s="27"/>
      <c r="AC190" s="27"/>
      <c r="AD190" s="27"/>
      <c r="AE190" s="27"/>
      <c r="AR190" s="145" t="s">
        <v>223</v>
      </c>
      <c r="AT190" s="145" t="s">
        <v>149</v>
      </c>
      <c r="AU190" s="145" t="s">
        <v>155</v>
      </c>
      <c r="AY190" s="15" t="s">
        <v>146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5" t="s">
        <v>155</v>
      </c>
      <c r="BK190" s="146">
        <f>ROUND(I190*H190,2)</f>
        <v>0</v>
      </c>
      <c r="BL190" s="15" t="s">
        <v>223</v>
      </c>
      <c r="BM190" s="145" t="s">
        <v>300</v>
      </c>
    </row>
    <row r="191" spans="1:51" s="13" customFormat="1" ht="12">
      <c r="A191" s="481"/>
      <c r="B191" s="482"/>
      <c r="C191" s="481"/>
      <c r="D191" s="483" t="s">
        <v>157</v>
      </c>
      <c r="E191" s="484" t="s">
        <v>1</v>
      </c>
      <c r="F191" s="485" t="s">
        <v>82</v>
      </c>
      <c r="G191" s="481"/>
      <c r="H191" s="486">
        <v>1</v>
      </c>
      <c r="I191" s="481"/>
      <c r="J191" s="481"/>
      <c r="K191" s="481"/>
      <c r="L191" s="482"/>
      <c r="M191" s="487"/>
      <c r="N191" s="488"/>
      <c r="O191" s="488"/>
      <c r="P191" s="488"/>
      <c r="Q191" s="488"/>
      <c r="R191" s="488"/>
      <c r="S191" s="488"/>
      <c r="T191" s="489"/>
      <c r="U191" s="481"/>
      <c r="V191" s="481"/>
      <c r="AT191" s="149" t="s">
        <v>157</v>
      </c>
      <c r="AU191" s="149" t="s">
        <v>155</v>
      </c>
      <c r="AV191" s="13" t="s">
        <v>155</v>
      </c>
      <c r="AW191" s="13" t="s">
        <v>30</v>
      </c>
      <c r="AX191" s="13" t="s">
        <v>82</v>
      </c>
      <c r="AY191" s="149" t="s">
        <v>146</v>
      </c>
    </row>
    <row r="192" spans="1:65" s="2" customFormat="1" ht="37.9" customHeight="1">
      <c r="A192" s="393"/>
      <c r="B192" s="394"/>
      <c r="C192" s="471" t="s">
        <v>301</v>
      </c>
      <c r="D192" s="471" t="s">
        <v>149</v>
      </c>
      <c r="E192" s="472" t="s">
        <v>302</v>
      </c>
      <c r="F192" s="473" t="s">
        <v>303</v>
      </c>
      <c r="G192" s="474" t="s">
        <v>184</v>
      </c>
      <c r="H192" s="475">
        <v>6</v>
      </c>
      <c r="I192" s="381"/>
      <c r="J192" s="476">
        <f>ROUND(I192*H192,2)</f>
        <v>0</v>
      </c>
      <c r="K192" s="473" t="s">
        <v>1</v>
      </c>
      <c r="L192" s="394"/>
      <c r="M192" s="477" t="s">
        <v>1</v>
      </c>
      <c r="N192" s="478" t="s">
        <v>40</v>
      </c>
      <c r="O192" s="479">
        <v>0.129</v>
      </c>
      <c r="P192" s="479">
        <f>O192*H192</f>
        <v>0.774</v>
      </c>
      <c r="Q192" s="479">
        <v>0</v>
      </c>
      <c r="R192" s="479">
        <f>Q192*H192</f>
        <v>0</v>
      </c>
      <c r="S192" s="479">
        <v>0.00022</v>
      </c>
      <c r="T192" s="480">
        <f>S192*H192</f>
        <v>0.00132</v>
      </c>
      <c r="U192" s="393"/>
      <c r="V192" s="393"/>
      <c r="W192" s="27"/>
      <c r="X192" s="27"/>
      <c r="Y192" s="27"/>
      <c r="Z192" s="27"/>
      <c r="AA192" s="27"/>
      <c r="AB192" s="27"/>
      <c r="AC192" s="27"/>
      <c r="AD192" s="27"/>
      <c r="AE192" s="27"/>
      <c r="AR192" s="145" t="s">
        <v>223</v>
      </c>
      <c r="AT192" s="145" t="s">
        <v>149</v>
      </c>
      <c r="AU192" s="145" t="s">
        <v>155</v>
      </c>
      <c r="AY192" s="15" t="s">
        <v>146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5" t="s">
        <v>155</v>
      </c>
      <c r="BK192" s="146">
        <f>ROUND(I192*H192,2)</f>
        <v>0</v>
      </c>
      <c r="BL192" s="15" t="s">
        <v>223</v>
      </c>
      <c r="BM192" s="145" t="s">
        <v>304</v>
      </c>
    </row>
    <row r="193" spans="1:51" s="13" customFormat="1" ht="12">
      <c r="A193" s="481"/>
      <c r="B193" s="482"/>
      <c r="C193" s="481"/>
      <c r="D193" s="483" t="s">
        <v>157</v>
      </c>
      <c r="E193" s="484" t="s">
        <v>1</v>
      </c>
      <c r="F193" s="485" t="s">
        <v>159</v>
      </c>
      <c r="G193" s="481"/>
      <c r="H193" s="486">
        <v>6</v>
      </c>
      <c r="I193" s="481"/>
      <c r="J193" s="481"/>
      <c r="K193" s="481"/>
      <c r="L193" s="482"/>
      <c r="M193" s="487"/>
      <c r="N193" s="488"/>
      <c r="O193" s="488"/>
      <c r="P193" s="488"/>
      <c r="Q193" s="488"/>
      <c r="R193" s="488"/>
      <c r="S193" s="488"/>
      <c r="T193" s="489"/>
      <c r="U193" s="481"/>
      <c r="V193" s="481"/>
      <c r="AT193" s="149" t="s">
        <v>157</v>
      </c>
      <c r="AU193" s="149" t="s">
        <v>155</v>
      </c>
      <c r="AV193" s="13" t="s">
        <v>155</v>
      </c>
      <c r="AW193" s="13" t="s">
        <v>30</v>
      </c>
      <c r="AX193" s="13" t="s">
        <v>82</v>
      </c>
      <c r="AY193" s="149" t="s">
        <v>146</v>
      </c>
    </row>
    <row r="194" spans="1:63" s="12" customFormat="1" ht="22.9" customHeight="1">
      <c r="A194" s="460"/>
      <c r="B194" s="461"/>
      <c r="C194" s="460"/>
      <c r="D194" s="462" t="s">
        <v>73</v>
      </c>
      <c r="E194" s="469" t="s">
        <v>305</v>
      </c>
      <c r="F194" s="469" t="s">
        <v>306</v>
      </c>
      <c r="G194" s="460"/>
      <c r="H194" s="460"/>
      <c r="I194" s="460"/>
      <c r="J194" s="470">
        <f>BK194</f>
        <v>0</v>
      </c>
      <c r="K194" s="460"/>
      <c r="L194" s="461"/>
      <c r="M194" s="465"/>
      <c r="N194" s="466"/>
      <c r="O194" s="466"/>
      <c r="P194" s="467">
        <f>SUM(P195:P198)</f>
        <v>5.687519999999999</v>
      </c>
      <c r="Q194" s="466"/>
      <c r="R194" s="467">
        <f>SUM(R195:R198)</f>
        <v>0.022878000000000003</v>
      </c>
      <c r="S194" s="466"/>
      <c r="T194" s="468">
        <f>SUM(T195:T198)</f>
        <v>0</v>
      </c>
      <c r="U194" s="460"/>
      <c r="V194" s="460"/>
      <c r="AR194" s="123" t="s">
        <v>155</v>
      </c>
      <c r="AT194" s="130" t="s">
        <v>73</v>
      </c>
      <c r="AU194" s="130" t="s">
        <v>82</v>
      </c>
      <c r="AY194" s="123" t="s">
        <v>146</v>
      </c>
      <c r="BK194" s="131">
        <f>SUM(BK195:BK198)</f>
        <v>0</v>
      </c>
    </row>
    <row r="195" spans="1:65" s="2" customFormat="1" ht="33" customHeight="1">
      <c r="A195" s="393"/>
      <c r="B195" s="394"/>
      <c r="C195" s="471" t="s">
        <v>307</v>
      </c>
      <c r="D195" s="471" t="s">
        <v>149</v>
      </c>
      <c r="E195" s="472" t="s">
        <v>308</v>
      </c>
      <c r="F195" s="473" t="s">
        <v>309</v>
      </c>
      <c r="G195" s="474" t="s">
        <v>152</v>
      </c>
      <c r="H195" s="475">
        <v>9.84</v>
      </c>
      <c r="I195" s="381"/>
      <c r="J195" s="476">
        <f>ROUND(I195*H195,2)</f>
        <v>0</v>
      </c>
      <c r="K195" s="473" t="s">
        <v>153</v>
      </c>
      <c r="L195" s="394"/>
      <c r="M195" s="477" t="s">
        <v>1</v>
      </c>
      <c r="N195" s="478" t="s">
        <v>40</v>
      </c>
      <c r="O195" s="479">
        <v>0.578</v>
      </c>
      <c r="P195" s="479">
        <f>O195*H195</f>
        <v>5.687519999999999</v>
      </c>
      <c r="Q195" s="479">
        <v>0.00117</v>
      </c>
      <c r="R195" s="479">
        <f>Q195*H195</f>
        <v>0.0115128</v>
      </c>
      <c r="S195" s="479">
        <v>0</v>
      </c>
      <c r="T195" s="480">
        <f>S195*H195</f>
        <v>0</v>
      </c>
      <c r="U195" s="393"/>
      <c r="V195" s="393"/>
      <c r="W195" s="27"/>
      <c r="X195" s="27"/>
      <c r="Y195" s="27"/>
      <c r="Z195" s="27"/>
      <c r="AA195" s="27"/>
      <c r="AB195" s="27"/>
      <c r="AC195" s="27"/>
      <c r="AD195" s="27"/>
      <c r="AE195" s="27"/>
      <c r="AR195" s="145" t="s">
        <v>223</v>
      </c>
      <c r="AT195" s="145" t="s">
        <v>149</v>
      </c>
      <c r="AU195" s="145" t="s">
        <v>155</v>
      </c>
      <c r="AY195" s="15" t="s">
        <v>146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5" t="s">
        <v>155</v>
      </c>
      <c r="BK195" s="146">
        <f>ROUND(I195*H195,2)</f>
        <v>0</v>
      </c>
      <c r="BL195" s="15" t="s">
        <v>223</v>
      </c>
      <c r="BM195" s="145" t="s">
        <v>310</v>
      </c>
    </row>
    <row r="196" spans="1:65" s="2" customFormat="1" ht="24.2" customHeight="1">
      <c r="A196" s="393"/>
      <c r="B196" s="394"/>
      <c r="C196" s="491" t="s">
        <v>311</v>
      </c>
      <c r="D196" s="491" t="s">
        <v>312</v>
      </c>
      <c r="E196" s="492" t="s">
        <v>313</v>
      </c>
      <c r="F196" s="493" t="s">
        <v>314</v>
      </c>
      <c r="G196" s="494" t="s">
        <v>152</v>
      </c>
      <c r="H196" s="495">
        <v>10.332</v>
      </c>
      <c r="I196" s="382"/>
      <c r="J196" s="496">
        <f>ROUND(I196*H196,2)</f>
        <v>0</v>
      </c>
      <c r="K196" s="493" t="s">
        <v>153</v>
      </c>
      <c r="L196" s="497"/>
      <c r="M196" s="498" t="s">
        <v>1</v>
      </c>
      <c r="N196" s="499" t="s">
        <v>40</v>
      </c>
      <c r="O196" s="479">
        <v>0</v>
      </c>
      <c r="P196" s="479">
        <f>O196*H196</f>
        <v>0</v>
      </c>
      <c r="Q196" s="479">
        <v>0.0011</v>
      </c>
      <c r="R196" s="479">
        <f>Q196*H196</f>
        <v>0.0113652</v>
      </c>
      <c r="S196" s="479">
        <v>0</v>
      </c>
      <c r="T196" s="480">
        <f>S196*H196</f>
        <v>0</v>
      </c>
      <c r="U196" s="393"/>
      <c r="V196" s="393"/>
      <c r="W196" s="27"/>
      <c r="X196" s="27"/>
      <c r="Y196" s="27"/>
      <c r="Z196" s="27"/>
      <c r="AA196" s="27"/>
      <c r="AB196" s="27"/>
      <c r="AC196" s="27"/>
      <c r="AD196" s="27"/>
      <c r="AE196" s="27"/>
      <c r="AR196" s="145" t="s">
        <v>311</v>
      </c>
      <c r="AT196" s="145" t="s">
        <v>312</v>
      </c>
      <c r="AU196" s="145" t="s">
        <v>155</v>
      </c>
      <c r="AY196" s="15" t="s">
        <v>146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5" t="s">
        <v>155</v>
      </c>
      <c r="BK196" s="146">
        <f>ROUND(I196*H196,2)</f>
        <v>0</v>
      </c>
      <c r="BL196" s="15" t="s">
        <v>223</v>
      </c>
      <c r="BM196" s="145" t="s">
        <v>315</v>
      </c>
    </row>
    <row r="197" spans="1:51" s="13" customFormat="1" ht="12">
      <c r="A197" s="481"/>
      <c r="B197" s="482"/>
      <c r="C197" s="481"/>
      <c r="D197" s="483" t="s">
        <v>157</v>
      </c>
      <c r="E197" s="481"/>
      <c r="F197" s="485" t="s">
        <v>316</v>
      </c>
      <c r="G197" s="481"/>
      <c r="H197" s="486">
        <v>10.332</v>
      </c>
      <c r="I197" s="481"/>
      <c r="J197" s="481"/>
      <c r="K197" s="481"/>
      <c r="L197" s="482"/>
      <c r="M197" s="487"/>
      <c r="N197" s="488"/>
      <c r="O197" s="488"/>
      <c r="P197" s="488"/>
      <c r="Q197" s="488"/>
      <c r="R197" s="488"/>
      <c r="S197" s="488"/>
      <c r="T197" s="489"/>
      <c r="U197" s="481"/>
      <c r="V197" s="481"/>
      <c r="AT197" s="149" t="s">
        <v>157</v>
      </c>
      <c r="AU197" s="149" t="s">
        <v>155</v>
      </c>
      <c r="AV197" s="13" t="s">
        <v>155</v>
      </c>
      <c r="AW197" s="13" t="s">
        <v>3</v>
      </c>
      <c r="AX197" s="13" t="s">
        <v>82</v>
      </c>
      <c r="AY197" s="149" t="s">
        <v>146</v>
      </c>
    </row>
    <row r="198" spans="1:65" s="2" customFormat="1" ht="24.2" customHeight="1">
      <c r="A198" s="393"/>
      <c r="B198" s="394"/>
      <c r="C198" s="471" t="s">
        <v>317</v>
      </c>
      <c r="D198" s="471" t="s">
        <v>149</v>
      </c>
      <c r="E198" s="472" t="s">
        <v>318</v>
      </c>
      <c r="F198" s="473" t="s">
        <v>319</v>
      </c>
      <c r="G198" s="474" t="s">
        <v>231</v>
      </c>
      <c r="H198" s="475">
        <v>98.252</v>
      </c>
      <c r="I198" s="381"/>
      <c r="J198" s="476">
        <f>ROUND(I198*H198,2)</f>
        <v>0</v>
      </c>
      <c r="K198" s="473" t="s">
        <v>153</v>
      </c>
      <c r="L198" s="394"/>
      <c r="M198" s="477" t="s">
        <v>1</v>
      </c>
      <c r="N198" s="478" t="s">
        <v>40</v>
      </c>
      <c r="O198" s="479">
        <v>0</v>
      </c>
      <c r="P198" s="479">
        <f>O198*H198</f>
        <v>0</v>
      </c>
      <c r="Q198" s="479">
        <v>0</v>
      </c>
      <c r="R198" s="479">
        <f>Q198*H198</f>
        <v>0</v>
      </c>
      <c r="S198" s="479">
        <v>0</v>
      </c>
      <c r="T198" s="480">
        <f>S198*H198</f>
        <v>0</v>
      </c>
      <c r="U198" s="393"/>
      <c r="V198" s="393"/>
      <c r="W198" s="27"/>
      <c r="X198" s="27"/>
      <c r="Y198" s="27"/>
      <c r="Z198" s="27"/>
      <c r="AA198" s="27"/>
      <c r="AB198" s="27"/>
      <c r="AC198" s="27"/>
      <c r="AD198" s="27"/>
      <c r="AE198" s="27"/>
      <c r="AR198" s="145" t="s">
        <v>223</v>
      </c>
      <c r="AT198" s="145" t="s">
        <v>149</v>
      </c>
      <c r="AU198" s="145" t="s">
        <v>155</v>
      </c>
      <c r="AY198" s="15" t="s">
        <v>146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5" t="s">
        <v>155</v>
      </c>
      <c r="BK198" s="146">
        <f>ROUND(I198*H198,2)</f>
        <v>0</v>
      </c>
      <c r="BL198" s="15" t="s">
        <v>223</v>
      </c>
      <c r="BM198" s="145" t="s">
        <v>320</v>
      </c>
    </row>
    <row r="199" spans="1:63" s="12" customFormat="1" ht="22.9" customHeight="1">
      <c r="A199" s="460"/>
      <c r="B199" s="461"/>
      <c r="C199" s="460"/>
      <c r="D199" s="462" t="s">
        <v>73</v>
      </c>
      <c r="E199" s="469" t="s">
        <v>321</v>
      </c>
      <c r="F199" s="469" t="s">
        <v>322</v>
      </c>
      <c r="G199" s="460"/>
      <c r="H199" s="460"/>
      <c r="I199" s="460"/>
      <c r="J199" s="470">
        <f>BK199</f>
        <v>0</v>
      </c>
      <c r="K199" s="460"/>
      <c r="L199" s="461"/>
      <c r="M199" s="465"/>
      <c r="N199" s="466"/>
      <c r="O199" s="466"/>
      <c r="P199" s="467">
        <f>SUM(P200:P210)</f>
        <v>1.5092</v>
      </c>
      <c r="Q199" s="466"/>
      <c r="R199" s="467">
        <f>SUM(R200:R210)</f>
        <v>0.00048</v>
      </c>
      <c r="S199" s="466"/>
      <c r="T199" s="468">
        <f>SUM(T200:T210)</f>
        <v>0.19246000000000002</v>
      </c>
      <c r="U199" s="460"/>
      <c r="V199" s="460"/>
      <c r="AR199" s="123" t="s">
        <v>155</v>
      </c>
      <c r="AT199" s="130" t="s">
        <v>73</v>
      </c>
      <c r="AU199" s="130" t="s">
        <v>82</v>
      </c>
      <c r="AY199" s="123" t="s">
        <v>146</v>
      </c>
      <c r="BK199" s="131">
        <f>SUM(BK200:BK210)</f>
        <v>0</v>
      </c>
    </row>
    <row r="200" spans="1:65" s="2" customFormat="1" ht="24.2" customHeight="1">
      <c r="A200" s="393"/>
      <c r="B200" s="394"/>
      <c r="C200" s="471" t="s">
        <v>323</v>
      </c>
      <c r="D200" s="471" t="s">
        <v>149</v>
      </c>
      <c r="E200" s="472" t="s">
        <v>324</v>
      </c>
      <c r="F200" s="473" t="s">
        <v>678</v>
      </c>
      <c r="G200" s="474" t="s">
        <v>325</v>
      </c>
      <c r="H200" s="475">
        <v>1</v>
      </c>
      <c r="I200" s="381"/>
      <c r="J200" s="476">
        <f>ROUND(I200*H200,2)</f>
        <v>0</v>
      </c>
      <c r="K200" s="473" t="s">
        <v>1</v>
      </c>
      <c r="L200" s="394"/>
      <c r="M200" s="477" t="s">
        <v>1</v>
      </c>
      <c r="N200" s="478" t="s">
        <v>40</v>
      </c>
      <c r="O200" s="479">
        <v>0</v>
      </c>
      <c r="P200" s="479">
        <f>O200*H200</f>
        <v>0</v>
      </c>
      <c r="Q200" s="479">
        <v>0</v>
      </c>
      <c r="R200" s="479">
        <f>Q200*H200</f>
        <v>0</v>
      </c>
      <c r="S200" s="479">
        <v>0</v>
      </c>
      <c r="T200" s="480">
        <f>S200*H200</f>
        <v>0</v>
      </c>
      <c r="U200" s="393"/>
      <c r="V200" s="393"/>
      <c r="W200" s="27"/>
      <c r="X200" s="27"/>
      <c r="Y200" s="27"/>
      <c r="Z200" s="27"/>
      <c r="AA200" s="27"/>
      <c r="AB200" s="27"/>
      <c r="AC200" s="27"/>
      <c r="AD200" s="27"/>
      <c r="AE200" s="27"/>
      <c r="AR200" s="145" t="s">
        <v>223</v>
      </c>
      <c r="AT200" s="145" t="s">
        <v>149</v>
      </c>
      <c r="AU200" s="145" t="s">
        <v>155</v>
      </c>
      <c r="AY200" s="15" t="s">
        <v>146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5" t="s">
        <v>155</v>
      </c>
      <c r="BK200" s="146">
        <f>ROUND(I200*H200,2)</f>
        <v>0</v>
      </c>
      <c r="BL200" s="15" t="s">
        <v>223</v>
      </c>
      <c r="BM200" s="145" t="s">
        <v>326</v>
      </c>
    </row>
    <row r="201" spans="1:51" s="13" customFormat="1" ht="12">
      <c r="A201" s="481"/>
      <c r="B201" s="482"/>
      <c r="C201" s="481"/>
      <c r="D201" s="483" t="s">
        <v>157</v>
      </c>
      <c r="E201" s="484" t="s">
        <v>1</v>
      </c>
      <c r="F201" s="485" t="s">
        <v>327</v>
      </c>
      <c r="G201" s="481"/>
      <c r="H201" s="486">
        <v>1</v>
      </c>
      <c r="I201" s="481"/>
      <c r="J201" s="481"/>
      <c r="K201" s="481"/>
      <c r="L201" s="482"/>
      <c r="M201" s="487"/>
      <c r="N201" s="488"/>
      <c r="O201" s="488"/>
      <c r="P201" s="488"/>
      <c r="Q201" s="488"/>
      <c r="R201" s="488"/>
      <c r="S201" s="488"/>
      <c r="T201" s="489"/>
      <c r="U201" s="481"/>
      <c r="V201" s="481"/>
      <c r="AT201" s="149" t="s">
        <v>157</v>
      </c>
      <c r="AU201" s="149" t="s">
        <v>155</v>
      </c>
      <c r="AV201" s="13" t="s">
        <v>155</v>
      </c>
      <c r="AW201" s="13" t="s">
        <v>30</v>
      </c>
      <c r="AX201" s="13" t="s">
        <v>82</v>
      </c>
      <c r="AY201" s="149" t="s">
        <v>146</v>
      </c>
    </row>
    <row r="202" spans="1:65" s="2" customFormat="1" ht="16.5" customHeight="1">
      <c r="A202" s="393"/>
      <c r="B202" s="394"/>
      <c r="C202" s="471" t="s">
        <v>328</v>
      </c>
      <c r="D202" s="471" t="s">
        <v>149</v>
      </c>
      <c r="E202" s="472" t="s">
        <v>329</v>
      </c>
      <c r="F202" s="473" t="s">
        <v>330</v>
      </c>
      <c r="G202" s="474" t="s">
        <v>325</v>
      </c>
      <c r="H202" s="475">
        <v>5</v>
      </c>
      <c r="I202" s="381"/>
      <c r="J202" s="476">
        <f>ROUND(I202*H202,2)</f>
        <v>0</v>
      </c>
      <c r="K202" s="473" t="s">
        <v>1</v>
      </c>
      <c r="L202" s="394"/>
      <c r="M202" s="477" t="s">
        <v>1</v>
      </c>
      <c r="N202" s="478" t="s">
        <v>40</v>
      </c>
      <c r="O202" s="479">
        <v>0</v>
      </c>
      <c r="P202" s="479">
        <f>O202*H202</f>
        <v>0</v>
      </c>
      <c r="Q202" s="479">
        <v>0</v>
      </c>
      <c r="R202" s="479">
        <f>Q202*H202</f>
        <v>0</v>
      </c>
      <c r="S202" s="479">
        <v>0</v>
      </c>
      <c r="T202" s="480">
        <f>S202*H202</f>
        <v>0</v>
      </c>
      <c r="U202" s="393"/>
      <c r="V202" s="393"/>
      <c r="W202" s="27"/>
      <c r="X202" s="27"/>
      <c r="Y202" s="27"/>
      <c r="Z202" s="27"/>
      <c r="AA202" s="27"/>
      <c r="AB202" s="27"/>
      <c r="AC202" s="27"/>
      <c r="AD202" s="27"/>
      <c r="AE202" s="27"/>
      <c r="AR202" s="145" t="s">
        <v>223</v>
      </c>
      <c r="AT202" s="145" t="s">
        <v>149</v>
      </c>
      <c r="AU202" s="145" t="s">
        <v>155</v>
      </c>
      <c r="AY202" s="15" t="s">
        <v>146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5" t="s">
        <v>155</v>
      </c>
      <c r="BK202" s="146">
        <f>ROUND(I202*H202,2)</f>
        <v>0</v>
      </c>
      <c r="BL202" s="15" t="s">
        <v>223</v>
      </c>
      <c r="BM202" s="145" t="s">
        <v>331</v>
      </c>
    </row>
    <row r="203" spans="1:65" s="2" customFormat="1" ht="16.5" customHeight="1">
      <c r="A203" s="393"/>
      <c r="B203" s="394"/>
      <c r="C203" s="471"/>
      <c r="D203" s="483" t="s">
        <v>157</v>
      </c>
      <c r="E203" s="484" t="s">
        <v>1</v>
      </c>
      <c r="F203" s="485" t="s">
        <v>674</v>
      </c>
      <c r="G203" s="481"/>
      <c r="H203" s="486">
        <v>5</v>
      </c>
      <c r="I203" s="481"/>
      <c r="J203" s="481"/>
      <c r="K203" s="473"/>
      <c r="L203" s="394"/>
      <c r="M203" s="477"/>
      <c r="N203" s="478"/>
      <c r="O203" s="479"/>
      <c r="P203" s="479"/>
      <c r="Q203" s="479"/>
      <c r="R203" s="479"/>
      <c r="S203" s="479"/>
      <c r="T203" s="480"/>
      <c r="U203" s="393"/>
      <c r="V203" s="393"/>
      <c r="W203" s="27"/>
      <c r="X203" s="27"/>
      <c r="Y203" s="27"/>
      <c r="Z203" s="27"/>
      <c r="AA203" s="27"/>
      <c r="AB203" s="27"/>
      <c r="AC203" s="27"/>
      <c r="AD203" s="27"/>
      <c r="AE203" s="27"/>
      <c r="AR203" s="145"/>
      <c r="AT203" s="145"/>
      <c r="AU203" s="145"/>
      <c r="AY203" s="15"/>
      <c r="BE203" s="146"/>
      <c r="BF203" s="146"/>
      <c r="BG203" s="146"/>
      <c r="BH203" s="146"/>
      <c r="BI203" s="146"/>
      <c r="BJ203" s="15"/>
      <c r="BK203" s="146"/>
      <c r="BL203" s="15"/>
      <c r="BM203" s="145"/>
    </row>
    <row r="204" spans="1:65" s="2" customFormat="1" ht="33" customHeight="1">
      <c r="A204" s="393"/>
      <c r="B204" s="394"/>
      <c r="C204" s="471" t="s">
        <v>332</v>
      </c>
      <c r="D204" s="471" t="s">
        <v>149</v>
      </c>
      <c r="E204" s="472" t="s">
        <v>333</v>
      </c>
      <c r="F204" s="473" t="s">
        <v>334</v>
      </c>
      <c r="G204" s="474" t="s">
        <v>325</v>
      </c>
      <c r="H204" s="475">
        <v>1</v>
      </c>
      <c r="I204" s="381"/>
      <c r="J204" s="476">
        <f>ROUND(I204*H204,2)</f>
        <v>0</v>
      </c>
      <c r="K204" s="473" t="s">
        <v>1</v>
      </c>
      <c r="L204" s="394"/>
      <c r="M204" s="477" t="s">
        <v>1</v>
      </c>
      <c r="N204" s="478" t="s">
        <v>40</v>
      </c>
      <c r="O204" s="479">
        <v>0</v>
      </c>
      <c r="P204" s="479">
        <f>O204*H204</f>
        <v>0</v>
      </c>
      <c r="Q204" s="479">
        <v>0</v>
      </c>
      <c r="R204" s="479">
        <f>Q204*H204</f>
        <v>0</v>
      </c>
      <c r="S204" s="479">
        <v>0</v>
      </c>
      <c r="T204" s="480">
        <f>S204*H204</f>
        <v>0</v>
      </c>
      <c r="U204" s="393"/>
      <c r="V204" s="393"/>
      <c r="W204" s="27"/>
      <c r="X204" s="27"/>
      <c r="Y204" s="27"/>
      <c r="Z204" s="27"/>
      <c r="AA204" s="27"/>
      <c r="AB204" s="27"/>
      <c r="AC204" s="27"/>
      <c r="AD204" s="27"/>
      <c r="AE204" s="27"/>
      <c r="AR204" s="145" t="s">
        <v>223</v>
      </c>
      <c r="AT204" s="145" t="s">
        <v>149</v>
      </c>
      <c r="AU204" s="145" t="s">
        <v>155</v>
      </c>
      <c r="AY204" s="15" t="s">
        <v>146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5" t="s">
        <v>155</v>
      </c>
      <c r="BK204" s="146">
        <f>ROUND(I204*H204,2)</f>
        <v>0</v>
      </c>
      <c r="BL204" s="15" t="s">
        <v>223</v>
      </c>
      <c r="BM204" s="145" t="s">
        <v>335</v>
      </c>
    </row>
    <row r="205" spans="1:51" s="13" customFormat="1" ht="12">
      <c r="A205" s="481"/>
      <c r="B205" s="482"/>
      <c r="C205" s="481"/>
      <c r="D205" s="483" t="s">
        <v>157</v>
      </c>
      <c r="E205" s="484" t="s">
        <v>1</v>
      </c>
      <c r="F205" s="485" t="s">
        <v>336</v>
      </c>
      <c r="G205" s="481"/>
      <c r="H205" s="486">
        <v>1</v>
      </c>
      <c r="I205" s="481"/>
      <c r="J205" s="481"/>
      <c r="K205" s="481"/>
      <c r="L205" s="482"/>
      <c r="M205" s="487"/>
      <c r="N205" s="488"/>
      <c r="O205" s="488"/>
      <c r="P205" s="488"/>
      <c r="Q205" s="488"/>
      <c r="R205" s="488"/>
      <c r="S205" s="488"/>
      <c r="T205" s="489"/>
      <c r="U205" s="481"/>
      <c r="V205" s="481"/>
      <c r="AT205" s="149" t="s">
        <v>157</v>
      </c>
      <c r="AU205" s="149" t="s">
        <v>155</v>
      </c>
      <c r="AV205" s="13" t="s">
        <v>155</v>
      </c>
      <c r="AW205" s="13" t="s">
        <v>30</v>
      </c>
      <c r="AX205" s="13" t="s">
        <v>82</v>
      </c>
      <c r="AY205" s="149" t="s">
        <v>146</v>
      </c>
    </row>
    <row r="206" spans="1:65" s="2" customFormat="1" ht="16.5" customHeight="1">
      <c r="A206" s="393"/>
      <c r="B206" s="394"/>
      <c r="C206" s="471" t="s">
        <v>338</v>
      </c>
      <c r="D206" s="471" t="s">
        <v>149</v>
      </c>
      <c r="E206" s="472" t="s">
        <v>339</v>
      </c>
      <c r="F206" s="473" t="s">
        <v>340</v>
      </c>
      <c r="G206" s="474" t="s">
        <v>152</v>
      </c>
      <c r="H206" s="475">
        <v>2.8</v>
      </c>
      <c r="I206" s="381"/>
      <c r="J206" s="476">
        <f aca="true" t="shared" si="10" ref="J206:J210">ROUND(I206*H206,2)</f>
        <v>0</v>
      </c>
      <c r="K206" s="473" t="s">
        <v>153</v>
      </c>
      <c r="L206" s="394"/>
      <c r="M206" s="477" t="s">
        <v>1</v>
      </c>
      <c r="N206" s="478" t="s">
        <v>40</v>
      </c>
      <c r="O206" s="479">
        <v>0.164</v>
      </c>
      <c r="P206" s="479">
        <f aca="true" t="shared" si="11" ref="P206:P210">O206*H206</f>
        <v>0.4592</v>
      </c>
      <c r="Q206" s="479">
        <v>0</v>
      </c>
      <c r="R206" s="479">
        <f aca="true" t="shared" si="12" ref="R206:R210">Q206*H206</f>
        <v>0</v>
      </c>
      <c r="S206" s="479">
        <v>0.01695</v>
      </c>
      <c r="T206" s="480">
        <f aca="true" t="shared" si="13" ref="T206:T210">S206*H206</f>
        <v>0.047459999999999995</v>
      </c>
      <c r="U206" s="393"/>
      <c r="V206" s="393"/>
      <c r="W206" s="27"/>
      <c r="X206" s="27"/>
      <c r="Y206" s="27"/>
      <c r="Z206" s="27"/>
      <c r="AA206" s="27"/>
      <c r="AB206" s="27"/>
      <c r="AC206" s="27"/>
      <c r="AD206" s="27"/>
      <c r="AE206" s="27"/>
      <c r="AR206" s="145" t="s">
        <v>223</v>
      </c>
      <c r="AT206" s="145" t="s">
        <v>149</v>
      </c>
      <c r="AU206" s="145" t="s">
        <v>155</v>
      </c>
      <c r="AY206" s="15" t="s">
        <v>146</v>
      </c>
      <c r="BE206" s="146">
        <f aca="true" t="shared" si="14" ref="BE206:BE210">IF(N206="základní",J206,0)</f>
        <v>0</v>
      </c>
      <c r="BF206" s="146">
        <f aca="true" t="shared" si="15" ref="BF206:BF210">IF(N206="snížená",J206,0)</f>
        <v>0</v>
      </c>
      <c r="BG206" s="146">
        <f aca="true" t="shared" si="16" ref="BG206:BG210">IF(N206="zákl. přenesená",J206,0)</f>
        <v>0</v>
      </c>
      <c r="BH206" s="146">
        <f aca="true" t="shared" si="17" ref="BH206:BH210">IF(N206="sníž. přenesená",J206,0)</f>
        <v>0</v>
      </c>
      <c r="BI206" s="146">
        <f aca="true" t="shared" si="18" ref="BI206:BI210">IF(N206="nulová",J206,0)</f>
        <v>0</v>
      </c>
      <c r="BJ206" s="15" t="s">
        <v>155</v>
      </c>
      <c r="BK206" s="146">
        <f aca="true" t="shared" si="19" ref="BK206:BK210">ROUND(I206*H206,2)</f>
        <v>0</v>
      </c>
      <c r="BL206" s="15" t="s">
        <v>223</v>
      </c>
      <c r="BM206" s="145" t="s">
        <v>341</v>
      </c>
    </row>
    <row r="207" spans="1:65" s="2" customFormat="1" ht="24.2" customHeight="1">
      <c r="A207" s="393"/>
      <c r="B207" s="394"/>
      <c r="C207" s="471" t="s">
        <v>342</v>
      </c>
      <c r="D207" s="471" t="s">
        <v>149</v>
      </c>
      <c r="E207" s="472" t="s">
        <v>343</v>
      </c>
      <c r="F207" s="473" t="s">
        <v>344</v>
      </c>
      <c r="G207" s="474" t="s">
        <v>345</v>
      </c>
      <c r="H207" s="475">
        <v>1</v>
      </c>
      <c r="I207" s="381"/>
      <c r="J207" s="476">
        <f t="shared" si="10"/>
        <v>0</v>
      </c>
      <c r="K207" s="473" t="s">
        <v>153</v>
      </c>
      <c r="L207" s="394"/>
      <c r="M207" s="477" t="s">
        <v>1</v>
      </c>
      <c r="N207" s="478" t="s">
        <v>40</v>
      </c>
      <c r="O207" s="479">
        <v>0.75</v>
      </c>
      <c r="P207" s="479">
        <f t="shared" si="11"/>
        <v>0.75</v>
      </c>
      <c r="Q207" s="479">
        <v>0</v>
      </c>
      <c r="R207" s="479">
        <f t="shared" si="12"/>
        <v>0</v>
      </c>
      <c r="S207" s="479">
        <v>0.001</v>
      </c>
      <c r="T207" s="480">
        <f t="shared" si="13"/>
        <v>0.001</v>
      </c>
      <c r="U207" s="393"/>
      <c r="V207" s="393"/>
      <c r="W207" s="27"/>
      <c r="X207" s="27"/>
      <c r="Y207" s="27"/>
      <c r="Z207" s="27"/>
      <c r="AA207" s="27"/>
      <c r="AB207" s="27"/>
      <c r="AC207" s="27"/>
      <c r="AD207" s="27"/>
      <c r="AE207" s="27"/>
      <c r="AR207" s="145" t="s">
        <v>223</v>
      </c>
      <c r="AT207" s="145" t="s">
        <v>149</v>
      </c>
      <c r="AU207" s="145" t="s">
        <v>155</v>
      </c>
      <c r="AY207" s="15" t="s">
        <v>146</v>
      </c>
      <c r="BE207" s="146">
        <f t="shared" si="14"/>
        <v>0</v>
      </c>
      <c r="BF207" s="146">
        <f t="shared" si="15"/>
        <v>0</v>
      </c>
      <c r="BG207" s="146">
        <f t="shared" si="16"/>
        <v>0</v>
      </c>
      <c r="BH207" s="146">
        <f t="shared" si="17"/>
        <v>0</v>
      </c>
      <c r="BI207" s="146">
        <f t="shared" si="18"/>
        <v>0</v>
      </c>
      <c r="BJ207" s="15" t="s">
        <v>155</v>
      </c>
      <c r="BK207" s="146">
        <f t="shared" si="19"/>
        <v>0</v>
      </c>
      <c r="BL207" s="15" t="s">
        <v>223</v>
      </c>
      <c r="BM207" s="145" t="s">
        <v>346</v>
      </c>
    </row>
    <row r="208" spans="1:65" s="2" customFormat="1" ht="16.5" customHeight="1">
      <c r="A208" s="393"/>
      <c r="B208" s="394"/>
      <c r="C208" s="491" t="s">
        <v>347</v>
      </c>
      <c r="D208" s="491" t="s">
        <v>312</v>
      </c>
      <c r="E208" s="492" t="s">
        <v>348</v>
      </c>
      <c r="F208" s="493" t="s">
        <v>349</v>
      </c>
      <c r="G208" s="494" t="s">
        <v>345</v>
      </c>
      <c r="H208" s="495">
        <v>1</v>
      </c>
      <c r="I208" s="382"/>
      <c r="J208" s="496">
        <f t="shared" si="10"/>
        <v>0</v>
      </c>
      <c r="K208" s="493" t="s">
        <v>153</v>
      </c>
      <c r="L208" s="497"/>
      <c r="M208" s="498" t="s">
        <v>1</v>
      </c>
      <c r="N208" s="499" t="s">
        <v>40</v>
      </c>
      <c r="O208" s="479">
        <v>0</v>
      </c>
      <c r="P208" s="479">
        <f t="shared" si="11"/>
        <v>0</v>
      </c>
      <c r="Q208" s="479">
        <v>0.00048</v>
      </c>
      <c r="R208" s="479">
        <f t="shared" si="12"/>
        <v>0.00048</v>
      </c>
      <c r="S208" s="479">
        <v>0</v>
      </c>
      <c r="T208" s="480">
        <f t="shared" si="13"/>
        <v>0</v>
      </c>
      <c r="U208" s="393"/>
      <c r="V208" s="393"/>
      <c r="W208" s="27"/>
      <c r="X208" s="27"/>
      <c r="Y208" s="27"/>
      <c r="Z208" s="27"/>
      <c r="AA208" s="27"/>
      <c r="AB208" s="27"/>
      <c r="AC208" s="27"/>
      <c r="AD208" s="27"/>
      <c r="AE208" s="27"/>
      <c r="AR208" s="145" t="s">
        <v>311</v>
      </c>
      <c r="AT208" s="145" t="s">
        <v>312</v>
      </c>
      <c r="AU208" s="145" t="s">
        <v>155</v>
      </c>
      <c r="AY208" s="15" t="s">
        <v>146</v>
      </c>
      <c r="BE208" s="146">
        <f t="shared" si="14"/>
        <v>0</v>
      </c>
      <c r="BF208" s="146">
        <f t="shared" si="15"/>
        <v>0</v>
      </c>
      <c r="BG208" s="146">
        <f t="shared" si="16"/>
        <v>0</v>
      </c>
      <c r="BH208" s="146">
        <f t="shared" si="17"/>
        <v>0</v>
      </c>
      <c r="BI208" s="146">
        <f t="shared" si="18"/>
        <v>0</v>
      </c>
      <c r="BJ208" s="15" t="s">
        <v>155</v>
      </c>
      <c r="BK208" s="146">
        <f t="shared" si="19"/>
        <v>0</v>
      </c>
      <c r="BL208" s="15" t="s">
        <v>223</v>
      </c>
      <c r="BM208" s="145" t="s">
        <v>350</v>
      </c>
    </row>
    <row r="209" spans="1:65" s="2" customFormat="1" ht="24.2" customHeight="1">
      <c r="A209" s="393"/>
      <c r="B209" s="394"/>
      <c r="C209" s="471" t="s">
        <v>351</v>
      </c>
      <c r="D209" s="471" t="s">
        <v>149</v>
      </c>
      <c r="E209" s="472" t="s">
        <v>352</v>
      </c>
      <c r="F209" s="473" t="s">
        <v>353</v>
      </c>
      <c r="G209" s="474" t="s">
        <v>345</v>
      </c>
      <c r="H209" s="475">
        <v>6</v>
      </c>
      <c r="I209" s="381"/>
      <c r="J209" s="476">
        <f t="shared" si="10"/>
        <v>0</v>
      </c>
      <c r="K209" s="473" t="s">
        <v>153</v>
      </c>
      <c r="L209" s="394"/>
      <c r="M209" s="477" t="s">
        <v>1</v>
      </c>
      <c r="N209" s="478" t="s">
        <v>40</v>
      </c>
      <c r="O209" s="479">
        <v>0.05</v>
      </c>
      <c r="P209" s="479">
        <f t="shared" si="11"/>
        <v>0.30000000000000004</v>
      </c>
      <c r="Q209" s="479">
        <v>0</v>
      </c>
      <c r="R209" s="479">
        <f t="shared" si="12"/>
        <v>0</v>
      </c>
      <c r="S209" s="479">
        <v>0.024</v>
      </c>
      <c r="T209" s="480">
        <f t="shared" si="13"/>
        <v>0.14400000000000002</v>
      </c>
      <c r="U209" s="393"/>
      <c r="V209" s="393"/>
      <c r="W209" s="27"/>
      <c r="X209" s="27"/>
      <c r="Y209" s="27"/>
      <c r="Z209" s="27"/>
      <c r="AA209" s="27"/>
      <c r="AB209" s="27"/>
      <c r="AC209" s="27"/>
      <c r="AD209" s="27"/>
      <c r="AE209" s="27"/>
      <c r="AR209" s="145" t="s">
        <v>223</v>
      </c>
      <c r="AT209" s="145" t="s">
        <v>149</v>
      </c>
      <c r="AU209" s="145" t="s">
        <v>155</v>
      </c>
      <c r="AY209" s="15" t="s">
        <v>146</v>
      </c>
      <c r="BE209" s="146">
        <f t="shared" si="14"/>
        <v>0</v>
      </c>
      <c r="BF209" s="146">
        <f t="shared" si="15"/>
        <v>0</v>
      </c>
      <c r="BG209" s="146">
        <f t="shared" si="16"/>
        <v>0</v>
      </c>
      <c r="BH209" s="146">
        <f t="shared" si="17"/>
        <v>0</v>
      </c>
      <c r="BI209" s="146">
        <f t="shared" si="18"/>
        <v>0</v>
      </c>
      <c r="BJ209" s="15" t="s">
        <v>155</v>
      </c>
      <c r="BK209" s="146">
        <f t="shared" si="19"/>
        <v>0</v>
      </c>
      <c r="BL209" s="15" t="s">
        <v>223</v>
      </c>
      <c r="BM209" s="145" t="s">
        <v>354</v>
      </c>
    </row>
    <row r="210" spans="1:65" s="2" customFormat="1" ht="24.2" customHeight="1">
      <c r="A210" s="393"/>
      <c r="B210" s="394"/>
      <c r="C210" s="471" t="s">
        <v>355</v>
      </c>
      <c r="D210" s="471" t="s">
        <v>149</v>
      </c>
      <c r="E210" s="472" t="s">
        <v>356</v>
      </c>
      <c r="F210" s="473" t="s">
        <v>357</v>
      </c>
      <c r="G210" s="474" t="s">
        <v>231</v>
      </c>
      <c r="H210" s="475">
        <v>548.192</v>
      </c>
      <c r="I210" s="381"/>
      <c r="J210" s="476">
        <f t="shared" si="10"/>
        <v>0</v>
      </c>
      <c r="K210" s="473" t="s">
        <v>153</v>
      </c>
      <c r="L210" s="394"/>
      <c r="M210" s="477" t="s">
        <v>1</v>
      </c>
      <c r="N210" s="478" t="s">
        <v>40</v>
      </c>
      <c r="O210" s="479">
        <v>0</v>
      </c>
      <c r="P210" s="479">
        <f t="shared" si="11"/>
        <v>0</v>
      </c>
      <c r="Q210" s="479">
        <v>0</v>
      </c>
      <c r="R210" s="479">
        <f t="shared" si="12"/>
        <v>0</v>
      </c>
      <c r="S210" s="479">
        <v>0</v>
      </c>
      <c r="T210" s="480">
        <f t="shared" si="13"/>
        <v>0</v>
      </c>
      <c r="U210" s="393"/>
      <c r="V210" s="393"/>
      <c r="W210" s="27"/>
      <c r="X210" s="27"/>
      <c r="Y210" s="27"/>
      <c r="Z210" s="27"/>
      <c r="AA210" s="27"/>
      <c r="AB210" s="27"/>
      <c r="AC210" s="27"/>
      <c r="AD210" s="27"/>
      <c r="AE210" s="27"/>
      <c r="AR210" s="145" t="s">
        <v>223</v>
      </c>
      <c r="AT210" s="145" t="s">
        <v>149</v>
      </c>
      <c r="AU210" s="145" t="s">
        <v>155</v>
      </c>
      <c r="AY210" s="15" t="s">
        <v>146</v>
      </c>
      <c r="BE210" s="146">
        <f t="shared" si="14"/>
        <v>0</v>
      </c>
      <c r="BF210" s="146">
        <f t="shared" si="15"/>
        <v>0</v>
      </c>
      <c r="BG210" s="146">
        <f t="shared" si="16"/>
        <v>0</v>
      </c>
      <c r="BH210" s="146">
        <f t="shared" si="17"/>
        <v>0</v>
      </c>
      <c r="BI210" s="146">
        <f t="shared" si="18"/>
        <v>0</v>
      </c>
      <c r="BJ210" s="15" t="s">
        <v>155</v>
      </c>
      <c r="BK210" s="146">
        <f t="shared" si="19"/>
        <v>0</v>
      </c>
      <c r="BL210" s="15" t="s">
        <v>223</v>
      </c>
      <c r="BM210" s="145" t="s">
        <v>358</v>
      </c>
    </row>
    <row r="211" spans="1:63" s="12" customFormat="1" ht="22.9" customHeight="1">
      <c r="A211" s="460"/>
      <c r="B211" s="461"/>
      <c r="C211" s="460"/>
      <c r="D211" s="462" t="s">
        <v>73</v>
      </c>
      <c r="E211" s="469" t="s">
        <v>359</v>
      </c>
      <c r="F211" s="469" t="s">
        <v>360</v>
      </c>
      <c r="G211" s="460"/>
      <c r="H211" s="460"/>
      <c r="I211" s="460"/>
      <c r="J211" s="470">
        <f>BK211</f>
        <v>0</v>
      </c>
      <c r="K211" s="460"/>
      <c r="L211" s="461"/>
      <c r="M211" s="465"/>
      <c r="N211" s="466"/>
      <c r="O211" s="466"/>
      <c r="P211" s="467">
        <f>SUM(P212:P218)</f>
        <v>2.384028</v>
      </c>
      <c r="Q211" s="466"/>
      <c r="R211" s="467">
        <f>SUM(R212:R218)</f>
        <v>0.08722069999999998</v>
      </c>
      <c r="S211" s="466"/>
      <c r="T211" s="468">
        <f>SUM(T212:T218)</f>
        <v>0</v>
      </c>
      <c r="U211" s="460"/>
      <c r="V211" s="460"/>
      <c r="AR211" s="123" t="s">
        <v>155</v>
      </c>
      <c r="AT211" s="130" t="s">
        <v>73</v>
      </c>
      <c r="AU211" s="130" t="s">
        <v>82</v>
      </c>
      <c r="AY211" s="123" t="s">
        <v>146</v>
      </c>
      <c r="BK211" s="131">
        <f>SUM(BK212:BK218)</f>
        <v>0</v>
      </c>
    </row>
    <row r="212" spans="1:65" s="2" customFormat="1" ht="16.5" customHeight="1">
      <c r="A212" s="393"/>
      <c r="B212" s="394"/>
      <c r="C212" s="471" t="s">
        <v>361</v>
      </c>
      <c r="D212" s="471" t="s">
        <v>149</v>
      </c>
      <c r="E212" s="472" t="s">
        <v>362</v>
      </c>
      <c r="F212" s="473" t="s">
        <v>363</v>
      </c>
      <c r="G212" s="474" t="s">
        <v>152</v>
      </c>
      <c r="H212" s="475">
        <v>2.818</v>
      </c>
      <c r="I212" s="381"/>
      <c r="J212" s="476">
        <f>ROUND(I212*H212,2)</f>
        <v>0</v>
      </c>
      <c r="K212" s="473" t="s">
        <v>153</v>
      </c>
      <c r="L212" s="394"/>
      <c r="M212" s="477" t="s">
        <v>1</v>
      </c>
      <c r="N212" s="478" t="s">
        <v>40</v>
      </c>
      <c r="O212" s="479">
        <v>0.044</v>
      </c>
      <c r="P212" s="479">
        <f>O212*H212</f>
        <v>0.12399199999999999</v>
      </c>
      <c r="Q212" s="479">
        <v>0.0003</v>
      </c>
      <c r="R212" s="479">
        <f>Q212*H212</f>
        <v>0.0008454</v>
      </c>
      <c r="S212" s="479">
        <v>0</v>
      </c>
      <c r="T212" s="480">
        <f>S212*H212</f>
        <v>0</v>
      </c>
      <c r="U212" s="393"/>
      <c r="V212" s="393"/>
      <c r="W212" s="27"/>
      <c r="X212" s="27"/>
      <c r="Y212" s="27"/>
      <c r="Z212" s="27"/>
      <c r="AA212" s="27"/>
      <c r="AB212" s="27"/>
      <c r="AC212" s="27"/>
      <c r="AD212" s="27"/>
      <c r="AE212" s="27"/>
      <c r="AR212" s="145" t="s">
        <v>223</v>
      </c>
      <c r="AT212" s="145" t="s">
        <v>149</v>
      </c>
      <c r="AU212" s="145" t="s">
        <v>155</v>
      </c>
      <c r="AY212" s="15" t="s">
        <v>146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5" t="s">
        <v>155</v>
      </c>
      <c r="BK212" s="146">
        <f>ROUND(I212*H212,2)</f>
        <v>0</v>
      </c>
      <c r="BL212" s="15" t="s">
        <v>223</v>
      </c>
      <c r="BM212" s="145" t="s">
        <v>364</v>
      </c>
    </row>
    <row r="213" spans="1:51" s="13" customFormat="1" ht="12">
      <c r="A213" s="481"/>
      <c r="B213" s="482"/>
      <c r="C213" s="481"/>
      <c r="D213" s="483" t="s">
        <v>157</v>
      </c>
      <c r="E213" s="484" t="s">
        <v>1</v>
      </c>
      <c r="F213" s="485" t="s">
        <v>365</v>
      </c>
      <c r="G213" s="481"/>
      <c r="H213" s="486">
        <v>2.818</v>
      </c>
      <c r="I213" s="481"/>
      <c r="J213" s="481"/>
      <c r="K213" s="481"/>
      <c r="L213" s="482"/>
      <c r="M213" s="487"/>
      <c r="N213" s="488"/>
      <c r="O213" s="488"/>
      <c r="P213" s="488"/>
      <c r="Q213" s="488"/>
      <c r="R213" s="488"/>
      <c r="S213" s="488"/>
      <c r="T213" s="489"/>
      <c r="U213" s="481"/>
      <c r="V213" s="481"/>
      <c r="AT213" s="149" t="s">
        <v>157</v>
      </c>
      <c r="AU213" s="149" t="s">
        <v>155</v>
      </c>
      <c r="AV213" s="13" t="s">
        <v>155</v>
      </c>
      <c r="AW213" s="13" t="s">
        <v>30</v>
      </c>
      <c r="AX213" s="13" t="s">
        <v>82</v>
      </c>
      <c r="AY213" s="149" t="s">
        <v>146</v>
      </c>
    </row>
    <row r="214" spans="1:65" s="2" customFormat="1" ht="21.75" customHeight="1">
      <c r="A214" s="393"/>
      <c r="B214" s="394"/>
      <c r="C214" s="471" t="s">
        <v>366</v>
      </c>
      <c r="D214" s="471" t="s">
        <v>149</v>
      </c>
      <c r="E214" s="472" t="s">
        <v>367</v>
      </c>
      <c r="F214" s="473" t="s">
        <v>368</v>
      </c>
      <c r="G214" s="474" t="s">
        <v>152</v>
      </c>
      <c r="H214" s="475">
        <v>2.818</v>
      </c>
      <c r="I214" s="381"/>
      <c r="J214" s="476">
        <f>ROUND(I214*H214,2)</f>
        <v>0</v>
      </c>
      <c r="K214" s="473" t="s">
        <v>153</v>
      </c>
      <c r="L214" s="394"/>
      <c r="M214" s="477" t="s">
        <v>1</v>
      </c>
      <c r="N214" s="478" t="s">
        <v>40</v>
      </c>
      <c r="O214" s="479">
        <v>0.192</v>
      </c>
      <c r="P214" s="479">
        <f>O214*H214</f>
        <v>0.541056</v>
      </c>
      <c r="Q214" s="479">
        <v>0.00455</v>
      </c>
      <c r="R214" s="479">
        <f>Q214*H214</f>
        <v>0.0128219</v>
      </c>
      <c r="S214" s="479">
        <v>0</v>
      </c>
      <c r="T214" s="480">
        <f>S214*H214</f>
        <v>0</v>
      </c>
      <c r="U214" s="393"/>
      <c r="V214" s="393"/>
      <c r="W214" s="27"/>
      <c r="X214" s="27"/>
      <c r="Y214" s="27"/>
      <c r="Z214" s="27"/>
      <c r="AA214" s="27"/>
      <c r="AB214" s="27"/>
      <c r="AC214" s="27"/>
      <c r="AD214" s="27"/>
      <c r="AE214" s="27"/>
      <c r="AR214" s="145" t="s">
        <v>223</v>
      </c>
      <c r="AT214" s="145" t="s">
        <v>149</v>
      </c>
      <c r="AU214" s="145" t="s">
        <v>155</v>
      </c>
      <c r="AY214" s="15" t="s">
        <v>146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5" t="s">
        <v>155</v>
      </c>
      <c r="BK214" s="146">
        <f>ROUND(I214*H214,2)</f>
        <v>0</v>
      </c>
      <c r="BL214" s="15" t="s">
        <v>223</v>
      </c>
      <c r="BM214" s="145" t="s">
        <v>369</v>
      </c>
    </row>
    <row r="215" spans="1:65" s="2" customFormat="1" ht="24.2" customHeight="1">
      <c r="A215" s="393"/>
      <c r="B215" s="394"/>
      <c r="C215" s="471" t="s">
        <v>370</v>
      </c>
      <c r="D215" s="471" t="s">
        <v>149</v>
      </c>
      <c r="E215" s="472" t="s">
        <v>371</v>
      </c>
      <c r="F215" s="473" t="s">
        <v>372</v>
      </c>
      <c r="G215" s="474" t="s">
        <v>152</v>
      </c>
      <c r="H215" s="475">
        <v>2.818</v>
      </c>
      <c r="I215" s="381"/>
      <c r="J215" s="476">
        <f>ROUND(I215*H215,2)</f>
        <v>0</v>
      </c>
      <c r="K215" s="473" t="s">
        <v>153</v>
      </c>
      <c r="L215" s="394"/>
      <c r="M215" s="477" t="s">
        <v>1</v>
      </c>
      <c r="N215" s="478" t="s">
        <v>40</v>
      </c>
      <c r="O215" s="479">
        <v>0.61</v>
      </c>
      <c r="P215" s="479">
        <f>O215*H215</f>
        <v>1.71898</v>
      </c>
      <c r="Q215" s="479">
        <v>0.0063</v>
      </c>
      <c r="R215" s="479">
        <f>Q215*H215</f>
        <v>0.0177534</v>
      </c>
      <c r="S215" s="479">
        <v>0</v>
      </c>
      <c r="T215" s="480">
        <f>S215*H215</f>
        <v>0</v>
      </c>
      <c r="U215" s="393"/>
      <c r="V215" s="393"/>
      <c r="W215" s="27"/>
      <c r="X215" s="27"/>
      <c r="Y215" s="27"/>
      <c r="Z215" s="27"/>
      <c r="AA215" s="27"/>
      <c r="AB215" s="27"/>
      <c r="AC215" s="27"/>
      <c r="AD215" s="27"/>
      <c r="AE215" s="27"/>
      <c r="AR215" s="145" t="s">
        <v>223</v>
      </c>
      <c r="AT215" s="145" t="s">
        <v>149</v>
      </c>
      <c r="AU215" s="145" t="s">
        <v>155</v>
      </c>
      <c r="AY215" s="15" t="s">
        <v>146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5" t="s">
        <v>155</v>
      </c>
      <c r="BK215" s="146">
        <f>ROUND(I215*H215,2)</f>
        <v>0</v>
      </c>
      <c r="BL215" s="15" t="s">
        <v>223</v>
      </c>
      <c r="BM215" s="145" t="s">
        <v>373</v>
      </c>
    </row>
    <row r="216" spans="1:65" s="2" customFormat="1" ht="24.2" customHeight="1">
      <c r="A216" s="393"/>
      <c r="B216" s="394"/>
      <c r="C216" s="491" t="s">
        <v>374</v>
      </c>
      <c r="D216" s="491" t="s">
        <v>312</v>
      </c>
      <c r="E216" s="492" t="s">
        <v>375</v>
      </c>
      <c r="F216" s="493" t="s">
        <v>376</v>
      </c>
      <c r="G216" s="494" t="s">
        <v>152</v>
      </c>
      <c r="H216" s="495">
        <v>3.1</v>
      </c>
      <c r="I216" s="382"/>
      <c r="J216" s="496">
        <f>ROUND(I216*H216,2)</f>
        <v>0</v>
      </c>
      <c r="K216" s="493" t="s">
        <v>153</v>
      </c>
      <c r="L216" s="497"/>
      <c r="M216" s="498" t="s">
        <v>1</v>
      </c>
      <c r="N216" s="499" t="s">
        <v>40</v>
      </c>
      <c r="O216" s="479">
        <v>0</v>
      </c>
      <c r="P216" s="479">
        <f>O216*H216</f>
        <v>0</v>
      </c>
      <c r="Q216" s="479">
        <v>0.018</v>
      </c>
      <c r="R216" s="479">
        <f>Q216*H216</f>
        <v>0.055799999999999995</v>
      </c>
      <c r="S216" s="479">
        <v>0</v>
      </c>
      <c r="T216" s="480">
        <f>S216*H216</f>
        <v>0</v>
      </c>
      <c r="U216" s="393"/>
      <c r="V216" s="393"/>
      <c r="W216" s="27"/>
      <c r="X216" s="27"/>
      <c r="Y216" s="27"/>
      <c r="Z216" s="27"/>
      <c r="AA216" s="27"/>
      <c r="AB216" s="27"/>
      <c r="AC216" s="27"/>
      <c r="AD216" s="27"/>
      <c r="AE216" s="27"/>
      <c r="AR216" s="145" t="s">
        <v>311</v>
      </c>
      <c r="AT216" s="145" t="s">
        <v>312</v>
      </c>
      <c r="AU216" s="145" t="s">
        <v>155</v>
      </c>
      <c r="AY216" s="15" t="s">
        <v>146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5" t="s">
        <v>155</v>
      </c>
      <c r="BK216" s="146">
        <f>ROUND(I216*H216,2)</f>
        <v>0</v>
      </c>
      <c r="BL216" s="15" t="s">
        <v>223</v>
      </c>
      <c r="BM216" s="145" t="s">
        <v>377</v>
      </c>
    </row>
    <row r="217" spans="1:51" s="13" customFormat="1" ht="12">
      <c r="A217" s="481"/>
      <c r="B217" s="482"/>
      <c r="C217" s="481"/>
      <c r="D217" s="483" t="s">
        <v>157</v>
      </c>
      <c r="E217" s="481"/>
      <c r="F217" s="485" t="s">
        <v>378</v>
      </c>
      <c r="G217" s="481"/>
      <c r="H217" s="486">
        <v>3.1</v>
      </c>
      <c r="I217" s="481"/>
      <c r="J217" s="481"/>
      <c r="K217" s="481"/>
      <c r="L217" s="482"/>
      <c r="M217" s="487"/>
      <c r="N217" s="488"/>
      <c r="O217" s="488"/>
      <c r="P217" s="488"/>
      <c r="Q217" s="488"/>
      <c r="R217" s="488"/>
      <c r="S217" s="488"/>
      <c r="T217" s="489"/>
      <c r="U217" s="481"/>
      <c r="V217" s="481"/>
      <c r="AT217" s="149" t="s">
        <v>157</v>
      </c>
      <c r="AU217" s="149" t="s">
        <v>155</v>
      </c>
      <c r="AV217" s="13" t="s">
        <v>155</v>
      </c>
      <c r="AW217" s="13" t="s">
        <v>3</v>
      </c>
      <c r="AX217" s="13" t="s">
        <v>82</v>
      </c>
      <c r="AY217" s="149" t="s">
        <v>146</v>
      </c>
    </row>
    <row r="218" spans="1:65" s="2" customFormat="1" ht="24.2" customHeight="1">
      <c r="A218" s="393"/>
      <c r="B218" s="394"/>
      <c r="C218" s="471" t="s">
        <v>379</v>
      </c>
      <c r="D218" s="471" t="s">
        <v>149</v>
      </c>
      <c r="E218" s="472" t="s">
        <v>380</v>
      </c>
      <c r="F218" s="473" t="s">
        <v>381</v>
      </c>
      <c r="G218" s="474" t="s">
        <v>231</v>
      </c>
      <c r="H218" s="475">
        <v>35.711</v>
      </c>
      <c r="I218" s="381"/>
      <c r="J218" s="476">
        <f>ROUND(I218*H218,2)</f>
        <v>0</v>
      </c>
      <c r="K218" s="473" t="s">
        <v>153</v>
      </c>
      <c r="L218" s="394"/>
      <c r="M218" s="477" t="s">
        <v>1</v>
      </c>
      <c r="N218" s="478" t="s">
        <v>40</v>
      </c>
      <c r="O218" s="479">
        <v>0</v>
      </c>
      <c r="P218" s="479">
        <f>O218*H218</f>
        <v>0</v>
      </c>
      <c r="Q218" s="479">
        <v>0</v>
      </c>
      <c r="R218" s="479">
        <f>Q218*H218</f>
        <v>0</v>
      </c>
      <c r="S218" s="479">
        <v>0</v>
      </c>
      <c r="T218" s="480">
        <f>S218*H218</f>
        <v>0</v>
      </c>
      <c r="U218" s="393"/>
      <c r="V218" s="393"/>
      <c r="W218" s="27"/>
      <c r="X218" s="27"/>
      <c r="Y218" s="27"/>
      <c r="Z218" s="27"/>
      <c r="AA218" s="27"/>
      <c r="AB218" s="27"/>
      <c r="AC218" s="27"/>
      <c r="AD218" s="27"/>
      <c r="AE218" s="27"/>
      <c r="AR218" s="145" t="s">
        <v>223</v>
      </c>
      <c r="AT218" s="145" t="s">
        <v>149</v>
      </c>
      <c r="AU218" s="145" t="s">
        <v>155</v>
      </c>
      <c r="AY218" s="15" t="s">
        <v>146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5" t="s">
        <v>155</v>
      </c>
      <c r="BK218" s="146">
        <f>ROUND(I218*H218,2)</f>
        <v>0</v>
      </c>
      <c r="BL218" s="15" t="s">
        <v>223</v>
      </c>
      <c r="BM218" s="145" t="s">
        <v>382</v>
      </c>
    </row>
    <row r="219" spans="1:63" s="12" customFormat="1" ht="22.9" customHeight="1">
      <c r="A219" s="460"/>
      <c r="B219" s="461"/>
      <c r="C219" s="460"/>
      <c r="D219" s="462" t="s">
        <v>73</v>
      </c>
      <c r="E219" s="469" t="s">
        <v>383</v>
      </c>
      <c r="F219" s="469" t="s">
        <v>384</v>
      </c>
      <c r="G219" s="460"/>
      <c r="H219" s="460"/>
      <c r="I219" s="460"/>
      <c r="J219" s="470">
        <f>BK219</f>
        <v>0</v>
      </c>
      <c r="K219" s="460"/>
      <c r="L219" s="461"/>
      <c r="M219" s="465"/>
      <c r="N219" s="466"/>
      <c r="O219" s="466"/>
      <c r="P219" s="467">
        <f>SUM(P220:P233)</f>
        <v>28.159059</v>
      </c>
      <c r="Q219" s="466"/>
      <c r="R219" s="467">
        <f>SUM(R220:R233)</f>
        <v>0.21163301999999998</v>
      </c>
      <c r="S219" s="466"/>
      <c r="T219" s="468">
        <f>SUM(T220:T233)</f>
        <v>0.07414849999999999</v>
      </c>
      <c r="U219" s="460"/>
      <c r="V219" s="460"/>
      <c r="AR219" s="123" t="s">
        <v>155</v>
      </c>
      <c r="AT219" s="130" t="s">
        <v>73</v>
      </c>
      <c r="AU219" s="130" t="s">
        <v>82</v>
      </c>
      <c r="AY219" s="123" t="s">
        <v>146</v>
      </c>
      <c r="BK219" s="131">
        <f>SUM(BK220:BK233)</f>
        <v>0</v>
      </c>
    </row>
    <row r="220" spans="1:65" s="2" customFormat="1" ht="24.2" customHeight="1">
      <c r="A220" s="393"/>
      <c r="B220" s="394"/>
      <c r="C220" s="471" t="s">
        <v>385</v>
      </c>
      <c r="D220" s="471" t="s">
        <v>149</v>
      </c>
      <c r="E220" s="472" t="s">
        <v>386</v>
      </c>
      <c r="F220" s="473" t="s">
        <v>387</v>
      </c>
      <c r="G220" s="474" t="s">
        <v>152</v>
      </c>
      <c r="H220" s="475">
        <v>27.093</v>
      </c>
      <c r="I220" s="381"/>
      <c r="J220" s="476">
        <f>ROUND(I220*H220,2)</f>
        <v>0</v>
      </c>
      <c r="K220" s="473" t="s">
        <v>153</v>
      </c>
      <c r="L220" s="394"/>
      <c r="M220" s="477" t="s">
        <v>1</v>
      </c>
      <c r="N220" s="478" t="s">
        <v>40</v>
      </c>
      <c r="O220" s="479">
        <v>0.058</v>
      </c>
      <c r="P220" s="479">
        <f>O220*H220</f>
        <v>1.5713940000000002</v>
      </c>
      <c r="Q220" s="479">
        <v>3E-05</v>
      </c>
      <c r="R220" s="479">
        <f>Q220*H220</f>
        <v>0.00081279</v>
      </c>
      <c r="S220" s="479">
        <v>0</v>
      </c>
      <c r="T220" s="480">
        <f>S220*H220</f>
        <v>0</v>
      </c>
      <c r="U220" s="393"/>
      <c r="V220" s="393"/>
      <c r="W220" s="27"/>
      <c r="X220" s="27"/>
      <c r="Y220" s="27"/>
      <c r="Z220" s="27"/>
      <c r="AA220" s="27"/>
      <c r="AB220" s="27"/>
      <c r="AC220" s="27"/>
      <c r="AD220" s="27"/>
      <c r="AE220" s="27"/>
      <c r="AR220" s="145" t="s">
        <v>223</v>
      </c>
      <c r="AT220" s="145" t="s">
        <v>149</v>
      </c>
      <c r="AU220" s="145" t="s">
        <v>155</v>
      </c>
      <c r="AY220" s="15" t="s">
        <v>146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5" t="s">
        <v>155</v>
      </c>
      <c r="BK220" s="146">
        <f>ROUND(I220*H220,2)</f>
        <v>0</v>
      </c>
      <c r="BL220" s="15" t="s">
        <v>223</v>
      </c>
      <c r="BM220" s="145" t="s">
        <v>388</v>
      </c>
    </row>
    <row r="221" spans="1:51" s="13" customFormat="1" ht="12">
      <c r="A221" s="481"/>
      <c r="B221" s="482"/>
      <c r="C221" s="481"/>
      <c r="D221" s="483" t="s">
        <v>157</v>
      </c>
      <c r="E221" s="484" t="s">
        <v>1</v>
      </c>
      <c r="F221" s="485" t="s">
        <v>389</v>
      </c>
      <c r="G221" s="481"/>
      <c r="H221" s="486">
        <v>27.093</v>
      </c>
      <c r="I221" s="481"/>
      <c r="J221" s="481"/>
      <c r="K221" s="481"/>
      <c r="L221" s="482"/>
      <c r="M221" s="487"/>
      <c r="N221" s="488"/>
      <c r="O221" s="488"/>
      <c r="P221" s="488"/>
      <c r="Q221" s="488"/>
      <c r="R221" s="488"/>
      <c r="S221" s="488"/>
      <c r="T221" s="489"/>
      <c r="U221" s="481"/>
      <c r="V221" s="481"/>
      <c r="AT221" s="149" t="s">
        <v>157</v>
      </c>
      <c r="AU221" s="149" t="s">
        <v>155</v>
      </c>
      <c r="AV221" s="13" t="s">
        <v>155</v>
      </c>
      <c r="AW221" s="13" t="s">
        <v>30</v>
      </c>
      <c r="AX221" s="13" t="s">
        <v>82</v>
      </c>
      <c r="AY221" s="149" t="s">
        <v>146</v>
      </c>
    </row>
    <row r="222" spans="1:65" s="2" customFormat="1" ht="24.2" customHeight="1">
      <c r="A222" s="393"/>
      <c r="B222" s="394"/>
      <c r="C222" s="471" t="s">
        <v>390</v>
      </c>
      <c r="D222" s="471" t="s">
        <v>149</v>
      </c>
      <c r="E222" s="472" t="s">
        <v>391</v>
      </c>
      <c r="F222" s="473" t="s">
        <v>392</v>
      </c>
      <c r="G222" s="474" t="s">
        <v>152</v>
      </c>
      <c r="H222" s="475">
        <v>27.093</v>
      </c>
      <c r="I222" s="381"/>
      <c r="J222" s="476">
        <f>ROUND(I222*H222,2)</f>
        <v>0</v>
      </c>
      <c r="K222" s="473" t="s">
        <v>153</v>
      </c>
      <c r="L222" s="394"/>
      <c r="M222" s="477" t="s">
        <v>1</v>
      </c>
      <c r="N222" s="478" t="s">
        <v>40</v>
      </c>
      <c r="O222" s="479">
        <v>0.192</v>
      </c>
      <c r="P222" s="479">
        <f>O222*H222</f>
        <v>5.201856</v>
      </c>
      <c r="Q222" s="479">
        <v>0.00455</v>
      </c>
      <c r="R222" s="479">
        <f>Q222*H222</f>
        <v>0.12327315000000001</v>
      </c>
      <c r="S222" s="479">
        <v>0</v>
      </c>
      <c r="T222" s="480">
        <f>S222*H222</f>
        <v>0</v>
      </c>
      <c r="U222" s="393"/>
      <c r="V222" s="393"/>
      <c r="W222" s="27"/>
      <c r="X222" s="27"/>
      <c r="Y222" s="27"/>
      <c r="Z222" s="27"/>
      <c r="AA222" s="27"/>
      <c r="AB222" s="27"/>
      <c r="AC222" s="27"/>
      <c r="AD222" s="27"/>
      <c r="AE222" s="27"/>
      <c r="AR222" s="145" t="s">
        <v>223</v>
      </c>
      <c r="AT222" s="145" t="s">
        <v>149</v>
      </c>
      <c r="AU222" s="145" t="s">
        <v>155</v>
      </c>
      <c r="AY222" s="15" t="s">
        <v>146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5" t="s">
        <v>155</v>
      </c>
      <c r="BK222" s="146">
        <f>ROUND(I222*H222,2)</f>
        <v>0</v>
      </c>
      <c r="BL222" s="15" t="s">
        <v>223</v>
      </c>
      <c r="BM222" s="145" t="s">
        <v>393</v>
      </c>
    </row>
    <row r="223" spans="1:65" s="2" customFormat="1" ht="24.2" customHeight="1">
      <c r="A223" s="393"/>
      <c r="B223" s="394"/>
      <c r="C223" s="471" t="s">
        <v>394</v>
      </c>
      <c r="D223" s="471" t="s">
        <v>149</v>
      </c>
      <c r="E223" s="472" t="s">
        <v>395</v>
      </c>
      <c r="F223" s="473" t="s">
        <v>396</v>
      </c>
      <c r="G223" s="474" t="s">
        <v>152</v>
      </c>
      <c r="H223" s="475">
        <v>9.449</v>
      </c>
      <c r="I223" s="381"/>
      <c r="J223" s="476">
        <f>ROUND(I223*H223,2)</f>
        <v>0</v>
      </c>
      <c r="K223" s="473" t="s">
        <v>153</v>
      </c>
      <c r="L223" s="394"/>
      <c r="M223" s="477" t="s">
        <v>1</v>
      </c>
      <c r="N223" s="478" t="s">
        <v>40</v>
      </c>
      <c r="O223" s="479">
        <v>0.105</v>
      </c>
      <c r="P223" s="479">
        <f>O223*H223</f>
        <v>0.9921449999999999</v>
      </c>
      <c r="Q223" s="479">
        <v>0</v>
      </c>
      <c r="R223" s="479">
        <f>Q223*H223</f>
        <v>0</v>
      </c>
      <c r="S223" s="479">
        <v>0.0025</v>
      </c>
      <c r="T223" s="480">
        <f>S223*H223</f>
        <v>0.0236225</v>
      </c>
      <c r="U223" s="393"/>
      <c r="V223" s="393"/>
      <c r="W223" s="27"/>
      <c r="X223" s="27"/>
      <c r="Y223" s="27"/>
      <c r="Z223" s="27"/>
      <c r="AA223" s="27"/>
      <c r="AB223" s="27"/>
      <c r="AC223" s="27"/>
      <c r="AD223" s="27"/>
      <c r="AE223" s="27"/>
      <c r="AR223" s="145" t="s">
        <v>223</v>
      </c>
      <c r="AT223" s="145" t="s">
        <v>149</v>
      </c>
      <c r="AU223" s="145" t="s">
        <v>155</v>
      </c>
      <c r="AY223" s="15" t="s">
        <v>146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5" t="s">
        <v>155</v>
      </c>
      <c r="BK223" s="146">
        <f>ROUND(I223*H223,2)</f>
        <v>0</v>
      </c>
      <c r="BL223" s="15" t="s">
        <v>223</v>
      </c>
      <c r="BM223" s="145" t="s">
        <v>397</v>
      </c>
    </row>
    <row r="224" spans="1:51" s="13" customFormat="1" ht="12">
      <c r="A224" s="481"/>
      <c r="B224" s="482"/>
      <c r="C224" s="481"/>
      <c r="D224" s="483" t="s">
        <v>157</v>
      </c>
      <c r="E224" s="484" t="s">
        <v>1</v>
      </c>
      <c r="F224" s="485" t="s">
        <v>398</v>
      </c>
      <c r="G224" s="481"/>
      <c r="H224" s="486">
        <v>9.449</v>
      </c>
      <c r="I224" s="481"/>
      <c r="J224" s="481"/>
      <c r="K224" s="481"/>
      <c r="L224" s="482"/>
      <c r="M224" s="487"/>
      <c r="N224" s="488"/>
      <c r="O224" s="488"/>
      <c r="P224" s="488"/>
      <c r="Q224" s="488"/>
      <c r="R224" s="488"/>
      <c r="S224" s="488"/>
      <c r="T224" s="489"/>
      <c r="U224" s="481"/>
      <c r="V224" s="481"/>
      <c r="AT224" s="149" t="s">
        <v>157</v>
      </c>
      <c r="AU224" s="149" t="s">
        <v>155</v>
      </c>
      <c r="AV224" s="13" t="s">
        <v>155</v>
      </c>
      <c r="AW224" s="13" t="s">
        <v>30</v>
      </c>
      <c r="AX224" s="13" t="s">
        <v>82</v>
      </c>
      <c r="AY224" s="149" t="s">
        <v>146</v>
      </c>
    </row>
    <row r="225" spans="1:65" s="2" customFormat="1" ht="24.2" customHeight="1">
      <c r="A225" s="393"/>
      <c r="B225" s="394"/>
      <c r="C225" s="471" t="s">
        <v>399</v>
      </c>
      <c r="D225" s="471" t="s">
        <v>149</v>
      </c>
      <c r="E225" s="472" t="s">
        <v>400</v>
      </c>
      <c r="F225" s="473" t="s">
        <v>401</v>
      </c>
      <c r="G225" s="474" t="s">
        <v>152</v>
      </c>
      <c r="H225" s="475">
        <v>16.842</v>
      </c>
      <c r="I225" s="381"/>
      <c r="J225" s="476">
        <f>ROUND(I225*H225,2)</f>
        <v>0</v>
      </c>
      <c r="K225" s="473" t="s">
        <v>153</v>
      </c>
      <c r="L225" s="394"/>
      <c r="M225" s="477" t="s">
        <v>1</v>
      </c>
      <c r="N225" s="478" t="s">
        <v>40</v>
      </c>
      <c r="O225" s="479">
        <v>0.255</v>
      </c>
      <c r="P225" s="479">
        <f>O225*H225</f>
        <v>4.294709999999999</v>
      </c>
      <c r="Q225" s="479">
        <v>0</v>
      </c>
      <c r="R225" s="479">
        <f>Q225*H225</f>
        <v>0</v>
      </c>
      <c r="S225" s="479">
        <v>0.003</v>
      </c>
      <c r="T225" s="480">
        <f>S225*H225</f>
        <v>0.050525999999999995</v>
      </c>
      <c r="U225" s="393"/>
      <c r="V225" s="393"/>
      <c r="W225" s="27"/>
      <c r="X225" s="27"/>
      <c r="Y225" s="27"/>
      <c r="Z225" s="27"/>
      <c r="AA225" s="27"/>
      <c r="AB225" s="27"/>
      <c r="AC225" s="27"/>
      <c r="AD225" s="27"/>
      <c r="AE225" s="27"/>
      <c r="AR225" s="145" t="s">
        <v>223</v>
      </c>
      <c r="AT225" s="145" t="s">
        <v>149</v>
      </c>
      <c r="AU225" s="145" t="s">
        <v>155</v>
      </c>
      <c r="AY225" s="15" t="s">
        <v>146</v>
      </c>
      <c r="BE225" s="146">
        <f>IF(N225="základní",J225,0)</f>
        <v>0</v>
      </c>
      <c r="BF225" s="146">
        <f>IF(N225="snížená",J225,0)</f>
        <v>0</v>
      </c>
      <c r="BG225" s="146">
        <f>IF(N225="zákl. přenesená",J225,0)</f>
        <v>0</v>
      </c>
      <c r="BH225" s="146">
        <f>IF(N225="sníž. přenesená",J225,0)</f>
        <v>0</v>
      </c>
      <c r="BI225" s="146">
        <f>IF(N225="nulová",J225,0)</f>
        <v>0</v>
      </c>
      <c r="BJ225" s="15" t="s">
        <v>155</v>
      </c>
      <c r="BK225" s="146">
        <f>ROUND(I225*H225,2)</f>
        <v>0</v>
      </c>
      <c r="BL225" s="15" t="s">
        <v>223</v>
      </c>
      <c r="BM225" s="145" t="s">
        <v>402</v>
      </c>
    </row>
    <row r="226" spans="1:51" s="13" customFormat="1" ht="12">
      <c r="A226" s="481"/>
      <c r="B226" s="482"/>
      <c r="C226" s="481"/>
      <c r="D226" s="483" t="s">
        <v>157</v>
      </c>
      <c r="E226" s="484" t="s">
        <v>1</v>
      </c>
      <c r="F226" s="485" t="s">
        <v>403</v>
      </c>
      <c r="G226" s="481"/>
      <c r="H226" s="486">
        <v>16.842</v>
      </c>
      <c r="I226" s="481"/>
      <c r="J226" s="481"/>
      <c r="K226" s="481"/>
      <c r="L226" s="482"/>
      <c r="M226" s="487"/>
      <c r="N226" s="488"/>
      <c r="O226" s="488"/>
      <c r="P226" s="488"/>
      <c r="Q226" s="488"/>
      <c r="R226" s="488"/>
      <c r="S226" s="488"/>
      <c r="T226" s="489"/>
      <c r="U226" s="481"/>
      <c r="V226" s="481"/>
      <c r="AT226" s="149" t="s">
        <v>157</v>
      </c>
      <c r="AU226" s="149" t="s">
        <v>155</v>
      </c>
      <c r="AV226" s="13" t="s">
        <v>155</v>
      </c>
      <c r="AW226" s="13" t="s">
        <v>30</v>
      </c>
      <c r="AX226" s="13" t="s">
        <v>82</v>
      </c>
      <c r="AY226" s="149" t="s">
        <v>146</v>
      </c>
    </row>
    <row r="227" spans="1:65" s="2" customFormat="1" ht="16.5" customHeight="1">
      <c r="A227" s="393"/>
      <c r="B227" s="394"/>
      <c r="C227" s="471" t="s">
        <v>404</v>
      </c>
      <c r="D227" s="471" t="s">
        <v>149</v>
      </c>
      <c r="E227" s="472" t="s">
        <v>405</v>
      </c>
      <c r="F227" s="473" t="s">
        <v>406</v>
      </c>
      <c r="G227" s="474" t="s">
        <v>152</v>
      </c>
      <c r="H227" s="475">
        <v>27.093</v>
      </c>
      <c r="I227" s="381"/>
      <c r="J227" s="476">
        <f>ROUND(I227*H227,2)</f>
        <v>0</v>
      </c>
      <c r="K227" s="473" t="s">
        <v>153</v>
      </c>
      <c r="L227" s="394"/>
      <c r="M227" s="477" t="s">
        <v>1</v>
      </c>
      <c r="N227" s="478" t="s">
        <v>40</v>
      </c>
      <c r="O227" s="479">
        <v>0.233</v>
      </c>
      <c r="P227" s="479">
        <f>O227*H227</f>
        <v>6.3126690000000005</v>
      </c>
      <c r="Q227" s="479">
        <v>0.0003</v>
      </c>
      <c r="R227" s="479">
        <f>Q227*H227</f>
        <v>0.008127899999999999</v>
      </c>
      <c r="S227" s="479">
        <v>0</v>
      </c>
      <c r="T227" s="480">
        <f>S227*H227</f>
        <v>0</v>
      </c>
      <c r="U227" s="393"/>
      <c r="V227" s="393"/>
      <c r="W227" s="27"/>
      <c r="X227" s="27"/>
      <c r="Y227" s="27"/>
      <c r="Z227" s="27"/>
      <c r="AA227" s="27"/>
      <c r="AB227" s="27"/>
      <c r="AC227" s="27"/>
      <c r="AD227" s="27"/>
      <c r="AE227" s="27"/>
      <c r="AR227" s="145" t="s">
        <v>223</v>
      </c>
      <c r="AT227" s="145" t="s">
        <v>149</v>
      </c>
      <c r="AU227" s="145" t="s">
        <v>155</v>
      </c>
      <c r="AY227" s="15" t="s">
        <v>146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5" t="s">
        <v>155</v>
      </c>
      <c r="BK227" s="146">
        <f>ROUND(I227*H227,2)</f>
        <v>0</v>
      </c>
      <c r="BL227" s="15" t="s">
        <v>223</v>
      </c>
      <c r="BM227" s="145" t="s">
        <v>407</v>
      </c>
    </row>
    <row r="228" spans="1:65" s="2" customFormat="1" ht="16.5" customHeight="1">
      <c r="A228" s="393"/>
      <c r="B228" s="394"/>
      <c r="C228" s="491" t="s">
        <v>408</v>
      </c>
      <c r="D228" s="491" t="s">
        <v>312</v>
      </c>
      <c r="E228" s="492" t="s">
        <v>409</v>
      </c>
      <c r="F228" s="493" t="s">
        <v>410</v>
      </c>
      <c r="G228" s="494" t="s">
        <v>152</v>
      </c>
      <c r="H228" s="495">
        <v>29.802</v>
      </c>
      <c r="I228" s="382"/>
      <c r="J228" s="496">
        <f>ROUND(I228*H228,2)</f>
        <v>0</v>
      </c>
      <c r="K228" s="493" t="s">
        <v>153</v>
      </c>
      <c r="L228" s="497"/>
      <c r="M228" s="498" t="s">
        <v>1</v>
      </c>
      <c r="N228" s="499" t="s">
        <v>40</v>
      </c>
      <c r="O228" s="479">
        <v>0</v>
      </c>
      <c r="P228" s="479">
        <f>O228*H228</f>
        <v>0</v>
      </c>
      <c r="Q228" s="479">
        <v>0.00264</v>
      </c>
      <c r="R228" s="479">
        <f>Q228*H228</f>
        <v>0.07867728</v>
      </c>
      <c r="S228" s="479">
        <v>0</v>
      </c>
      <c r="T228" s="480">
        <f>S228*H228</f>
        <v>0</v>
      </c>
      <c r="U228" s="393"/>
      <c r="V228" s="393"/>
      <c r="W228" s="27"/>
      <c r="X228" s="27"/>
      <c r="Y228" s="27"/>
      <c r="Z228" s="27"/>
      <c r="AA228" s="27"/>
      <c r="AB228" s="27"/>
      <c r="AC228" s="27"/>
      <c r="AD228" s="27"/>
      <c r="AE228" s="27"/>
      <c r="AR228" s="145" t="s">
        <v>311</v>
      </c>
      <c r="AT228" s="145" t="s">
        <v>312</v>
      </c>
      <c r="AU228" s="145" t="s">
        <v>155</v>
      </c>
      <c r="AY228" s="15" t="s">
        <v>146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5" t="s">
        <v>155</v>
      </c>
      <c r="BK228" s="146">
        <f>ROUND(I228*H228,2)</f>
        <v>0</v>
      </c>
      <c r="BL228" s="15" t="s">
        <v>223</v>
      </c>
      <c r="BM228" s="145" t="s">
        <v>411</v>
      </c>
    </row>
    <row r="229" spans="1:51" s="13" customFormat="1" ht="12">
      <c r="A229" s="481"/>
      <c r="B229" s="482"/>
      <c r="C229" s="481"/>
      <c r="D229" s="483" t="s">
        <v>157</v>
      </c>
      <c r="E229" s="481"/>
      <c r="F229" s="485" t="s">
        <v>412</v>
      </c>
      <c r="G229" s="481"/>
      <c r="H229" s="486">
        <v>29.802</v>
      </c>
      <c r="I229" s="481"/>
      <c r="J229" s="481"/>
      <c r="K229" s="481"/>
      <c r="L229" s="482"/>
      <c r="M229" s="487"/>
      <c r="N229" s="488"/>
      <c r="O229" s="488"/>
      <c r="P229" s="488"/>
      <c r="Q229" s="488"/>
      <c r="R229" s="488"/>
      <c r="S229" s="488"/>
      <c r="T229" s="489"/>
      <c r="U229" s="481"/>
      <c r="V229" s="481"/>
      <c r="AT229" s="149" t="s">
        <v>157</v>
      </c>
      <c r="AU229" s="149" t="s">
        <v>155</v>
      </c>
      <c r="AV229" s="13" t="s">
        <v>155</v>
      </c>
      <c r="AW229" s="13" t="s">
        <v>3</v>
      </c>
      <c r="AX229" s="13" t="s">
        <v>82</v>
      </c>
      <c r="AY229" s="149" t="s">
        <v>146</v>
      </c>
    </row>
    <row r="230" spans="1:65" s="2" customFormat="1" ht="24.2" customHeight="1">
      <c r="A230" s="393"/>
      <c r="B230" s="394"/>
      <c r="C230" s="471" t="s">
        <v>413</v>
      </c>
      <c r="D230" s="471" t="s">
        <v>149</v>
      </c>
      <c r="E230" s="472" t="s">
        <v>414</v>
      </c>
      <c r="F230" s="473" t="s">
        <v>415</v>
      </c>
      <c r="G230" s="474" t="s">
        <v>184</v>
      </c>
      <c r="H230" s="475">
        <v>18.965</v>
      </c>
      <c r="I230" s="381"/>
      <c r="J230" s="476">
        <f>ROUND(I230*H230,2)</f>
        <v>0</v>
      </c>
      <c r="K230" s="473" t="s">
        <v>153</v>
      </c>
      <c r="L230" s="394"/>
      <c r="M230" s="477" t="s">
        <v>1</v>
      </c>
      <c r="N230" s="478" t="s">
        <v>40</v>
      </c>
      <c r="O230" s="479">
        <v>0.117</v>
      </c>
      <c r="P230" s="479">
        <f>O230*H230</f>
        <v>2.218905</v>
      </c>
      <c r="Q230" s="479">
        <v>0</v>
      </c>
      <c r="R230" s="479">
        <f>Q230*H230</f>
        <v>0</v>
      </c>
      <c r="S230" s="479">
        <v>0</v>
      </c>
      <c r="T230" s="480">
        <f>S230*H230</f>
        <v>0</v>
      </c>
      <c r="U230" s="393"/>
      <c r="V230" s="393"/>
      <c r="W230" s="27"/>
      <c r="X230" s="27"/>
      <c r="Y230" s="27"/>
      <c r="Z230" s="27"/>
      <c r="AA230" s="27"/>
      <c r="AB230" s="27"/>
      <c r="AC230" s="27"/>
      <c r="AD230" s="27"/>
      <c r="AE230" s="27"/>
      <c r="AR230" s="145" t="s">
        <v>223</v>
      </c>
      <c r="AT230" s="145" t="s">
        <v>149</v>
      </c>
      <c r="AU230" s="145" t="s">
        <v>155</v>
      </c>
      <c r="AY230" s="15" t="s">
        <v>146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5" t="s">
        <v>155</v>
      </c>
      <c r="BK230" s="146">
        <f>ROUND(I230*H230,2)</f>
        <v>0</v>
      </c>
      <c r="BL230" s="15" t="s">
        <v>223</v>
      </c>
      <c r="BM230" s="145" t="s">
        <v>416</v>
      </c>
    </row>
    <row r="231" spans="1:51" s="13" customFormat="1" ht="12">
      <c r="A231" s="481"/>
      <c r="B231" s="482"/>
      <c r="C231" s="481"/>
      <c r="D231" s="483" t="s">
        <v>157</v>
      </c>
      <c r="E231" s="484" t="s">
        <v>1</v>
      </c>
      <c r="F231" s="485" t="s">
        <v>417</v>
      </c>
      <c r="G231" s="481"/>
      <c r="H231" s="486">
        <v>18.965</v>
      </c>
      <c r="I231" s="481"/>
      <c r="J231" s="481"/>
      <c r="K231" s="481"/>
      <c r="L231" s="482"/>
      <c r="M231" s="487"/>
      <c r="N231" s="488"/>
      <c r="O231" s="488"/>
      <c r="P231" s="488"/>
      <c r="Q231" s="488"/>
      <c r="R231" s="488"/>
      <c r="S231" s="488"/>
      <c r="T231" s="489"/>
      <c r="U231" s="481"/>
      <c r="V231" s="481"/>
      <c r="AT231" s="149" t="s">
        <v>157</v>
      </c>
      <c r="AU231" s="149" t="s">
        <v>155</v>
      </c>
      <c r="AV231" s="13" t="s">
        <v>155</v>
      </c>
      <c r="AW231" s="13" t="s">
        <v>30</v>
      </c>
      <c r="AX231" s="13" t="s">
        <v>82</v>
      </c>
      <c r="AY231" s="149" t="s">
        <v>146</v>
      </c>
    </row>
    <row r="232" spans="1:65" s="2" customFormat="1" ht="16.5" customHeight="1">
      <c r="A232" s="393"/>
      <c r="B232" s="394"/>
      <c r="C232" s="471" t="s">
        <v>418</v>
      </c>
      <c r="D232" s="471" t="s">
        <v>149</v>
      </c>
      <c r="E232" s="472" t="s">
        <v>419</v>
      </c>
      <c r="F232" s="473" t="s">
        <v>420</v>
      </c>
      <c r="G232" s="474" t="s">
        <v>184</v>
      </c>
      <c r="H232" s="475">
        <v>24.73</v>
      </c>
      <c r="I232" s="381"/>
      <c r="J232" s="476">
        <f>ROUND(I232*H232,2)</f>
        <v>0</v>
      </c>
      <c r="K232" s="473" t="s">
        <v>153</v>
      </c>
      <c r="L232" s="394"/>
      <c r="M232" s="477" t="s">
        <v>1</v>
      </c>
      <c r="N232" s="478" t="s">
        <v>40</v>
      </c>
      <c r="O232" s="479">
        <v>0.306</v>
      </c>
      <c r="P232" s="479">
        <f>O232*H232</f>
        <v>7.56738</v>
      </c>
      <c r="Q232" s="479">
        <v>3E-05</v>
      </c>
      <c r="R232" s="479">
        <f>Q232*H232</f>
        <v>0.0007419</v>
      </c>
      <c r="S232" s="479">
        <v>0</v>
      </c>
      <c r="T232" s="480">
        <f>S232*H232</f>
        <v>0</v>
      </c>
      <c r="U232" s="393"/>
      <c r="V232" s="393"/>
      <c r="W232" s="27"/>
      <c r="X232" s="27"/>
      <c r="Y232" s="27"/>
      <c r="Z232" s="27"/>
      <c r="AA232" s="27"/>
      <c r="AB232" s="27"/>
      <c r="AC232" s="27"/>
      <c r="AD232" s="27"/>
      <c r="AE232" s="27"/>
      <c r="AR232" s="145" t="s">
        <v>223</v>
      </c>
      <c r="AT232" s="145" t="s">
        <v>149</v>
      </c>
      <c r="AU232" s="145" t="s">
        <v>155</v>
      </c>
      <c r="AY232" s="15" t="s">
        <v>146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5" t="s">
        <v>155</v>
      </c>
      <c r="BK232" s="146">
        <f>ROUND(I232*H232,2)</f>
        <v>0</v>
      </c>
      <c r="BL232" s="15" t="s">
        <v>223</v>
      </c>
      <c r="BM232" s="145" t="s">
        <v>421</v>
      </c>
    </row>
    <row r="233" spans="1:65" s="2" customFormat="1" ht="24.2" customHeight="1">
      <c r="A233" s="393"/>
      <c r="B233" s="394"/>
      <c r="C233" s="471" t="s">
        <v>422</v>
      </c>
      <c r="D233" s="471" t="s">
        <v>149</v>
      </c>
      <c r="E233" s="472" t="s">
        <v>423</v>
      </c>
      <c r="F233" s="473" t="s">
        <v>424</v>
      </c>
      <c r="G233" s="474" t="s">
        <v>231</v>
      </c>
      <c r="H233" s="475">
        <v>293.378</v>
      </c>
      <c r="I233" s="381"/>
      <c r="J233" s="476">
        <f>ROUND(I233*H233,2)</f>
        <v>0</v>
      </c>
      <c r="K233" s="473" t="s">
        <v>153</v>
      </c>
      <c r="L233" s="394"/>
      <c r="M233" s="477" t="s">
        <v>1</v>
      </c>
      <c r="N233" s="478" t="s">
        <v>40</v>
      </c>
      <c r="O233" s="479">
        <v>0</v>
      </c>
      <c r="P233" s="479">
        <f>O233*H233</f>
        <v>0</v>
      </c>
      <c r="Q233" s="479">
        <v>0</v>
      </c>
      <c r="R233" s="479">
        <f>Q233*H233</f>
        <v>0</v>
      </c>
      <c r="S233" s="479">
        <v>0</v>
      </c>
      <c r="T233" s="480">
        <f>S233*H233</f>
        <v>0</v>
      </c>
      <c r="U233" s="393"/>
      <c r="V233" s="393"/>
      <c r="W233" s="27"/>
      <c r="X233" s="27"/>
      <c r="Y233" s="27"/>
      <c r="Z233" s="27"/>
      <c r="AA233" s="27"/>
      <c r="AB233" s="27"/>
      <c r="AC233" s="27"/>
      <c r="AD233" s="27"/>
      <c r="AE233" s="27"/>
      <c r="AR233" s="145" t="s">
        <v>223</v>
      </c>
      <c r="AT233" s="145" t="s">
        <v>149</v>
      </c>
      <c r="AU233" s="145" t="s">
        <v>155</v>
      </c>
      <c r="AY233" s="15" t="s">
        <v>146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5" t="s">
        <v>155</v>
      </c>
      <c r="BK233" s="146">
        <f>ROUND(I233*H233,2)</f>
        <v>0</v>
      </c>
      <c r="BL233" s="15" t="s">
        <v>223</v>
      </c>
      <c r="BM233" s="145" t="s">
        <v>425</v>
      </c>
    </row>
    <row r="234" spans="1:63" s="12" customFormat="1" ht="22.9" customHeight="1">
      <c r="A234" s="460"/>
      <c r="B234" s="461"/>
      <c r="C234" s="460"/>
      <c r="D234" s="462" t="s">
        <v>73</v>
      </c>
      <c r="E234" s="469" t="s">
        <v>426</v>
      </c>
      <c r="F234" s="469" t="s">
        <v>427</v>
      </c>
      <c r="G234" s="460"/>
      <c r="H234" s="460"/>
      <c r="I234" s="460"/>
      <c r="J234" s="470">
        <f>BK234</f>
        <v>0</v>
      </c>
      <c r="K234" s="460"/>
      <c r="L234" s="461"/>
      <c r="M234" s="465"/>
      <c r="N234" s="466"/>
      <c r="O234" s="466"/>
      <c r="P234" s="467">
        <f>SUM(P235:P239)</f>
        <v>8.05364</v>
      </c>
      <c r="Q234" s="466"/>
      <c r="R234" s="467">
        <f>SUM(R235:R239)</f>
        <v>0.2263472</v>
      </c>
      <c r="S234" s="466"/>
      <c r="T234" s="468">
        <f>SUM(T235:T239)</f>
        <v>0</v>
      </c>
      <c r="U234" s="460"/>
      <c r="V234" s="460"/>
      <c r="AR234" s="123" t="s">
        <v>155</v>
      </c>
      <c r="AT234" s="130" t="s">
        <v>73</v>
      </c>
      <c r="AU234" s="130" t="s">
        <v>82</v>
      </c>
      <c r="AY234" s="123" t="s">
        <v>146</v>
      </c>
      <c r="BK234" s="131">
        <f>SUM(BK235:BK239)</f>
        <v>0</v>
      </c>
    </row>
    <row r="235" spans="1:65" s="2" customFormat="1" ht="16.5" customHeight="1">
      <c r="A235" s="393"/>
      <c r="B235" s="394"/>
      <c r="C235" s="471" t="s">
        <v>428</v>
      </c>
      <c r="D235" s="471" t="s">
        <v>149</v>
      </c>
      <c r="E235" s="472" t="s">
        <v>429</v>
      </c>
      <c r="F235" s="473" t="s">
        <v>430</v>
      </c>
      <c r="G235" s="474" t="s">
        <v>152</v>
      </c>
      <c r="H235" s="475">
        <v>11.74</v>
      </c>
      <c r="I235" s="381"/>
      <c r="J235" s="476">
        <f>ROUND(I235*H235,2)</f>
        <v>0</v>
      </c>
      <c r="K235" s="473" t="s">
        <v>153</v>
      </c>
      <c r="L235" s="394"/>
      <c r="M235" s="477" t="s">
        <v>1</v>
      </c>
      <c r="N235" s="478" t="s">
        <v>40</v>
      </c>
      <c r="O235" s="479">
        <v>0.044</v>
      </c>
      <c r="P235" s="479">
        <f>O235*H235</f>
        <v>0.51656</v>
      </c>
      <c r="Q235" s="479">
        <v>0.0003</v>
      </c>
      <c r="R235" s="479">
        <f>Q235*H235</f>
        <v>0.003522</v>
      </c>
      <c r="S235" s="479">
        <v>0</v>
      </c>
      <c r="T235" s="480">
        <f>S235*H235</f>
        <v>0</v>
      </c>
      <c r="U235" s="393"/>
      <c r="V235" s="393"/>
      <c r="W235" s="27"/>
      <c r="X235" s="27"/>
      <c r="Y235" s="27"/>
      <c r="Z235" s="27"/>
      <c r="AA235" s="27"/>
      <c r="AB235" s="27"/>
      <c r="AC235" s="27"/>
      <c r="AD235" s="27"/>
      <c r="AE235" s="27"/>
      <c r="AR235" s="145" t="s">
        <v>223</v>
      </c>
      <c r="AT235" s="145" t="s">
        <v>149</v>
      </c>
      <c r="AU235" s="145" t="s">
        <v>155</v>
      </c>
      <c r="AY235" s="15" t="s">
        <v>146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5" t="s">
        <v>155</v>
      </c>
      <c r="BK235" s="146">
        <f>ROUND(I235*H235,2)</f>
        <v>0</v>
      </c>
      <c r="BL235" s="15" t="s">
        <v>223</v>
      </c>
      <c r="BM235" s="145" t="s">
        <v>431</v>
      </c>
    </row>
    <row r="236" spans="1:65" s="2" customFormat="1" ht="33" customHeight="1">
      <c r="A236" s="393"/>
      <c r="B236" s="394"/>
      <c r="C236" s="471" t="s">
        <v>432</v>
      </c>
      <c r="D236" s="471" t="s">
        <v>149</v>
      </c>
      <c r="E236" s="472" t="s">
        <v>433</v>
      </c>
      <c r="F236" s="473" t="s">
        <v>434</v>
      </c>
      <c r="G236" s="474" t="s">
        <v>152</v>
      </c>
      <c r="H236" s="475">
        <v>11.74</v>
      </c>
      <c r="I236" s="381"/>
      <c r="J236" s="476">
        <f>ROUND(I236*H236,2)</f>
        <v>0</v>
      </c>
      <c r="K236" s="473" t="s">
        <v>153</v>
      </c>
      <c r="L236" s="394"/>
      <c r="M236" s="477" t="s">
        <v>1</v>
      </c>
      <c r="N236" s="478" t="s">
        <v>40</v>
      </c>
      <c r="O236" s="479">
        <v>0.642</v>
      </c>
      <c r="P236" s="479">
        <f>O236*H236</f>
        <v>7.5370800000000004</v>
      </c>
      <c r="Q236" s="479">
        <v>0.006</v>
      </c>
      <c r="R236" s="479">
        <f>Q236*H236</f>
        <v>0.07044</v>
      </c>
      <c r="S236" s="479">
        <v>0</v>
      </c>
      <c r="T236" s="480">
        <f>S236*H236</f>
        <v>0</v>
      </c>
      <c r="U236" s="393"/>
      <c r="V236" s="393"/>
      <c r="W236" s="27"/>
      <c r="X236" s="27"/>
      <c r="Y236" s="27"/>
      <c r="Z236" s="27"/>
      <c r="AA236" s="27"/>
      <c r="AB236" s="27"/>
      <c r="AC236" s="27"/>
      <c r="AD236" s="27"/>
      <c r="AE236" s="27"/>
      <c r="AR236" s="145" t="s">
        <v>223</v>
      </c>
      <c r="AT236" s="145" t="s">
        <v>149</v>
      </c>
      <c r="AU236" s="145" t="s">
        <v>155</v>
      </c>
      <c r="AY236" s="15" t="s">
        <v>146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5" t="s">
        <v>155</v>
      </c>
      <c r="BK236" s="146">
        <f>ROUND(I236*H236,2)</f>
        <v>0</v>
      </c>
      <c r="BL236" s="15" t="s">
        <v>223</v>
      </c>
      <c r="BM236" s="145" t="s">
        <v>435</v>
      </c>
    </row>
    <row r="237" spans="1:65" s="2" customFormat="1" ht="16.5" customHeight="1">
      <c r="A237" s="393"/>
      <c r="B237" s="394"/>
      <c r="C237" s="491" t="s">
        <v>436</v>
      </c>
      <c r="D237" s="491" t="s">
        <v>312</v>
      </c>
      <c r="E237" s="492" t="s">
        <v>437</v>
      </c>
      <c r="F237" s="493" t="s">
        <v>438</v>
      </c>
      <c r="G237" s="494" t="s">
        <v>152</v>
      </c>
      <c r="H237" s="495">
        <v>12.914</v>
      </c>
      <c r="I237" s="382"/>
      <c r="J237" s="496">
        <f>ROUND(I237*H237,2)</f>
        <v>0</v>
      </c>
      <c r="K237" s="493" t="s">
        <v>153</v>
      </c>
      <c r="L237" s="497"/>
      <c r="M237" s="498" t="s">
        <v>1</v>
      </c>
      <c r="N237" s="499" t="s">
        <v>40</v>
      </c>
      <c r="O237" s="479">
        <v>0</v>
      </c>
      <c r="P237" s="479">
        <f>O237*H237</f>
        <v>0</v>
      </c>
      <c r="Q237" s="479">
        <v>0.0118</v>
      </c>
      <c r="R237" s="479">
        <f>Q237*H237</f>
        <v>0.1523852</v>
      </c>
      <c r="S237" s="479">
        <v>0</v>
      </c>
      <c r="T237" s="480">
        <f>S237*H237</f>
        <v>0</v>
      </c>
      <c r="U237" s="393"/>
      <c r="V237" s="393"/>
      <c r="W237" s="27"/>
      <c r="X237" s="27"/>
      <c r="Y237" s="27"/>
      <c r="Z237" s="27"/>
      <c r="AA237" s="27"/>
      <c r="AB237" s="27"/>
      <c r="AC237" s="27"/>
      <c r="AD237" s="27"/>
      <c r="AE237" s="27"/>
      <c r="AR237" s="145" t="s">
        <v>311</v>
      </c>
      <c r="AT237" s="145" t="s">
        <v>312</v>
      </c>
      <c r="AU237" s="145" t="s">
        <v>155</v>
      </c>
      <c r="AY237" s="15" t="s">
        <v>146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5" t="s">
        <v>155</v>
      </c>
      <c r="BK237" s="146">
        <f>ROUND(I237*H237,2)</f>
        <v>0</v>
      </c>
      <c r="BL237" s="15" t="s">
        <v>223</v>
      </c>
      <c r="BM237" s="145" t="s">
        <v>439</v>
      </c>
    </row>
    <row r="238" spans="1:51" s="13" customFormat="1" ht="12">
      <c r="A238" s="481"/>
      <c r="B238" s="482"/>
      <c r="C238" s="481"/>
      <c r="D238" s="483" t="s">
        <v>157</v>
      </c>
      <c r="E238" s="481"/>
      <c r="F238" s="485" t="s">
        <v>440</v>
      </c>
      <c r="G238" s="481"/>
      <c r="H238" s="486">
        <v>12.914</v>
      </c>
      <c r="I238" s="481"/>
      <c r="J238" s="481"/>
      <c r="K238" s="481"/>
      <c r="L238" s="482"/>
      <c r="M238" s="487"/>
      <c r="N238" s="488"/>
      <c r="O238" s="488"/>
      <c r="P238" s="488"/>
      <c r="Q238" s="488"/>
      <c r="R238" s="488"/>
      <c r="S238" s="488"/>
      <c r="T238" s="489"/>
      <c r="U238" s="481"/>
      <c r="V238" s="481"/>
      <c r="AT238" s="149" t="s">
        <v>157</v>
      </c>
      <c r="AU238" s="149" t="s">
        <v>155</v>
      </c>
      <c r="AV238" s="13" t="s">
        <v>155</v>
      </c>
      <c r="AW238" s="13" t="s">
        <v>3</v>
      </c>
      <c r="AX238" s="13" t="s">
        <v>82</v>
      </c>
      <c r="AY238" s="149" t="s">
        <v>146</v>
      </c>
    </row>
    <row r="239" spans="1:65" s="2" customFormat="1" ht="24.2" customHeight="1">
      <c r="A239" s="393"/>
      <c r="B239" s="394"/>
      <c r="C239" s="471" t="s">
        <v>441</v>
      </c>
      <c r="D239" s="471" t="s">
        <v>149</v>
      </c>
      <c r="E239" s="472" t="s">
        <v>442</v>
      </c>
      <c r="F239" s="473" t="s">
        <v>443</v>
      </c>
      <c r="G239" s="474" t="s">
        <v>231</v>
      </c>
      <c r="H239" s="475">
        <v>125.489</v>
      </c>
      <c r="I239" s="381"/>
      <c r="J239" s="476">
        <f>ROUND(I239*H239,2)</f>
        <v>0</v>
      </c>
      <c r="K239" s="473" t="s">
        <v>153</v>
      </c>
      <c r="L239" s="394"/>
      <c r="M239" s="477" t="s">
        <v>1</v>
      </c>
      <c r="N239" s="478" t="s">
        <v>40</v>
      </c>
      <c r="O239" s="479">
        <v>0</v>
      </c>
      <c r="P239" s="479">
        <f>O239*H239</f>
        <v>0</v>
      </c>
      <c r="Q239" s="479">
        <v>0</v>
      </c>
      <c r="R239" s="479">
        <f>Q239*H239</f>
        <v>0</v>
      </c>
      <c r="S239" s="479">
        <v>0</v>
      </c>
      <c r="T239" s="480">
        <f>S239*H239</f>
        <v>0</v>
      </c>
      <c r="U239" s="393"/>
      <c r="V239" s="393"/>
      <c r="W239" s="27"/>
      <c r="X239" s="27"/>
      <c r="Y239" s="27"/>
      <c r="Z239" s="27"/>
      <c r="AA239" s="27"/>
      <c r="AB239" s="27"/>
      <c r="AC239" s="27"/>
      <c r="AD239" s="27"/>
      <c r="AE239" s="27"/>
      <c r="AR239" s="145" t="s">
        <v>223</v>
      </c>
      <c r="AT239" s="145" t="s">
        <v>149</v>
      </c>
      <c r="AU239" s="145" t="s">
        <v>155</v>
      </c>
      <c r="AY239" s="15" t="s">
        <v>146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5" t="s">
        <v>155</v>
      </c>
      <c r="BK239" s="146">
        <f>ROUND(I239*H239,2)</f>
        <v>0</v>
      </c>
      <c r="BL239" s="15" t="s">
        <v>223</v>
      </c>
      <c r="BM239" s="145" t="s">
        <v>444</v>
      </c>
    </row>
    <row r="240" spans="1:63" s="12" customFormat="1" ht="22.9" customHeight="1">
      <c r="A240" s="460"/>
      <c r="B240" s="461"/>
      <c r="C240" s="460"/>
      <c r="D240" s="462" t="s">
        <v>73</v>
      </c>
      <c r="E240" s="469" t="s">
        <v>445</v>
      </c>
      <c r="F240" s="469" t="s">
        <v>446</v>
      </c>
      <c r="G240" s="460"/>
      <c r="H240" s="460"/>
      <c r="I240" s="460"/>
      <c r="J240" s="470">
        <f>BK240</f>
        <v>0</v>
      </c>
      <c r="K240" s="460"/>
      <c r="L240" s="461"/>
      <c r="M240" s="465"/>
      <c r="N240" s="466"/>
      <c r="O240" s="466"/>
      <c r="P240" s="467">
        <f>SUM(P241:P245)</f>
        <v>4.478400000000001</v>
      </c>
      <c r="Q240" s="466"/>
      <c r="R240" s="467">
        <f>SUM(R241:R245)</f>
        <v>0.0032400000000000003</v>
      </c>
      <c r="S240" s="466"/>
      <c r="T240" s="468">
        <f>SUM(T241:T245)</f>
        <v>0</v>
      </c>
      <c r="U240" s="460"/>
      <c r="V240" s="460"/>
      <c r="AR240" s="123" t="s">
        <v>155</v>
      </c>
      <c r="AT240" s="130" t="s">
        <v>73</v>
      </c>
      <c r="AU240" s="130" t="s">
        <v>82</v>
      </c>
      <c r="AY240" s="123" t="s">
        <v>146</v>
      </c>
      <c r="BK240" s="131">
        <f>SUM(BK241:BK245)</f>
        <v>0</v>
      </c>
    </row>
    <row r="241" spans="1:65" s="2" customFormat="1" ht="16.5" customHeight="1">
      <c r="A241" s="393"/>
      <c r="B241" s="394"/>
      <c r="C241" s="471" t="s">
        <v>447</v>
      </c>
      <c r="D241" s="471" t="s">
        <v>149</v>
      </c>
      <c r="E241" s="472" t="s">
        <v>448</v>
      </c>
      <c r="F241" s="473" t="s">
        <v>449</v>
      </c>
      <c r="G241" s="474" t="s">
        <v>152</v>
      </c>
      <c r="H241" s="475">
        <v>7.2</v>
      </c>
      <c r="I241" s="381"/>
      <c r="J241" s="476">
        <f>ROUND(I241*H241,2)</f>
        <v>0</v>
      </c>
      <c r="K241" s="473" t="s">
        <v>153</v>
      </c>
      <c r="L241" s="394"/>
      <c r="M241" s="477" t="s">
        <v>1</v>
      </c>
      <c r="N241" s="478" t="s">
        <v>40</v>
      </c>
      <c r="O241" s="479">
        <v>0.1</v>
      </c>
      <c r="P241" s="479">
        <f>O241*H241</f>
        <v>0.7200000000000001</v>
      </c>
      <c r="Q241" s="479">
        <v>7E-05</v>
      </c>
      <c r="R241" s="479">
        <f>Q241*H241</f>
        <v>0.000504</v>
      </c>
      <c r="S241" s="479">
        <v>0</v>
      </c>
      <c r="T241" s="480">
        <f>S241*H241</f>
        <v>0</v>
      </c>
      <c r="U241" s="393"/>
      <c r="V241" s="393"/>
      <c r="W241" s="27"/>
      <c r="X241" s="27"/>
      <c r="Y241" s="27"/>
      <c r="Z241" s="27"/>
      <c r="AA241" s="27"/>
      <c r="AB241" s="27"/>
      <c r="AC241" s="27"/>
      <c r="AD241" s="27"/>
      <c r="AE241" s="27"/>
      <c r="AR241" s="145" t="s">
        <v>223</v>
      </c>
      <c r="AT241" s="145" t="s">
        <v>149</v>
      </c>
      <c r="AU241" s="145" t="s">
        <v>155</v>
      </c>
      <c r="AY241" s="15" t="s">
        <v>146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5" t="s">
        <v>155</v>
      </c>
      <c r="BK241" s="146">
        <f>ROUND(I241*H241,2)</f>
        <v>0</v>
      </c>
      <c r="BL241" s="15" t="s">
        <v>223</v>
      </c>
      <c r="BM241" s="145" t="s">
        <v>450</v>
      </c>
    </row>
    <row r="242" spans="1:51" s="13" customFormat="1" ht="12">
      <c r="A242" s="481"/>
      <c r="B242" s="482"/>
      <c r="C242" s="481"/>
      <c r="D242" s="483" t="s">
        <v>157</v>
      </c>
      <c r="E242" s="484" t="s">
        <v>1</v>
      </c>
      <c r="F242" s="485" t="s">
        <v>670</v>
      </c>
      <c r="G242" s="481"/>
      <c r="H242" s="486">
        <v>7.2</v>
      </c>
      <c r="I242" s="481"/>
      <c r="J242" s="481"/>
      <c r="K242" s="481"/>
      <c r="L242" s="482"/>
      <c r="M242" s="487"/>
      <c r="N242" s="488"/>
      <c r="O242" s="488"/>
      <c r="P242" s="488"/>
      <c r="Q242" s="488"/>
      <c r="R242" s="488"/>
      <c r="S242" s="488"/>
      <c r="T242" s="489"/>
      <c r="U242" s="481"/>
      <c r="V242" s="481"/>
      <c r="AT242" s="149" t="s">
        <v>157</v>
      </c>
      <c r="AU242" s="149" t="s">
        <v>155</v>
      </c>
      <c r="AV242" s="13" t="s">
        <v>155</v>
      </c>
      <c r="AW242" s="13" t="s">
        <v>30</v>
      </c>
      <c r="AX242" s="13" t="s">
        <v>82</v>
      </c>
      <c r="AY242" s="149" t="s">
        <v>146</v>
      </c>
    </row>
    <row r="243" spans="1:65" s="2" customFormat="1" ht="24.2" customHeight="1">
      <c r="A243" s="393"/>
      <c r="B243" s="394"/>
      <c r="C243" s="471" t="s">
        <v>451</v>
      </c>
      <c r="D243" s="471" t="s">
        <v>149</v>
      </c>
      <c r="E243" s="472" t="s">
        <v>452</v>
      </c>
      <c r="F243" s="473" t="s">
        <v>453</v>
      </c>
      <c r="G243" s="474" t="s">
        <v>152</v>
      </c>
      <c r="H243" s="475">
        <v>7.2</v>
      </c>
      <c r="I243" s="381"/>
      <c r="J243" s="476">
        <f>ROUND(I243*H243,2)</f>
        <v>0</v>
      </c>
      <c r="K243" s="473" t="s">
        <v>153</v>
      </c>
      <c r="L243" s="394"/>
      <c r="M243" s="477" t="s">
        <v>1</v>
      </c>
      <c r="N243" s="478" t="s">
        <v>40</v>
      </c>
      <c r="O243" s="479">
        <v>0.184</v>
      </c>
      <c r="P243" s="479">
        <f>O243*H243</f>
        <v>1.3248</v>
      </c>
      <c r="Q243" s="479">
        <v>0.00014</v>
      </c>
      <c r="R243" s="479">
        <f>Q243*H243</f>
        <v>0.001008</v>
      </c>
      <c r="S243" s="479">
        <v>0</v>
      </c>
      <c r="T243" s="480">
        <f>S243*H243</f>
        <v>0</v>
      </c>
      <c r="U243" s="393"/>
      <c r="V243" s="393"/>
      <c r="W243" s="27"/>
      <c r="X243" s="27"/>
      <c r="Y243" s="27"/>
      <c r="Z243" s="27"/>
      <c r="AA243" s="27"/>
      <c r="AB243" s="27"/>
      <c r="AC243" s="27"/>
      <c r="AD243" s="27"/>
      <c r="AE243" s="27"/>
      <c r="AR243" s="145" t="s">
        <v>223</v>
      </c>
      <c r="AT243" s="145" t="s">
        <v>149</v>
      </c>
      <c r="AU243" s="145" t="s">
        <v>155</v>
      </c>
      <c r="AY243" s="15" t="s">
        <v>146</v>
      </c>
      <c r="BE243" s="146">
        <f>IF(N243="základní",J243,0)</f>
        <v>0</v>
      </c>
      <c r="BF243" s="146">
        <f>IF(N243="snížená",J243,0)</f>
        <v>0</v>
      </c>
      <c r="BG243" s="146">
        <f>IF(N243="zákl. přenesená",J243,0)</f>
        <v>0</v>
      </c>
      <c r="BH243" s="146">
        <f>IF(N243="sníž. přenesená",J243,0)</f>
        <v>0</v>
      </c>
      <c r="BI243" s="146">
        <f>IF(N243="nulová",J243,0)</f>
        <v>0</v>
      </c>
      <c r="BJ243" s="15" t="s">
        <v>155</v>
      </c>
      <c r="BK243" s="146">
        <f>ROUND(I243*H243,2)</f>
        <v>0</v>
      </c>
      <c r="BL243" s="15" t="s">
        <v>223</v>
      </c>
      <c r="BM243" s="145" t="s">
        <v>454</v>
      </c>
    </row>
    <row r="244" spans="1:65" s="2" customFormat="1" ht="24.2" customHeight="1">
      <c r="A244" s="393"/>
      <c r="B244" s="394"/>
      <c r="C244" s="471" t="s">
        <v>455</v>
      </c>
      <c r="D244" s="471" t="s">
        <v>149</v>
      </c>
      <c r="E244" s="472" t="s">
        <v>456</v>
      </c>
      <c r="F244" s="473" t="s">
        <v>457</v>
      </c>
      <c r="G244" s="474" t="s">
        <v>152</v>
      </c>
      <c r="H244" s="475">
        <v>7.2</v>
      </c>
      <c r="I244" s="381"/>
      <c r="J244" s="476">
        <f>ROUND(I244*H244,2)</f>
        <v>0</v>
      </c>
      <c r="K244" s="473" t="s">
        <v>153</v>
      </c>
      <c r="L244" s="394"/>
      <c r="M244" s="477" t="s">
        <v>1</v>
      </c>
      <c r="N244" s="478" t="s">
        <v>40</v>
      </c>
      <c r="O244" s="479">
        <v>0.166</v>
      </c>
      <c r="P244" s="479">
        <f>O244*H244</f>
        <v>1.1952</v>
      </c>
      <c r="Q244" s="479">
        <v>0.00012</v>
      </c>
      <c r="R244" s="479">
        <f>Q244*H244</f>
        <v>0.0008640000000000001</v>
      </c>
      <c r="S244" s="479">
        <v>0</v>
      </c>
      <c r="T244" s="480">
        <f>S244*H244</f>
        <v>0</v>
      </c>
      <c r="U244" s="393"/>
      <c r="V244" s="393"/>
      <c r="W244" s="27"/>
      <c r="X244" s="27"/>
      <c r="Y244" s="27"/>
      <c r="Z244" s="27"/>
      <c r="AA244" s="27"/>
      <c r="AB244" s="27"/>
      <c r="AC244" s="27"/>
      <c r="AD244" s="27"/>
      <c r="AE244" s="27"/>
      <c r="AR244" s="145" t="s">
        <v>223</v>
      </c>
      <c r="AT244" s="145" t="s">
        <v>149</v>
      </c>
      <c r="AU244" s="145" t="s">
        <v>155</v>
      </c>
      <c r="AY244" s="15" t="s">
        <v>146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5" t="s">
        <v>155</v>
      </c>
      <c r="BK244" s="146">
        <f>ROUND(I244*H244,2)</f>
        <v>0</v>
      </c>
      <c r="BL244" s="15" t="s">
        <v>223</v>
      </c>
      <c r="BM244" s="145" t="s">
        <v>458</v>
      </c>
    </row>
    <row r="245" spans="1:65" s="2" customFormat="1" ht="24.2" customHeight="1">
      <c r="A245" s="393"/>
      <c r="B245" s="394"/>
      <c r="C245" s="471" t="s">
        <v>459</v>
      </c>
      <c r="D245" s="471" t="s">
        <v>149</v>
      </c>
      <c r="E245" s="472" t="s">
        <v>460</v>
      </c>
      <c r="F245" s="473" t="s">
        <v>461</v>
      </c>
      <c r="G245" s="474" t="s">
        <v>152</v>
      </c>
      <c r="H245" s="475">
        <v>7.2</v>
      </c>
      <c r="I245" s="381"/>
      <c r="J245" s="476">
        <f>ROUND(I245*H245,2)</f>
        <v>0</v>
      </c>
      <c r="K245" s="473" t="s">
        <v>153</v>
      </c>
      <c r="L245" s="394"/>
      <c r="M245" s="477" t="s">
        <v>1</v>
      </c>
      <c r="N245" s="478" t="s">
        <v>40</v>
      </c>
      <c r="O245" s="479">
        <v>0.172</v>
      </c>
      <c r="P245" s="479">
        <f>O245*H245</f>
        <v>1.2384</v>
      </c>
      <c r="Q245" s="479">
        <v>0.00012</v>
      </c>
      <c r="R245" s="479">
        <f>Q245*H245</f>
        <v>0.0008640000000000001</v>
      </c>
      <c r="S245" s="479">
        <v>0</v>
      </c>
      <c r="T245" s="480">
        <f>S245*H245</f>
        <v>0</v>
      </c>
      <c r="U245" s="393"/>
      <c r="V245" s="393"/>
      <c r="W245" s="27"/>
      <c r="X245" s="27"/>
      <c r="Y245" s="27"/>
      <c r="Z245" s="27"/>
      <c r="AA245" s="27"/>
      <c r="AB245" s="27"/>
      <c r="AC245" s="27"/>
      <c r="AD245" s="27"/>
      <c r="AE245" s="27"/>
      <c r="AR245" s="145" t="s">
        <v>223</v>
      </c>
      <c r="AT245" s="145" t="s">
        <v>149</v>
      </c>
      <c r="AU245" s="145" t="s">
        <v>155</v>
      </c>
      <c r="AY245" s="15" t="s">
        <v>146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5" t="s">
        <v>155</v>
      </c>
      <c r="BK245" s="146">
        <f>ROUND(I245*H245,2)</f>
        <v>0</v>
      </c>
      <c r="BL245" s="15" t="s">
        <v>223</v>
      </c>
      <c r="BM245" s="145" t="s">
        <v>462</v>
      </c>
    </row>
    <row r="246" spans="1:63" s="12" customFormat="1" ht="22.9" customHeight="1">
      <c r="A246" s="460"/>
      <c r="B246" s="461"/>
      <c r="C246" s="460"/>
      <c r="D246" s="462" t="s">
        <v>73</v>
      </c>
      <c r="E246" s="469" t="s">
        <v>463</v>
      </c>
      <c r="F246" s="469" t="s">
        <v>464</v>
      </c>
      <c r="G246" s="460"/>
      <c r="H246" s="460"/>
      <c r="I246" s="460"/>
      <c r="J246" s="470">
        <f>BK246</f>
        <v>0</v>
      </c>
      <c r="K246" s="460"/>
      <c r="L246" s="461"/>
      <c r="M246" s="465"/>
      <c r="N246" s="466"/>
      <c r="O246" s="466"/>
      <c r="P246" s="467">
        <f>SUM(P247:P250)</f>
        <v>15.66864</v>
      </c>
      <c r="Q246" s="466"/>
      <c r="R246" s="467">
        <f>SUM(R247:R250)</f>
        <v>0.11148839999999999</v>
      </c>
      <c r="S246" s="466"/>
      <c r="T246" s="468">
        <f>SUM(T247:T250)</f>
        <v>0.0233523</v>
      </c>
      <c r="U246" s="460"/>
      <c r="V246" s="460"/>
      <c r="AR246" s="123" t="s">
        <v>155</v>
      </c>
      <c r="AT246" s="130" t="s">
        <v>73</v>
      </c>
      <c r="AU246" s="130" t="s">
        <v>82</v>
      </c>
      <c r="AY246" s="123" t="s">
        <v>146</v>
      </c>
      <c r="BK246" s="131">
        <f>SUM(BK247:BK250)</f>
        <v>0</v>
      </c>
    </row>
    <row r="247" spans="1:65" s="2" customFormat="1" ht="16.5" customHeight="1">
      <c r="A247" s="393"/>
      <c r="B247" s="394"/>
      <c r="C247" s="471" t="s">
        <v>465</v>
      </c>
      <c r="D247" s="471" t="s">
        <v>149</v>
      </c>
      <c r="E247" s="472" t="s">
        <v>466</v>
      </c>
      <c r="F247" s="473" t="s">
        <v>467</v>
      </c>
      <c r="G247" s="474" t="s">
        <v>152</v>
      </c>
      <c r="H247" s="475">
        <v>75.33</v>
      </c>
      <c r="I247" s="381"/>
      <c r="J247" s="476">
        <f>ROUND(I247*H247,2)</f>
        <v>0</v>
      </c>
      <c r="K247" s="473" t="s">
        <v>153</v>
      </c>
      <c r="L247" s="394"/>
      <c r="M247" s="477" t="s">
        <v>1</v>
      </c>
      <c r="N247" s="478" t="s">
        <v>40</v>
      </c>
      <c r="O247" s="479">
        <v>0.074</v>
      </c>
      <c r="P247" s="479">
        <f>O247*H247</f>
        <v>5.57442</v>
      </c>
      <c r="Q247" s="479">
        <v>0.001</v>
      </c>
      <c r="R247" s="479">
        <f>Q247*H247</f>
        <v>0.07533</v>
      </c>
      <c r="S247" s="479">
        <v>0.00031</v>
      </c>
      <c r="T247" s="480">
        <f>S247*H247</f>
        <v>0.0233523</v>
      </c>
      <c r="U247" s="393"/>
      <c r="V247" s="393"/>
      <c r="W247" s="27"/>
      <c r="X247" s="27"/>
      <c r="Y247" s="27"/>
      <c r="Z247" s="27"/>
      <c r="AA247" s="27"/>
      <c r="AB247" s="27"/>
      <c r="AC247" s="27"/>
      <c r="AD247" s="27"/>
      <c r="AE247" s="27"/>
      <c r="AR247" s="145" t="s">
        <v>223</v>
      </c>
      <c r="AT247" s="145" t="s">
        <v>149</v>
      </c>
      <c r="AU247" s="145" t="s">
        <v>155</v>
      </c>
      <c r="AY247" s="15" t="s">
        <v>146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5" t="s">
        <v>155</v>
      </c>
      <c r="BK247" s="146">
        <f>ROUND(I247*H247,2)</f>
        <v>0</v>
      </c>
      <c r="BL247" s="15" t="s">
        <v>223</v>
      </c>
      <c r="BM247" s="145" t="s">
        <v>468</v>
      </c>
    </row>
    <row r="248" spans="1:51" s="13" customFormat="1" ht="12">
      <c r="A248" s="481"/>
      <c r="B248" s="482"/>
      <c r="C248" s="481"/>
      <c r="D248" s="483" t="s">
        <v>157</v>
      </c>
      <c r="E248" s="484" t="s">
        <v>1</v>
      </c>
      <c r="F248" s="485" t="s">
        <v>469</v>
      </c>
      <c r="G248" s="481"/>
      <c r="H248" s="486">
        <v>75.33</v>
      </c>
      <c r="I248" s="481"/>
      <c r="J248" s="481"/>
      <c r="K248" s="481"/>
      <c r="L248" s="482"/>
      <c r="M248" s="487"/>
      <c r="N248" s="488"/>
      <c r="O248" s="488"/>
      <c r="P248" s="488"/>
      <c r="Q248" s="488"/>
      <c r="R248" s="488"/>
      <c r="S248" s="488"/>
      <c r="T248" s="489"/>
      <c r="U248" s="481"/>
      <c r="V248" s="481"/>
      <c r="AT248" s="149" t="s">
        <v>157</v>
      </c>
      <c r="AU248" s="149" t="s">
        <v>155</v>
      </c>
      <c r="AV248" s="13" t="s">
        <v>155</v>
      </c>
      <c r="AW248" s="13" t="s">
        <v>30</v>
      </c>
      <c r="AX248" s="13" t="s">
        <v>82</v>
      </c>
      <c r="AY248" s="149" t="s">
        <v>146</v>
      </c>
    </row>
    <row r="249" spans="1:65" s="2" customFormat="1" ht="24.2" customHeight="1">
      <c r="A249" s="393"/>
      <c r="B249" s="394"/>
      <c r="C249" s="471" t="s">
        <v>470</v>
      </c>
      <c r="D249" s="471" t="s">
        <v>149</v>
      </c>
      <c r="E249" s="472" t="s">
        <v>471</v>
      </c>
      <c r="F249" s="473" t="s">
        <v>472</v>
      </c>
      <c r="G249" s="474" t="s">
        <v>152</v>
      </c>
      <c r="H249" s="475">
        <v>75.33</v>
      </c>
      <c r="I249" s="381"/>
      <c r="J249" s="476">
        <f>ROUND(I249*H249,2)</f>
        <v>0</v>
      </c>
      <c r="K249" s="473" t="s">
        <v>153</v>
      </c>
      <c r="L249" s="394"/>
      <c r="M249" s="477" t="s">
        <v>1</v>
      </c>
      <c r="N249" s="478" t="s">
        <v>40</v>
      </c>
      <c r="O249" s="479">
        <v>0.033</v>
      </c>
      <c r="P249" s="479">
        <f>O249*H249</f>
        <v>2.48589</v>
      </c>
      <c r="Q249" s="479">
        <v>0.0002</v>
      </c>
      <c r="R249" s="479">
        <f>Q249*H249</f>
        <v>0.015066</v>
      </c>
      <c r="S249" s="479">
        <v>0</v>
      </c>
      <c r="T249" s="480">
        <f>S249*H249</f>
        <v>0</v>
      </c>
      <c r="U249" s="393"/>
      <c r="V249" s="393"/>
      <c r="W249" s="27"/>
      <c r="X249" s="27"/>
      <c r="Y249" s="27"/>
      <c r="Z249" s="27"/>
      <c r="AA249" s="27"/>
      <c r="AB249" s="27"/>
      <c r="AC249" s="27"/>
      <c r="AD249" s="27"/>
      <c r="AE249" s="27"/>
      <c r="AR249" s="145" t="s">
        <v>223</v>
      </c>
      <c r="AT249" s="145" t="s">
        <v>149</v>
      </c>
      <c r="AU249" s="145" t="s">
        <v>155</v>
      </c>
      <c r="AY249" s="15" t="s">
        <v>146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5" t="s">
        <v>155</v>
      </c>
      <c r="BK249" s="146">
        <f>ROUND(I249*H249,2)</f>
        <v>0</v>
      </c>
      <c r="BL249" s="15" t="s">
        <v>223</v>
      </c>
      <c r="BM249" s="145" t="s">
        <v>473</v>
      </c>
    </row>
    <row r="250" spans="1:65" s="2" customFormat="1" ht="33" customHeight="1">
      <c r="A250" s="393"/>
      <c r="B250" s="394"/>
      <c r="C250" s="471" t="s">
        <v>474</v>
      </c>
      <c r="D250" s="471" t="s">
        <v>149</v>
      </c>
      <c r="E250" s="472" t="s">
        <v>475</v>
      </c>
      <c r="F250" s="473" t="s">
        <v>476</v>
      </c>
      <c r="G250" s="474" t="s">
        <v>152</v>
      </c>
      <c r="H250" s="475">
        <v>75.33</v>
      </c>
      <c r="I250" s="381"/>
      <c r="J250" s="476">
        <f>ROUND(I250*H250,2)</f>
        <v>0</v>
      </c>
      <c r="K250" s="473" t="s">
        <v>153</v>
      </c>
      <c r="L250" s="394"/>
      <c r="M250" s="477" t="s">
        <v>1</v>
      </c>
      <c r="N250" s="478" t="s">
        <v>40</v>
      </c>
      <c r="O250" s="479">
        <v>0.101</v>
      </c>
      <c r="P250" s="479">
        <f>O250*H250</f>
        <v>7.6083300000000005</v>
      </c>
      <c r="Q250" s="479">
        <v>0.00028</v>
      </c>
      <c r="R250" s="479">
        <f>Q250*H250</f>
        <v>0.021092399999999997</v>
      </c>
      <c r="S250" s="479">
        <v>0</v>
      </c>
      <c r="T250" s="480">
        <f>S250*H250</f>
        <v>0</v>
      </c>
      <c r="U250" s="393"/>
      <c r="V250" s="393"/>
      <c r="W250" s="27"/>
      <c r="X250" s="27"/>
      <c r="Y250" s="27"/>
      <c r="Z250" s="27"/>
      <c r="AA250" s="27"/>
      <c r="AB250" s="27"/>
      <c r="AC250" s="27"/>
      <c r="AD250" s="27"/>
      <c r="AE250" s="27"/>
      <c r="AR250" s="145" t="s">
        <v>223</v>
      </c>
      <c r="AT250" s="145" t="s">
        <v>149</v>
      </c>
      <c r="AU250" s="145" t="s">
        <v>155</v>
      </c>
      <c r="AY250" s="15" t="s">
        <v>146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5" t="s">
        <v>155</v>
      </c>
      <c r="BK250" s="146">
        <f>ROUND(I250*H250,2)</f>
        <v>0</v>
      </c>
      <c r="BL250" s="15" t="s">
        <v>223</v>
      </c>
      <c r="BM250" s="145" t="s">
        <v>477</v>
      </c>
    </row>
    <row r="251" spans="1:63" s="12" customFormat="1" ht="25.9" customHeight="1">
      <c r="A251" s="460"/>
      <c r="B251" s="461"/>
      <c r="C251" s="460"/>
      <c r="D251" s="462" t="s">
        <v>73</v>
      </c>
      <c r="E251" s="463" t="s">
        <v>478</v>
      </c>
      <c r="F251" s="463" t="s">
        <v>479</v>
      </c>
      <c r="G251" s="460"/>
      <c r="H251" s="460"/>
      <c r="I251" s="460"/>
      <c r="J251" s="464">
        <f>BK251</f>
        <v>0</v>
      </c>
      <c r="K251" s="460"/>
      <c r="L251" s="461"/>
      <c r="M251" s="465"/>
      <c r="N251" s="466"/>
      <c r="O251" s="466"/>
      <c r="P251" s="467">
        <f>P252</f>
        <v>12</v>
      </c>
      <c r="Q251" s="466"/>
      <c r="R251" s="467">
        <f>R252</f>
        <v>0</v>
      </c>
      <c r="S251" s="466"/>
      <c r="T251" s="468">
        <f>T252</f>
        <v>0</v>
      </c>
      <c r="U251" s="460"/>
      <c r="V251" s="460"/>
      <c r="AR251" s="123" t="s">
        <v>154</v>
      </c>
      <c r="AT251" s="130" t="s">
        <v>73</v>
      </c>
      <c r="AU251" s="130" t="s">
        <v>74</v>
      </c>
      <c r="AY251" s="123" t="s">
        <v>146</v>
      </c>
      <c r="BK251" s="131">
        <f>BK252</f>
        <v>0</v>
      </c>
    </row>
    <row r="252" spans="1:65" s="2" customFormat="1" ht="24.2" customHeight="1">
      <c r="A252" s="393"/>
      <c r="B252" s="394"/>
      <c r="C252" s="471" t="s">
        <v>480</v>
      </c>
      <c r="D252" s="471" t="s">
        <v>149</v>
      </c>
      <c r="E252" s="472" t="s">
        <v>481</v>
      </c>
      <c r="F252" s="473" t="s">
        <v>482</v>
      </c>
      <c r="G252" s="474" t="s">
        <v>483</v>
      </c>
      <c r="H252" s="475">
        <v>12</v>
      </c>
      <c r="I252" s="381"/>
      <c r="J252" s="476">
        <f>ROUND(I252*H252,2)</f>
        <v>0</v>
      </c>
      <c r="K252" s="473" t="s">
        <v>153</v>
      </c>
      <c r="L252" s="394"/>
      <c r="M252" s="477" t="s">
        <v>1</v>
      </c>
      <c r="N252" s="478" t="s">
        <v>40</v>
      </c>
      <c r="O252" s="479">
        <v>1</v>
      </c>
      <c r="P252" s="479">
        <f>O252*H252</f>
        <v>12</v>
      </c>
      <c r="Q252" s="479">
        <v>0</v>
      </c>
      <c r="R252" s="479">
        <f>Q252*H252</f>
        <v>0</v>
      </c>
      <c r="S252" s="479">
        <v>0</v>
      </c>
      <c r="T252" s="480">
        <f>S252*H252</f>
        <v>0</v>
      </c>
      <c r="U252" s="393"/>
      <c r="V252" s="393"/>
      <c r="W252" s="27"/>
      <c r="X252" s="27"/>
      <c r="Y252" s="27"/>
      <c r="Z252" s="27"/>
      <c r="AA252" s="27"/>
      <c r="AB252" s="27"/>
      <c r="AC252" s="27"/>
      <c r="AD252" s="27"/>
      <c r="AE252" s="27"/>
      <c r="AR252" s="145" t="s">
        <v>484</v>
      </c>
      <c r="AT252" s="145" t="s">
        <v>149</v>
      </c>
      <c r="AU252" s="145" t="s">
        <v>82</v>
      </c>
      <c r="AY252" s="15" t="s">
        <v>146</v>
      </c>
      <c r="BE252" s="146">
        <f>IF(N252="základní",J252,0)</f>
        <v>0</v>
      </c>
      <c r="BF252" s="146">
        <f>IF(N252="snížená",J252,0)</f>
        <v>0</v>
      </c>
      <c r="BG252" s="146">
        <f>IF(N252="zákl. přenesená",J252,0)</f>
        <v>0</v>
      </c>
      <c r="BH252" s="146">
        <f>IF(N252="sníž. přenesená",J252,0)</f>
        <v>0</v>
      </c>
      <c r="BI252" s="146">
        <f>IF(N252="nulová",J252,0)</f>
        <v>0</v>
      </c>
      <c r="BJ252" s="15" t="s">
        <v>155</v>
      </c>
      <c r="BK252" s="146">
        <f>ROUND(I252*H252,2)</f>
        <v>0</v>
      </c>
      <c r="BL252" s="15" t="s">
        <v>484</v>
      </c>
      <c r="BM252" s="145" t="s">
        <v>485</v>
      </c>
    </row>
    <row r="253" spans="1:63" s="12" customFormat="1" ht="25.9" customHeight="1">
      <c r="A253" s="460"/>
      <c r="B253" s="461"/>
      <c r="C253" s="460"/>
      <c r="D253" s="462" t="s">
        <v>73</v>
      </c>
      <c r="E253" s="463" t="s">
        <v>486</v>
      </c>
      <c r="F253" s="463" t="s">
        <v>487</v>
      </c>
      <c r="G253" s="460"/>
      <c r="H253" s="460"/>
      <c r="I253" s="460"/>
      <c r="J253" s="464">
        <f>BK253</f>
        <v>0</v>
      </c>
      <c r="K253" s="460"/>
      <c r="L253" s="461"/>
      <c r="M253" s="465"/>
      <c r="N253" s="466"/>
      <c r="O253" s="466"/>
      <c r="P253" s="467">
        <f>P254</f>
        <v>0</v>
      </c>
      <c r="Q253" s="466"/>
      <c r="R253" s="467">
        <f>R254</f>
        <v>0</v>
      </c>
      <c r="S253" s="466"/>
      <c r="T253" s="468">
        <f>T254</f>
        <v>0</v>
      </c>
      <c r="U253" s="460"/>
      <c r="V253" s="460"/>
      <c r="AR253" s="123" t="s">
        <v>173</v>
      </c>
      <c r="AT253" s="130" t="s">
        <v>73</v>
      </c>
      <c r="AU253" s="130" t="s">
        <v>74</v>
      </c>
      <c r="AY253" s="123" t="s">
        <v>146</v>
      </c>
      <c r="BK253" s="131">
        <f>BK254</f>
        <v>0</v>
      </c>
    </row>
    <row r="254" spans="1:63" s="12" customFormat="1" ht="22.9" customHeight="1">
      <c r="A254" s="460"/>
      <c r="B254" s="461"/>
      <c r="C254" s="460"/>
      <c r="D254" s="462" t="s">
        <v>73</v>
      </c>
      <c r="E254" s="469" t="s">
        <v>488</v>
      </c>
      <c r="F254" s="469" t="s">
        <v>489</v>
      </c>
      <c r="G254" s="460"/>
      <c r="H254" s="460"/>
      <c r="I254" s="460"/>
      <c r="J254" s="470">
        <f>BK254</f>
        <v>0</v>
      </c>
      <c r="K254" s="460"/>
      <c r="L254" s="461"/>
      <c r="M254" s="465"/>
      <c r="N254" s="466"/>
      <c r="O254" s="466"/>
      <c r="P254" s="467">
        <f>P255</f>
        <v>0</v>
      </c>
      <c r="Q254" s="466"/>
      <c r="R254" s="467">
        <f>R255</f>
        <v>0</v>
      </c>
      <c r="S254" s="466"/>
      <c r="T254" s="468">
        <f>T255</f>
        <v>0</v>
      </c>
      <c r="U254" s="460"/>
      <c r="V254" s="460"/>
      <c r="AR254" s="123" t="s">
        <v>173</v>
      </c>
      <c r="AT254" s="130" t="s">
        <v>73</v>
      </c>
      <c r="AU254" s="130" t="s">
        <v>82</v>
      </c>
      <c r="AY254" s="123" t="s">
        <v>146</v>
      </c>
      <c r="BK254" s="131">
        <f>BK255</f>
        <v>0</v>
      </c>
    </row>
    <row r="255" spans="1:65" s="2" customFormat="1" ht="16.5" customHeight="1">
      <c r="A255" s="393"/>
      <c r="B255" s="394"/>
      <c r="C255" s="471" t="s">
        <v>490</v>
      </c>
      <c r="D255" s="471" t="s">
        <v>149</v>
      </c>
      <c r="E255" s="472" t="s">
        <v>491</v>
      </c>
      <c r="F255" s="473" t="s">
        <v>492</v>
      </c>
      <c r="G255" s="474" t="s">
        <v>247</v>
      </c>
      <c r="H255" s="475">
        <v>1</v>
      </c>
      <c r="I255" s="490"/>
      <c r="J255" s="476">
        <f>ROUND(I255*H255,2)</f>
        <v>0</v>
      </c>
      <c r="K255" s="473" t="s">
        <v>153</v>
      </c>
      <c r="L255" s="394"/>
      <c r="M255" s="500" t="s">
        <v>1</v>
      </c>
      <c r="N255" s="501" t="s">
        <v>40</v>
      </c>
      <c r="O255" s="502">
        <v>0</v>
      </c>
      <c r="P255" s="502">
        <f>O255*H255</f>
        <v>0</v>
      </c>
      <c r="Q255" s="502">
        <v>0</v>
      </c>
      <c r="R255" s="502">
        <f>Q255*H255</f>
        <v>0</v>
      </c>
      <c r="S255" s="502">
        <v>0</v>
      </c>
      <c r="T255" s="503">
        <f>S255*H255</f>
        <v>0</v>
      </c>
      <c r="U255" s="393"/>
      <c r="V255" s="393"/>
      <c r="W255" s="27"/>
      <c r="X255" s="27"/>
      <c r="Y255" s="27"/>
      <c r="Z255" s="27"/>
      <c r="AA255" s="27"/>
      <c r="AB255" s="27"/>
      <c r="AC255" s="27"/>
      <c r="AD255" s="27"/>
      <c r="AE255" s="27"/>
      <c r="AR255" s="145" t="s">
        <v>493</v>
      </c>
      <c r="AT255" s="145" t="s">
        <v>149</v>
      </c>
      <c r="AU255" s="145" t="s">
        <v>155</v>
      </c>
      <c r="AY255" s="15" t="s">
        <v>146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5" t="s">
        <v>155</v>
      </c>
      <c r="BK255" s="146">
        <f>ROUND(I255*H255,2)</f>
        <v>0</v>
      </c>
      <c r="BL255" s="15" t="s">
        <v>493</v>
      </c>
      <c r="BM255" s="145" t="s">
        <v>494</v>
      </c>
    </row>
    <row r="256" spans="1:31" s="2" customFormat="1" ht="6.95" customHeight="1">
      <c r="A256" s="393"/>
      <c r="B256" s="427"/>
      <c r="C256" s="428"/>
      <c r="D256" s="428"/>
      <c r="E256" s="428"/>
      <c r="F256" s="428"/>
      <c r="G256" s="428"/>
      <c r="H256" s="428"/>
      <c r="I256" s="428"/>
      <c r="J256" s="428"/>
      <c r="K256" s="428"/>
      <c r="L256" s="394"/>
      <c r="M256" s="393"/>
      <c r="N256" s="396"/>
      <c r="O256" s="393"/>
      <c r="P256" s="393"/>
      <c r="Q256" s="393"/>
      <c r="R256" s="393"/>
      <c r="S256" s="393"/>
      <c r="T256" s="393"/>
      <c r="U256" s="393"/>
      <c r="V256" s="393"/>
      <c r="W256" s="27"/>
      <c r="X256" s="27"/>
      <c r="Y256" s="27"/>
      <c r="Z256" s="27"/>
      <c r="AA256" s="27"/>
      <c r="AB256" s="27"/>
      <c r="AC256" s="27"/>
      <c r="AD256" s="27"/>
      <c r="AE256" s="27"/>
    </row>
    <row r="257" spans="1:22" ht="12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</row>
  </sheetData>
  <sheetProtection password="DAFF" sheet="1" objects="1" scenarios="1"/>
  <autoFilter ref="C139:K255"/>
  <mergeCells count="8">
    <mergeCell ref="E130:H130"/>
    <mergeCell ref="E132:H132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90" zoomScaleSheetLayoutView="90" workbookViewId="0" topLeftCell="A1">
      <pane ySplit="3" topLeftCell="A19" activePane="bottomLeft" state="frozen"/>
      <selection pane="topLeft" activeCell="N49" sqref="N49"/>
      <selection pane="bottomLeft" activeCell="H73" sqref="H73"/>
    </sheetView>
  </sheetViews>
  <sheetFormatPr defaultColWidth="9.140625" defaultRowHeight="12"/>
  <cols>
    <col min="1" max="1" width="6.7109375" style="551" customWidth="1"/>
    <col min="2" max="2" width="4.28125" style="524" customWidth="1"/>
    <col min="3" max="3" width="105.140625" style="524" customWidth="1"/>
    <col min="4" max="4" width="9.421875" style="524" bestFit="1" customWidth="1"/>
    <col min="5" max="5" width="9.421875" style="524" customWidth="1"/>
    <col min="6" max="6" width="11.421875" style="524" bestFit="1" customWidth="1"/>
    <col min="7" max="7" width="14.8515625" style="524" customWidth="1"/>
    <col min="8" max="8" width="13.7109375" style="524" customWidth="1"/>
    <col min="9" max="9" width="14.7109375" style="524" bestFit="1" customWidth="1"/>
    <col min="10" max="10" width="16.7109375" style="524" customWidth="1"/>
    <col min="11" max="11" width="26.7109375" style="524" customWidth="1"/>
    <col min="12" max="12" width="12.421875" style="524" hidden="1" customWidth="1"/>
    <col min="13" max="14" width="15.00390625" style="525" hidden="1" customWidth="1"/>
    <col min="15" max="16" width="15.00390625" style="530" hidden="1" customWidth="1"/>
    <col min="17" max="17" width="11.8515625" style="530" hidden="1" customWidth="1"/>
    <col min="18" max="18" width="12.140625" style="524" hidden="1" customWidth="1"/>
    <col min="19" max="19" width="17.421875" style="524" customWidth="1"/>
    <col min="20" max="256" width="9.28125" style="524" customWidth="1"/>
    <col min="257" max="257" width="6.7109375" style="524" customWidth="1"/>
    <col min="258" max="258" width="4.28125" style="524" customWidth="1"/>
    <col min="259" max="259" width="105.140625" style="524" customWidth="1"/>
    <col min="260" max="260" width="9.421875" style="524" bestFit="1" customWidth="1"/>
    <col min="261" max="261" width="9.421875" style="524" customWidth="1"/>
    <col min="262" max="262" width="11.421875" style="524" bestFit="1" customWidth="1"/>
    <col min="263" max="263" width="14.8515625" style="524" customWidth="1"/>
    <col min="264" max="264" width="13.7109375" style="524" customWidth="1"/>
    <col min="265" max="265" width="14.7109375" style="524" bestFit="1" customWidth="1"/>
    <col min="266" max="266" width="16.7109375" style="524" customWidth="1"/>
    <col min="267" max="267" width="26.7109375" style="524" customWidth="1"/>
    <col min="268" max="274" width="9.140625" style="524" hidden="1" customWidth="1"/>
    <col min="275" max="275" width="17.421875" style="524" customWidth="1"/>
    <col min="276" max="512" width="9.28125" style="524" customWidth="1"/>
    <col min="513" max="513" width="6.7109375" style="524" customWidth="1"/>
    <col min="514" max="514" width="4.28125" style="524" customWidth="1"/>
    <col min="515" max="515" width="105.140625" style="524" customWidth="1"/>
    <col min="516" max="516" width="9.421875" style="524" bestFit="1" customWidth="1"/>
    <col min="517" max="517" width="9.421875" style="524" customWidth="1"/>
    <col min="518" max="518" width="11.421875" style="524" bestFit="1" customWidth="1"/>
    <col min="519" max="519" width="14.8515625" style="524" customWidth="1"/>
    <col min="520" max="520" width="13.7109375" style="524" customWidth="1"/>
    <col min="521" max="521" width="14.7109375" style="524" bestFit="1" customWidth="1"/>
    <col min="522" max="522" width="16.7109375" style="524" customWidth="1"/>
    <col min="523" max="523" width="26.7109375" style="524" customWidth="1"/>
    <col min="524" max="530" width="9.140625" style="524" hidden="1" customWidth="1"/>
    <col min="531" max="531" width="17.421875" style="524" customWidth="1"/>
    <col min="532" max="768" width="9.28125" style="524" customWidth="1"/>
    <col min="769" max="769" width="6.7109375" style="524" customWidth="1"/>
    <col min="770" max="770" width="4.28125" style="524" customWidth="1"/>
    <col min="771" max="771" width="105.140625" style="524" customWidth="1"/>
    <col min="772" max="772" width="9.421875" style="524" bestFit="1" customWidth="1"/>
    <col min="773" max="773" width="9.421875" style="524" customWidth="1"/>
    <col min="774" max="774" width="11.421875" style="524" bestFit="1" customWidth="1"/>
    <col min="775" max="775" width="14.8515625" style="524" customWidth="1"/>
    <col min="776" max="776" width="13.7109375" style="524" customWidth="1"/>
    <col min="777" max="777" width="14.7109375" style="524" bestFit="1" customWidth="1"/>
    <col min="778" max="778" width="16.7109375" style="524" customWidth="1"/>
    <col min="779" max="779" width="26.7109375" style="524" customWidth="1"/>
    <col min="780" max="786" width="9.140625" style="524" hidden="1" customWidth="1"/>
    <col min="787" max="787" width="17.421875" style="524" customWidth="1"/>
    <col min="788" max="1024" width="9.28125" style="524" customWidth="1"/>
    <col min="1025" max="1025" width="6.7109375" style="524" customWidth="1"/>
    <col min="1026" max="1026" width="4.28125" style="524" customWidth="1"/>
    <col min="1027" max="1027" width="105.140625" style="524" customWidth="1"/>
    <col min="1028" max="1028" width="9.421875" style="524" bestFit="1" customWidth="1"/>
    <col min="1029" max="1029" width="9.421875" style="524" customWidth="1"/>
    <col min="1030" max="1030" width="11.421875" style="524" bestFit="1" customWidth="1"/>
    <col min="1031" max="1031" width="14.8515625" style="524" customWidth="1"/>
    <col min="1032" max="1032" width="13.7109375" style="524" customWidth="1"/>
    <col min="1033" max="1033" width="14.7109375" style="524" bestFit="1" customWidth="1"/>
    <col min="1034" max="1034" width="16.7109375" style="524" customWidth="1"/>
    <col min="1035" max="1035" width="26.7109375" style="524" customWidth="1"/>
    <col min="1036" max="1042" width="9.140625" style="524" hidden="1" customWidth="1"/>
    <col min="1043" max="1043" width="17.421875" style="524" customWidth="1"/>
    <col min="1044" max="1280" width="9.28125" style="524" customWidth="1"/>
    <col min="1281" max="1281" width="6.7109375" style="524" customWidth="1"/>
    <col min="1282" max="1282" width="4.28125" style="524" customWidth="1"/>
    <col min="1283" max="1283" width="105.140625" style="524" customWidth="1"/>
    <col min="1284" max="1284" width="9.421875" style="524" bestFit="1" customWidth="1"/>
    <col min="1285" max="1285" width="9.421875" style="524" customWidth="1"/>
    <col min="1286" max="1286" width="11.421875" style="524" bestFit="1" customWidth="1"/>
    <col min="1287" max="1287" width="14.8515625" style="524" customWidth="1"/>
    <col min="1288" max="1288" width="13.7109375" style="524" customWidth="1"/>
    <col min="1289" max="1289" width="14.7109375" style="524" bestFit="1" customWidth="1"/>
    <col min="1290" max="1290" width="16.7109375" style="524" customWidth="1"/>
    <col min="1291" max="1291" width="26.7109375" style="524" customWidth="1"/>
    <col min="1292" max="1298" width="9.140625" style="524" hidden="1" customWidth="1"/>
    <col min="1299" max="1299" width="17.421875" style="524" customWidth="1"/>
    <col min="1300" max="1536" width="9.28125" style="524" customWidth="1"/>
    <col min="1537" max="1537" width="6.7109375" style="524" customWidth="1"/>
    <col min="1538" max="1538" width="4.28125" style="524" customWidth="1"/>
    <col min="1539" max="1539" width="105.140625" style="524" customWidth="1"/>
    <col min="1540" max="1540" width="9.421875" style="524" bestFit="1" customWidth="1"/>
    <col min="1541" max="1541" width="9.421875" style="524" customWidth="1"/>
    <col min="1542" max="1542" width="11.421875" style="524" bestFit="1" customWidth="1"/>
    <col min="1543" max="1543" width="14.8515625" style="524" customWidth="1"/>
    <col min="1544" max="1544" width="13.7109375" style="524" customWidth="1"/>
    <col min="1545" max="1545" width="14.7109375" style="524" bestFit="1" customWidth="1"/>
    <col min="1546" max="1546" width="16.7109375" style="524" customWidth="1"/>
    <col min="1547" max="1547" width="26.7109375" style="524" customWidth="1"/>
    <col min="1548" max="1554" width="9.140625" style="524" hidden="1" customWidth="1"/>
    <col min="1555" max="1555" width="17.421875" style="524" customWidth="1"/>
    <col min="1556" max="1792" width="9.28125" style="524" customWidth="1"/>
    <col min="1793" max="1793" width="6.7109375" style="524" customWidth="1"/>
    <col min="1794" max="1794" width="4.28125" style="524" customWidth="1"/>
    <col min="1795" max="1795" width="105.140625" style="524" customWidth="1"/>
    <col min="1796" max="1796" width="9.421875" style="524" bestFit="1" customWidth="1"/>
    <col min="1797" max="1797" width="9.421875" style="524" customWidth="1"/>
    <col min="1798" max="1798" width="11.421875" style="524" bestFit="1" customWidth="1"/>
    <col min="1799" max="1799" width="14.8515625" style="524" customWidth="1"/>
    <col min="1800" max="1800" width="13.7109375" style="524" customWidth="1"/>
    <col min="1801" max="1801" width="14.7109375" style="524" bestFit="1" customWidth="1"/>
    <col min="1802" max="1802" width="16.7109375" style="524" customWidth="1"/>
    <col min="1803" max="1803" width="26.7109375" style="524" customWidth="1"/>
    <col min="1804" max="1810" width="9.140625" style="524" hidden="1" customWidth="1"/>
    <col min="1811" max="1811" width="17.421875" style="524" customWidth="1"/>
    <col min="1812" max="2048" width="9.28125" style="524" customWidth="1"/>
    <col min="2049" max="2049" width="6.7109375" style="524" customWidth="1"/>
    <col min="2050" max="2050" width="4.28125" style="524" customWidth="1"/>
    <col min="2051" max="2051" width="105.140625" style="524" customWidth="1"/>
    <col min="2052" max="2052" width="9.421875" style="524" bestFit="1" customWidth="1"/>
    <col min="2053" max="2053" width="9.421875" style="524" customWidth="1"/>
    <col min="2054" max="2054" width="11.421875" style="524" bestFit="1" customWidth="1"/>
    <col min="2055" max="2055" width="14.8515625" style="524" customWidth="1"/>
    <col min="2056" max="2056" width="13.7109375" style="524" customWidth="1"/>
    <col min="2057" max="2057" width="14.7109375" style="524" bestFit="1" customWidth="1"/>
    <col min="2058" max="2058" width="16.7109375" style="524" customWidth="1"/>
    <col min="2059" max="2059" width="26.7109375" style="524" customWidth="1"/>
    <col min="2060" max="2066" width="9.140625" style="524" hidden="1" customWidth="1"/>
    <col min="2067" max="2067" width="17.421875" style="524" customWidth="1"/>
    <col min="2068" max="2304" width="9.28125" style="524" customWidth="1"/>
    <col min="2305" max="2305" width="6.7109375" style="524" customWidth="1"/>
    <col min="2306" max="2306" width="4.28125" style="524" customWidth="1"/>
    <col min="2307" max="2307" width="105.140625" style="524" customWidth="1"/>
    <col min="2308" max="2308" width="9.421875" style="524" bestFit="1" customWidth="1"/>
    <col min="2309" max="2309" width="9.421875" style="524" customWidth="1"/>
    <col min="2310" max="2310" width="11.421875" style="524" bestFit="1" customWidth="1"/>
    <col min="2311" max="2311" width="14.8515625" style="524" customWidth="1"/>
    <col min="2312" max="2312" width="13.7109375" style="524" customWidth="1"/>
    <col min="2313" max="2313" width="14.7109375" style="524" bestFit="1" customWidth="1"/>
    <col min="2314" max="2314" width="16.7109375" style="524" customWidth="1"/>
    <col min="2315" max="2315" width="26.7109375" style="524" customWidth="1"/>
    <col min="2316" max="2322" width="9.140625" style="524" hidden="1" customWidth="1"/>
    <col min="2323" max="2323" width="17.421875" style="524" customWidth="1"/>
    <col min="2324" max="2560" width="9.28125" style="524" customWidth="1"/>
    <col min="2561" max="2561" width="6.7109375" style="524" customWidth="1"/>
    <col min="2562" max="2562" width="4.28125" style="524" customWidth="1"/>
    <col min="2563" max="2563" width="105.140625" style="524" customWidth="1"/>
    <col min="2564" max="2564" width="9.421875" style="524" bestFit="1" customWidth="1"/>
    <col min="2565" max="2565" width="9.421875" style="524" customWidth="1"/>
    <col min="2566" max="2566" width="11.421875" style="524" bestFit="1" customWidth="1"/>
    <col min="2567" max="2567" width="14.8515625" style="524" customWidth="1"/>
    <col min="2568" max="2568" width="13.7109375" style="524" customWidth="1"/>
    <col min="2569" max="2569" width="14.7109375" style="524" bestFit="1" customWidth="1"/>
    <col min="2570" max="2570" width="16.7109375" style="524" customWidth="1"/>
    <col min="2571" max="2571" width="26.7109375" style="524" customWidth="1"/>
    <col min="2572" max="2578" width="9.140625" style="524" hidden="1" customWidth="1"/>
    <col min="2579" max="2579" width="17.421875" style="524" customWidth="1"/>
    <col min="2580" max="2816" width="9.28125" style="524" customWidth="1"/>
    <col min="2817" max="2817" width="6.7109375" style="524" customWidth="1"/>
    <col min="2818" max="2818" width="4.28125" style="524" customWidth="1"/>
    <col min="2819" max="2819" width="105.140625" style="524" customWidth="1"/>
    <col min="2820" max="2820" width="9.421875" style="524" bestFit="1" customWidth="1"/>
    <col min="2821" max="2821" width="9.421875" style="524" customWidth="1"/>
    <col min="2822" max="2822" width="11.421875" style="524" bestFit="1" customWidth="1"/>
    <col min="2823" max="2823" width="14.8515625" style="524" customWidth="1"/>
    <col min="2824" max="2824" width="13.7109375" style="524" customWidth="1"/>
    <col min="2825" max="2825" width="14.7109375" style="524" bestFit="1" customWidth="1"/>
    <col min="2826" max="2826" width="16.7109375" style="524" customWidth="1"/>
    <col min="2827" max="2827" width="26.7109375" style="524" customWidth="1"/>
    <col min="2828" max="2834" width="9.140625" style="524" hidden="1" customWidth="1"/>
    <col min="2835" max="2835" width="17.421875" style="524" customWidth="1"/>
    <col min="2836" max="3072" width="9.28125" style="524" customWidth="1"/>
    <col min="3073" max="3073" width="6.7109375" style="524" customWidth="1"/>
    <col min="3074" max="3074" width="4.28125" style="524" customWidth="1"/>
    <col min="3075" max="3075" width="105.140625" style="524" customWidth="1"/>
    <col min="3076" max="3076" width="9.421875" style="524" bestFit="1" customWidth="1"/>
    <col min="3077" max="3077" width="9.421875" style="524" customWidth="1"/>
    <col min="3078" max="3078" width="11.421875" style="524" bestFit="1" customWidth="1"/>
    <col min="3079" max="3079" width="14.8515625" style="524" customWidth="1"/>
    <col min="3080" max="3080" width="13.7109375" style="524" customWidth="1"/>
    <col min="3081" max="3081" width="14.7109375" style="524" bestFit="1" customWidth="1"/>
    <col min="3082" max="3082" width="16.7109375" style="524" customWidth="1"/>
    <col min="3083" max="3083" width="26.7109375" style="524" customWidth="1"/>
    <col min="3084" max="3090" width="9.140625" style="524" hidden="1" customWidth="1"/>
    <col min="3091" max="3091" width="17.421875" style="524" customWidth="1"/>
    <col min="3092" max="3328" width="9.28125" style="524" customWidth="1"/>
    <col min="3329" max="3329" width="6.7109375" style="524" customWidth="1"/>
    <col min="3330" max="3330" width="4.28125" style="524" customWidth="1"/>
    <col min="3331" max="3331" width="105.140625" style="524" customWidth="1"/>
    <col min="3332" max="3332" width="9.421875" style="524" bestFit="1" customWidth="1"/>
    <col min="3333" max="3333" width="9.421875" style="524" customWidth="1"/>
    <col min="3334" max="3334" width="11.421875" style="524" bestFit="1" customWidth="1"/>
    <col min="3335" max="3335" width="14.8515625" style="524" customWidth="1"/>
    <col min="3336" max="3336" width="13.7109375" style="524" customWidth="1"/>
    <col min="3337" max="3337" width="14.7109375" style="524" bestFit="1" customWidth="1"/>
    <col min="3338" max="3338" width="16.7109375" style="524" customWidth="1"/>
    <col min="3339" max="3339" width="26.7109375" style="524" customWidth="1"/>
    <col min="3340" max="3346" width="9.140625" style="524" hidden="1" customWidth="1"/>
    <col min="3347" max="3347" width="17.421875" style="524" customWidth="1"/>
    <col min="3348" max="3584" width="9.28125" style="524" customWidth="1"/>
    <col min="3585" max="3585" width="6.7109375" style="524" customWidth="1"/>
    <col min="3586" max="3586" width="4.28125" style="524" customWidth="1"/>
    <col min="3587" max="3587" width="105.140625" style="524" customWidth="1"/>
    <col min="3588" max="3588" width="9.421875" style="524" bestFit="1" customWidth="1"/>
    <col min="3589" max="3589" width="9.421875" style="524" customWidth="1"/>
    <col min="3590" max="3590" width="11.421875" style="524" bestFit="1" customWidth="1"/>
    <col min="3591" max="3591" width="14.8515625" style="524" customWidth="1"/>
    <col min="3592" max="3592" width="13.7109375" style="524" customWidth="1"/>
    <col min="3593" max="3593" width="14.7109375" style="524" bestFit="1" customWidth="1"/>
    <col min="3594" max="3594" width="16.7109375" style="524" customWidth="1"/>
    <col min="3595" max="3595" width="26.7109375" style="524" customWidth="1"/>
    <col min="3596" max="3602" width="9.140625" style="524" hidden="1" customWidth="1"/>
    <col min="3603" max="3603" width="17.421875" style="524" customWidth="1"/>
    <col min="3604" max="3840" width="9.28125" style="524" customWidth="1"/>
    <col min="3841" max="3841" width="6.7109375" style="524" customWidth="1"/>
    <col min="3842" max="3842" width="4.28125" style="524" customWidth="1"/>
    <col min="3843" max="3843" width="105.140625" style="524" customWidth="1"/>
    <col min="3844" max="3844" width="9.421875" style="524" bestFit="1" customWidth="1"/>
    <col min="3845" max="3845" width="9.421875" style="524" customWidth="1"/>
    <col min="3846" max="3846" width="11.421875" style="524" bestFit="1" customWidth="1"/>
    <col min="3847" max="3847" width="14.8515625" style="524" customWidth="1"/>
    <col min="3848" max="3848" width="13.7109375" style="524" customWidth="1"/>
    <col min="3849" max="3849" width="14.7109375" style="524" bestFit="1" customWidth="1"/>
    <col min="3850" max="3850" width="16.7109375" style="524" customWidth="1"/>
    <col min="3851" max="3851" width="26.7109375" style="524" customWidth="1"/>
    <col min="3852" max="3858" width="9.140625" style="524" hidden="1" customWidth="1"/>
    <col min="3859" max="3859" width="17.421875" style="524" customWidth="1"/>
    <col min="3860" max="4096" width="9.28125" style="524" customWidth="1"/>
    <col min="4097" max="4097" width="6.7109375" style="524" customWidth="1"/>
    <col min="4098" max="4098" width="4.28125" style="524" customWidth="1"/>
    <col min="4099" max="4099" width="105.140625" style="524" customWidth="1"/>
    <col min="4100" max="4100" width="9.421875" style="524" bestFit="1" customWidth="1"/>
    <col min="4101" max="4101" width="9.421875" style="524" customWidth="1"/>
    <col min="4102" max="4102" width="11.421875" style="524" bestFit="1" customWidth="1"/>
    <col min="4103" max="4103" width="14.8515625" style="524" customWidth="1"/>
    <col min="4104" max="4104" width="13.7109375" style="524" customWidth="1"/>
    <col min="4105" max="4105" width="14.7109375" style="524" bestFit="1" customWidth="1"/>
    <col min="4106" max="4106" width="16.7109375" style="524" customWidth="1"/>
    <col min="4107" max="4107" width="26.7109375" style="524" customWidth="1"/>
    <col min="4108" max="4114" width="9.140625" style="524" hidden="1" customWidth="1"/>
    <col min="4115" max="4115" width="17.421875" style="524" customWidth="1"/>
    <col min="4116" max="4352" width="9.28125" style="524" customWidth="1"/>
    <col min="4353" max="4353" width="6.7109375" style="524" customWidth="1"/>
    <col min="4354" max="4354" width="4.28125" style="524" customWidth="1"/>
    <col min="4355" max="4355" width="105.140625" style="524" customWidth="1"/>
    <col min="4356" max="4356" width="9.421875" style="524" bestFit="1" customWidth="1"/>
    <col min="4357" max="4357" width="9.421875" style="524" customWidth="1"/>
    <col min="4358" max="4358" width="11.421875" style="524" bestFit="1" customWidth="1"/>
    <col min="4359" max="4359" width="14.8515625" style="524" customWidth="1"/>
    <col min="4360" max="4360" width="13.7109375" style="524" customWidth="1"/>
    <col min="4361" max="4361" width="14.7109375" style="524" bestFit="1" customWidth="1"/>
    <col min="4362" max="4362" width="16.7109375" style="524" customWidth="1"/>
    <col min="4363" max="4363" width="26.7109375" style="524" customWidth="1"/>
    <col min="4364" max="4370" width="9.140625" style="524" hidden="1" customWidth="1"/>
    <col min="4371" max="4371" width="17.421875" style="524" customWidth="1"/>
    <col min="4372" max="4608" width="9.28125" style="524" customWidth="1"/>
    <col min="4609" max="4609" width="6.7109375" style="524" customWidth="1"/>
    <col min="4610" max="4610" width="4.28125" style="524" customWidth="1"/>
    <col min="4611" max="4611" width="105.140625" style="524" customWidth="1"/>
    <col min="4612" max="4612" width="9.421875" style="524" bestFit="1" customWidth="1"/>
    <col min="4613" max="4613" width="9.421875" style="524" customWidth="1"/>
    <col min="4614" max="4614" width="11.421875" style="524" bestFit="1" customWidth="1"/>
    <col min="4615" max="4615" width="14.8515625" style="524" customWidth="1"/>
    <col min="4616" max="4616" width="13.7109375" style="524" customWidth="1"/>
    <col min="4617" max="4617" width="14.7109375" style="524" bestFit="1" customWidth="1"/>
    <col min="4618" max="4618" width="16.7109375" style="524" customWidth="1"/>
    <col min="4619" max="4619" width="26.7109375" style="524" customWidth="1"/>
    <col min="4620" max="4626" width="9.140625" style="524" hidden="1" customWidth="1"/>
    <col min="4627" max="4627" width="17.421875" style="524" customWidth="1"/>
    <col min="4628" max="4864" width="9.28125" style="524" customWidth="1"/>
    <col min="4865" max="4865" width="6.7109375" style="524" customWidth="1"/>
    <col min="4866" max="4866" width="4.28125" style="524" customWidth="1"/>
    <col min="4867" max="4867" width="105.140625" style="524" customWidth="1"/>
    <col min="4868" max="4868" width="9.421875" style="524" bestFit="1" customWidth="1"/>
    <col min="4869" max="4869" width="9.421875" style="524" customWidth="1"/>
    <col min="4870" max="4870" width="11.421875" style="524" bestFit="1" customWidth="1"/>
    <col min="4871" max="4871" width="14.8515625" style="524" customWidth="1"/>
    <col min="4872" max="4872" width="13.7109375" style="524" customWidth="1"/>
    <col min="4873" max="4873" width="14.7109375" style="524" bestFit="1" customWidth="1"/>
    <col min="4874" max="4874" width="16.7109375" style="524" customWidth="1"/>
    <col min="4875" max="4875" width="26.7109375" style="524" customWidth="1"/>
    <col min="4876" max="4882" width="9.140625" style="524" hidden="1" customWidth="1"/>
    <col min="4883" max="4883" width="17.421875" style="524" customWidth="1"/>
    <col min="4884" max="5120" width="9.28125" style="524" customWidth="1"/>
    <col min="5121" max="5121" width="6.7109375" style="524" customWidth="1"/>
    <col min="5122" max="5122" width="4.28125" style="524" customWidth="1"/>
    <col min="5123" max="5123" width="105.140625" style="524" customWidth="1"/>
    <col min="5124" max="5124" width="9.421875" style="524" bestFit="1" customWidth="1"/>
    <col min="5125" max="5125" width="9.421875" style="524" customWidth="1"/>
    <col min="5126" max="5126" width="11.421875" style="524" bestFit="1" customWidth="1"/>
    <col min="5127" max="5127" width="14.8515625" style="524" customWidth="1"/>
    <col min="5128" max="5128" width="13.7109375" style="524" customWidth="1"/>
    <col min="5129" max="5129" width="14.7109375" style="524" bestFit="1" customWidth="1"/>
    <col min="5130" max="5130" width="16.7109375" style="524" customWidth="1"/>
    <col min="5131" max="5131" width="26.7109375" style="524" customWidth="1"/>
    <col min="5132" max="5138" width="9.140625" style="524" hidden="1" customWidth="1"/>
    <col min="5139" max="5139" width="17.421875" style="524" customWidth="1"/>
    <col min="5140" max="5376" width="9.28125" style="524" customWidth="1"/>
    <col min="5377" max="5377" width="6.7109375" style="524" customWidth="1"/>
    <col min="5378" max="5378" width="4.28125" style="524" customWidth="1"/>
    <col min="5379" max="5379" width="105.140625" style="524" customWidth="1"/>
    <col min="5380" max="5380" width="9.421875" style="524" bestFit="1" customWidth="1"/>
    <col min="5381" max="5381" width="9.421875" style="524" customWidth="1"/>
    <col min="5382" max="5382" width="11.421875" style="524" bestFit="1" customWidth="1"/>
    <col min="5383" max="5383" width="14.8515625" style="524" customWidth="1"/>
    <col min="5384" max="5384" width="13.7109375" style="524" customWidth="1"/>
    <col min="5385" max="5385" width="14.7109375" style="524" bestFit="1" customWidth="1"/>
    <col min="5386" max="5386" width="16.7109375" style="524" customWidth="1"/>
    <col min="5387" max="5387" width="26.7109375" style="524" customWidth="1"/>
    <col min="5388" max="5394" width="9.140625" style="524" hidden="1" customWidth="1"/>
    <col min="5395" max="5395" width="17.421875" style="524" customWidth="1"/>
    <col min="5396" max="5632" width="9.28125" style="524" customWidth="1"/>
    <col min="5633" max="5633" width="6.7109375" style="524" customWidth="1"/>
    <col min="5634" max="5634" width="4.28125" style="524" customWidth="1"/>
    <col min="5635" max="5635" width="105.140625" style="524" customWidth="1"/>
    <col min="5636" max="5636" width="9.421875" style="524" bestFit="1" customWidth="1"/>
    <col min="5637" max="5637" width="9.421875" style="524" customWidth="1"/>
    <col min="5638" max="5638" width="11.421875" style="524" bestFit="1" customWidth="1"/>
    <col min="5639" max="5639" width="14.8515625" style="524" customWidth="1"/>
    <col min="5640" max="5640" width="13.7109375" style="524" customWidth="1"/>
    <col min="5641" max="5641" width="14.7109375" style="524" bestFit="1" customWidth="1"/>
    <col min="5642" max="5642" width="16.7109375" style="524" customWidth="1"/>
    <col min="5643" max="5643" width="26.7109375" style="524" customWidth="1"/>
    <col min="5644" max="5650" width="9.140625" style="524" hidden="1" customWidth="1"/>
    <col min="5651" max="5651" width="17.421875" style="524" customWidth="1"/>
    <col min="5652" max="5888" width="9.28125" style="524" customWidth="1"/>
    <col min="5889" max="5889" width="6.7109375" style="524" customWidth="1"/>
    <col min="5890" max="5890" width="4.28125" style="524" customWidth="1"/>
    <col min="5891" max="5891" width="105.140625" style="524" customWidth="1"/>
    <col min="5892" max="5892" width="9.421875" style="524" bestFit="1" customWidth="1"/>
    <col min="5893" max="5893" width="9.421875" style="524" customWidth="1"/>
    <col min="5894" max="5894" width="11.421875" style="524" bestFit="1" customWidth="1"/>
    <col min="5895" max="5895" width="14.8515625" style="524" customWidth="1"/>
    <col min="5896" max="5896" width="13.7109375" style="524" customWidth="1"/>
    <col min="5897" max="5897" width="14.7109375" style="524" bestFit="1" customWidth="1"/>
    <col min="5898" max="5898" width="16.7109375" style="524" customWidth="1"/>
    <col min="5899" max="5899" width="26.7109375" style="524" customWidth="1"/>
    <col min="5900" max="5906" width="9.140625" style="524" hidden="1" customWidth="1"/>
    <col min="5907" max="5907" width="17.421875" style="524" customWidth="1"/>
    <col min="5908" max="6144" width="9.28125" style="524" customWidth="1"/>
    <col min="6145" max="6145" width="6.7109375" style="524" customWidth="1"/>
    <col min="6146" max="6146" width="4.28125" style="524" customWidth="1"/>
    <col min="6147" max="6147" width="105.140625" style="524" customWidth="1"/>
    <col min="6148" max="6148" width="9.421875" style="524" bestFit="1" customWidth="1"/>
    <col min="6149" max="6149" width="9.421875" style="524" customWidth="1"/>
    <col min="6150" max="6150" width="11.421875" style="524" bestFit="1" customWidth="1"/>
    <col min="6151" max="6151" width="14.8515625" style="524" customWidth="1"/>
    <col min="6152" max="6152" width="13.7109375" style="524" customWidth="1"/>
    <col min="6153" max="6153" width="14.7109375" style="524" bestFit="1" customWidth="1"/>
    <col min="6154" max="6154" width="16.7109375" style="524" customWidth="1"/>
    <col min="6155" max="6155" width="26.7109375" style="524" customWidth="1"/>
    <col min="6156" max="6162" width="9.140625" style="524" hidden="1" customWidth="1"/>
    <col min="6163" max="6163" width="17.421875" style="524" customWidth="1"/>
    <col min="6164" max="6400" width="9.28125" style="524" customWidth="1"/>
    <col min="6401" max="6401" width="6.7109375" style="524" customWidth="1"/>
    <col min="6402" max="6402" width="4.28125" style="524" customWidth="1"/>
    <col min="6403" max="6403" width="105.140625" style="524" customWidth="1"/>
    <col min="6404" max="6404" width="9.421875" style="524" bestFit="1" customWidth="1"/>
    <col min="6405" max="6405" width="9.421875" style="524" customWidth="1"/>
    <col min="6406" max="6406" width="11.421875" style="524" bestFit="1" customWidth="1"/>
    <col min="6407" max="6407" width="14.8515625" style="524" customWidth="1"/>
    <col min="6408" max="6408" width="13.7109375" style="524" customWidth="1"/>
    <col min="6409" max="6409" width="14.7109375" style="524" bestFit="1" customWidth="1"/>
    <col min="6410" max="6410" width="16.7109375" style="524" customWidth="1"/>
    <col min="6411" max="6411" width="26.7109375" style="524" customWidth="1"/>
    <col min="6412" max="6418" width="9.140625" style="524" hidden="1" customWidth="1"/>
    <col min="6419" max="6419" width="17.421875" style="524" customWidth="1"/>
    <col min="6420" max="6656" width="9.28125" style="524" customWidth="1"/>
    <col min="6657" max="6657" width="6.7109375" style="524" customWidth="1"/>
    <col min="6658" max="6658" width="4.28125" style="524" customWidth="1"/>
    <col min="6659" max="6659" width="105.140625" style="524" customWidth="1"/>
    <col min="6660" max="6660" width="9.421875" style="524" bestFit="1" customWidth="1"/>
    <col min="6661" max="6661" width="9.421875" style="524" customWidth="1"/>
    <col min="6662" max="6662" width="11.421875" style="524" bestFit="1" customWidth="1"/>
    <col min="6663" max="6663" width="14.8515625" style="524" customWidth="1"/>
    <col min="6664" max="6664" width="13.7109375" style="524" customWidth="1"/>
    <col min="6665" max="6665" width="14.7109375" style="524" bestFit="1" customWidth="1"/>
    <col min="6666" max="6666" width="16.7109375" style="524" customWidth="1"/>
    <col min="6667" max="6667" width="26.7109375" style="524" customWidth="1"/>
    <col min="6668" max="6674" width="9.140625" style="524" hidden="1" customWidth="1"/>
    <col min="6675" max="6675" width="17.421875" style="524" customWidth="1"/>
    <col min="6676" max="6912" width="9.28125" style="524" customWidth="1"/>
    <col min="6913" max="6913" width="6.7109375" style="524" customWidth="1"/>
    <col min="6914" max="6914" width="4.28125" style="524" customWidth="1"/>
    <col min="6915" max="6915" width="105.140625" style="524" customWidth="1"/>
    <col min="6916" max="6916" width="9.421875" style="524" bestFit="1" customWidth="1"/>
    <col min="6917" max="6917" width="9.421875" style="524" customWidth="1"/>
    <col min="6918" max="6918" width="11.421875" style="524" bestFit="1" customWidth="1"/>
    <col min="6919" max="6919" width="14.8515625" style="524" customWidth="1"/>
    <col min="6920" max="6920" width="13.7109375" style="524" customWidth="1"/>
    <col min="6921" max="6921" width="14.7109375" style="524" bestFit="1" customWidth="1"/>
    <col min="6922" max="6922" width="16.7109375" style="524" customWidth="1"/>
    <col min="6923" max="6923" width="26.7109375" style="524" customWidth="1"/>
    <col min="6924" max="6930" width="9.140625" style="524" hidden="1" customWidth="1"/>
    <col min="6931" max="6931" width="17.421875" style="524" customWidth="1"/>
    <col min="6932" max="7168" width="9.28125" style="524" customWidth="1"/>
    <col min="7169" max="7169" width="6.7109375" style="524" customWidth="1"/>
    <col min="7170" max="7170" width="4.28125" style="524" customWidth="1"/>
    <col min="7171" max="7171" width="105.140625" style="524" customWidth="1"/>
    <col min="7172" max="7172" width="9.421875" style="524" bestFit="1" customWidth="1"/>
    <col min="7173" max="7173" width="9.421875" style="524" customWidth="1"/>
    <col min="7174" max="7174" width="11.421875" style="524" bestFit="1" customWidth="1"/>
    <col min="7175" max="7175" width="14.8515625" style="524" customWidth="1"/>
    <col min="7176" max="7176" width="13.7109375" style="524" customWidth="1"/>
    <col min="7177" max="7177" width="14.7109375" style="524" bestFit="1" customWidth="1"/>
    <col min="7178" max="7178" width="16.7109375" style="524" customWidth="1"/>
    <col min="7179" max="7179" width="26.7109375" style="524" customWidth="1"/>
    <col min="7180" max="7186" width="9.140625" style="524" hidden="1" customWidth="1"/>
    <col min="7187" max="7187" width="17.421875" style="524" customWidth="1"/>
    <col min="7188" max="7424" width="9.28125" style="524" customWidth="1"/>
    <col min="7425" max="7425" width="6.7109375" style="524" customWidth="1"/>
    <col min="7426" max="7426" width="4.28125" style="524" customWidth="1"/>
    <col min="7427" max="7427" width="105.140625" style="524" customWidth="1"/>
    <col min="7428" max="7428" width="9.421875" style="524" bestFit="1" customWidth="1"/>
    <col min="7429" max="7429" width="9.421875" style="524" customWidth="1"/>
    <col min="7430" max="7430" width="11.421875" style="524" bestFit="1" customWidth="1"/>
    <col min="7431" max="7431" width="14.8515625" style="524" customWidth="1"/>
    <col min="7432" max="7432" width="13.7109375" style="524" customWidth="1"/>
    <col min="7433" max="7433" width="14.7109375" style="524" bestFit="1" customWidth="1"/>
    <col min="7434" max="7434" width="16.7109375" style="524" customWidth="1"/>
    <col min="7435" max="7435" width="26.7109375" style="524" customWidth="1"/>
    <col min="7436" max="7442" width="9.140625" style="524" hidden="1" customWidth="1"/>
    <col min="7443" max="7443" width="17.421875" style="524" customWidth="1"/>
    <col min="7444" max="7680" width="9.28125" style="524" customWidth="1"/>
    <col min="7681" max="7681" width="6.7109375" style="524" customWidth="1"/>
    <col min="7682" max="7682" width="4.28125" style="524" customWidth="1"/>
    <col min="7683" max="7683" width="105.140625" style="524" customWidth="1"/>
    <col min="7684" max="7684" width="9.421875" style="524" bestFit="1" customWidth="1"/>
    <col min="7685" max="7685" width="9.421875" style="524" customWidth="1"/>
    <col min="7686" max="7686" width="11.421875" style="524" bestFit="1" customWidth="1"/>
    <col min="7687" max="7687" width="14.8515625" style="524" customWidth="1"/>
    <col min="7688" max="7688" width="13.7109375" style="524" customWidth="1"/>
    <col min="7689" max="7689" width="14.7109375" style="524" bestFit="1" customWidth="1"/>
    <col min="7690" max="7690" width="16.7109375" style="524" customWidth="1"/>
    <col min="7691" max="7691" width="26.7109375" style="524" customWidth="1"/>
    <col min="7692" max="7698" width="9.140625" style="524" hidden="1" customWidth="1"/>
    <col min="7699" max="7699" width="17.421875" style="524" customWidth="1"/>
    <col min="7700" max="7936" width="9.28125" style="524" customWidth="1"/>
    <col min="7937" max="7937" width="6.7109375" style="524" customWidth="1"/>
    <col min="7938" max="7938" width="4.28125" style="524" customWidth="1"/>
    <col min="7939" max="7939" width="105.140625" style="524" customWidth="1"/>
    <col min="7940" max="7940" width="9.421875" style="524" bestFit="1" customWidth="1"/>
    <col min="7941" max="7941" width="9.421875" style="524" customWidth="1"/>
    <col min="7942" max="7942" width="11.421875" style="524" bestFit="1" customWidth="1"/>
    <col min="7943" max="7943" width="14.8515625" style="524" customWidth="1"/>
    <col min="7944" max="7944" width="13.7109375" style="524" customWidth="1"/>
    <col min="7945" max="7945" width="14.7109375" style="524" bestFit="1" customWidth="1"/>
    <col min="7946" max="7946" width="16.7109375" style="524" customWidth="1"/>
    <col min="7947" max="7947" width="26.7109375" style="524" customWidth="1"/>
    <col min="7948" max="7954" width="9.140625" style="524" hidden="1" customWidth="1"/>
    <col min="7955" max="7955" width="17.421875" style="524" customWidth="1"/>
    <col min="7956" max="8192" width="9.28125" style="524" customWidth="1"/>
    <col min="8193" max="8193" width="6.7109375" style="524" customWidth="1"/>
    <col min="8194" max="8194" width="4.28125" style="524" customWidth="1"/>
    <col min="8195" max="8195" width="105.140625" style="524" customWidth="1"/>
    <col min="8196" max="8196" width="9.421875" style="524" bestFit="1" customWidth="1"/>
    <col min="8197" max="8197" width="9.421875" style="524" customWidth="1"/>
    <col min="8198" max="8198" width="11.421875" style="524" bestFit="1" customWidth="1"/>
    <col min="8199" max="8199" width="14.8515625" style="524" customWidth="1"/>
    <col min="8200" max="8200" width="13.7109375" style="524" customWidth="1"/>
    <col min="8201" max="8201" width="14.7109375" style="524" bestFit="1" customWidth="1"/>
    <col min="8202" max="8202" width="16.7109375" style="524" customWidth="1"/>
    <col min="8203" max="8203" width="26.7109375" style="524" customWidth="1"/>
    <col min="8204" max="8210" width="9.140625" style="524" hidden="1" customWidth="1"/>
    <col min="8211" max="8211" width="17.421875" style="524" customWidth="1"/>
    <col min="8212" max="8448" width="9.28125" style="524" customWidth="1"/>
    <col min="8449" max="8449" width="6.7109375" style="524" customWidth="1"/>
    <col min="8450" max="8450" width="4.28125" style="524" customWidth="1"/>
    <col min="8451" max="8451" width="105.140625" style="524" customWidth="1"/>
    <col min="8452" max="8452" width="9.421875" style="524" bestFit="1" customWidth="1"/>
    <col min="8453" max="8453" width="9.421875" style="524" customWidth="1"/>
    <col min="8454" max="8454" width="11.421875" style="524" bestFit="1" customWidth="1"/>
    <col min="8455" max="8455" width="14.8515625" style="524" customWidth="1"/>
    <col min="8456" max="8456" width="13.7109375" style="524" customWidth="1"/>
    <col min="8457" max="8457" width="14.7109375" style="524" bestFit="1" customWidth="1"/>
    <col min="8458" max="8458" width="16.7109375" style="524" customWidth="1"/>
    <col min="8459" max="8459" width="26.7109375" style="524" customWidth="1"/>
    <col min="8460" max="8466" width="9.140625" style="524" hidden="1" customWidth="1"/>
    <col min="8467" max="8467" width="17.421875" style="524" customWidth="1"/>
    <col min="8468" max="8704" width="9.28125" style="524" customWidth="1"/>
    <col min="8705" max="8705" width="6.7109375" style="524" customWidth="1"/>
    <col min="8706" max="8706" width="4.28125" style="524" customWidth="1"/>
    <col min="8707" max="8707" width="105.140625" style="524" customWidth="1"/>
    <col min="8708" max="8708" width="9.421875" style="524" bestFit="1" customWidth="1"/>
    <col min="8709" max="8709" width="9.421875" style="524" customWidth="1"/>
    <col min="8710" max="8710" width="11.421875" style="524" bestFit="1" customWidth="1"/>
    <col min="8711" max="8711" width="14.8515625" style="524" customWidth="1"/>
    <col min="8712" max="8712" width="13.7109375" style="524" customWidth="1"/>
    <col min="8713" max="8713" width="14.7109375" style="524" bestFit="1" customWidth="1"/>
    <col min="8714" max="8714" width="16.7109375" style="524" customWidth="1"/>
    <col min="8715" max="8715" width="26.7109375" style="524" customWidth="1"/>
    <col min="8716" max="8722" width="9.140625" style="524" hidden="1" customWidth="1"/>
    <col min="8723" max="8723" width="17.421875" style="524" customWidth="1"/>
    <col min="8724" max="8960" width="9.28125" style="524" customWidth="1"/>
    <col min="8961" max="8961" width="6.7109375" style="524" customWidth="1"/>
    <col min="8962" max="8962" width="4.28125" style="524" customWidth="1"/>
    <col min="8963" max="8963" width="105.140625" style="524" customWidth="1"/>
    <col min="8964" max="8964" width="9.421875" style="524" bestFit="1" customWidth="1"/>
    <col min="8965" max="8965" width="9.421875" style="524" customWidth="1"/>
    <col min="8966" max="8966" width="11.421875" style="524" bestFit="1" customWidth="1"/>
    <col min="8967" max="8967" width="14.8515625" style="524" customWidth="1"/>
    <col min="8968" max="8968" width="13.7109375" style="524" customWidth="1"/>
    <col min="8969" max="8969" width="14.7109375" style="524" bestFit="1" customWidth="1"/>
    <col min="8970" max="8970" width="16.7109375" style="524" customWidth="1"/>
    <col min="8971" max="8971" width="26.7109375" style="524" customWidth="1"/>
    <col min="8972" max="8978" width="9.140625" style="524" hidden="1" customWidth="1"/>
    <col min="8979" max="8979" width="17.421875" style="524" customWidth="1"/>
    <col min="8980" max="9216" width="9.28125" style="524" customWidth="1"/>
    <col min="9217" max="9217" width="6.7109375" style="524" customWidth="1"/>
    <col min="9218" max="9218" width="4.28125" style="524" customWidth="1"/>
    <col min="9219" max="9219" width="105.140625" style="524" customWidth="1"/>
    <col min="9220" max="9220" width="9.421875" style="524" bestFit="1" customWidth="1"/>
    <col min="9221" max="9221" width="9.421875" style="524" customWidth="1"/>
    <col min="9222" max="9222" width="11.421875" style="524" bestFit="1" customWidth="1"/>
    <col min="9223" max="9223" width="14.8515625" style="524" customWidth="1"/>
    <col min="9224" max="9224" width="13.7109375" style="524" customWidth="1"/>
    <col min="9225" max="9225" width="14.7109375" style="524" bestFit="1" customWidth="1"/>
    <col min="9226" max="9226" width="16.7109375" style="524" customWidth="1"/>
    <col min="9227" max="9227" width="26.7109375" style="524" customWidth="1"/>
    <col min="9228" max="9234" width="9.140625" style="524" hidden="1" customWidth="1"/>
    <col min="9235" max="9235" width="17.421875" style="524" customWidth="1"/>
    <col min="9236" max="9472" width="9.28125" style="524" customWidth="1"/>
    <col min="9473" max="9473" width="6.7109375" style="524" customWidth="1"/>
    <col min="9474" max="9474" width="4.28125" style="524" customWidth="1"/>
    <col min="9475" max="9475" width="105.140625" style="524" customWidth="1"/>
    <col min="9476" max="9476" width="9.421875" style="524" bestFit="1" customWidth="1"/>
    <col min="9477" max="9477" width="9.421875" style="524" customWidth="1"/>
    <col min="9478" max="9478" width="11.421875" style="524" bestFit="1" customWidth="1"/>
    <col min="9479" max="9479" width="14.8515625" style="524" customWidth="1"/>
    <col min="9480" max="9480" width="13.7109375" style="524" customWidth="1"/>
    <col min="9481" max="9481" width="14.7109375" style="524" bestFit="1" customWidth="1"/>
    <col min="9482" max="9482" width="16.7109375" style="524" customWidth="1"/>
    <col min="9483" max="9483" width="26.7109375" style="524" customWidth="1"/>
    <col min="9484" max="9490" width="9.140625" style="524" hidden="1" customWidth="1"/>
    <col min="9491" max="9491" width="17.421875" style="524" customWidth="1"/>
    <col min="9492" max="9728" width="9.28125" style="524" customWidth="1"/>
    <col min="9729" max="9729" width="6.7109375" style="524" customWidth="1"/>
    <col min="9730" max="9730" width="4.28125" style="524" customWidth="1"/>
    <col min="9731" max="9731" width="105.140625" style="524" customWidth="1"/>
    <col min="9732" max="9732" width="9.421875" style="524" bestFit="1" customWidth="1"/>
    <col min="9733" max="9733" width="9.421875" style="524" customWidth="1"/>
    <col min="9734" max="9734" width="11.421875" style="524" bestFit="1" customWidth="1"/>
    <col min="9735" max="9735" width="14.8515625" style="524" customWidth="1"/>
    <col min="9736" max="9736" width="13.7109375" style="524" customWidth="1"/>
    <col min="9737" max="9737" width="14.7109375" style="524" bestFit="1" customWidth="1"/>
    <col min="9738" max="9738" width="16.7109375" style="524" customWidth="1"/>
    <col min="9739" max="9739" width="26.7109375" style="524" customWidth="1"/>
    <col min="9740" max="9746" width="9.140625" style="524" hidden="1" customWidth="1"/>
    <col min="9747" max="9747" width="17.421875" style="524" customWidth="1"/>
    <col min="9748" max="9984" width="9.28125" style="524" customWidth="1"/>
    <col min="9985" max="9985" width="6.7109375" style="524" customWidth="1"/>
    <col min="9986" max="9986" width="4.28125" style="524" customWidth="1"/>
    <col min="9987" max="9987" width="105.140625" style="524" customWidth="1"/>
    <col min="9988" max="9988" width="9.421875" style="524" bestFit="1" customWidth="1"/>
    <col min="9989" max="9989" width="9.421875" style="524" customWidth="1"/>
    <col min="9990" max="9990" width="11.421875" style="524" bestFit="1" customWidth="1"/>
    <col min="9991" max="9991" width="14.8515625" style="524" customWidth="1"/>
    <col min="9992" max="9992" width="13.7109375" style="524" customWidth="1"/>
    <col min="9993" max="9993" width="14.7109375" style="524" bestFit="1" customWidth="1"/>
    <col min="9994" max="9994" width="16.7109375" style="524" customWidth="1"/>
    <col min="9995" max="9995" width="26.7109375" style="524" customWidth="1"/>
    <col min="9996" max="10002" width="9.140625" style="524" hidden="1" customWidth="1"/>
    <col min="10003" max="10003" width="17.421875" style="524" customWidth="1"/>
    <col min="10004" max="10240" width="9.28125" style="524" customWidth="1"/>
    <col min="10241" max="10241" width="6.7109375" style="524" customWidth="1"/>
    <col min="10242" max="10242" width="4.28125" style="524" customWidth="1"/>
    <col min="10243" max="10243" width="105.140625" style="524" customWidth="1"/>
    <col min="10244" max="10244" width="9.421875" style="524" bestFit="1" customWidth="1"/>
    <col min="10245" max="10245" width="9.421875" style="524" customWidth="1"/>
    <col min="10246" max="10246" width="11.421875" style="524" bestFit="1" customWidth="1"/>
    <col min="10247" max="10247" width="14.8515625" style="524" customWidth="1"/>
    <col min="10248" max="10248" width="13.7109375" style="524" customWidth="1"/>
    <col min="10249" max="10249" width="14.7109375" style="524" bestFit="1" customWidth="1"/>
    <col min="10250" max="10250" width="16.7109375" style="524" customWidth="1"/>
    <col min="10251" max="10251" width="26.7109375" style="524" customWidth="1"/>
    <col min="10252" max="10258" width="9.140625" style="524" hidden="1" customWidth="1"/>
    <col min="10259" max="10259" width="17.421875" style="524" customWidth="1"/>
    <col min="10260" max="10496" width="9.28125" style="524" customWidth="1"/>
    <col min="10497" max="10497" width="6.7109375" style="524" customWidth="1"/>
    <col min="10498" max="10498" width="4.28125" style="524" customWidth="1"/>
    <col min="10499" max="10499" width="105.140625" style="524" customWidth="1"/>
    <col min="10500" max="10500" width="9.421875" style="524" bestFit="1" customWidth="1"/>
    <col min="10501" max="10501" width="9.421875" style="524" customWidth="1"/>
    <col min="10502" max="10502" width="11.421875" style="524" bestFit="1" customWidth="1"/>
    <col min="10503" max="10503" width="14.8515625" style="524" customWidth="1"/>
    <col min="10504" max="10504" width="13.7109375" style="524" customWidth="1"/>
    <col min="10505" max="10505" width="14.7109375" style="524" bestFit="1" customWidth="1"/>
    <col min="10506" max="10506" width="16.7109375" style="524" customWidth="1"/>
    <col min="10507" max="10507" width="26.7109375" style="524" customWidth="1"/>
    <col min="10508" max="10514" width="9.140625" style="524" hidden="1" customWidth="1"/>
    <col min="10515" max="10515" width="17.421875" style="524" customWidth="1"/>
    <col min="10516" max="10752" width="9.28125" style="524" customWidth="1"/>
    <col min="10753" max="10753" width="6.7109375" style="524" customWidth="1"/>
    <col min="10754" max="10754" width="4.28125" style="524" customWidth="1"/>
    <col min="10755" max="10755" width="105.140625" style="524" customWidth="1"/>
    <col min="10756" max="10756" width="9.421875" style="524" bestFit="1" customWidth="1"/>
    <col min="10757" max="10757" width="9.421875" style="524" customWidth="1"/>
    <col min="10758" max="10758" width="11.421875" style="524" bestFit="1" customWidth="1"/>
    <col min="10759" max="10759" width="14.8515625" style="524" customWidth="1"/>
    <col min="10760" max="10760" width="13.7109375" style="524" customWidth="1"/>
    <col min="10761" max="10761" width="14.7109375" style="524" bestFit="1" customWidth="1"/>
    <col min="10762" max="10762" width="16.7109375" style="524" customWidth="1"/>
    <col min="10763" max="10763" width="26.7109375" style="524" customWidth="1"/>
    <col min="10764" max="10770" width="9.140625" style="524" hidden="1" customWidth="1"/>
    <col min="10771" max="10771" width="17.421875" style="524" customWidth="1"/>
    <col min="10772" max="11008" width="9.28125" style="524" customWidth="1"/>
    <col min="11009" max="11009" width="6.7109375" style="524" customWidth="1"/>
    <col min="11010" max="11010" width="4.28125" style="524" customWidth="1"/>
    <col min="11011" max="11011" width="105.140625" style="524" customWidth="1"/>
    <col min="11012" max="11012" width="9.421875" style="524" bestFit="1" customWidth="1"/>
    <col min="11013" max="11013" width="9.421875" style="524" customWidth="1"/>
    <col min="11014" max="11014" width="11.421875" style="524" bestFit="1" customWidth="1"/>
    <col min="11015" max="11015" width="14.8515625" style="524" customWidth="1"/>
    <col min="11016" max="11016" width="13.7109375" style="524" customWidth="1"/>
    <col min="11017" max="11017" width="14.7109375" style="524" bestFit="1" customWidth="1"/>
    <col min="11018" max="11018" width="16.7109375" style="524" customWidth="1"/>
    <col min="11019" max="11019" width="26.7109375" style="524" customWidth="1"/>
    <col min="11020" max="11026" width="9.140625" style="524" hidden="1" customWidth="1"/>
    <col min="11027" max="11027" width="17.421875" style="524" customWidth="1"/>
    <col min="11028" max="11264" width="9.28125" style="524" customWidth="1"/>
    <col min="11265" max="11265" width="6.7109375" style="524" customWidth="1"/>
    <col min="11266" max="11266" width="4.28125" style="524" customWidth="1"/>
    <col min="11267" max="11267" width="105.140625" style="524" customWidth="1"/>
    <col min="11268" max="11268" width="9.421875" style="524" bestFit="1" customWidth="1"/>
    <col min="11269" max="11269" width="9.421875" style="524" customWidth="1"/>
    <col min="11270" max="11270" width="11.421875" style="524" bestFit="1" customWidth="1"/>
    <col min="11271" max="11271" width="14.8515625" style="524" customWidth="1"/>
    <col min="11272" max="11272" width="13.7109375" style="524" customWidth="1"/>
    <col min="11273" max="11273" width="14.7109375" style="524" bestFit="1" customWidth="1"/>
    <col min="11274" max="11274" width="16.7109375" style="524" customWidth="1"/>
    <col min="11275" max="11275" width="26.7109375" style="524" customWidth="1"/>
    <col min="11276" max="11282" width="9.140625" style="524" hidden="1" customWidth="1"/>
    <col min="11283" max="11283" width="17.421875" style="524" customWidth="1"/>
    <col min="11284" max="11520" width="9.28125" style="524" customWidth="1"/>
    <col min="11521" max="11521" width="6.7109375" style="524" customWidth="1"/>
    <col min="11522" max="11522" width="4.28125" style="524" customWidth="1"/>
    <col min="11523" max="11523" width="105.140625" style="524" customWidth="1"/>
    <col min="11524" max="11524" width="9.421875" style="524" bestFit="1" customWidth="1"/>
    <col min="11525" max="11525" width="9.421875" style="524" customWidth="1"/>
    <col min="11526" max="11526" width="11.421875" style="524" bestFit="1" customWidth="1"/>
    <col min="11527" max="11527" width="14.8515625" style="524" customWidth="1"/>
    <col min="11528" max="11528" width="13.7109375" style="524" customWidth="1"/>
    <col min="11529" max="11529" width="14.7109375" style="524" bestFit="1" customWidth="1"/>
    <col min="11530" max="11530" width="16.7109375" style="524" customWidth="1"/>
    <col min="11531" max="11531" width="26.7109375" style="524" customWidth="1"/>
    <col min="11532" max="11538" width="9.140625" style="524" hidden="1" customWidth="1"/>
    <col min="11539" max="11539" width="17.421875" style="524" customWidth="1"/>
    <col min="11540" max="11776" width="9.28125" style="524" customWidth="1"/>
    <col min="11777" max="11777" width="6.7109375" style="524" customWidth="1"/>
    <col min="11778" max="11778" width="4.28125" style="524" customWidth="1"/>
    <col min="11779" max="11779" width="105.140625" style="524" customWidth="1"/>
    <col min="11780" max="11780" width="9.421875" style="524" bestFit="1" customWidth="1"/>
    <col min="11781" max="11781" width="9.421875" style="524" customWidth="1"/>
    <col min="11782" max="11782" width="11.421875" style="524" bestFit="1" customWidth="1"/>
    <col min="11783" max="11783" width="14.8515625" style="524" customWidth="1"/>
    <col min="11784" max="11784" width="13.7109375" style="524" customWidth="1"/>
    <col min="11785" max="11785" width="14.7109375" style="524" bestFit="1" customWidth="1"/>
    <col min="11786" max="11786" width="16.7109375" style="524" customWidth="1"/>
    <col min="11787" max="11787" width="26.7109375" style="524" customWidth="1"/>
    <col min="11788" max="11794" width="9.140625" style="524" hidden="1" customWidth="1"/>
    <col min="11795" max="11795" width="17.421875" style="524" customWidth="1"/>
    <col min="11796" max="12032" width="9.28125" style="524" customWidth="1"/>
    <col min="12033" max="12033" width="6.7109375" style="524" customWidth="1"/>
    <col min="12034" max="12034" width="4.28125" style="524" customWidth="1"/>
    <col min="12035" max="12035" width="105.140625" style="524" customWidth="1"/>
    <col min="12036" max="12036" width="9.421875" style="524" bestFit="1" customWidth="1"/>
    <col min="12037" max="12037" width="9.421875" style="524" customWidth="1"/>
    <col min="12038" max="12038" width="11.421875" style="524" bestFit="1" customWidth="1"/>
    <col min="12039" max="12039" width="14.8515625" style="524" customWidth="1"/>
    <col min="12040" max="12040" width="13.7109375" style="524" customWidth="1"/>
    <col min="12041" max="12041" width="14.7109375" style="524" bestFit="1" customWidth="1"/>
    <col min="12042" max="12042" width="16.7109375" style="524" customWidth="1"/>
    <col min="12043" max="12043" width="26.7109375" style="524" customWidth="1"/>
    <col min="12044" max="12050" width="9.140625" style="524" hidden="1" customWidth="1"/>
    <col min="12051" max="12051" width="17.421875" style="524" customWidth="1"/>
    <col min="12052" max="12288" width="9.28125" style="524" customWidth="1"/>
    <col min="12289" max="12289" width="6.7109375" style="524" customWidth="1"/>
    <col min="12290" max="12290" width="4.28125" style="524" customWidth="1"/>
    <col min="12291" max="12291" width="105.140625" style="524" customWidth="1"/>
    <col min="12292" max="12292" width="9.421875" style="524" bestFit="1" customWidth="1"/>
    <col min="12293" max="12293" width="9.421875" style="524" customWidth="1"/>
    <col min="12294" max="12294" width="11.421875" style="524" bestFit="1" customWidth="1"/>
    <col min="12295" max="12295" width="14.8515625" style="524" customWidth="1"/>
    <col min="12296" max="12296" width="13.7109375" style="524" customWidth="1"/>
    <col min="12297" max="12297" width="14.7109375" style="524" bestFit="1" customWidth="1"/>
    <col min="12298" max="12298" width="16.7109375" style="524" customWidth="1"/>
    <col min="12299" max="12299" width="26.7109375" style="524" customWidth="1"/>
    <col min="12300" max="12306" width="9.140625" style="524" hidden="1" customWidth="1"/>
    <col min="12307" max="12307" width="17.421875" style="524" customWidth="1"/>
    <col min="12308" max="12544" width="9.28125" style="524" customWidth="1"/>
    <col min="12545" max="12545" width="6.7109375" style="524" customWidth="1"/>
    <col min="12546" max="12546" width="4.28125" style="524" customWidth="1"/>
    <col min="12547" max="12547" width="105.140625" style="524" customWidth="1"/>
    <col min="12548" max="12548" width="9.421875" style="524" bestFit="1" customWidth="1"/>
    <col min="12549" max="12549" width="9.421875" style="524" customWidth="1"/>
    <col min="12550" max="12550" width="11.421875" style="524" bestFit="1" customWidth="1"/>
    <col min="12551" max="12551" width="14.8515625" style="524" customWidth="1"/>
    <col min="12552" max="12552" width="13.7109375" style="524" customWidth="1"/>
    <col min="12553" max="12553" width="14.7109375" style="524" bestFit="1" customWidth="1"/>
    <col min="12554" max="12554" width="16.7109375" style="524" customWidth="1"/>
    <col min="12555" max="12555" width="26.7109375" style="524" customWidth="1"/>
    <col min="12556" max="12562" width="9.140625" style="524" hidden="1" customWidth="1"/>
    <col min="12563" max="12563" width="17.421875" style="524" customWidth="1"/>
    <col min="12564" max="12800" width="9.28125" style="524" customWidth="1"/>
    <col min="12801" max="12801" width="6.7109375" style="524" customWidth="1"/>
    <col min="12802" max="12802" width="4.28125" style="524" customWidth="1"/>
    <col min="12803" max="12803" width="105.140625" style="524" customWidth="1"/>
    <col min="12804" max="12804" width="9.421875" style="524" bestFit="1" customWidth="1"/>
    <col min="12805" max="12805" width="9.421875" style="524" customWidth="1"/>
    <col min="12806" max="12806" width="11.421875" style="524" bestFit="1" customWidth="1"/>
    <col min="12807" max="12807" width="14.8515625" style="524" customWidth="1"/>
    <col min="12808" max="12808" width="13.7109375" style="524" customWidth="1"/>
    <col min="12809" max="12809" width="14.7109375" style="524" bestFit="1" customWidth="1"/>
    <col min="12810" max="12810" width="16.7109375" style="524" customWidth="1"/>
    <col min="12811" max="12811" width="26.7109375" style="524" customWidth="1"/>
    <col min="12812" max="12818" width="9.140625" style="524" hidden="1" customWidth="1"/>
    <col min="12819" max="12819" width="17.421875" style="524" customWidth="1"/>
    <col min="12820" max="13056" width="9.28125" style="524" customWidth="1"/>
    <col min="13057" max="13057" width="6.7109375" style="524" customWidth="1"/>
    <col min="13058" max="13058" width="4.28125" style="524" customWidth="1"/>
    <col min="13059" max="13059" width="105.140625" style="524" customWidth="1"/>
    <col min="13060" max="13060" width="9.421875" style="524" bestFit="1" customWidth="1"/>
    <col min="13061" max="13061" width="9.421875" style="524" customWidth="1"/>
    <col min="13062" max="13062" width="11.421875" style="524" bestFit="1" customWidth="1"/>
    <col min="13063" max="13063" width="14.8515625" style="524" customWidth="1"/>
    <col min="13064" max="13064" width="13.7109375" style="524" customWidth="1"/>
    <col min="13065" max="13065" width="14.7109375" style="524" bestFit="1" customWidth="1"/>
    <col min="13066" max="13066" width="16.7109375" style="524" customWidth="1"/>
    <col min="13067" max="13067" width="26.7109375" style="524" customWidth="1"/>
    <col min="13068" max="13074" width="9.140625" style="524" hidden="1" customWidth="1"/>
    <col min="13075" max="13075" width="17.421875" style="524" customWidth="1"/>
    <col min="13076" max="13312" width="9.28125" style="524" customWidth="1"/>
    <col min="13313" max="13313" width="6.7109375" style="524" customWidth="1"/>
    <col min="13314" max="13314" width="4.28125" style="524" customWidth="1"/>
    <col min="13315" max="13315" width="105.140625" style="524" customWidth="1"/>
    <col min="13316" max="13316" width="9.421875" style="524" bestFit="1" customWidth="1"/>
    <col min="13317" max="13317" width="9.421875" style="524" customWidth="1"/>
    <col min="13318" max="13318" width="11.421875" style="524" bestFit="1" customWidth="1"/>
    <col min="13319" max="13319" width="14.8515625" style="524" customWidth="1"/>
    <col min="13320" max="13320" width="13.7109375" style="524" customWidth="1"/>
    <col min="13321" max="13321" width="14.7109375" style="524" bestFit="1" customWidth="1"/>
    <col min="13322" max="13322" width="16.7109375" style="524" customWidth="1"/>
    <col min="13323" max="13323" width="26.7109375" style="524" customWidth="1"/>
    <col min="13324" max="13330" width="9.140625" style="524" hidden="1" customWidth="1"/>
    <col min="13331" max="13331" width="17.421875" style="524" customWidth="1"/>
    <col min="13332" max="13568" width="9.28125" style="524" customWidth="1"/>
    <col min="13569" max="13569" width="6.7109375" style="524" customWidth="1"/>
    <col min="13570" max="13570" width="4.28125" style="524" customWidth="1"/>
    <col min="13571" max="13571" width="105.140625" style="524" customWidth="1"/>
    <col min="13572" max="13572" width="9.421875" style="524" bestFit="1" customWidth="1"/>
    <col min="13573" max="13573" width="9.421875" style="524" customWidth="1"/>
    <col min="13574" max="13574" width="11.421875" style="524" bestFit="1" customWidth="1"/>
    <col min="13575" max="13575" width="14.8515625" style="524" customWidth="1"/>
    <col min="13576" max="13576" width="13.7109375" style="524" customWidth="1"/>
    <col min="13577" max="13577" width="14.7109375" style="524" bestFit="1" customWidth="1"/>
    <col min="13578" max="13578" width="16.7109375" style="524" customWidth="1"/>
    <col min="13579" max="13579" width="26.7109375" style="524" customWidth="1"/>
    <col min="13580" max="13586" width="9.140625" style="524" hidden="1" customWidth="1"/>
    <col min="13587" max="13587" width="17.421875" style="524" customWidth="1"/>
    <col min="13588" max="13824" width="9.28125" style="524" customWidth="1"/>
    <col min="13825" max="13825" width="6.7109375" style="524" customWidth="1"/>
    <col min="13826" max="13826" width="4.28125" style="524" customWidth="1"/>
    <col min="13827" max="13827" width="105.140625" style="524" customWidth="1"/>
    <col min="13828" max="13828" width="9.421875" style="524" bestFit="1" customWidth="1"/>
    <col min="13829" max="13829" width="9.421875" style="524" customWidth="1"/>
    <col min="13830" max="13830" width="11.421875" style="524" bestFit="1" customWidth="1"/>
    <col min="13831" max="13831" width="14.8515625" style="524" customWidth="1"/>
    <col min="13832" max="13832" width="13.7109375" style="524" customWidth="1"/>
    <col min="13833" max="13833" width="14.7109375" style="524" bestFit="1" customWidth="1"/>
    <col min="13834" max="13834" width="16.7109375" style="524" customWidth="1"/>
    <col min="13835" max="13835" width="26.7109375" style="524" customWidth="1"/>
    <col min="13836" max="13842" width="9.140625" style="524" hidden="1" customWidth="1"/>
    <col min="13843" max="13843" width="17.421875" style="524" customWidth="1"/>
    <col min="13844" max="14080" width="9.28125" style="524" customWidth="1"/>
    <col min="14081" max="14081" width="6.7109375" style="524" customWidth="1"/>
    <col min="14082" max="14082" width="4.28125" style="524" customWidth="1"/>
    <col min="14083" max="14083" width="105.140625" style="524" customWidth="1"/>
    <col min="14084" max="14084" width="9.421875" style="524" bestFit="1" customWidth="1"/>
    <col min="14085" max="14085" width="9.421875" style="524" customWidth="1"/>
    <col min="14086" max="14086" width="11.421875" style="524" bestFit="1" customWidth="1"/>
    <col min="14087" max="14087" width="14.8515625" style="524" customWidth="1"/>
    <col min="14088" max="14088" width="13.7109375" style="524" customWidth="1"/>
    <col min="14089" max="14089" width="14.7109375" style="524" bestFit="1" customWidth="1"/>
    <col min="14090" max="14090" width="16.7109375" style="524" customWidth="1"/>
    <col min="14091" max="14091" width="26.7109375" style="524" customWidth="1"/>
    <col min="14092" max="14098" width="9.140625" style="524" hidden="1" customWidth="1"/>
    <col min="14099" max="14099" width="17.421875" style="524" customWidth="1"/>
    <col min="14100" max="14336" width="9.28125" style="524" customWidth="1"/>
    <col min="14337" max="14337" width="6.7109375" style="524" customWidth="1"/>
    <col min="14338" max="14338" width="4.28125" style="524" customWidth="1"/>
    <col min="14339" max="14339" width="105.140625" style="524" customWidth="1"/>
    <col min="14340" max="14340" width="9.421875" style="524" bestFit="1" customWidth="1"/>
    <col min="14341" max="14341" width="9.421875" style="524" customWidth="1"/>
    <col min="14342" max="14342" width="11.421875" style="524" bestFit="1" customWidth="1"/>
    <col min="14343" max="14343" width="14.8515625" style="524" customWidth="1"/>
    <col min="14344" max="14344" width="13.7109375" style="524" customWidth="1"/>
    <col min="14345" max="14345" width="14.7109375" style="524" bestFit="1" customWidth="1"/>
    <col min="14346" max="14346" width="16.7109375" style="524" customWidth="1"/>
    <col min="14347" max="14347" width="26.7109375" style="524" customWidth="1"/>
    <col min="14348" max="14354" width="9.140625" style="524" hidden="1" customWidth="1"/>
    <col min="14355" max="14355" width="17.421875" style="524" customWidth="1"/>
    <col min="14356" max="14592" width="9.28125" style="524" customWidth="1"/>
    <col min="14593" max="14593" width="6.7109375" style="524" customWidth="1"/>
    <col min="14594" max="14594" width="4.28125" style="524" customWidth="1"/>
    <col min="14595" max="14595" width="105.140625" style="524" customWidth="1"/>
    <col min="14596" max="14596" width="9.421875" style="524" bestFit="1" customWidth="1"/>
    <col min="14597" max="14597" width="9.421875" style="524" customWidth="1"/>
    <col min="14598" max="14598" width="11.421875" style="524" bestFit="1" customWidth="1"/>
    <col min="14599" max="14599" width="14.8515625" style="524" customWidth="1"/>
    <col min="14600" max="14600" width="13.7109375" style="524" customWidth="1"/>
    <col min="14601" max="14601" width="14.7109375" style="524" bestFit="1" customWidth="1"/>
    <col min="14602" max="14602" width="16.7109375" style="524" customWidth="1"/>
    <col min="14603" max="14603" width="26.7109375" style="524" customWidth="1"/>
    <col min="14604" max="14610" width="9.140625" style="524" hidden="1" customWidth="1"/>
    <col min="14611" max="14611" width="17.421875" style="524" customWidth="1"/>
    <col min="14612" max="14848" width="9.28125" style="524" customWidth="1"/>
    <col min="14849" max="14849" width="6.7109375" style="524" customWidth="1"/>
    <col min="14850" max="14850" width="4.28125" style="524" customWidth="1"/>
    <col min="14851" max="14851" width="105.140625" style="524" customWidth="1"/>
    <col min="14852" max="14852" width="9.421875" style="524" bestFit="1" customWidth="1"/>
    <col min="14853" max="14853" width="9.421875" style="524" customWidth="1"/>
    <col min="14854" max="14854" width="11.421875" style="524" bestFit="1" customWidth="1"/>
    <col min="14855" max="14855" width="14.8515625" style="524" customWidth="1"/>
    <col min="14856" max="14856" width="13.7109375" style="524" customWidth="1"/>
    <col min="14857" max="14857" width="14.7109375" style="524" bestFit="1" customWidth="1"/>
    <col min="14858" max="14858" width="16.7109375" style="524" customWidth="1"/>
    <col min="14859" max="14859" width="26.7109375" style="524" customWidth="1"/>
    <col min="14860" max="14866" width="9.140625" style="524" hidden="1" customWidth="1"/>
    <col min="14867" max="14867" width="17.421875" style="524" customWidth="1"/>
    <col min="14868" max="15104" width="9.28125" style="524" customWidth="1"/>
    <col min="15105" max="15105" width="6.7109375" style="524" customWidth="1"/>
    <col min="15106" max="15106" width="4.28125" style="524" customWidth="1"/>
    <col min="15107" max="15107" width="105.140625" style="524" customWidth="1"/>
    <col min="15108" max="15108" width="9.421875" style="524" bestFit="1" customWidth="1"/>
    <col min="15109" max="15109" width="9.421875" style="524" customWidth="1"/>
    <col min="15110" max="15110" width="11.421875" style="524" bestFit="1" customWidth="1"/>
    <col min="15111" max="15111" width="14.8515625" style="524" customWidth="1"/>
    <col min="15112" max="15112" width="13.7109375" style="524" customWidth="1"/>
    <col min="15113" max="15113" width="14.7109375" style="524" bestFit="1" customWidth="1"/>
    <col min="15114" max="15114" width="16.7109375" style="524" customWidth="1"/>
    <col min="15115" max="15115" width="26.7109375" style="524" customWidth="1"/>
    <col min="15116" max="15122" width="9.140625" style="524" hidden="1" customWidth="1"/>
    <col min="15123" max="15123" width="17.421875" style="524" customWidth="1"/>
    <col min="15124" max="15360" width="9.28125" style="524" customWidth="1"/>
    <col min="15361" max="15361" width="6.7109375" style="524" customWidth="1"/>
    <col min="15362" max="15362" width="4.28125" style="524" customWidth="1"/>
    <col min="15363" max="15363" width="105.140625" style="524" customWidth="1"/>
    <col min="15364" max="15364" width="9.421875" style="524" bestFit="1" customWidth="1"/>
    <col min="15365" max="15365" width="9.421875" style="524" customWidth="1"/>
    <col min="15366" max="15366" width="11.421875" style="524" bestFit="1" customWidth="1"/>
    <col min="15367" max="15367" width="14.8515625" style="524" customWidth="1"/>
    <col min="15368" max="15368" width="13.7109375" style="524" customWidth="1"/>
    <col min="15369" max="15369" width="14.7109375" style="524" bestFit="1" customWidth="1"/>
    <col min="15370" max="15370" width="16.7109375" style="524" customWidth="1"/>
    <col min="15371" max="15371" width="26.7109375" style="524" customWidth="1"/>
    <col min="15372" max="15378" width="9.140625" style="524" hidden="1" customWidth="1"/>
    <col min="15379" max="15379" width="17.421875" style="524" customWidth="1"/>
    <col min="15380" max="15616" width="9.28125" style="524" customWidth="1"/>
    <col min="15617" max="15617" width="6.7109375" style="524" customWidth="1"/>
    <col min="15618" max="15618" width="4.28125" style="524" customWidth="1"/>
    <col min="15619" max="15619" width="105.140625" style="524" customWidth="1"/>
    <col min="15620" max="15620" width="9.421875" style="524" bestFit="1" customWidth="1"/>
    <col min="15621" max="15621" width="9.421875" style="524" customWidth="1"/>
    <col min="15622" max="15622" width="11.421875" style="524" bestFit="1" customWidth="1"/>
    <col min="15623" max="15623" width="14.8515625" style="524" customWidth="1"/>
    <col min="15624" max="15624" width="13.7109375" style="524" customWidth="1"/>
    <col min="15625" max="15625" width="14.7109375" style="524" bestFit="1" customWidth="1"/>
    <col min="15626" max="15626" width="16.7109375" style="524" customWidth="1"/>
    <col min="15627" max="15627" width="26.7109375" style="524" customWidth="1"/>
    <col min="15628" max="15634" width="9.140625" style="524" hidden="1" customWidth="1"/>
    <col min="15635" max="15635" width="17.421875" style="524" customWidth="1"/>
    <col min="15636" max="15872" width="9.28125" style="524" customWidth="1"/>
    <col min="15873" max="15873" width="6.7109375" style="524" customWidth="1"/>
    <col min="15874" max="15874" width="4.28125" style="524" customWidth="1"/>
    <col min="15875" max="15875" width="105.140625" style="524" customWidth="1"/>
    <col min="15876" max="15876" width="9.421875" style="524" bestFit="1" customWidth="1"/>
    <col min="15877" max="15877" width="9.421875" style="524" customWidth="1"/>
    <col min="15878" max="15878" width="11.421875" style="524" bestFit="1" customWidth="1"/>
    <col min="15879" max="15879" width="14.8515625" style="524" customWidth="1"/>
    <col min="15880" max="15880" width="13.7109375" style="524" customWidth="1"/>
    <col min="15881" max="15881" width="14.7109375" style="524" bestFit="1" customWidth="1"/>
    <col min="15882" max="15882" width="16.7109375" style="524" customWidth="1"/>
    <col min="15883" max="15883" width="26.7109375" style="524" customWidth="1"/>
    <col min="15884" max="15890" width="9.140625" style="524" hidden="1" customWidth="1"/>
    <col min="15891" max="15891" width="17.421875" style="524" customWidth="1"/>
    <col min="15892" max="16128" width="9.28125" style="524" customWidth="1"/>
    <col min="16129" max="16129" width="6.7109375" style="524" customWidth="1"/>
    <col min="16130" max="16130" width="4.28125" style="524" customWidth="1"/>
    <col min="16131" max="16131" width="105.140625" style="524" customWidth="1"/>
    <col min="16132" max="16132" width="9.421875" style="524" bestFit="1" customWidth="1"/>
    <col min="16133" max="16133" width="9.421875" style="524" customWidth="1"/>
    <col min="16134" max="16134" width="11.421875" style="524" bestFit="1" customWidth="1"/>
    <col min="16135" max="16135" width="14.8515625" style="524" customWidth="1"/>
    <col min="16136" max="16136" width="13.7109375" style="524" customWidth="1"/>
    <col min="16137" max="16137" width="14.7109375" style="524" bestFit="1" customWidth="1"/>
    <col min="16138" max="16138" width="16.7109375" style="524" customWidth="1"/>
    <col min="16139" max="16139" width="26.7109375" style="524" customWidth="1"/>
    <col min="16140" max="16146" width="9.140625" style="524" hidden="1" customWidth="1"/>
    <col min="16147" max="16147" width="17.421875" style="524" customWidth="1"/>
    <col min="16148" max="16384" width="9.28125" style="524" customWidth="1"/>
  </cols>
  <sheetData>
    <row r="1" spans="1:17" ht="33.75" customHeight="1">
      <c r="A1" s="519" t="s">
        <v>737</v>
      </c>
      <c r="B1" s="520"/>
      <c r="C1" s="521" t="s">
        <v>738</v>
      </c>
      <c r="D1" s="522"/>
      <c r="E1" s="523"/>
      <c r="F1" s="522"/>
      <c r="G1" s="522"/>
      <c r="H1" s="522"/>
      <c r="I1" s="522"/>
      <c r="J1" s="522"/>
      <c r="N1" s="247" t="s">
        <v>739</v>
      </c>
      <c r="O1" s="248">
        <v>1</v>
      </c>
      <c r="P1" s="526"/>
      <c r="Q1" s="526">
        <v>1</v>
      </c>
    </row>
    <row r="2" spans="1:15" ht="30" customHeight="1">
      <c r="A2" s="519"/>
      <c r="B2" s="520"/>
      <c r="C2" s="527" t="s">
        <v>915</v>
      </c>
      <c r="D2" s="528"/>
      <c r="E2" s="529"/>
      <c r="F2" s="528"/>
      <c r="G2" s="528"/>
      <c r="H2" s="528"/>
      <c r="I2" s="528"/>
      <c r="J2" s="528"/>
      <c r="K2" s="520"/>
      <c r="N2" s="247" t="s">
        <v>741</v>
      </c>
      <c r="O2" s="249">
        <v>0</v>
      </c>
    </row>
    <row r="3" spans="1:17" s="523" customFormat="1" ht="25.5">
      <c r="A3" s="531"/>
      <c r="B3" s="532"/>
      <c r="C3" s="533"/>
      <c r="D3" s="534" t="s">
        <v>742</v>
      </c>
      <c r="E3" s="534" t="s">
        <v>916</v>
      </c>
      <c r="F3" s="534" t="s">
        <v>744</v>
      </c>
      <c r="G3" s="534" t="s">
        <v>745</v>
      </c>
      <c r="H3" s="534" t="s">
        <v>746</v>
      </c>
      <c r="I3" s="534" t="s">
        <v>747</v>
      </c>
      <c r="J3" s="534" t="s">
        <v>748</v>
      </c>
      <c r="K3" s="535" t="s">
        <v>749</v>
      </c>
      <c r="M3" s="536" t="s">
        <v>750</v>
      </c>
      <c r="N3" s="537" t="s">
        <v>751</v>
      </c>
      <c r="O3" s="536" t="s">
        <v>752</v>
      </c>
      <c r="P3" s="536" t="s">
        <v>753</v>
      </c>
      <c r="Q3" s="538" t="s">
        <v>754</v>
      </c>
    </row>
    <row r="4" spans="1:17" s="542" customFormat="1" ht="14.25" customHeight="1">
      <c r="A4" s="539">
        <v>1</v>
      </c>
      <c r="B4" s="540"/>
      <c r="C4" s="540"/>
      <c r="D4" s="540"/>
      <c r="E4" s="540"/>
      <c r="F4" s="541"/>
      <c r="G4" s="541"/>
      <c r="H4" s="541"/>
      <c r="I4" s="541"/>
      <c r="J4" s="541"/>
      <c r="K4" s="541"/>
      <c r="M4" s="543"/>
      <c r="N4" s="543"/>
      <c r="O4" s="544"/>
      <c r="P4" s="545"/>
      <c r="Q4" s="545"/>
    </row>
    <row r="5" spans="1:17" ht="30">
      <c r="A5" s="539">
        <f>A4+1</f>
        <v>2</v>
      </c>
      <c r="B5" s="546" t="s">
        <v>149</v>
      </c>
      <c r="C5" s="547" t="s">
        <v>917</v>
      </c>
      <c r="F5" s="548"/>
      <c r="G5" s="548"/>
      <c r="H5" s="548"/>
      <c r="I5" s="548"/>
      <c r="J5" s="548"/>
      <c r="K5" s="548"/>
      <c r="M5" s="549"/>
      <c r="N5" s="549"/>
      <c r="O5" s="550"/>
      <c r="P5" s="549"/>
      <c r="Q5" s="549"/>
    </row>
    <row r="6" spans="1:17" ht="7.5" customHeight="1">
      <c r="A6" s="539">
        <f aca="true" t="shared" si="0" ref="A6:A69">A5+1</f>
        <v>3</v>
      </c>
      <c r="F6" s="548"/>
      <c r="G6" s="548"/>
      <c r="H6" s="548"/>
      <c r="I6" s="548"/>
      <c r="J6" s="548"/>
      <c r="K6" s="548"/>
      <c r="M6" s="549"/>
      <c r="N6" s="549"/>
      <c r="O6" s="550"/>
      <c r="P6" s="549"/>
      <c r="Q6" s="549"/>
    </row>
    <row r="7" spans="1:17" ht="15">
      <c r="A7" s="539">
        <f t="shared" si="0"/>
        <v>4</v>
      </c>
      <c r="B7" s="551"/>
      <c r="C7" s="552" t="s">
        <v>756</v>
      </c>
      <c r="D7" s="523"/>
      <c r="E7" s="523"/>
      <c r="F7" s="548"/>
      <c r="G7" s="548"/>
      <c r="H7" s="548"/>
      <c r="I7" s="548"/>
      <c r="J7" s="548"/>
      <c r="K7" s="548"/>
      <c r="M7" s="553"/>
      <c r="N7" s="554"/>
      <c r="O7" s="555"/>
      <c r="P7" s="556"/>
      <c r="Q7" s="556"/>
    </row>
    <row r="8" spans="1:17" ht="24.75">
      <c r="A8" s="539">
        <f t="shared" si="0"/>
        <v>5</v>
      </c>
      <c r="B8" s="551"/>
      <c r="C8" s="557" t="s">
        <v>918</v>
      </c>
      <c r="D8" s="523" t="s">
        <v>325</v>
      </c>
      <c r="E8" s="523">
        <v>1</v>
      </c>
      <c r="F8" s="590"/>
      <c r="G8" s="548">
        <f>F8*E8</f>
        <v>0</v>
      </c>
      <c r="H8" s="548"/>
      <c r="I8" s="548"/>
      <c r="J8" s="548">
        <f>G8+I8</f>
        <v>0</v>
      </c>
      <c r="K8" s="548"/>
      <c r="M8" s="553">
        <v>11500</v>
      </c>
      <c r="N8" s="554"/>
      <c r="O8" s="555">
        <v>0</v>
      </c>
      <c r="P8" s="556"/>
      <c r="Q8" s="556"/>
    </row>
    <row r="9" spans="1:17" ht="15.75" customHeight="1">
      <c r="A9" s="539">
        <f t="shared" si="0"/>
        <v>6</v>
      </c>
      <c r="B9" s="551"/>
      <c r="C9" s="558" t="s">
        <v>758</v>
      </c>
      <c r="D9" s="559"/>
      <c r="E9" s="559"/>
      <c r="F9" s="560"/>
      <c r="G9" s="561">
        <f>SUM(G8:G8)</f>
        <v>0</v>
      </c>
      <c r="H9" s="560"/>
      <c r="I9" s="560"/>
      <c r="J9" s="560"/>
      <c r="K9" s="548"/>
      <c r="M9" s="553"/>
      <c r="N9" s="554"/>
      <c r="O9" s="555"/>
      <c r="P9" s="556"/>
      <c r="Q9" s="556"/>
    </row>
    <row r="10" spans="1:17" ht="15">
      <c r="A10" s="539">
        <f t="shared" si="0"/>
        <v>7</v>
      </c>
      <c r="B10" s="551"/>
      <c r="C10" s="562"/>
      <c r="D10" s="563"/>
      <c r="E10" s="563"/>
      <c r="F10" s="564"/>
      <c r="G10" s="565"/>
      <c r="H10" s="564"/>
      <c r="I10" s="564"/>
      <c r="J10" s="564"/>
      <c r="K10" s="548"/>
      <c r="M10" s="553"/>
      <c r="N10" s="554"/>
      <c r="O10" s="555"/>
      <c r="P10" s="556"/>
      <c r="Q10" s="556"/>
    </row>
    <row r="11" spans="1:17" ht="15">
      <c r="A11" s="539">
        <f t="shared" si="0"/>
        <v>8</v>
      </c>
      <c r="B11" s="551"/>
      <c r="C11" s="566"/>
      <c r="D11" s="523"/>
      <c r="E11" s="523"/>
      <c r="F11" s="548"/>
      <c r="G11" s="568"/>
      <c r="H11" s="548"/>
      <c r="I11" s="548"/>
      <c r="J11" s="548"/>
      <c r="K11" s="548"/>
      <c r="M11" s="553"/>
      <c r="N11" s="554"/>
      <c r="O11" s="555"/>
      <c r="P11" s="556"/>
      <c r="Q11" s="556"/>
    </row>
    <row r="12" spans="1:17" ht="30">
      <c r="A12" s="539">
        <f t="shared" si="0"/>
        <v>9</v>
      </c>
      <c r="B12" s="546"/>
      <c r="C12" s="547" t="s">
        <v>919</v>
      </c>
      <c r="D12" s="523"/>
      <c r="E12" s="523"/>
      <c r="F12" s="548"/>
      <c r="G12" s="548"/>
      <c r="H12" s="548"/>
      <c r="I12" s="548"/>
      <c r="J12" s="548"/>
      <c r="K12" s="548"/>
      <c r="M12" s="553"/>
      <c r="N12" s="554"/>
      <c r="O12" s="555"/>
      <c r="P12" s="556"/>
      <c r="Q12" s="556"/>
    </row>
    <row r="13" spans="1:17" ht="7.5" customHeight="1">
      <c r="A13" s="539">
        <f t="shared" si="0"/>
        <v>10</v>
      </c>
      <c r="F13" s="548"/>
      <c r="G13" s="548"/>
      <c r="H13" s="548"/>
      <c r="I13" s="548"/>
      <c r="J13" s="548"/>
      <c r="K13" s="548"/>
      <c r="M13" s="549"/>
      <c r="N13" s="549"/>
      <c r="O13" s="550"/>
      <c r="P13" s="549"/>
      <c r="Q13" s="549"/>
    </row>
    <row r="14" spans="1:17" ht="15">
      <c r="A14" s="539">
        <f t="shared" si="0"/>
        <v>11</v>
      </c>
      <c r="B14" s="551"/>
      <c r="C14" s="569" t="s">
        <v>760</v>
      </c>
      <c r="D14" s="570"/>
      <c r="E14" s="570"/>
      <c r="F14" s="548"/>
      <c r="G14" s="548"/>
      <c r="H14" s="548"/>
      <c r="I14" s="548"/>
      <c r="J14" s="548"/>
      <c r="K14" s="548"/>
      <c r="M14" s="553"/>
      <c r="N14" s="554"/>
      <c r="O14" s="555"/>
      <c r="P14" s="556"/>
      <c r="Q14" s="556"/>
    </row>
    <row r="15" spans="1:17" ht="15">
      <c r="A15" s="539">
        <f t="shared" si="0"/>
        <v>12</v>
      </c>
      <c r="B15" s="551"/>
      <c r="C15" s="572" t="s">
        <v>761</v>
      </c>
      <c r="D15" s="573" t="s">
        <v>184</v>
      </c>
      <c r="E15" s="573">
        <v>5</v>
      </c>
      <c r="F15" s="590"/>
      <c r="G15" s="548">
        <f aca="true" t="shared" si="1" ref="G15:G18">F15*E15</f>
        <v>0</v>
      </c>
      <c r="H15" s="548"/>
      <c r="I15" s="548"/>
      <c r="J15" s="548">
        <f aca="true" t="shared" si="2" ref="J15:J18">G15+I15</f>
        <v>0</v>
      </c>
      <c r="K15" s="548"/>
      <c r="M15" s="553">
        <v>105</v>
      </c>
      <c r="N15" s="554"/>
      <c r="O15" s="555">
        <v>0</v>
      </c>
      <c r="P15" s="556"/>
      <c r="Q15" s="556"/>
    </row>
    <row r="16" spans="1:17" ht="15">
      <c r="A16" s="539">
        <f t="shared" si="0"/>
        <v>13</v>
      </c>
      <c r="B16" s="551"/>
      <c r="C16" s="572" t="s">
        <v>763</v>
      </c>
      <c r="D16" s="573" t="s">
        <v>184</v>
      </c>
      <c r="E16" s="573">
        <v>15</v>
      </c>
      <c r="F16" s="590"/>
      <c r="G16" s="548">
        <f t="shared" si="1"/>
        <v>0</v>
      </c>
      <c r="H16" s="548"/>
      <c r="I16" s="548"/>
      <c r="J16" s="548">
        <f t="shared" si="2"/>
        <v>0</v>
      </c>
      <c r="K16" s="548"/>
      <c r="M16" s="553">
        <v>24</v>
      </c>
      <c r="N16" s="554"/>
      <c r="O16" s="555">
        <v>0</v>
      </c>
      <c r="P16" s="556"/>
      <c r="Q16" s="556"/>
    </row>
    <row r="17" spans="1:17" ht="15">
      <c r="A17" s="539">
        <f t="shared" si="0"/>
        <v>14</v>
      </c>
      <c r="B17" s="551"/>
      <c r="C17" s="572" t="s">
        <v>764</v>
      </c>
      <c r="D17" s="573" t="s">
        <v>184</v>
      </c>
      <c r="E17" s="573">
        <v>21</v>
      </c>
      <c r="F17" s="590"/>
      <c r="G17" s="548">
        <f t="shared" si="1"/>
        <v>0</v>
      </c>
      <c r="H17" s="548"/>
      <c r="I17" s="548"/>
      <c r="J17" s="548">
        <f t="shared" si="2"/>
        <v>0</v>
      </c>
      <c r="K17" s="548"/>
      <c r="M17" s="553">
        <v>22</v>
      </c>
      <c r="N17" s="554"/>
      <c r="O17" s="555">
        <v>0</v>
      </c>
      <c r="P17" s="556"/>
      <c r="Q17" s="556"/>
    </row>
    <row r="18" spans="1:17" ht="15">
      <c r="A18" s="539">
        <f t="shared" si="0"/>
        <v>15</v>
      </c>
      <c r="B18" s="551"/>
      <c r="C18" s="572" t="s">
        <v>766</v>
      </c>
      <c r="D18" s="573" t="s">
        <v>184</v>
      </c>
      <c r="E18" s="573">
        <v>5</v>
      </c>
      <c r="F18" s="590"/>
      <c r="G18" s="548">
        <f t="shared" si="1"/>
        <v>0</v>
      </c>
      <c r="H18" s="548"/>
      <c r="I18" s="548"/>
      <c r="J18" s="548">
        <f t="shared" si="2"/>
        <v>0</v>
      </c>
      <c r="K18" s="548"/>
      <c r="M18" s="553">
        <v>20</v>
      </c>
      <c r="N18" s="554"/>
      <c r="O18" s="555">
        <v>0</v>
      </c>
      <c r="P18" s="556"/>
      <c r="Q18" s="556"/>
    </row>
    <row r="19" spans="1:17" ht="15">
      <c r="A19" s="539">
        <f t="shared" si="0"/>
        <v>16</v>
      </c>
      <c r="B19" s="551"/>
      <c r="C19" s="572"/>
      <c r="D19" s="573"/>
      <c r="E19" s="573"/>
      <c r="F19" s="548"/>
      <c r="G19" s="548"/>
      <c r="H19" s="548"/>
      <c r="I19" s="548"/>
      <c r="J19" s="548"/>
      <c r="K19" s="548"/>
      <c r="M19" s="553"/>
      <c r="N19" s="554"/>
      <c r="O19" s="555"/>
      <c r="P19" s="556"/>
      <c r="Q19" s="556"/>
    </row>
    <row r="20" spans="1:17" ht="15">
      <c r="A20" s="539">
        <f t="shared" si="0"/>
        <v>17</v>
      </c>
      <c r="B20" s="551"/>
      <c r="C20" s="578" t="s">
        <v>768</v>
      </c>
      <c r="D20" s="575"/>
      <c r="E20" s="575"/>
      <c r="F20" s="548"/>
      <c r="G20" s="548"/>
      <c r="H20" s="548"/>
      <c r="I20" s="548"/>
      <c r="J20" s="548"/>
      <c r="K20" s="548"/>
      <c r="M20" s="553"/>
      <c r="N20" s="554"/>
      <c r="O20" s="555"/>
      <c r="P20" s="556"/>
      <c r="Q20" s="556"/>
    </row>
    <row r="21" spans="1:17" ht="15">
      <c r="A21" s="539">
        <f t="shared" si="0"/>
        <v>18</v>
      </c>
      <c r="B21" s="551"/>
      <c r="C21" s="579" t="s">
        <v>769</v>
      </c>
      <c r="D21" s="575" t="s">
        <v>770</v>
      </c>
      <c r="E21" s="575">
        <v>1</v>
      </c>
      <c r="F21" s="590"/>
      <c r="G21" s="548">
        <f aca="true" t="shared" si="3" ref="G21:G22">F21*E21</f>
        <v>0</v>
      </c>
      <c r="H21" s="548"/>
      <c r="I21" s="548"/>
      <c r="J21" s="548">
        <f>G21+I21</f>
        <v>0</v>
      </c>
      <c r="K21" s="548"/>
      <c r="M21" s="553">
        <v>150</v>
      </c>
      <c r="N21" s="554"/>
      <c r="O21" s="555">
        <v>0</v>
      </c>
      <c r="P21" s="556"/>
      <c r="Q21" s="556"/>
    </row>
    <row r="22" spans="1:17" ht="15">
      <c r="A22" s="539">
        <f t="shared" si="0"/>
        <v>19</v>
      </c>
      <c r="B22" s="551"/>
      <c r="C22" s="579" t="s">
        <v>771</v>
      </c>
      <c r="D22" s="575" t="s">
        <v>325</v>
      </c>
      <c r="E22" s="575">
        <v>5</v>
      </c>
      <c r="F22" s="590"/>
      <c r="G22" s="548">
        <f t="shared" si="3"/>
        <v>0</v>
      </c>
      <c r="H22" s="548"/>
      <c r="I22" s="548"/>
      <c r="J22" s="548">
        <f>G22+I22</f>
        <v>0</v>
      </c>
      <c r="K22" s="548"/>
      <c r="M22" s="553">
        <v>82</v>
      </c>
      <c r="N22" s="554"/>
      <c r="O22" s="555">
        <v>0</v>
      </c>
      <c r="P22" s="556"/>
      <c r="Q22" s="556"/>
    </row>
    <row r="23" spans="1:17" ht="15">
      <c r="A23" s="539">
        <f t="shared" si="0"/>
        <v>20</v>
      </c>
      <c r="B23" s="551"/>
      <c r="C23" s="580"/>
      <c r="D23" s="575"/>
      <c r="E23" s="575"/>
      <c r="F23" s="548"/>
      <c r="G23" s="548"/>
      <c r="H23" s="548"/>
      <c r="I23" s="548"/>
      <c r="J23" s="548"/>
      <c r="K23" s="548"/>
      <c r="M23" s="553"/>
      <c r="N23" s="554"/>
      <c r="O23" s="555"/>
      <c r="P23" s="556"/>
      <c r="Q23" s="556"/>
    </row>
    <row r="24" spans="1:17" ht="15">
      <c r="A24" s="539">
        <f t="shared" si="0"/>
        <v>21</v>
      </c>
      <c r="B24" s="551"/>
      <c r="C24" s="581" t="s">
        <v>772</v>
      </c>
      <c r="D24" s="575"/>
      <c r="E24" s="575"/>
      <c r="F24" s="548"/>
      <c r="G24" s="548"/>
      <c r="H24" s="548"/>
      <c r="I24" s="548"/>
      <c r="J24" s="548"/>
      <c r="K24" s="548"/>
      <c r="M24" s="553"/>
      <c r="N24" s="554"/>
      <c r="O24" s="555"/>
      <c r="P24" s="556"/>
      <c r="Q24" s="556"/>
    </row>
    <row r="25" spans="1:17" ht="15">
      <c r="A25" s="539">
        <f t="shared" si="0"/>
        <v>22</v>
      </c>
      <c r="B25" s="551"/>
      <c r="C25" s="582" t="s">
        <v>773</v>
      </c>
      <c r="D25" s="583" t="s">
        <v>325</v>
      </c>
      <c r="E25" s="583">
        <v>3</v>
      </c>
      <c r="F25" s="590"/>
      <c r="G25" s="548">
        <f>F25*E25</f>
        <v>0</v>
      </c>
      <c r="H25" s="548"/>
      <c r="I25" s="548"/>
      <c r="J25" s="548">
        <f aca="true" t="shared" si="4" ref="J25">G25+I25</f>
        <v>0</v>
      </c>
      <c r="K25" s="548"/>
      <c r="M25" s="553">
        <v>145</v>
      </c>
      <c r="N25" s="554"/>
      <c r="O25" s="555">
        <v>0</v>
      </c>
      <c r="P25" s="556"/>
      <c r="Q25" s="556"/>
    </row>
    <row r="26" spans="1:17" ht="15">
      <c r="A26" s="539">
        <f t="shared" si="0"/>
        <v>23</v>
      </c>
      <c r="B26" s="551"/>
      <c r="C26" s="584"/>
      <c r="D26" s="575"/>
      <c r="E26" s="575"/>
      <c r="F26" s="548"/>
      <c r="G26" s="548"/>
      <c r="H26" s="548"/>
      <c r="I26" s="548"/>
      <c r="J26" s="548"/>
      <c r="K26" s="548"/>
      <c r="M26" s="553"/>
      <c r="N26" s="554"/>
      <c r="O26" s="555"/>
      <c r="P26" s="556"/>
      <c r="Q26" s="556"/>
    </row>
    <row r="27" spans="1:17" ht="15">
      <c r="A27" s="539">
        <f t="shared" si="0"/>
        <v>24</v>
      </c>
      <c r="B27" s="551"/>
      <c r="C27" s="581" t="s">
        <v>778</v>
      </c>
      <c r="D27" s="575"/>
      <c r="E27" s="575"/>
      <c r="F27" s="548"/>
      <c r="G27" s="548"/>
      <c r="H27" s="548"/>
      <c r="I27" s="548"/>
      <c r="J27" s="548"/>
      <c r="K27" s="548"/>
      <c r="M27" s="553"/>
      <c r="N27" s="554"/>
      <c r="O27" s="555"/>
      <c r="P27" s="556"/>
      <c r="Q27" s="556"/>
    </row>
    <row r="28" spans="1:17" ht="15">
      <c r="A28" s="539">
        <f t="shared" si="0"/>
        <v>25</v>
      </c>
      <c r="B28" s="551"/>
      <c r="C28" s="579" t="s">
        <v>779</v>
      </c>
      <c r="D28" s="575" t="s">
        <v>325</v>
      </c>
      <c r="E28" s="575">
        <v>3</v>
      </c>
      <c r="F28" s="590"/>
      <c r="G28" s="548">
        <f>F28*E28</f>
        <v>0</v>
      </c>
      <c r="H28" s="548"/>
      <c r="I28" s="548"/>
      <c r="J28" s="548">
        <f>G28+I28</f>
        <v>0</v>
      </c>
      <c r="K28" s="548"/>
      <c r="M28" s="553">
        <v>85</v>
      </c>
      <c r="N28" s="554"/>
      <c r="O28" s="555">
        <v>0</v>
      </c>
      <c r="P28" s="556"/>
      <c r="Q28" s="556"/>
    </row>
    <row r="29" spans="1:17" ht="15">
      <c r="A29" s="539">
        <f t="shared" si="0"/>
        <v>26</v>
      </c>
      <c r="B29" s="551"/>
      <c r="C29" s="584"/>
      <c r="D29" s="575"/>
      <c r="E29" s="575"/>
      <c r="F29" s="548"/>
      <c r="G29" s="548"/>
      <c r="H29" s="548"/>
      <c r="I29" s="548"/>
      <c r="J29" s="548"/>
      <c r="K29" s="548"/>
      <c r="M29" s="553"/>
      <c r="N29" s="554"/>
      <c r="O29" s="555"/>
      <c r="P29" s="556"/>
      <c r="Q29" s="556"/>
    </row>
    <row r="30" spans="1:17" ht="15">
      <c r="A30" s="539">
        <f t="shared" si="0"/>
        <v>27</v>
      </c>
      <c r="B30" s="551"/>
      <c r="C30" s="581" t="s">
        <v>782</v>
      </c>
      <c r="D30" s="575"/>
      <c r="E30" s="575"/>
      <c r="F30" s="548"/>
      <c r="G30" s="548"/>
      <c r="H30" s="548"/>
      <c r="I30" s="548"/>
      <c r="J30" s="548"/>
      <c r="K30" s="548"/>
      <c r="M30" s="553"/>
      <c r="N30" s="554"/>
      <c r="O30" s="555"/>
      <c r="P30" s="556"/>
      <c r="Q30" s="556"/>
    </row>
    <row r="31" spans="1:17" ht="15">
      <c r="A31" s="539">
        <f t="shared" si="0"/>
        <v>28</v>
      </c>
      <c r="B31" s="551"/>
      <c r="C31" s="579" t="s">
        <v>783</v>
      </c>
      <c r="D31" s="575" t="s">
        <v>325</v>
      </c>
      <c r="E31" s="575">
        <v>1</v>
      </c>
      <c r="F31" s="590"/>
      <c r="G31" s="548">
        <f aca="true" t="shared" si="5" ref="G31:G34">F31*E31</f>
        <v>0</v>
      </c>
      <c r="H31" s="548"/>
      <c r="I31" s="548"/>
      <c r="J31" s="548">
        <f aca="true" t="shared" si="6" ref="J31:J34">G31+I31</f>
        <v>0</v>
      </c>
      <c r="K31" s="548"/>
      <c r="M31" s="553">
        <v>220</v>
      </c>
      <c r="N31" s="554"/>
      <c r="O31" s="555">
        <v>0</v>
      </c>
      <c r="P31" s="556"/>
      <c r="Q31" s="556"/>
    </row>
    <row r="32" spans="1:17" ht="15">
      <c r="A32" s="539">
        <f t="shared" si="0"/>
        <v>29</v>
      </c>
      <c r="B32" s="551"/>
      <c r="C32" s="579" t="s">
        <v>920</v>
      </c>
      <c r="D32" s="583" t="s">
        <v>325</v>
      </c>
      <c r="E32" s="571">
        <v>2</v>
      </c>
      <c r="F32" s="590"/>
      <c r="G32" s="548">
        <f t="shared" si="5"/>
        <v>0</v>
      </c>
      <c r="H32" s="548"/>
      <c r="I32" s="548"/>
      <c r="J32" s="548">
        <f t="shared" si="6"/>
        <v>0</v>
      </c>
      <c r="K32" s="548"/>
      <c r="M32" s="553">
        <v>820</v>
      </c>
      <c r="N32" s="554"/>
      <c r="O32" s="555">
        <v>0</v>
      </c>
      <c r="P32" s="556"/>
      <c r="Q32" s="556"/>
    </row>
    <row r="33" spans="1:17" ht="15">
      <c r="A33" s="539">
        <f t="shared" si="0"/>
        <v>30</v>
      </c>
      <c r="B33" s="551"/>
      <c r="C33" s="579" t="s">
        <v>910</v>
      </c>
      <c r="D33" s="575" t="s">
        <v>325</v>
      </c>
      <c r="E33" s="571">
        <v>4</v>
      </c>
      <c r="F33" s="590"/>
      <c r="G33" s="548">
        <f t="shared" si="5"/>
        <v>0</v>
      </c>
      <c r="H33" s="548"/>
      <c r="I33" s="548"/>
      <c r="J33" s="548">
        <f t="shared" si="6"/>
        <v>0</v>
      </c>
      <c r="K33" s="548"/>
      <c r="M33" s="553">
        <v>85</v>
      </c>
      <c r="N33" s="554"/>
      <c r="O33" s="555">
        <v>0</v>
      </c>
      <c r="P33" s="556"/>
      <c r="Q33" s="556"/>
    </row>
    <row r="34" spans="1:17" ht="15">
      <c r="A34" s="539">
        <f t="shared" si="0"/>
        <v>31</v>
      </c>
      <c r="B34" s="551"/>
      <c r="C34" s="579" t="s">
        <v>788</v>
      </c>
      <c r="D34" s="575" t="s">
        <v>325</v>
      </c>
      <c r="E34" s="575">
        <v>3</v>
      </c>
      <c r="F34" s="590"/>
      <c r="G34" s="548">
        <f t="shared" si="5"/>
        <v>0</v>
      </c>
      <c r="H34" s="548"/>
      <c r="I34" s="548"/>
      <c r="J34" s="548">
        <f t="shared" si="6"/>
        <v>0</v>
      </c>
      <c r="K34" s="548"/>
      <c r="M34" s="553">
        <v>1920</v>
      </c>
      <c r="N34" s="554"/>
      <c r="O34" s="555">
        <v>0</v>
      </c>
      <c r="P34" s="556"/>
      <c r="Q34" s="556"/>
    </row>
    <row r="35" spans="1:17" ht="15">
      <c r="A35" s="539">
        <f t="shared" si="0"/>
        <v>32</v>
      </c>
      <c r="B35" s="551"/>
      <c r="C35" s="579"/>
      <c r="D35" s="575"/>
      <c r="E35" s="575"/>
      <c r="F35" s="548"/>
      <c r="G35" s="548"/>
      <c r="H35" s="548"/>
      <c r="I35" s="548"/>
      <c r="J35" s="548"/>
      <c r="K35" s="548"/>
      <c r="M35" s="553"/>
      <c r="N35" s="554"/>
      <c r="O35" s="555"/>
      <c r="P35" s="556"/>
      <c r="Q35" s="556"/>
    </row>
    <row r="36" spans="1:17" ht="15">
      <c r="A36" s="539">
        <f t="shared" si="0"/>
        <v>33</v>
      </c>
      <c r="B36" s="551"/>
      <c r="C36" s="581" t="s">
        <v>789</v>
      </c>
      <c r="D36" s="575"/>
      <c r="E36" s="575"/>
      <c r="F36" s="548"/>
      <c r="G36" s="548"/>
      <c r="H36" s="548"/>
      <c r="I36" s="548"/>
      <c r="J36" s="548"/>
      <c r="K36" s="548"/>
      <c r="M36" s="553"/>
      <c r="N36" s="554"/>
      <c r="O36" s="555"/>
      <c r="P36" s="556"/>
      <c r="Q36" s="556"/>
    </row>
    <row r="37" spans="1:17" ht="15">
      <c r="A37" s="539">
        <f t="shared" si="0"/>
        <v>34</v>
      </c>
      <c r="B37" s="551"/>
      <c r="C37" s="582" t="s">
        <v>792</v>
      </c>
      <c r="D37" s="575" t="s">
        <v>184</v>
      </c>
      <c r="E37" s="575">
        <v>6</v>
      </c>
      <c r="F37" s="590"/>
      <c r="G37" s="548">
        <f aca="true" t="shared" si="7" ref="G37:G40">F37*E37</f>
        <v>0</v>
      </c>
      <c r="H37" s="548"/>
      <c r="I37" s="548"/>
      <c r="J37" s="548">
        <f aca="true" t="shared" si="8" ref="J37:J40">G37+I37</f>
        <v>0</v>
      </c>
      <c r="K37" s="548"/>
      <c r="M37" s="553">
        <v>80</v>
      </c>
      <c r="N37" s="554"/>
      <c r="O37" s="555">
        <v>0</v>
      </c>
      <c r="P37" s="556"/>
      <c r="Q37" s="556"/>
    </row>
    <row r="38" spans="1:17" ht="15">
      <c r="A38" s="539">
        <f t="shared" si="0"/>
        <v>35</v>
      </c>
      <c r="B38" s="551"/>
      <c r="C38" s="582" t="s">
        <v>793</v>
      </c>
      <c r="D38" s="575" t="s">
        <v>184</v>
      </c>
      <c r="E38" s="575">
        <v>13</v>
      </c>
      <c r="F38" s="590"/>
      <c r="G38" s="548">
        <f t="shared" si="7"/>
        <v>0</v>
      </c>
      <c r="H38" s="548"/>
      <c r="I38" s="548"/>
      <c r="J38" s="548">
        <f t="shared" si="8"/>
        <v>0</v>
      </c>
      <c r="K38" s="548"/>
      <c r="M38" s="553">
        <v>45</v>
      </c>
      <c r="N38" s="554"/>
      <c r="O38" s="555">
        <v>0</v>
      </c>
      <c r="P38" s="556"/>
      <c r="Q38" s="556"/>
    </row>
    <row r="39" spans="1:17" ht="15">
      <c r="A39" s="539">
        <f t="shared" si="0"/>
        <v>36</v>
      </c>
      <c r="B39" s="551"/>
      <c r="C39" s="582" t="s">
        <v>795</v>
      </c>
      <c r="D39" s="575" t="s">
        <v>325</v>
      </c>
      <c r="E39" s="575">
        <v>20</v>
      </c>
      <c r="F39" s="590"/>
      <c r="G39" s="548">
        <f t="shared" si="7"/>
        <v>0</v>
      </c>
      <c r="H39" s="548"/>
      <c r="I39" s="548"/>
      <c r="J39" s="548">
        <f t="shared" si="8"/>
        <v>0</v>
      </c>
      <c r="K39" s="548"/>
      <c r="M39" s="553">
        <v>6.5</v>
      </c>
      <c r="N39" s="554"/>
      <c r="O39" s="555">
        <v>0</v>
      </c>
      <c r="P39" s="556"/>
      <c r="Q39" s="556"/>
    </row>
    <row r="40" spans="1:17" ht="15">
      <c r="A40" s="539">
        <f t="shared" si="0"/>
        <v>37</v>
      </c>
      <c r="B40" s="551"/>
      <c r="C40" s="582" t="s">
        <v>796</v>
      </c>
      <c r="D40" s="575" t="s">
        <v>770</v>
      </c>
      <c r="E40" s="575">
        <v>1</v>
      </c>
      <c r="F40" s="590"/>
      <c r="G40" s="548">
        <f t="shared" si="7"/>
        <v>0</v>
      </c>
      <c r="H40" s="548"/>
      <c r="I40" s="548"/>
      <c r="J40" s="548">
        <f t="shared" si="8"/>
        <v>0</v>
      </c>
      <c r="K40" s="548"/>
      <c r="M40" s="553">
        <v>320</v>
      </c>
      <c r="N40" s="554"/>
      <c r="O40" s="555">
        <v>0</v>
      </c>
      <c r="P40" s="556"/>
      <c r="Q40" s="556"/>
    </row>
    <row r="41" spans="1:17" ht="15">
      <c r="A41" s="539">
        <f t="shared" si="0"/>
        <v>38</v>
      </c>
      <c r="B41" s="551"/>
      <c r="C41" s="582"/>
      <c r="D41" s="575"/>
      <c r="E41" s="575"/>
      <c r="F41" s="548"/>
      <c r="G41" s="548"/>
      <c r="H41" s="548"/>
      <c r="I41" s="548"/>
      <c r="J41" s="548"/>
      <c r="K41" s="548"/>
      <c r="M41" s="553"/>
      <c r="N41" s="554"/>
      <c r="O41" s="555"/>
      <c r="P41" s="556"/>
      <c r="Q41" s="556"/>
    </row>
    <row r="42" spans="1:17" ht="15">
      <c r="A42" s="539">
        <f t="shared" si="0"/>
        <v>39</v>
      </c>
      <c r="B42" s="551"/>
      <c r="C42" s="581" t="s">
        <v>854</v>
      </c>
      <c r="D42" s="653"/>
      <c r="E42" s="575"/>
      <c r="F42" s="548"/>
      <c r="G42" s="548"/>
      <c r="H42" s="548"/>
      <c r="I42" s="548"/>
      <c r="J42" s="548"/>
      <c r="K42" s="548"/>
      <c r="M42" s="553"/>
      <c r="N42" s="554"/>
      <c r="O42" s="555"/>
      <c r="P42" s="556"/>
      <c r="Q42" s="556"/>
    </row>
    <row r="43" spans="1:17" ht="15">
      <c r="A43" s="539">
        <f t="shared" si="0"/>
        <v>40</v>
      </c>
      <c r="B43" s="551"/>
      <c r="C43" s="579"/>
      <c r="D43" s="575"/>
      <c r="E43" s="575"/>
      <c r="F43" s="548"/>
      <c r="G43" s="548"/>
      <c r="H43" s="548"/>
      <c r="I43" s="548"/>
      <c r="J43" s="548"/>
      <c r="K43" s="548"/>
      <c r="M43" s="553"/>
      <c r="N43" s="554"/>
      <c r="O43" s="555"/>
      <c r="P43" s="556"/>
      <c r="Q43" s="556"/>
    </row>
    <row r="44" spans="1:17" ht="15">
      <c r="A44" s="539">
        <f t="shared" si="0"/>
        <v>41</v>
      </c>
      <c r="B44" s="551"/>
      <c r="C44" s="581" t="s">
        <v>797</v>
      </c>
      <c r="D44" s="575"/>
      <c r="E44" s="575"/>
      <c r="F44" s="548"/>
      <c r="G44" s="548"/>
      <c r="H44" s="548"/>
      <c r="I44" s="548"/>
      <c r="J44" s="548"/>
      <c r="K44" s="548"/>
      <c r="M44" s="553"/>
      <c r="N44" s="554"/>
      <c r="O44" s="555"/>
      <c r="P44" s="556"/>
      <c r="Q44" s="556"/>
    </row>
    <row r="45" spans="1:17" ht="15">
      <c r="A45" s="539">
        <f t="shared" si="0"/>
        <v>42</v>
      </c>
      <c r="B45" s="551"/>
      <c r="C45" s="579" t="s">
        <v>798</v>
      </c>
      <c r="D45" s="575" t="s">
        <v>719</v>
      </c>
      <c r="E45" s="575">
        <v>5</v>
      </c>
      <c r="F45" s="590"/>
      <c r="G45" s="548">
        <f aca="true" t="shared" si="9" ref="G45:G47">F45*E45</f>
        <v>0</v>
      </c>
      <c r="H45" s="548"/>
      <c r="I45" s="548"/>
      <c r="J45" s="548">
        <f>G45+I45</f>
        <v>0</v>
      </c>
      <c r="K45" s="548"/>
      <c r="M45" s="553">
        <v>14.5</v>
      </c>
      <c r="N45" s="554"/>
      <c r="O45" s="555">
        <v>0</v>
      </c>
      <c r="P45" s="556"/>
      <c r="Q45" s="556"/>
    </row>
    <row r="46" spans="1:17" ht="15">
      <c r="A46" s="539">
        <f t="shared" si="0"/>
        <v>43</v>
      </c>
      <c r="B46" s="551"/>
      <c r="C46" s="582" t="s">
        <v>799</v>
      </c>
      <c r="D46" s="575" t="s">
        <v>325</v>
      </c>
      <c r="E46" s="575">
        <v>4</v>
      </c>
      <c r="F46" s="590"/>
      <c r="G46" s="548">
        <f t="shared" si="9"/>
        <v>0</v>
      </c>
      <c r="H46" s="548"/>
      <c r="I46" s="548"/>
      <c r="J46" s="548">
        <f>G46+I46</f>
        <v>0</v>
      </c>
      <c r="K46" s="548"/>
      <c r="M46" s="553">
        <v>9.4</v>
      </c>
      <c r="N46" s="554"/>
      <c r="O46" s="555">
        <v>0</v>
      </c>
      <c r="P46" s="556"/>
      <c r="Q46" s="556"/>
    </row>
    <row r="47" spans="1:17" ht="15">
      <c r="A47" s="539">
        <f t="shared" si="0"/>
        <v>44</v>
      </c>
      <c r="B47" s="551"/>
      <c r="C47" s="582" t="s">
        <v>800</v>
      </c>
      <c r="D47" s="575" t="s">
        <v>325</v>
      </c>
      <c r="E47" s="575">
        <v>40</v>
      </c>
      <c r="F47" s="590"/>
      <c r="G47" s="548">
        <f t="shared" si="9"/>
        <v>0</v>
      </c>
      <c r="H47" s="548"/>
      <c r="I47" s="548"/>
      <c r="J47" s="548">
        <f>G47+I47</f>
        <v>0</v>
      </c>
      <c r="K47" s="548"/>
      <c r="M47" s="553">
        <v>6.5</v>
      </c>
      <c r="N47" s="554"/>
      <c r="O47" s="555">
        <v>0</v>
      </c>
      <c r="P47" s="556"/>
      <c r="Q47" s="556"/>
    </row>
    <row r="48" spans="1:17" ht="15">
      <c r="A48" s="539">
        <f t="shared" si="0"/>
        <v>45</v>
      </c>
      <c r="B48" s="551"/>
      <c r="C48" s="579"/>
      <c r="D48" s="575"/>
      <c r="E48" s="575"/>
      <c r="F48" s="548"/>
      <c r="G48" s="548"/>
      <c r="H48" s="548"/>
      <c r="I48" s="548"/>
      <c r="J48" s="548"/>
      <c r="K48" s="548"/>
      <c r="M48" s="553"/>
      <c r="N48" s="554"/>
      <c r="O48" s="555"/>
      <c r="P48" s="556"/>
      <c r="Q48" s="556"/>
    </row>
    <row r="49" spans="1:17" ht="15">
      <c r="A49" s="539">
        <f t="shared" si="0"/>
        <v>46</v>
      </c>
      <c r="B49" s="551"/>
      <c r="C49" s="581" t="s">
        <v>801</v>
      </c>
      <c r="D49" s="583"/>
      <c r="E49" s="583"/>
      <c r="F49" s="548"/>
      <c r="G49" s="548"/>
      <c r="H49" s="548"/>
      <c r="I49" s="548"/>
      <c r="J49" s="548"/>
      <c r="K49" s="548"/>
      <c r="M49" s="553"/>
      <c r="N49" s="554"/>
      <c r="O49" s="555"/>
      <c r="P49" s="556"/>
      <c r="Q49" s="556"/>
    </row>
    <row r="50" spans="1:17" ht="15">
      <c r="A50" s="539">
        <f t="shared" si="0"/>
        <v>47</v>
      </c>
      <c r="B50" s="551"/>
      <c r="C50" s="580" t="s">
        <v>802</v>
      </c>
      <c r="D50" s="575" t="s">
        <v>483</v>
      </c>
      <c r="E50" s="575">
        <v>2</v>
      </c>
      <c r="F50" s="548"/>
      <c r="G50" s="548"/>
      <c r="H50" s="590"/>
      <c r="I50" s="548">
        <f>H50*E50</f>
        <v>0</v>
      </c>
      <c r="J50" s="548">
        <f aca="true" t="shared" si="10" ref="J50:J55">G50+I50</f>
        <v>0</v>
      </c>
      <c r="K50" s="548"/>
      <c r="M50" s="553">
        <v>0</v>
      </c>
      <c r="N50" s="554"/>
      <c r="O50" s="555">
        <v>450</v>
      </c>
      <c r="P50" s="556"/>
      <c r="Q50" s="556"/>
    </row>
    <row r="51" spans="1:17" ht="15">
      <c r="A51" s="539">
        <f t="shared" si="0"/>
        <v>48</v>
      </c>
      <c r="B51" s="551"/>
      <c r="C51" s="580" t="s">
        <v>803</v>
      </c>
      <c r="D51" s="575" t="s">
        <v>483</v>
      </c>
      <c r="E51" s="575">
        <v>1</v>
      </c>
      <c r="F51" s="548"/>
      <c r="G51" s="548"/>
      <c r="H51" s="590"/>
      <c r="I51" s="548">
        <f aca="true" t="shared" si="11" ref="I51:I53">H51*E51</f>
        <v>0</v>
      </c>
      <c r="J51" s="548">
        <f t="shared" si="10"/>
        <v>0</v>
      </c>
      <c r="K51" s="548"/>
      <c r="M51" s="553">
        <v>0</v>
      </c>
      <c r="N51" s="554"/>
      <c r="O51" s="555">
        <v>450</v>
      </c>
      <c r="P51" s="556"/>
      <c r="Q51" s="556"/>
    </row>
    <row r="52" spans="1:17" ht="15">
      <c r="A52" s="539">
        <f t="shared" si="0"/>
        <v>49</v>
      </c>
      <c r="B52" s="551"/>
      <c r="C52" s="580" t="s">
        <v>804</v>
      </c>
      <c r="D52" s="575" t="s">
        <v>483</v>
      </c>
      <c r="E52" s="575">
        <v>0.5</v>
      </c>
      <c r="F52" s="548"/>
      <c r="G52" s="548"/>
      <c r="H52" s="590"/>
      <c r="I52" s="548">
        <f t="shared" si="11"/>
        <v>0</v>
      </c>
      <c r="J52" s="548">
        <f t="shared" si="10"/>
        <v>0</v>
      </c>
      <c r="K52" s="548"/>
      <c r="M52" s="553">
        <v>0</v>
      </c>
      <c r="N52" s="554"/>
      <c r="O52" s="555">
        <v>450</v>
      </c>
      <c r="P52" s="556"/>
      <c r="Q52" s="556"/>
    </row>
    <row r="53" spans="1:17" ht="15">
      <c r="A53" s="539">
        <f t="shared" si="0"/>
        <v>50</v>
      </c>
      <c r="B53" s="551"/>
      <c r="C53" s="580" t="s">
        <v>805</v>
      </c>
      <c r="D53" s="575" t="s">
        <v>483</v>
      </c>
      <c r="E53" s="575">
        <v>1</v>
      </c>
      <c r="F53" s="548"/>
      <c r="G53" s="548"/>
      <c r="H53" s="590"/>
      <c r="I53" s="548">
        <f t="shared" si="11"/>
        <v>0</v>
      </c>
      <c r="J53" s="548">
        <f t="shared" si="10"/>
        <v>0</v>
      </c>
      <c r="K53" s="548"/>
      <c r="M53" s="553">
        <v>0</v>
      </c>
      <c r="N53" s="554"/>
      <c r="O53" s="555">
        <v>450</v>
      </c>
      <c r="P53" s="556"/>
      <c r="Q53" s="556"/>
    </row>
    <row r="54" spans="1:17" ht="15">
      <c r="A54" s="539">
        <f t="shared" si="0"/>
        <v>51</v>
      </c>
      <c r="B54" s="551"/>
      <c r="C54" s="584" t="s">
        <v>806</v>
      </c>
      <c r="D54" s="575" t="s">
        <v>325</v>
      </c>
      <c r="E54" s="575">
        <v>1</v>
      </c>
      <c r="F54" s="590"/>
      <c r="G54" s="548">
        <f aca="true" t="shared" si="12" ref="G54:G55">F54*E54</f>
        <v>0</v>
      </c>
      <c r="H54" s="591"/>
      <c r="I54" s="548"/>
      <c r="J54" s="548">
        <f t="shared" si="10"/>
        <v>0</v>
      </c>
      <c r="K54" s="548"/>
      <c r="M54" s="553">
        <v>550</v>
      </c>
      <c r="N54" s="554"/>
      <c r="O54" s="555">
        <v>0</v>
      </c>
      <c r="P54" s="556"/>
      <c r="Q54" s="556"/>
    </row>
    <row r="55" spans="1:17" ht="15">
      <c r="A55" s="539">
        <f t="shared" si="0"/>
        <v>52</v>
      </c>
      <c r="B55" s="551"/>
      <c r="C55" s="584" t="s">
        <v>807</v>
      </c>
      <c r="D55" s="575" t="s">
        <v>184</v>
      </c>
      <c r="E55" s="575">
        <v>6</v>
      </c>
      <c r="F55" s="590"/>
      <c r="G55" s="548">
        <f t="shared" si="12"/>
        <v>0</v>
      </c>
      <c r="H55" s="591"/>
      <c r="I55" s="548"/>
      <c r="J55" s="548">
        <f t="shared" si="10"/>
        <v>0</v>
      </c>
      <c r="K55" s="548"/>
      <c r="M55" s="553">
        <v>24</v>
      </c>
      <c r="N55" s="554"/>
      <c r="O55" s="555">
        <v>0</v>
      </c>
      <c r="P55" s="556"/>
      <c r="Q55" s="556"/>
    </row>
    <row r="56" spans="1:17" ht="15">
      <c r="A56" s="539">
        <f t="shared" si="0"/>
        <v>53</v>
      </c>
      <c r="B56" s="551"/>
      <c r="C56" s="584"/>
      <c r="D56" s="575"/>
      <c r="E56" s="575"/>
      <c r="F56" s="548"/>
      <c r="G56" s="548"/>
      <c r="H56" s="591"/>
      <c r="I56" s="548"/>
      <c r="J56" s="548"/>
      <c r="K56" s="548"/>
      <c r="M56" s="553"/>
      <c r="N56" s="554"/>
      <c r="O56" s="555"/>
      <c r="P56" s="556"/>
      <c r="Q56" s="556"/>
    </row>
    <row r="57" spans="1:17" ht="15">
      <c r="A57" s="539">
        <f t="shared" si="0"/>
        <v>54</v>
      </c>
      <c r="B57" s="551"/>
      <c r="C57" s="584"/>
      <c r="D57" s="575"/>
      <c r="E57" s="575"/>
      <c r="F57" s="548"/>
      <c r="G57" s="548"/>
      <c r="H57" s="591"/>
      <c r="I57" s="548"/>
      <c r="J57" s="548"/>
      <c r="K57" s="548"/>
      <c r="M57" s="553"/>
      <c r="N57" s="554"/>
      <c r="O57" s="555"/>
      <c r="P57" s="556"/>
      <c r="Q57" s="556"/>
    </row>
    <row r="58" spans="1:17" ht="15">
      <c r="A58" s="539">
        <f t="shared" si="0"/>
        <v>55</v>
      </c>
      <c r="B58" s="551"/>
      <c r="C58" s="581" t="s">
        <v>816</v>
      </c>
      <c r="D58" s="575"/>
      <c r="E58" s="575"/>
      <c r="F58" s="548"/>
      <c r="G58" s="548"/>
      <c r="H58" s="591"/>
      <c r="I58" s="548"/>
      <c r="J58" s="548"/>
      <c r="K58" s="548"/>
      <c r="M58" s="553"/>
      <c r="N58" s="554"/>
      <c r="O58" s="555"/>
      <c r="P58" s="556"/>
      <c r="Q58" s="556"/>
    </row>
    <row r="59" spans="1:17" ht="15">
      <c r="A59" s="539">
        <f t="shared" si="0"/>
        <v>56</v>
      </c>
      <c r="B59" s="551"/>
      <c r="C59" s="579" t="s">
        <v>817</v>
      </c>
      <c r="D59" s="575" t="s">
        <v>325</v>
      </c>
      <c r="E59" s="575">
        <v>8</v>
      </c>
      <c r="F59" s="548"/>
      <c r="G59" s="548"/>
      <c r="H59" s="590"/>
      <c r="I59" s="548">
        <f aca="true" t="shared" si="13" ref="I59:I70">H59*E59</f>
        <v>0</v>
      </c>
      <c r="J59" s="548">
        <f aca="true" t="shared" si="14" ref="J59:J66">G59+I59</f>
        <v>0</v>
      </c>
      <c r="K59" s="548"/>
      <c r="M59" s="553">
        <v>0</v>
      </c>
      <c r="N59" s="554"/>
      <c r="O59" s="555">
        <v>180</v>
      </c>
      <c r="P59" s="556"/>
      <c r="Q59" s="556"/>
    </row>
    <row r="60" spans="1:17" ht="15">
      <c r="A60" s="539">
        <f t="shared" si="0"/>
        <v>57</v>
      </c>
      <c r="B60" s="551"/>
      <c r="C60" s="524" t="s">
        <v>818</v>
      </c>
      <c r="D60" s="575" t="s">
        <v>325</v>
      </c>
      <c r="E60" s="575">
        <v>19</v>
      </c>
      <c r="F60" s="548"/>
      <c r="G60" s="548"/>
      <c r="H60" s="590"/>
      <c r="I60" s="548">
        <f t="shared" si="13"/>
        <v>0</v>
      </c>
      <c r="J60" s="548">
        <f t="shared" si="14"/>
        <v>0</v>
      </c>
      <c r="K60" s="548"/>
      <c r="M60" s="553">
        <v>0</v>
      </c>
      <c r="N60" s="554"/>
      <c r="O60" s="555">
        <v>4.5</v>
      </c>
      <c r="P60" s="556"/>
      <c r="Q60" s="556"/>
    </row>
    <row r="61" spans="1:17" ht="15">
      <c r="A61" s="539">
        <f t="shared" si="0"/>
        <v>58</v>
      </c>
      <c r="B61" s="551"/>
      <c r="C61" s="524" t="s">
        <v>819</v>
      </c>
      <c r="D61" s="523" t="s">
        <v>325</v>
      </c>
      <c r="E61" s="523">
        <v>42</v>
      </c>
      <c r="F61" s="548"/>
      <c r="G61" s="548"/>
      <c r="H61" s="590"/>
      <c r="I61" s="548">
        <f t="shared" si="13"/>
        <v>0</v>
      </c>
      <c r="J61" s="548">
        <f t="shared" si="14"/>
        <v>0</v>
      </c>
      <c r="K61" s="548"/>
      <c r="M61" s="553">
        <v>0</v>
      </c>
      <c r="N61" s="554"/>
      <c r="O61" s="555">
        <v>3.2</v>
      </c>
      <c r="P61" s="556"/>
      <c r="Q61" s="556"/>
    </row>
    <row r="62" spans="1:17" ht="15">
      <c r="A62" s="539">
        <f t="shared" si="0"/>
        <v>59</v>
      </c>
      <c r="B62" s="551"/>
      <c r="C62" s="524" t="s">
        <v>820</v>
      </c>
      <c r="D62" s="523" t="s">
        <v>325</v>
      </c>
      <c r="E62" s="523">
        <v>48</v>
      </c>
      <c r="F62" s="548"/>
      <c r="G62" s="548"/>
      <c r="H62" s="590"/>
      <c r="I62" s="548">
        <f t="shared" si="13"/>
        <v>0</v>
      </c>
      <c r="J62" s="548">
        <f>G62+I62</f>
        <v>0</v>
      </c>
      <c r="K62" s="548"/>
      <c r="M62" s="553">
        <v>0</v>
      </c>
      <c r="N62" s="554"/>
      <c r="O62" s="555">
        <v>4.8</v>
      </c>
      <c r="P62" s="556"/>
      <c r="Q62" s="556"/>
    </row>
    <row r="63" spans="1:17" ht="15">
      <c r="A63" s="539">
        <f t="shared" si="0"/>
        <v>60</v>
      </c>
      <c r="B63" s="551"/>
      <c r="C63" s="579" t="s">
        <v>921</v>
      </c>
      <c r="D63" s="575" t="s">
        <v>483</v>
      </c>
      <c r="E63" s="575">
        <v>4</v>
      </c>
      <c r="F63" s="548"/>
      <c r="G63" s="548"/>
      <c r="H63" s="590"/>
      <c r="I63" s="548">
        <f t="shared" si="13"/>
        <v>0</v>
      </c>
      <c r="J63" s="548">
        <f t="shared" si="14"/>
        <v>0</v>
      </c>
      <c r="K63" s="548"/>
      <c r="M63" s="553">
        <v>0</v>
      </c>
      <c r="N63" s="554"/>
      <c r="O63" s="555">
        <v>450</v>
      </c>
      <c r="P63" s="556"/>
      <c r="Q63" s="556"/>
    </row>
    <row r="64" spans="1:17" ht="15">
      <c r="A64" s="539">
        <f t="shared" si="0"/>
        <v>61</v>
      </c>
      <c r="B64" s="551"/>
      <c r="C64" s="579" t="s">
        <v>822</v>
      </c>
      <c r="D64" s="575" t="s">
        <v>483</v>
      </c>
      <c r="E64" s="575">
        <v>2.5</v>
      </c>
      <c r="F64" s="548"/>
      <c r="G64" s="548"/>
      <c r="H64" s="590"/>
      <c r="I64" s="548">
        <f t="shared" si="13"/>
        <v>0</v>
      </c>
      <c r="J64" s="548">
        <f t="shared" si="14"/>
        <v>0</v>
      </c>
      <c r="K64" s="548"/>
      <c r="M64" s="553">
        <v>0</v>
      </c>
      <c r="N64" s="554"/>
      <c r="O64" s="555">
        <v>450</v>
      </c>
      <c r="P64" s="556"/>
      <c r="Q64" s="556"/>
    </row>
    <row r="65" spans="1:17" ht="15">
      <c r="A65" s="539">
        <f t="shared" si="0"/>
        <v>62</v>
      </c>
      <c r="B65" s="551"/>
      <c r="C65" s="579" t="s">
        <v>922</v>
      </c>
      <c r="D65" s="575" t="s">
        <v>325</v>
      </c>
      <c r="E65" s="575">
        <v>1</v>
      </c>
      <c r="F65" s="548"/>
      <c r="G65" s="548"/>
      <c r="H65" s="590"/>
      <c r="I65" s="548">
        <f t="shared" si="13"/>
        <v>0</v>
      </c>
      <c r="J65" s="548">
        <f t="shared" si="14"/>
        <v>0</v>
      </c>
      <c r="K65" s="548"/>
      <c r="M65" s="553">
        <v>0</v>
      </c>
      <c r="N65" s="554"/>
      <c r="O65" s="555">
        <v>420</v>
      </c>
      <c r="P65" s="556"/>
      <c r="Q65" s="556"/>
    </row>
    <row r="66" spans="1:17" ht="15">
      <c r="A66" s="539">
        <f t="shared" si="0"/>
        <v>63</v>
      </c>
      <c r="B66" s="551"/>
      <c r="C66" s="579" t="s">
        <v>825</v>
      </c>
      <c r="D66" s="523" t="s">
        <v>826</v>
      </c>
      <c r="E66" s="523">
        <v>10</v>
      </c>
      <c r="F66" s="548"/>
      <c r="G66" s="548"/>
      <c r="H66" s="590"/>
      <c r="I66" s="548">
        <f t="shared" si="13"/>
        <v>0</v>
      </c>
      <c r="J66" s="548">
        <f t="shared" si="14"/>
        <v>0</v>
      </c>
      <c r="K66" s="548"/>
      <c r="M66" s="553">
        <v>0</v>
      </c>
      <c r="N66" s="554"/>
      <c r="O66" s="555">
        <v>450</v>
      </c>
      <c r="P66" s="556"/>
      <c r="Q66" s="556"/>
    </row>
    <row r="67" spans="1:17" ht="15">
      <c r="A67" s="539">
        <f t="shared" si="0"/>
        <v>64</v>
      </c>
      <c r="B67" s="551"/>
      <c r="C67" s="579" t="s">
        <v>827</v>
      </c>
      <c r="D67" s="523" t="s">
        <v>826</v>
      </c>
      <c r="E67" s="523">
        <v>8</v>
      </c>
      <c r="F67" s="548"/>
      <c r="G67" s="548"/>
      <c r="H67" s="590"/>
      <c r="I67" s="548">
        <f t="shared" si="13"/>
        <v>0</v>
      </c>
      <c r="J67" s="548">
        <f>G67+I67</f>
        <v>0</v>
      </c>
      <c r="K67" s="548"/>
      <c r="M67" s="553">
        <v>0</v>
      </c>
      <c r="N67" s="554"/>
      <c r="O67" s="555">
        <v>450</v>
      </c>
      <c r="P67" s="556"/>
      <c r="Q67" s="556"/>
    </row>
    <row r="68" spans="1:17" ht="24.75">
      <c r="A68" s="539">
        <f t="shared" si="0"/>
        <v>65</v>
      </c>
      <c r="B68" s="551"/>
      <c r="C68" s="557" t="s">
        <v>913</v>
      </c>
      <c r="D68" s="523" t="s">
        <v>826</v>
      </c>
      <c r="E68" s="523">
        <v>10</v>
      </c>
      <c r="F68" s="548"/>
      <c r="G68" s="548"/>
      <c r="H68" s="590"/>
      <c r="I68" s="548">
        <f t="shared" si="13"/>
        <v>0</v>
      </c>
      <c r="J68" s="548">
        <f>G68+I68</f>
        <v>0</v>
      </c>
      <c r="K68" s="548"/>
      <c r="M68" s="553">
        <v>0</v>
      </c>
      <c r="N68" s="554"/>
      <c r="O68" s="555">
        <v>450</v>
      </c>
      <c r="P68" s="556"/>
      <c r="Q68" s="556"/>
    </row>
    <row r="69" spans="1:17" ht="15">
      <c r="A69" s="539">
        <f t="shared" si="0"/>
        <v>66</v>
      </c>
      <c r="B69" s="551"/>
      <c r="C69" s="524" t="s">
        <v>829</v>
      </c>
      <c r="D69" s="523" t="s">
        <v>826</v>
      </c>
      <c r="E69" s="523">
        <v>24</v>
      </c>
      <c r="F69" s="548"/>
      <c r="G69" s="548"/>
      <c r="H69" s="590"/>
      <c r="I69" s="548">
        <f t="shared" si="13"/>
        <v>0</v>
      </c>
      <c r="J69" s="548">
        <f>G69+I69</f>
        <v>0</v>
      </c>
      <c r="K69" s="548"/>
      <c r="M69" s="553">
        <v>0</v>
      </c>
      <c r="N69" s="554"/>
      <c r="O69" s="555">
        <v>450</v>
      </c>
      <c r="P69" s="556"/>
      <c r="Q69" s="556"/>
    </row>
    <row r="70" spans="1:17" ht="15">
      <c r="A70" s="539">
        <f aca="true" t="shared" si="15" ref="A70:A80">A69+1</f>
        <v>67</v>
      </c>
      <c r="B70" s="551"/>
      <c r="C70" s="524" t="s">
        <v>830</v>
      </c>
      <c r="D70" s="523" t="s">
        <v>826</v>
      </c>
      <c r="E70" s="523">
        <v>5</v>
      </c>
      <c r="F70" s="548"/>
      <c r="G70" s="548"/>
      <c r="H70" s="590"/>
      <c r="I70" s="548">
        <f t="shared" si="13"/>
        <v>0</v>
      </c>
      <c r="J70" s="548">
        <f>G70+I70</f>
        <v>0</v>
      </c>
      <c r="K70" s="548"/>
      <c r="M70" s="553">
        <v>0</v>
      </c>
      <c r="N70" s="554"/>
      <c r="O70" s="555">
        <v>450</v>
      </c>
      <c r="P70" s="556"/>
      <c r="Q70" s="556"/>
    </row>
    <row r="71" spans="1:17" ht="15">
      <c r="A71" s="539">
        <f t="shared" si="15"/>
        <v>68</v>
      </c>
      <c r="B71" s="551"/>
      <c r="C71" s="579"/>
      <c r="D71" s="575"/>
      <c r="E71" s="575"/>
      <c r="F71" s="548"/>
      <c r="G71" s="548"/>
      <c r="H71" s="591"/>
      <c r="I71" s="548"/>
      <c r="J71" s="548"/>
      <c r="K71" s="548"/>
      <c r="M71" s="553"/>
      <c r="N71" s="554"/>
      <c r="O71" s="555"/>
      <c r="P71" s="556"/>
      <c r="Q71" s="556"/>
    </row>
    <row r="72" spans="1:17" ht="15">
      <c r="A72" s="539">
        <f t="shared" si="15"/>
        <v>69</v>
      </c>
      <c r="B72" s="551"/>
      <c r="C72" s="520" t="s">
        <v>831</v>
      </c>
      <c r="D72" s="524" t="s">
        <v>832</v>
      </c>
      <c r="E72" s="523">
        <v>3</v>
      </c>
      <c r="F72" s="548"/>
      <c r="G72" s="548"/>
      <c r="H72" s="590"/>
      <c r="I72" s="548">
        <f aca="true" t="shared" si="16" ref="I72:I73">H72*E72</f>
        <v>0</v>
      </c>
      <c r="J72" s="548">
        <f aca="true" t="shared" si="17" ref="J72:J77">G72+I72</f>
        <v>0</v>
      </c>
      <c r="K72" s="548"/>
      <c r="M72" s="553">
        <v>0</v>
      </c>
      <c r="N72" s="554"/>
      <c r="O72" s="555">
        <v>450</v>
      </c>
      <c r="P72" s="556"/>
      <c r="Q72" s="556"/>
    </row>
    <row r="73" spans="1:17" ht="15">
      <c r="A73" s="539">
        <f t="shared" si="15"/>
        <v>70</v>
      </c>
      <c r="B73" s="551"/>
      <c r="C73" s="520" t="s">
        <v>833</v>
      </c>
      <c r="D73" s="524" t="s">
        <v>834</v>
      </c>
      <c r="E73" s="523">
        <v>2.5</v>
      </c>
      <c r="F73" s="548"/>
      <c r="G73" s="548"/>
      <c r="H73" s="590"/>
      <c r="I73" s="548">
        <f t="shared" si="16"/>
        <v>0</v>
      </c>
      <c r="J73" s="548">
        <f t="shared" si="17"/>
        <v>0</v>
      </c>
      <c r="K73" s="548"/>
      <c r="M73" s="553">
        <v>0</v>
      </c>
      <c r="N73" s="554"/>
      <c r="O73" s="555">
        <v>450</v>
      </c>
      <c r="P73" s="556"/>
      <c r="Q73" s="556"/>
    </row>
    <row r="74" spans="1:17" ht="15">
      <c r="A74" s="539">
        <f t="shared" si="15"/>
        <v>71</v>
      </c>
      <c r="B74" s="551"/>
      <c r="C74" s="520" t="s">
        <v>835</v>
      </c>
      <c r="D74" s="524" t="s">
        <v>836</v>
      </c>
      <c r="E74" s="523">
        <v>20</v>
      </c>
      <c r="F74" s="590"/>
      <c r="G74" s="548">
        <f>F74*E74</f>
        <v>0</v>
      </c>
      <c r="H74" s="591"/>
      <c r="I74" s="548"/>
      <c r="J74" s="548">
        <f t="shared" si="17"/>
        <v>0</v>
      </c>
      <c r="K74" s="548"/>
      <c r="M74" s="553">
        <v>15</v>
      </c>
      <c r="N74" s="554"/>
      <c r="O74" s="555">
        <v>0</v>
      </c>
      <c r="P74" s="556"/>
      <c r="Q74" s="556"/>
    </row>
    <row r="75" spans="1:17" ht="15">
      <c r="A75" s="539">
        <f t="shared" si="15"/>
        <v>72</v>
      </c>
      <c r="B75" s="551"/>
      <c r="C75" s="520" t="s">
        <v>837</v>
      </c>
      <c r="D75" s="524" t="s">
        <v>838</v>
      </c>
      <c r="E75" s="523">
        <v>2.5</v>
      </c>
      <c r="F75" s="548"/>
      <c r="G75" s="548"/>
      <c r="H75" s="590"/>
      <c r="I75" s="548">
        <f aca="true" t="shared" si="18" ref="I75:I77">H75*E75</f>
        <v>0</v>
      </c>
      <c r="J75" s="548">
        <f t="shared" si="17"/>
        <v>0</v>
      </c>
      <c r="K75" s="548"/>
      <c r="M75" s="553">
        <v>0</v>
      </c>
      <c r="N75" s="554"/>
      <c r="O75" s="555">
        <v>450</v>
      </c>
      <c r="P75" s="556"/>
      <c r="Q75" s="556"/>
    </row>
    <row r="76" spans="1:17" ht="15">
      <c r="A76" s="539">
        <f t="shared" si="15"/>
        <v>73</v>
      </c>
      <c r="B76" s="551"/>
      <c r="C76" s="520" t="s">
        <v>839</v>
      </c>
      <c r="D76" s="524" t="s">
        <v>826</v>
      </c>
      <c r="E76" s="523">
        <v>1.5</v>
      </c>
      <c r="F76" s="548"/>
      <c r="G76" s="548"/>
      <c r="H76" s="590"/>
      <c r="I76" s="548">
        <f t="shared" si="18"/>
        <v>0</v>
      </c>
      <c r="J76" s="548">
        <f t="shared" si="17"/>
        <v>0</v>
      </c>
      <c r="K76" s="548"/>
      <c r="M76" s="553">
        <v>0</v>
      </c>
      <c r="N76" s="554"/>
      <c r="O76" s="555">
        <v>450</v>
      </c>
      <c r="P76" s="556"/>
      <c r="Q76" s="556"/>
    </row>
    <row r="77" spans="1:17" ht="15">
      <c r="A77" s="539">
        <f t="shared" si="15"/>
        <v>74</v>
      </c>
      <c r="B77" s="551"/>
      <c r="C77" s="520" t="s">
        <v>840</v>
      </c>
      <c r="D77" s="524" t="s">
        <v>770</v>
      </c>
      <c r="E77" s="523">
        <v>1</v>
      </c>
      <c r="F77" s="590"/>
      <c r="G77" s="548">
        <f>F77*E77</f>
        <v>0</v>
      </c>
      <c r="H77" s="590"/>
      <c r="I77" s="548">
        <f t="shared" si="18"/>
        <v>0</v>
      </c>
      <c r="J77" s="548">
        <f t="shared" si="17"/>
        <v>0</v>
      </c>
      <c r="K77" s="548"/>
      <c r="M77" s="553">
        <v>250</v>
      </c>
      <c r="N77" s="554"/>
      <c r="O77" s="555">
        <v>200</v>
      </c>
      <c r="P77" s="556"/>
      <c r="Q77" s="556"/>
    </row>
    <row r="78" spans="1:17" ht="15">
      <c r="A78" s="539">
        <f t="shared" si="15"/>
        <v>75</v>
      </c>
      <c r="B78" s="551"/>
      <c r="C78" s="520" t="s">
        <v>841</v>
      </c>
      <c r="D78" s="524" t="s">
        <v>842</v>
      </c>
      <c r="E78" s="523">
        <v>4</v>
      </c>
      <c r="F78" s="548">
        <f>SUM(G14:G77)</f>
        <v>0</v>
      </c>
      <c r="G78" s="548">
        <f>E78%*F78</f>
        <v>0</v>
      </c>
      <c r="H78" s="548"/>
      <c r="I78" s="548"/>
      <c r="J78" s="548">
        <f>G78+I78</f>
        <v>0</v>
      </c>
      <c r="K78" s="548"/>
      <c r="M78" s="553"/>
      <c r="N78" s="554"/>
      <c r="O78" s="555"/>
      <c r="P78" s="556"/>
      <c r="Q78" s="556"/>
    </row>
    <row r="79" spans="1:17" ht="6.75" customHeight="1">
      <c r="A79" s="539">
        <f t="shared" si="15"/>
        <v>76</v>
      </c>
      <c r="F79" s="548"/>
      <c r="G79" s="548"/>
      <c r="H79" s="548"/>
      <c r="I79" s="548"/>
      <c r="J79" s="548"/>
      <c r="K79" s="548"/>
      <c r="M79" s="549"/>
      <c r="N79" s="549"/>
      <c r="O79" s="550"/>
      <c r="P79" s="549"/>
      <c r="Q79" s="549"/>
    </row>
    <row r="80" spans="1:17" ht="30">
      <c r="A80" s="539">
        <f t="shared" si="15"/>
        <v>77</v>
      </c>
      <c r="B80" s="546" t="s">
        <v>843</v>
      </c>
      <c r="C80" s="586" t="s">
        <v>923</v>
      </c>
      <c r="D80" s="559"/>
      <c r="E80" s="559"/>
      <c r="F80" s="560"/>
      <c r="G80" s="561">
        <f>SUM(G14:G78)</f>
        <v>0</v>
      </c>
      <c r="H80" s="560"/>
      <c r="I80" s="561">
        <f>SUM(I14:I78)</f>
        <v>0</v>
      </c>
      <c r="J80" s="561">
        <f>SUM(J14:J78)</f>
        <v>0</v>
      </c>
      <c r="K80" s="587"/>
      <c r="M80" s="549"/>
      <c r="N80" s="549"/>
      <c r="O80" s="550"/>
      <c r="P80" s="549"/>
      <c r="Q80" s="549"/>
    </row>
    <row r="81" spans="1:11" ht="9.75" customHeight="1">
      <c r="A81" s="539"/>
      <c r="C81" s="588"/>
      <c r="D81" s="520"/>
      <c r="E81" s="520"/>
      <c r="F81" s="520"/>
      <c r="G81" s="589"/>
      <c r="H81" s="520"/>
      <c r="I81" s="589"/>
      <c r="J81" s="589"/>
      <c r="K81" s="589"/>
    </row>
    <row r="82" spans="3:10" ht="12">
      <c r="C82" s="520"/>
      <c r="D82" s="520"/>
      <c r="E82" s="520"/>
      <c r="F82" s="520"/>
      <c r="G82" s="520"/>
      <c r="H82" s="520"/>
      <c r="I82" s="520"/>
      <c r="J82" s="520"/>
    </row>
  </sheetData>
  <sheetProtection password="DAFF" sheet="1" objects="1" scenarios="1" formatCells="0" selectLockedCells="1"/>
  <mergeCells count="6">
    <mergeCell ref="J1:J2"/>
    <mergeCell ref="D1:D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3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view="pageBreakPreview" zoomScale="90" zoomScaleSheetLayoutView="90" workbookViewId="0" topLeftCell="A1">
      <selection activeCell="G9" activeCellId="1" sqref="E9:F9 G9:I9"/>
    </sheetView>
  </sheetViews>
  <sheetFormatPr defaultColWidth="9.28125" defaultRowHeight="12"/>
  <cols>
    <col min="1" max="4" width="12.421875" style="256" customWidth="1"/>
    <col min="5" max="5" width="10.28125" style="256" customWidth="1"/>
    <col min="6" max="7" width="12.421875" style="256" customWidth="1"/>
    <col min="8" max="9" width="10.28125" style="256" customWidth="1"/>
    <col min="10" max="10" width="9.28125" style="256" hidden="1" customWidth="1"/>
    <col min="11" max="11" width="11.00390625" style="256" hidden="1" customWidth="1"/>
    <col min="12" max="12" width="9.28125" style="256" hidden="1" customWidth="1"/>
    <col min="13" max="13" width="5.7109375" style="256" customWidth="1"/>
    <col min="14" max="14" width="9.28125" style="256" customWidth="1"/>
    <col min="15" max="15" width="11.421875" style="256" hidden="1" customWidth="1"/>
    <col min="16" max="256" width="9.28125" style="256" customWidth="1"/>
    <col min="257" max="260" width="12.421875" style="256" customWidth="1"/>
    <col min="261" max="261" width="10.28125" style="256" customWidth="1"/>
    <col min="262" max="263" width="12.421875" style="256" customWidth="1"/>
    <col min="264" max="265" width="10.28125" style="256" customWidth="1"/>
    <col min="266" max="268" width="9.28125" style="256" hidden="1" customWidth="1"/>
    <col min="269" max="269" width="5.7109375" style="256" customWidth="1"/>
    <col min="270" max="270" width="9.28125" style="256" customWidth="1"/>
    <col min="271" max="271" width="11.421875" style="256" bestFit="1" customWidth="1"/>
    <col min="272" max="512" width="9.28125" style="256" customWidth="1"/>
    <col min="513" max="516" width="12.421875" style="256" customWidth="1"/>
    <col min="517" max="517" width="10.28125" style="256" customWidth="1"/>
    <col min="518" max="519" width="12.421875" style="256" customWidth="1"/>
    <col min="520" max="521" width="10.28125" style="256" customWidth="1"/>
    <col min="522" max="524" width="9.28125" style="256" hidden="1" customWidth="1"/>
    <col min="525" max="525" width="5.7109375" style="256" customWidth="1"/>
    <col min="526" max="526" width="9.28125" style="256" customWidth="1"/>
    <col min="527" max="527" width="11.421875" style="256" bestFit="1" customWidth="1"/>
    <col min="528" max="768" width="9.28125" style="256" customWidth="1"/>
    <col min="769" max="772" width="12.421875" style="256" customWidth="1"/>
    <col min="773" max="773" width="10.28125" style="256" customWidth="1"/>
    <col min="774" max="775" width="12.421875" style="256" customWidth="1"/>
    <col min="776" max="777" width="10.28125" style="256" customWidth="1"/>
    <col min="778" max="780" width="9.28125" style="256" hidden="1" customWidth="1"/>
    <col min="781" max="781" width="5.7109375" style="256" customWidth="1"/>
    <col min="782" max="782" width="9.28125" style="256" customWidth="1"/>
    <col min="783" max="783" width="11.421875" style="256" bestFit="1" customWidth="1"/>
    <col min="784" max="1024" width="9.28125" style="256" customWidth="1"/>
    <col min="1025" max="1028" width="12.421875" style="256" customWidth="1"/>
    <col min="1029" max="1029" width="10.28125" style="256" customWidth="1"/>
    <col min="1030" max="1031" width="12.421875" style="256" customWidth="1"/>
    <col min="1032" max="1033" width="10.28125" style="256" customWidth="1"/>
    <col min="1034" max="1036" width="9.28125" style="256" hidden="1" customWidth="1"/>
    <col min="1037" max="1037" width="5.7109375" style="256" customWidth="1"/>
    <col min="1038" max="1038" width="9.28125" style="256" customWidth="1"/>
    <col min="1039" max="1039" width="11.421875" style="256" bestFit="1" customWidth="1"/>
    <col min="1040" max="1280" width="9.28125" style="256" customWidth="1"/>
    <col min="1281" max="1284" width="12.421875" style="256" customWidth="1"/>
    <col min="1285" max="1285" width="10.28125" style="256" customWidth="1"/>
    <col min="1286" max="1287" width="12.421875" style="256" customWidth="1"/>
    <col min="1288" max="1289" width="10.28125" style="256" customWidth="1"/>
    <col min="1290" max="1292" width="9.28125" style="256" hidden="1" customWidth="1"/>
    <col min="1293" max="1293" width="5.7109375" style="256" customWidth="1"/>
    <col min="1294" max="1294" width="9.28125" style="256" customWidth="1"/>
    <col min="1295" max="1295" width="11.421875" style="256" bestFit="1" customWidth="1"/>
    <col min="1296" max="1536" width="9.28125" style="256" customWidth="1"/>
    <col min="1537" max="1540" width="12.421875" style="256" customWidth="1"/>
    <col min="1541" max="1541" width="10.28125" style="256" customWidth="1"/>
    <col min="1542" max="1543" width="12.421875" style="256" customWidth="1"/>
    <col min="1544" max="1545" width="10.28125" style="256" customWidth="1"/>
    <col min="1546" max="1548" width="9.28125" style="256" hidden="1" customWidth="1"/>
    <col min="1549" max="1549" width="5.7109375" style="256" customWidth="1"/>
    <col min="1550" max="1550" width="9.28125" style="256" customWidth="1"/>
    <col min="1551" max="1551" width="11.421875" style="256" bestFit="1" customWidth="1"/>
    <col min="1552" max="1792" width="9.28125" style="256" customWidth="1"/>
    <col min="1793" max="1796" width="12.421875" style="256" customWidth="1"/>
    <col min="1797" max="1797" width="10.28125" style="256" customWidth="1"/>
    <col min="1798" max="1799" width="12.421875" style="256" customWidth="1"/>
    <col min="1800" max="1801" width="10.28125" style="256" customWidth="1"/>
    <col min="1802" max="1804" width="9.28125" style="256" hidden="1" customWidth="1"/>
    <col min="1805" max="1805" width="5.7109375" style="256" customWidth="1"/>
    <col min="1806" max="1806" width="9.28125" style="256" customWidth="1"/>
    <col min="1807" max="1807" width="11.421875" style="256" bestFit="1" customWidth="1"/>
    <col min="1808" max="2048" width="9.28125" style="256" customWidth="1"/>
    <col min="2049" max="2052" width="12.421875" style="256" customWidth="1"/>
    <col min="2053" max="2053" width="10.28125" style="256" customWidth="1"/>
    <col min="2054" max="2055" width="12.421875" style="256" customWidth="1"/>
    <col min="2056" max="2057" width="10.28125" style="256" customWidth="1"/>
    <col min="2058" max="2060" width="9.28125" style="256" hidden="1" customWidth="1"/>
    <col min="2061" max="2061" width="5.7109375" style="256" customWidth="1"/>
    <col min="2062" max="2062" width="9.28125" style="256" customWidth="1"/>
    <col min="2063" max="2063" width="11.421875" style="256" bestFit="1" customWidth="1"/>
    <col min="2064" max="2304" width="9.28125" style="256" customWidth="1"/>
    <col min="2305" max="2308" width="12.421875" style="256" customWidth="1"/>
    <col min="2309" max="2309" width="10.28125" style="256" customWidth="1"/>
    <col min="2310" max="2311" width="12.421875" style="256" customWidth="1"/>
    <col min="2312" max="2313" width="10.28125" style="256" customWidth="1"/>
    <col min="2314" max="2316" width="9.28125" style="256" hidden="1" customWidth="1"/>
    <col min="2317" max="2317" width="5.7109375" style="256" customWidth="1"/>
    <col min="2318" max="2318" width="9.28125" style="256" customWidth="1"/>
    <col min="2319" max="2319" width="11.421875" style="256" bestFit="1" customWidth="1"/>
    <col min="2320" max="2560" width="9.28125" style="256" customWidth="1"/>
    <col min="2561" max="2564" width="12.421875" style="256" customWidth="1"/>
    <col min="2565" max="2565" width="10.28125" style="256" customWidth="1"/>
    <col min="2566" max="2567" width="12.421875" style="256" customWidth="1"/>
    <col min="2568" max="2569" width="10.28125" style="256" customWidth="1"/>
    <col min="2570" max="2572" width="9.28125" style="256" hidden="1" customWidth="1"/>
    <col min="2573" max="2573" width="5.7109375" style="256" customWidth="1"/>
    <col min="2574" max="2574" width="9.28125" style="256" customWidth="1"/>
    <col min="2575" max="2575" width="11.421875" style="256" bestFit="1" customWidth="1"/>
    <col min="2576" max="2816" width="9.28125" style="256" customWidth="1"/>
    <col min="2817" max="2820" width="12.421875" style="256" customWidth="1"/>
    <col min="2821" max="2821" width="10.28125" style="256" customWidth="1"/>
    <col min="2822" max="2823" width="12.421875" style="256" customWidth="1"/>
    <col min="2824" max="2825" width="10.28125" style="256" customWidth="1"/>
    <col min="2826" max="2828" width="9.28125" style="256" hidden="1" customWidth="1"/>
    <col min="2829" max="2829" width="5.7109375" style="256" customWidth="1"/>
    <col min="2830" max="2830" width="9.28125" style="256" customWidth="1"/>
    <col min="2831" max="2831" width="11.421875" style="256" bestFit="1" customWidth="1"/>
    <col min="2832" max="3072" width="9.28125" style="256" customWidth="1"/>
    <col min="3073" max="3076" width="12.421875" style="256" customWidth="1"/>
    <col min="3077" max="3077" width="10.28125" style="256" customWidth="1"/>
    <col min="3078" max="3079" width="12.421875" style="256" customWidth="1"/>
    <col min="3080" max="3081" width="10.28125" style="256" customWidth="1"/>
    <col min="3082" max="3084" width="9.28125" style="256" hidden="1" customWidth="1"/>
    <col min="3085" max="3085" width="5.7109375" style="256" customWidth="1"/>
    <col min="3086" max="3086" width="9.28125" style="256" customWidth="1"/>
    <col min="3087" max="3087" width="11.421875" style="256" bestFit="1" customWidth="1"/>
    <col min="3088" max="3328" width="9.28125" style="256" customWidth="1"/>
    <col min="3329" max="3332" width="12.421875" style="256" customWidth="1"/>
    <col min="3333" max="3333" width="10.28125" style="256" customWidth="1"/>
    <col min="3334" max="3335" width="12.421875" style="256" customWidth="1"/>
    <col min="3336" max="3337" width="10.28125" style="256" customWidth="1"/>
    <col min="3338" max="3340" width="9.28125" style="256" hidden="1" customWidth="1"/>
    <col min="3341" max="3341" width="5.7109375" style="256" customWidth="1"/>
    <col min="3342" max="3342" width="9.28125" style="256" customWidth="1"/>
    <col min="3343" max="3343" width="11.421875" style="256" bestFit="1" customWidth="1"/>
    <col min="3344" max="3584" width="9.28125" style="256" customWidth="1"/>
    <col min="3585" max="3588" width="12.421875" style="256" customWidth="1"/>
    <col min="3589" max="3589" width="10.28125" style="256" customWidth="1"/>
    <col min="3590" max="3591" width="12.421875" style="256" customWidth="1"/>
    <col min="3592" max="3593" width="10.28125" style="256" customWidth="1"/>
    <col min="3594" max="3596" width="9.28125" style="256" hidden="1" customWidth="1"/>
    <col min="3597" max="3597" width="5.7109375" style="256" customWidth="1"/>
    <col min="3598" max="3598" width="9.28125" style="256" customWidth="1"/>
    <col min="3599" max="3599" width="11.421875" style="256" bestFit="1" customWidth="1"/>
    <col min="3600" max="3840" width="9.28125" style="256" customWidth="1"/>
    <col min="3841" max="3844" width="12.421875" style="256" customWidth="1"/>
    <col min="3845" max="3845" width="10.28125" style="256" customWidth="1"/>
    <col min="3846" max="3847" width="12.421875" style="256" customWidth="1"/>
    <col min="3848" max="3849" width="10.28125" style="256" customWidth="1"/>
    <col min="3850" max="3852" width="9.28125" style="256" hidden="1" customWidth="1"/>
    <col min="3853" max="3853" width="5.7109375" style="256" customWidth="1"/>
    <col min="3854" max="3854" width="9.28125" style="256" customWidth="1"/>
    <col min="3855" max="3855" width="11.421875" style="256" bestFit="1" customWidth="1"/>
    <col min="3856" max="4096" width="9.28125" style="256" customWidth="1"/>
    <col min="4097" max="4100" width="12.421875" style="256" customWidth="1"/>
    <col min="4101" max="4101" width="10.28125" style="256" customWidth="1"/>
    <col min="4102" max="4103" width="12.421875" style="256" customWidth="1"/>
    <col min="4104" max="4105" width="10.28125" style="256" customWidth="1"/>
    <col min="4106" max="4108" width="9.28125" style="256" hidden="1" customWidth="1"/>
    <col min="4109" max="4109" width="5.7109375" style="256" customWidth="1"/>
    <col min="4110" max="4110" width="9.28125" style="256" customWidth="1"/>
    <col min="4111" max="4111" width="11.421875" style="256" bestFit="1" customWidth="1"/>
    <col min="4112" max="4352" width="9.28125" style="256" customWidth="1"/>
    <col min="4353" max="4356" width="12.421875" style="256" customWidth="1"/>
    <col min="4357" max="4357" width="10.28125" style="256" customWidth="1"/>
    <col min="4358" max="4359" width="12.421875" style="256" customWidth="1"/>
    <col min="4360" max="4361" width="10.28125" style="256" customWidth="1"/>
    <col min="4362" max="4364" width="9.28125" style="256" hidden="1" customWidth="1"/>
    <col min="4365" max="4365" width="5.7109375" style="256" customWidth="1"/>
    <col min="4366" max="4366" width="9.28125" style="256" customWidth="1"/>
    <col min="4367" max="4367" width="11.421875" style="256" bestFit="1" customWidth="1"/>
    <col min="4368" max="4608" width="9.28125" style="256" customWidth="1"/>
    <col min="4609" max="4612" width="12.421875" style="256" customWidth="1"/>
    <col min="4613" max="4613" width="10.28125" style="256" customWidth="1"/>
    <col min="4614" max="4615" width="12.421875" style="256" customWidth="1"/>
    <col min="4616" max="4617" width="10.28125" style="256" customWidth="1"/>
    <col min="4618" max="4620" width="9.28125" style="256" hidden="1" customWidth="1"/>
    <col min="4621" max="4621" width="5.7109375" style="256" customWidth="1"/>
    <col min="4622" max="4622" width="9.28125" style="256" customWidth="1"/>
    <col min="4623" max="4623" width="11.421875" style="256" bestFit="1" customWidth="1"/>
    <col min="4624" max="4864" width="9.28125" style="256" customWidth="1"/>
    <col min="4865" max="4868" width="12.421875" style="256" customWidth="1"/>
    <col min="4869" max="4869" width="10.28125" style="256" customWidth="1"/>
    <col min="4870" max="4871" width="12.421875" style="256" customWidth="1"/>
    <col min="4872" max="4873" width="10.28125" style="256" customWidth="1"/>
    <col min="4874" max="4876" width="9.28125" style="256" hidden="1" customWidth="1"/>
    <col min="4877" max="4877" width="5.7109375" style="256" customWidth="1"/>
    <col min="4878" max="4878" width="9.28125" style="256" customWidth="1"/>
    <col min="4879" max="4879" width="11.421875" style="256" bestFit="1" customWidth="1"/>
    <col min="4880" max="5120" width="9.28125" style="256" customWidth="1"/>
    <col min="5121" max="5124" width="12.421875" style="256" customWidth="1"/>
    <col min="5125" max="5125" width="10.28125" style="256" customWidth="1"/>
    <col min="5126" max="5127" width="12.421875" style="256" customWidth="1"/>
    <col min="5128" max="5129" width="10.28125" style="256" customWidth="1"/>
    <col min="5130" max="5132" width="9.28125" style="256" hidden="1" customWidth="1"/>
    <col min="5133" max="5133" width="5.7109375" style="256" customWidth="1"/>
    <col min="5134" max="5134" width="9.28125" style="256" customWidth="1"/>
    <col min="5135" max="5135" width="11.421875" style="256" bestFit="1" customWidth="1"/>
    <col min="5136" max="5376" width="9.28125" style="256" customWidth="1"/>
    <col min="5377" max="5380" width="12.421875" style="256" customWidth="1"/>
    <col min="5381" max="5381" width="10.28125" style="256" customWidth="1"/>
    <col min="5382" max="5383" width="12.421875" style="256" customWidth="1"/>
    <col min="5384" max="5385" width="10.28125" style="256" customWidth="1"/>
    <col min="5386" max="5388" width="9.28125" style="256" hidden="1" customWidth="1"/>
    <col min="5389" max="5389" width="5.7109375" style="256" customWidth="1"/>
    <col min="5390" max="5390" width="9.28125" style="256" customWidth="1"/>
    <col min="5391" max="5391" width="11.421875" style="256" bestFit="1" customWidth="1"/>
    <col min="5392" max="5632" width="9.28125" style="256" customWidth="1"/>
    <col min="5633" max="5636" width="12.421875" style="256" customWidth="1"/>
    <col min="5637" max="5637" width="10.28125" style="256" customWidth="1"/>
    <col min="5638" max="5639" width="12.421875" style="256" customWidth="1"/>
    <col min="5640" max="5641" width="10.28125" style="256" customWidth="1"/>
    <col min="5642" max="5644" width="9.28125" style="256" hidden="1" customWidth="1"/>
    <col min="5645" max="5645" width="5.7109375" style="256" customWidth="1"/>
    <col min="5646" max="5646" width="9.28125" style="256" customWidth="1"/>
    <col min="5647" max="5647" width="11.421875" style="256" bestFit="1" customWidth="1"/>
    <col min="5648" max="5888" width="9.28125" style="256" customWidth="1"/>
    <col min="5889" max="5892" width="12.421875" style="256" customWidth="1"/>
    <col min="5893" max="5893" width="10.28125" style="256" customWidth="1"/>
    <col min="5894" max="5895" width="12.421875" style="256" customWidth="1"/>
    <col min="5896" max="5897" width="10.28125" style="256" customWidth="1"/>
    <col min="5898" max="5900" width="9.28125" style="256" hidden="1" customWidth="1"/>
    <col min="5901" max="5901" width="5.7109375" style="256" customWidth="1"/>
    <col min="5902" max="5902" width="9.28125" style="256" customWidth="1"/>
    <col min="5903" max="5903" width="11.421875" style="256" bestFit="1" customWidth="1"/>
    <col min="5904" max="6144" width="9.28125" style="256" customWidth="1"/>
    <col min="6145" max="6148" width="12.421875" style="256" customWidth="1"/>
    <col min="6149" max="6149" width="10.28125" style="256" customWidth="1"/>
    <col min="6150" max="6151" width="12.421875" style="256" customWidth="1"/>
    <col min="6152" max="6153" width="10.28125" style="256" customWidth="1"/>
    <col min="6154" max="6156" width="9.28125" style="256" hidden="1" customWidth="1"/>
    <col min="6157" max="6157" width="5.7109375" style="256" customWidth="1"/>
    <col min="6158" max="6158" width="9.28125" style="256" customWidth="1"/>
    <col min="6159" max="6159" width="11.421875" style="256" bestFit="1" customWidth="1"/>
    <col min="6160" max="6400" width="9.28125" style="256" customWidth="1"/>
    <col min="6401" max="6404" width="12.421875" style="256" customWidth="1"/>
    <col min="6405" max="6405" width="10.28125" style="256" customWidth="1"/>
    <col min="6406" max="6407" width="12.421875" style="256" customWidth="1"/>
    <col min="6408" max="6409" width="10.28125" style="256" customWidth="1"/>
    <col min="6410" max="6412" width="9.28125" style="256" hidden="1" customWidth="1"/>
    <col min="6413" max="6413" width="5.7109375" style="256" customWidth="1"/>
    <col min="6414" max="6414" width="9.28125" style="256" customWidth="1"/>
    <col min="6415" max="6415" width="11.421875" style="256" bestFit="1" customWidth="1"/>
    <col min="6416" max="6656" width="9.28125" style="256" customWidth="1"/>
    <col min="6657" max="6660" width="12.421875" style="256" customWidth="1"/>
    <col min="6661" max="6661" width="10.28125" style="256" customWidth="1"/>
    <col min="6662" max="6663" width="12.421875" style="256" customWidth="1"/>
    <col min="6664" max="6665" width="10.28125" style="256" customWidth="1"/>
    <col min="6666" max="6668" width="9.28125" style="256" hidden="1" customWidth="1"/>
    <col min="6669" max="6669" width="5.7109375" style="256" customWidth="1"/>
    <col min="6670" max="6670" width="9.28125" style="256" customWidth="1"/>
    <col min="6671" max="6671" width="11.421875" style="256" bestFit="1" customWidth="1"/>
    <col min="6672" max="6912" width="9.28125" style="256" customWidth="1"/>
    <col min="6913" max="6916" width="12.421875" style="256" customWidth="1"/>
    <col min="6917" max="6917" width="10.28125" style="256" customWidth="1"/>
    <col min="6918" max="6919" width="12.421875" style="256" customWidth="1"/>
    <col min="6920" max="6921" width="10.28125" style="256" customWidth="1"/>
    <col min="6922" max="6924" width="9.28125" style="256" hidden="1" customWidth="1"/>
    <col min="6925" max="6925" width="5.7109375" style="256" customWidth="1"/>
    <col min="6926" max="6926" width="9.28125" style="256" customWidth="1"/>
    <col min="6927" max="6927" width="11.421875" style="256" bestFit="1" customWidth="1"/>
    <col min="6928" max="7168" width="9.28125" style="256" customWidth="1"/>
    <col min="7169" max="7172" width="12.421875" style="256" customWidth="1"/>
    <col min="7173" max="7173" width="10.28125" style="256" customWidth="1"/>
    <col min="7174" max="7175" width="12.421875" style="256" customWidth="1"/>
    <col min="7176" max="7177" width="10.28125" style="256" customWidth="1"/>
    <col min="7178" max="7180" width="9.28125" style="256" hidden="1" customWidth="1"/>
    <col min="7181" max="7181" width="5.7109375" style="256" customWidth="1"/>
    <col min="7182" max="7182" width="9.28125" style="256" customWidth="1"/>
    <col min="7183" max="7183" width="11.421875" style="256" bestFit="1" customWidth="1"/>
    <col min="7184" max="7424" width="9.28125" style="256" customWidth="1"/>
    <col min="7425" max="7428" width="12.421875" style="256" customWidth="1"/>
    <col min="7429" max="7429" width="10.28125" style="256" customWidth="1"/>
    <col min="7430" max="7431" width="12.421875" style="256" customWidth="1"/>
    <col min="7432" max="7433" width="10.28125" style="256" customWidth="1"/>
    <col min="7434" max="7436" width="9.28125" style="256" hidden="1" customWidth="1"/>
    <col min="7437" max="7437" width="5.7109375" style="256" customWidth="1"/>
    <col min="7438" max="7438" width="9.28125" style="256" customWidth="1"/>
    <col min="7439" max="7439" width="11.421875" style="256" bestFit="1" customWidth="1"/>
    <col min="7440" max="7680" width="9.28125" style="256" customWidth="1"/>
    <col min="7681" max="7684" width="12.421875" style="256" customWidth="1"/>
    <col min="7685" max="7685" width="10.28125" style="256" customWidth="1"/>
    <col min="7686" max="7687" width="12.421875" style="256" customWidth="1"/>
    <col min="7688" max="7689" width="10.28125" style="256" customWidth="1"/>
    <col min="7690" max="7692" width="9.28125" style="256" hidden="1" customWidth="1"/>
    <col min="7693" max="7693" width="5.7109375" style="256" customWidth="1"/>
    <col min="7694" max="7694" width="9.28125" style="256" customWidth="1"/>
    <col min="7695" max="7695" width="11.421875" style="256" bestFit="1" customWidth="1"/>
    <col min="7696" max="7936" width="9.28125" style="256" customWidth="1"/>
    <col min="7937" max="7940" width="12.421875" style="256" customWidth="1"/>
    <col min="7941" max="7941" width="10.28125" style="256" customWidth="1"/>
    <col min="7942" max="7943" width="12.421875" style="256" customWidth="1"/>
    <col min="7944" max="7945" width="10.28125" style="256" customWidth="1"/>
    <col min="7946" max="7948" width="9.28125" style="256" hidden="1" customWidth="1"/>
    <col min="7949" max="7949" width="5.7109375" style="256" customWidth="1"/>
    <col min="7950" max="7950" width="9.28125" style="256" customWidth="1"/>
    <col min="7951" max="7951" width="11.421875" style="256" bestFit="1" customWidth="1"/>
    <col min="7952" max="8192" width="9.28125" style="256" customWidth="1"/>
    <col min="8193" max="8196" width="12.421875" style="256" customWidth="1"/>
    <col min="8197" max="8197" width="10.28125" style="256" customWidth="1"/>
    <col min="8198" max="8199" width="12.421875" style="256" customWidth="1"/>
    <col min="8200" max="8201" width="10.28125" style="256" customWidth="1"/>
    <col min="8202" max="8204" width="9.28125" style="256" hidden="1" customWidth="1"/>
    <col min="8205" max="8205" width="5.7109375" style="256" customWidth="1"/>
    <col min="8206" max="8206" width="9.28125" style="256" customWidth="1"/>
    <col min="8207" max="8207" width="11.421875" style="256" bestFit="1" customWidth="1"/>
    <col min="8208" max="8448" width="9.28125" style="256" customWidth="1"/>
    <col min="8449" max="8452" width="12.421875" style="256" customWidth="1"/>
    <col min="8453" max="8453" width="10.28125" style="256" customWidth="1"/>
    <col min="8454" max="8455" width="12.421875" style="256" customWidth="1"/>
    <col min="8456" max="8457" width="10.28125" style="256" customWidth="1"/>
    <col min="8458" max="8460" width="9.28125" style="256" hidden="1" customWidth="1"/>
    <col min="8461" max="8461" width="5.7109375" style="256" customWidth="1"/>
    <col min="8462" max="8462" width="9.28125" style="256" customWidth="1"/>
    <col min="8463" max="8463" width="11.421875" style="256" bestFit="1" customWidth="1"/>
    <col min="8464" max="8704" width="9.28125" style="256" customWidth="1"/>
    <col min="8705" max="8708" width="12.421875" style="256" customWidth="1"/>
    <col min="8709" max="8709" width="10.28125" style="256" customWidth="1"/>
    <col min="8710" max="8711" width="12.421875" style="256" customWidth="1"/>
    <col min="8712" max="8713" width="10.28125" style="256" customWidth="1"/>
    <col min="8714" max="8716" width="9.28125" style="256" hidden="1" customWidth="1"/>
    <col min="8717" max="8717" width="5.7109375" style="256" customWidth="1"/>
    <col min="8718" max="8718" width="9.28125" style="256" customWidth="1"/>
    <col min="8719" max="8719" width="11.421875" style="256" bestFit="1" customWidth="1"/>
    <col min="8720" max="8960" width="9.28125" style="256" customWidth="1"/>
    <col min="8961" max="8964" width="12.421875" style="256" customWidth="1"/>
    <col min="8965" max="8965" width="10.28125" style="256" customWidth="1"/>
    <col min="8966" max="8967" width="12.421875" style="256" customWidth="1"/>
    <col min="8968" max="8969" width="10.28125" style="256" customWidth="1"/>
    <col min="8970" max="8972" width="9.28125" style="256" hidden="1" customWidth="1"/>
    <col min="8973" max="8973" width="5.7109375" style="256" customWidth="1"/>
    <col min="8974" max="8974" width="9.28125" style="256" customWidth="1"/>
    <col min="8975" max="8975" width="11.421875" style="256" bestFit="1" customWidth="1"/>
    <col min="8976" max="9216" width="9.28125" style="256" customWidth="1"/>
    <col min="9217" max="9220" width="12.421875" style="256" customWidth="1"/>
    <col min="9221" max="9221" width="10.28125" style="256" customWidth="1"/>
    <col min="9222" max="9223" width="12.421875" style="256" customWidth="1"/>
    <col min="9224" max="9225" width="10.28125" style="256" customWidth="1"/>
    <col min="9226" max="9228" width="9.28125" style="256" hidden="1" customWidth="1"/>
    <col min="9229" max="9229" width="5.7109375" style="256" customWidth="1"/>
    <col min="9230" max="9230" width="9.28125" style="256" customWidth="1"/>
    <col min="9231" max="9231" width="11.421875" style="256" bestFit="1" customWidth="1"/>
    <col min="9232" max="9472" width="9.28125" style="256" customWidth="1"/>
    <col min="9473" max="9476" width="12.421875" style="256" customWidth="1"/>
    <col min="9477" max="9477" width="10.28125" style="256" customWidth="1"/>
    <col min="9478" max="9479" width="12.421875" style="256" customWidth="1"/>
    <col min="9480" max="9481" width="10.28125" style="256" customWidth="1"/>
    <col min="9482" max="9484" width="9.28125" style="256" hidden="1" customWidth="1"/>
    <col min="9485" max="9485" width="5.7109375" style="256" customWidth="1"/>
    <col min="9486" max="9486" width="9.28125" style="256" customWidth="1"/>
    <col min="9487" max="9487" width="11.421875" style="256" bestFit="1" customWidth="1"/>
    <col min="9488" max="9728" width="9.28125" style="256" customWidth="1"/>
    <col min="9729" max="9732" width="12.421875" style="256" customWidth="1"/>
    <col min="9733" max="9733" width="10.28125" style="256" customWidth="1"/>
    <col min="9734" max="9735" width="12.421875" style="256" customWidth="1"/>
    <col min="9736" max="9737" width="10.28125" style="256" customWidth="1"/>
    <col min="9738" max="9740" width="9.28125" style="256" hidden="1" customWidth="1"/>
    <col min="9741" max="9741" width="5.7109375" style="256" customWidth="1"/>
    <col min="9742" max="9742" width="9.28125" style="256" customWidth="1"/>
    <col min="9743" max="9743" width="11.421875" style="256" bestFit="1" customWidth="1"/>
    <col min="9744" max="9984" width="9.28125" style="256" customWidth="1"/>
    <col min="9985" max="9988" width="12.421875" style="256" customWidth="1"/>
    <col min="9989" max="9989" width="10.28125" style="256" customWidth="1"/>
    <col min="9990" max="9991" width="12.421875" style="256" customWidth="1"/>
    <col min="9992" max="9993" width="10.28125" style="256" customWidth="1"/>
    <col min="9994" max="9996" width="9.28125" style="256" hidden="1" customWidth="1"/>
    <col min="9997" max="9997" width="5.7109375" style="256" customWidth="1"/>
    <col min="9998" max="9998" width="9.28125" style="256" customWidth="1"/>
    <col min="9999" max="9999" width="11.421875" style="256" bestFit="1" customWidth="1"/>
    <col min="10000" max="10240" width="9.28125" style="256" customWidth="1"/>
    <col min="10241" max="10244" width="12.421875" style="256" customWidth="1"/>
    <col min="10245" max="10245" width="10.28125" style="256" customWidth="1"/>
    <col min="10246" max="10247" width="12.421875" style="256" customWidth="1"/>
    <col min="10248" max="10249" width="10.28125" style="256" customWidth="1"/>
    <col min="10250" max="10252" width="9.28125" style="256" hidden="1" customWidth="1"/>
    <col min="10253" max="10253" width="5.7109375" style="256" customWidth="1"/>
    <col min="10254" max="10254" width="9.28125" style="256" customWidth="1"/>
    <col min="10255" max="10255" width="11.421875" style="256" bestFit="1" customWidth="1"/>
    <col min="10256" max="10496" width="9.28125" style="256" customWidth="1"/>
    <col min="10497" max="10500" width="12.421875" style="256" customWidth="1"/>
    <col min="10501" max="10501" width="10.28125" style="256" customWidth="1"/>
    <col min="10502" max="10503" width="12.421875" style="256" customWidth="1"/>
    <col min="10504" max="10505" width="10.28125" style="256" customWidth="1"/>
    <col min="10506" max="10508" width="9.28125" style="256" hidden="1" customWidth="1"/>
    <col min="10509" max="10509" width="5.7109375" style="256" customWidth="1"/>
    <col min="10510" max="10510" width="9.28125" style="256" customWidth="1"/>
    <col min="10511" max="10511" width="11.421875" style="256" bestFit="1" customWidth="1"/>
    <col min="10512" max="10752" width="9.28125" style="256" customWidth="1"/>
    <col min="10753" max="10756" width="12.421875" style="256" customWidth="1"/>
    <col min="10757" max="10757" width="10.28125" style="256" customWidth="1"/>
    <col min="10758" max="10759" width="12.421875" style="256" customWidth="1"/>
    <col min="10760" max="10761" width="10.28125" style="256" customWidth="1"/>
    <col min="10762" max="10764" width="9.28125" style="256" hidden="1" customWidth="1"/>
    <col min="10765" max="10765" width="5.7109375" style="256" customWidth="1"/>
    <col min="10766" max="10766" width="9.28125" style="256" customWidth="1"/>
    <col min="10767" max="10767" width="11.421875" style="256" bestFit="1" customWidth="1"/>
    <col min="10768" max="11008" width="9.28125" style="256" customWidth="1"/>
    <col min="11009" max="11012" width="12.421875" style="256" customWidth="1"/>
    <col min="11013" max="11013" width="10.28125" style="256" customWidth="1"/>
    <col min="11014" max="11015" width="12.421875" style="256" customWidth="1"/>
    <col min="11016" max="11017" width="10.28125" style="256" customWidth="1"/>
    <col min="11018" max="11020" width="9.28125" style="256" hidden="1" customWidth="1"/>
    <col min="11021" max="11021" width="5.7109375" style="256" customWidth="1"/>
    <col min="11022" max="11022" width="9.28125" style="256" customWidth="1"/>
    <col min="11023" max="11023" width="11.421875" style="256" bestFit="1" customWidth="1"/>
    <col min="11024" max="11264" width="9.28125" style="256" customWidth="1"/>
    <col min="11265" max="11268" width="12.421875" style="256" customWidth="1"/>
    <col min="11269" max="11269" width="10.28125" style="256" customWidth="1"/>
    <col min="11270" max="11271" width="12.421875" style="256" customWidth="1"/>
    <col min="11272" max="11273" width="10.28125" style="256" customWidth="1"/>
    <col min="11274" max="11276" width="9.28125" style="256" hidden="1" customWidth="1"/>
    <col min="11277" max="11277" width="5.7109375" style="256" customWidth="1"/>
    <col min="11278" max="11278" width="9.28125" style="256" customWidth="1"/>
    <col min="11279" max="11279" width="11.421875" style="256" bestFit="1" customWidth="1"/>
    <col min="11280" max="11520" width="9.28125" style="256" customWidth="1"/>
    <col min="11521" max="11524" width="12.421875" style="256" customWidth="1"/>
    <col min="11525" max="11525" width="10.28125" style="256" customWidth="1"/>
    <col min="11526" max="11527" width="12.421875" style="256" customWidth="1"/>
    <col min="11528" max="11529" width="10.28125" style="256" customWidth="1"/>
    <col min="11530" max="11532" width="9.28125" style="256" hidden="1" customWidth="1"/>
    <col min="11533" max="11533" width="5.7109375" style="256" customWidth="1"/>
    <col min="11534" max="11534" width="9.28125" style="256" customWidth="1"/>
    <col min="11535" max="11535" width="11.421875" style="256" bestFit="1" customWidth="1"/>
    <col min="11536" max="11776" width="9.28125" style="256" customWidth="1"/>
    <col min="11777" max="11780" width="12.421875" style="256" customWidth="1"/>
    <col min="11781" max="11781" width="10.28125" style="256" customWidth="1"/>
    <col min="11782" max="11783" width="12.421875" style="256" customWidth="1"/>
    <col min="11784" max="11785" width="10.28125" style="256" customWidth="1"/>
    <col min="11786" max="11788" width="9.28125" style="256" hidden="1" customWidth="1"/>
    <col min="11789" max="11789" width="5.7109375" style="256" customWidth="1"/>
    <col min="11790" max="11790" width="9.28125" style="256" customWidth="1"/>
    <col min="11791" max="11791" width="11.421875" style="256" bestFit="1" customWidth="1"/>
    <col min="11792" max="12032" width="9.28125" style="256" customWidth="1"/>
    <col min="12033" max="12036" width="12.421875" style="256" customWidth="1"/>
    <col min="12037" max="12037" width="10.28125" style="256" customWidth="1"/>
    <col min="12038" max="12039" width="12.421875" style="256" customWidth="1"/>
    <col min="12040" max="12041" width="10.28125" style="256" customWidth="1"/>
    <col min="12042" max="12044" width="9.28125" style="256" hidden="1" customWidth="1"/>
    <col min="12045" max="12045" width="5.7109375" style="256" customWidth="1"/>
    <col min="12046" max="12046" width="9.28125" style="256" customWidth="1"/>
    <col min="12047" max="12047" width="11.421875" style="256" bestFit="1" customWidth="1"/>
    <col min="12048" max="12288" width="9.28125" style="256" customWidth="1"/>
    <col min="12289" max="12292" width="12.421875" style="256" customWidth="1"/>
    <col min="12293" max="12293" width="10.28125" style="256" customWidth="1"/>
    <col min="12294" max="12295" width="12.421875" style="256" customWidth="1"/>
    <col min="12296" max="12297" width="10.28125" style="256" customWidth="1"/>
    <col min="12298" max="12300" width="9.28125" style="256" hidden="1" customWidth="1"/>
    <col min="12301" max="12301" width="5.7109375" style="256" customWidth="1"/>
    <col min="12302" max="12302" width="9.28125" style="256" customWidth="1"/>
    <col min="12303" max="12303" width="11.421875" style="256" bestFit="1" customWidth="1"/>
    <col min="12304" max="12544" width="9.28125" style="256" customWidth="1"/>
    <col min="12545" max="12548" width="12.421875" style="256" customWidth="1"/>
    <col min="12549" max="12549" width="10.28125" style="256" customWidth="1"/>
    <col min="12550" max="12551" width="12.421875" style="256" customWidth="1"/>
    <col min="12552" max="12553" width="10.28125" style="256" customWidth="1"/>
    <col min="12554" max="12556" width="9.28125" style="256" hidden="1" customWidth="1"/>
    <col min="12557" max="12557" width="5.7109375" style="256" customWidth="1"/>
    <col min="12558" max="12558" width="9.28125" style="256" customWidth="1"/>
    <col min="12559" max="12559" width="11.421875" style="256" bestFit="1" customWidth="1"/>
    <col min="12560" max="12800" width="9.28125" style="256" customWidth="1"/>
    <col min="12801" max="12804" width="12.421875" style="256" customWidth="1"/>
    <col min="12805" max="12805" width="10.28125" style="256" customWidth="1"/>
    <col min="12806" max="12807" width="12.421875" style="256" customWidth="1"/>
    <col min="12808" max="12809" width="10.28125" style="256" customWidth="1"/>
    <col min="12810" max="12812" width="9.28125" style="256" hidden="1" customWidth="1"/>
    <col min="12813" max="12813" width="5.7109375" style="256" customWidth="1"/>
    <col min="12814" max="12814" width="9.28125" style="256" customWidth="1"/>
    <col min="12815" max="12815" width="11.421875" style="256" bestFit="1" customWidth="1"/>
    <col min="12816" max="13056" width="9.28125" style="256" customWidth="1"/>
    <col min="13057" max="13060" width="12.421875" style="256" customWidth="1"/>
    <col min="13061" max="13061" width="10.28125" style="256" customWidth="1"/>
    <col min="13062" max="13063" width="12.421875" style="256" customWidth="1"/>
    <col min="13064" max="13065" width="10.28125" style="256" customWidth="1"/>
    <col min="13066" max="13068" width="9.28125" style="256" hidden="1" customWidth="1"/>
    <col min="13069" max="13069" width="5.7109375" style="256" customWidth="1"/>
    <col min="13070" max="13070" width="9.28125" style="256" customWidth="1"/>
    <col min="13071" max="13071" width="11.421875" style="256" bestFit="1" customWidth="1"/>
    <col min="13072" max="13312" width="9.28125" style="256" customWidth="1"/>
    <col min="13313" max="13316" width="12.421875" style="256" customWidth="1"/>
    <col min="13317" max="13317" width="10.28125" style="256" customWidth="1"/>
    <col min="13318" max="13319" width="12.421875" style="256" customWidth="1"/>
    <col min="13320" max="13321" width="10.28125" style="256" customWidth="1"/>
    <col min="13322" max="13324" width="9.28125" style="256" hidden="1" customWidth="1"/>
    <col min="13325" max="13325" width="5.7109375" style="256" customWidth="1"/>
    <col min="13326" max="13326" width="9.28125" style="256" customWidth="1"/>
    <col min="13327" max="13327" width="11.421875" style="256" bestFit="1" customWidth="1"/>
    <col min="13328" max="13568" width="9.28125" style="256" customWidth="1"/>
    <col min="13569" max="13572" width="12.421875" style="256" customWidth="1"/>
    <col min="13573" max="13573" width="10.28125" style="256" customWidth="1"/>
    <col min="13574" max="13575" width="12.421875" style="256" customWidth="1"/>
    <col min="13576" max="13577" width="10.28125" style="256" customWidth="1"/>
    <col min="13578" max="13580" width="9.28125" style="256" hidden="1" customWidth="1"/>
    <col min="13581" max="13581" width="5.7109375" style="256" customWidth="1"/>
    <col min="13582" max="13582" width="9.28125" style="256" customWidth="1"/>
    <col min="13583" max="13583" width="11.421875" style="256" bestFit="1" customWidth="1"/>
    <col min="13584" max="13824" width="9.28125" style="256" customWidth="1"/>
    <col min="13825" max="13828" width="12.421875" style="256" customWidth="1"/>
    <col min="13829" max="13829" width="10.28125" style="256" customWidth="1"/>
    <col min="13830" max="13831" width="12.421875" style="256" customWidth="1"/>
    <col min="13832" max="13833" width="10.28125" style="256" customWidth="1"/>
    <col min="13834" max="13836" width="9.28125" style="256" hidden="1" customWidth="1"/>
    <col min="13837" max="13837" width="5.7109375" style="256" customWidth="1"/>
    <col min="13838" max="13838" width="9.28125" style="256" customWidth="1"/>
    <col min="13839" max="13839" width="11.421875" style="256" bestFit="1" customWidth="1"/>
    <col min="13840" max="14080" width="9.28125" style="256" customWidth="1"/>
    <col min="14081" max="14084" width="12.421875" style="256" customWidth="1"/>
    <col min="14085" max="14085" width="10.28125" style="256" customWidth="1"/>
    <col min="14086" max="14087" width="12.421875" style="256" customWidth="1"/>
    <col min="14088" max="14089" width="10.28125" style="256" customWidth="1"/>
    <col min="14090" max="14092" width="9.28125" style="256" hidden="1" customWidth="1"/>
    <col min="14093" max="14093" width="5.7109375" style="256" customWidth="1"/>
    <col min="14094" max="14094" width="9.28125" style="256" customWidth="1"/>
    <col min="14095" max="14095" width="11.421875" style="256" bestFit="1" customWidth="1"/>
    <col min="14096" max="14336" width="9.28125" style="256" customWidth="1"/>
    <col min="14337" max="14340" width="12.421875" style="256" customWidth="1"/>
    <col min="14341" max="14341" width="10.28125" style="256" customWidth="1"/>
    <col min="14342" max="14343" width="12.421875" style="256" customWidth="1"/>
    <col min="14344" max="14345" width="10.28125" style="256" customWidth="1"/>
    <col min="14346" max="14348" width="9.28125" style="256" hidden="1" customWidth="1"/>
    <col min="14349" max="14349" width="5.7109375" style="256" customWidth="1"/>
    <col min="14350" max="14350" width="9.28125" style="256" customWidth="1"/>
    <col min="14351" max="14351" width="11.421875" style="256" bestFit="1" customWidth="1"/>
    <col min="14352" max="14592" width="9.28125" style="256" customWidth="1"/>
    <col min="14593" max="14596" width="12.421875" style="256" customWidth="1"/>
    <col min="14597" max="14597" width="10.28125" style="256" customWidth="1"/>
    <col min="14598" max="14599" width="12.421875" style="256" customWidth="1"/>
    <col min="14600" max="14601" width="10.28125" style="256" customWidth="1"/>
    <col min="14602" max="14604" width="9.28125" style="256" hidden="1" customWidth="1"/>
    <col min="14605" max="14605" width="5.7109375" style="256" customWidth="1"/>
    <col min="14606" max="14606" width="9.28125" style="256" customWidth="1"/>
    <col min="14607" max="14607" width="11.421875" style="256" bestFit="1" customWidth="1"/>
    <col min="14608" max="14848" width="9.28125" style="256" customWidth="1"/>
    <col min="14849" max="14852" width="12.421875" style="256" customWidth="1"/>
    <col min="14853" max="14853" width="10.28125" style="256" customWidth="1"/>
    <col min="14854" max="14855" width="12.421875" style="256" customWidth="1"/>
    <col min="14856" max="14857" width="10.28125" style="256" customWidth="1"/>
    <col min="14858" max="14860" width="9.28125" style="256" hidden="1" customWidth="1"/>
    <col min="14861" max="14861" width="5.7109375" style="256" customWidth="1"/>
    <col min="14862" max="14862" width="9.28125" style="256" customWidth="1"/>
    <col min="14863" max="14863" width="11.421875" style="256" bestFit="1" customWidth="1"/>
    <col min="14864" max="15104" width="9.28125" style="256" customWidth="1"/>
    <col min="15105" max="15108" width="12.421875" style="256" customWidth="1"/>
    <col min="15109" max="15109" width="10.28125" style="256" customWidth="1"/>
    <col min="15110" max="15111" width="12.421875" style="256" customWidth="1"/>
    <col min="15112" max="15113" width="10.28125" style="256" customWidth="1"/>
    <col min="15114" max="15116" width="9.28125" style="256" hidden="1" customWidth="1"/>
    <col min="15117" max="15117" width="5.7109375" style="256" customWidth="1"/>
    <col min="15118" max="15118" width="9.28125" style="256" customWidth="1"/>
    <col min="15119" max="15119" width="11.421875" style="256" bestFit="1" customWidth="1"/>
    <col min="15120" max="15360" width="9.28125" style="256" customWidth="1"/>
    <col min="15361" max="15364" width="12.421875" style="256" customWidth="1"/>
    <col min="15365" max="15365" width="10.28125" style="256" customWidth="1"/>
    <col min="15366" max="15367" width="12.421875" style="256" customWidth="1"/>
    <col min="15368" max="15369" width="10.28125" style="256" customWidth="1"/>
    <col min="15370" max="15372" width="9.28125" style="256" hidden="1" customWidth="1"/>
    <col min="15373" max="15373" width="5.7109375" style="256" customWidth="1"/>
    <col min="15374" max="15374" width="9.28125" style="256" customWidth="1"/>
    <col min="15375" max="15375" width="11.421875" style="256" bestFit="1" customWidth="1"/>
    <col min="15376" max="15616" width="9.28125" style="256" customWidth="1"/>
    <col min="15617" max="15620" width="12.421875" style="256" customWidth="1"/>
    <col min="15621" max="15621" width="10.28125" style="256" customWidth="1"/>
    <col min="15622" max="15623" width="12.421875" style="256" customWidth="1"/>
    <col min="15624" max="15625" width="10.28125" style="256" customWidth="1"/>
    <col min="15626" max="15628" width="9.28125" style="256" hidden="1" customWidth="1"/>
    <col min="15629" max="15629" width="5.7109375" style="256" customWidth="1"/>
    <col min="15630" max="15630" width="9.28125" style="256" customWidth="1"/>
    <col min="15631" max="15631" width="11.421875" style="256" bestFit="1" customWidth="1"/>
    <col min="15632" max="15872" width="9.28125" style="256" customWidth="1"/>
    <col min="15873" max="15876" width="12.421875" style="256" customWidth="1"/>
    <col min="15877" max="15877" width="10.28125" style="256" customWidth="1"/>
    <col min="15878" max="15879" width="12.421875" style="256" customWidth="1"/>
    <col min="15880" max="15881" width="10.28125" style="256" customWidth="1"/>
    <col min="15882" max="15884" width="9.28125" style="256" hidden="1" customWidth="1"/>
    <col min="15885" max="15885" width="5.7109375" style="256" customWidth="1"/>
    <col min="15886" max="15886" width="9.28125" style="256" customWidth="1"/>
    <col min="15887" max="15887" width="11.421875" style="256" bestFit="1" customWidth="1"/>
    <col min="15888" max="16128" width="9.28125" style="256" customWidth="1"/>
    <col min="16129" max="16132" width="12.421875" style="256" customWidth="1"/>
    <col min="16133" max="16133" width="10.28125" style="256" customWidth="1"/>
    <col min="16134" max="16135" width="12.421875" style="256" customWidth="1"/>
    <col min="16136" max="16137" width="10.28125" style="256" customWidth="1"/>
    <col min="16138" max="16140" width="9.28125" style="256" hidden="1" customWidth="1"/>
    <col min="16141" max="16141" width="5.7109375" style="256" customWidth="1"/>
    <col min="16142" max="16142" width="9.28125" style="256" customWidth="1"/>
    <col min="16143" max="16143" width="11.421875" style="256" bestFit="1" customWidth="1"/>
    <col min="16144" max="16384" width="9.28125" style="256" customWidth="1"/>
  </cols>
  <sheetData>
    <row r="2" spans="1:9" ht="37.5" customHeight="1">
      <c r="A2" s="592" t="s">
        <v>865</v>
      </c>
      <c r="B2" s="592"/>
      <c r="C2" s="593" t="s">
        <v>866</v>
      </c>
      <c r="D2" s="594"/>
      <c r="E2" s="594"/>
      <c r="F2" s="594"/>
      <c r="G2" s="594"/>
      <c r="H2" s="594"/>
      <c r="I2" s="594"/>
    </row>
    <row r="3" spans="1:9" ht="52.5" customHeight="1">
      <c r="A3" s="592"/>
      <c r="B3" s="592"/>
      <c r="C3" s="595" t="s">
        <v>924</v>
      </c>
      <c r="D3" s="595"/>
      <c r="E3" s="595"/>
      <c r="F3" s="595"/>
      <c r="G3" s="595"/>
      <c r="H3" s="595"/>
      <c r="I3" s="595"/>
    </row>
    <row r="4" spans="1:9" ht="19.5" customHeight="1">
      <c r="A4" s="596" t="s">
        <v>868</v>
      </c>
      <c r="B4" s="597"/>
      <c r="C4" s="598" t="s">
        <v>925</v>
      </c>
      <c r="D4" s="598"/>
      <c r="E4" s="598"/>
      <c r="F4" s="598"/>
      <c r="G4" s="598"/>
      <c r="H4" s="598"/>
      <c r="I4" s="598"/>
    </row>
    <row r="5" spans="1:9" ht="30" customHeight="1" thickBot="1">
      <c r="A5" s="599"/>
      <c r="B5" s="599"/>
      <c r="C5" s="600"/>
      <c r="D5" s="600"/>
      <c r="E5" s="600"/>
      <c r="F5" s="600"/>
      <c r="G5" s="600"/>
      <c r="H5" s="600"/>
      <c r="I5" s="600"/>
    </row>
    <row r="6" spans="11:13" ht="15" customHeight="1">
      <c r="K6" s="251" t="s">
        <v>870</v>
      </c>
      <c r="L6" s="252">
        <v>0</v>
      </c>
      <c r="M6" s="601"/>
    </row>
    <row r="7" spans="1:12" ht="24">
      <c r="A7" s="364" t="s">
        <v>871</v>
      </c>
      <c r="B7" s="354"/>
      <c r="C7" s="602"/>
      <c r="D7" s="602"/>
      <c r="E7" s="366" t="s">
        <v>872</v>
      </c>
      <c r="F7" s="367"/>
      <c r="G7" s="603" t="s">
        <v>873</v>
      </c>
      <c r="H7" s="604"/>
      <c r="I7" s="604"/>
      <c r="K7" s="254" t="s">
        <v>741</v>
      </c>
      <c r="L7" s="255">
        <v>0</v>
      </c>
    </row>
    <row r="8" spans="1:7" ht="12">
      <c r="A8" s="360"/>
      <c r="B8" s="360"/>
      <c r="C8" s="360"/>
      <c r="E8" s="352"/>
      <c r="F8" s="352"/>
      <c r="G8" s="352"/>
    </row>
    <row r="9" spans="1:9" ht="12">
      <c r="A9" s="354" t="s">
        <v>874</v>
      </c>
      <c r="B9" s="354"/>
      <c r="C9" s="605"/>
      <c r="D9" s="605"/>
      <c r="E9" s="361"/>
      <c r="F9" s="361"/>
      <c r="G9" s="606"/>
      <c r="H9" s="607"/>
      <c r="I9" s="607"/>
    </row>
    <row r="10" spans="1:7" ht="12">
      <c r="A10" s="352"/>
      <c r="B10" s="352"/>
      <c r="C10" s="352"/>
      <c r="E10" s="353"/>
      <c r="F10" s="353"/>
      <c r="G10" s="353"/>
    </row>
    <row r="11" spans="1:9" ht="12">
      <c r="A11" s="354" t="s">
        <v>875</v>
      </c>
      <c r="B11" s="354"/>
      <c r="C11" s="605" t="s">
        <v>873</v>
      </c>
      <c r="D11" s="605"/>
      <c r="E11" s="356" t="s">
        <v>876</v>
      </c>
      <c r="F11" s="356"/>
      <c r="G11" s="608" t="s">
        <v>877</v>
      </c>
      <c r="H11" s="609"/>
      <c r="I11" s="609"/>
    </row>
    <row r="12" spans="1:9" ht="12">
      <c r="A12" s="257"/>
      <c r="B12" s="257"/>
      <c r="C12" s="257"/>
      <c r="D12" s="257"/>
      <c r="E12" s="259"/>
      <c r="F12" s="259"/>
      <c r="G12" s="610"/>
      <c r="H12" s="611"/>
      <c r="I12" s="611"/>
    </row>
    <row r="13" spans="1:9" ht="13.5" thickBot="1">
      <c r="A13" s="612"/>
      <c r="B13" s="612"/>
      <c r="C13" s="612"/>
      <c r="D13" s="612"/>
      <c r="E13" s="612"/>
      <c r="F13" s="612"/>
      <c r="G13" s="612"/>
      <c r="H13" s="612"/>
      <c r="I13" s="612"/>
    </row>
    <row r="15" spans="1:9" ht="12">
      <c r="A15" s="613" t="s">
        <v>878</v>
      </c>
      <c r="B15" s="613"/>
      <c r="C15" s="613"/>
      <c r="D15" s="613"/>
      <c r="E15" s="614"/>
      <c r="F15" s="614"/>
      <c r="G15" s="614"/>
      <c r="H15" s="614"/>
      <c r="I15" s="614"/>
    </row>
    <row r="16" spans="1:9" ht="12">
      <c r="A16" s="615" t="s">
        <v>879</v>
      </c>
      <c r="B16" s="615"/>
      <c r="C16" s="615"/>
      <c r="D16" s="615"/>
      <c r="E16" s="616"/>
      <c r="F16" s="617">
        <f>'RR - VCHOD E'!G9</f>
        <v>19800</v>
      </c>
      <c r="G16" s="617"/>
      <c r="H16" s="618"/>
      <c r="I16" s="256" t="s">
        <v>880</v>
      </c>
    </row>
    <row r="17" spans="1:9" ht="12">
      <c r="A17" s="619" t="s">
        <v>881</v>
      </c>
      <c r="B17" s="615"/>
      <c r="C17" s="615"/>
      <c r="D17" s="615"/>
      <c r="E17" s="620">
        <v>0.06</v>
      </c>
      <c r="F17" s="617">
        <f>F16*E17</f>
        <v>1188</v>
      </c>
      <c r="G17" s="617"/>
      <c r="H17" s="618"/>
      <c r="I17" s="256" t="s">
        <v>880</v>
      </c>
    </row>
    <row r="18" spans="1:9" ht="12">
      <c r="A18" s="615" t="s">
        <v>882</v>
      </c>
      <c r="B18" s="615"/>
      <c r="C18" s="615"/>
      <c r="D18" s="615"/>
      <c r="E18" s="616"/>
      <c r="F18" s="617">
        <f>'RR - VCHOD E'!G90</f>
        <v>0</v>
      </c>
      <c r="G18" s="617"/>
      <c r="H18" s="618"/>
      <c r="I18" s="256" t="s">
        <v>880</v>
      </c>
    </row>
    <row r="19" spans="1:9" ht="12">
      <c r="A19" s="615" t="s">
        <v>883</v>
      </c>
      <c r="B19" s="615"/>
      <c r="C19" s="615"/>
      <c r="D19" s="615"/>
      <c r="E19" s="616"/>
      <c r="F19" s="617">
        <f>'RR - VCHOD E'!I90</f>
        <v>0</v>
      </c>
      <c r="G19" s="617"/>
      <c r="H19" s="618"/>
      <c r="I19" s="256" t="s">
        <v>880</v>
      </c>
    </row>
    <row r="20" spans="1:9" ht="12">
      <c r="A20" s="619" t="s">
        <v>884</v>
      </c>
      <c r="B20" s="615"/>
      <c r="C20" s="615"/>
      <c r="D20" s="615"/>
      <c r="E20" s="616"/>
      <c r="F20" s="617">
        <v>0</v>
      </c>
      <c r="G20" s="617"/>
      <c r="H20" s="618"/>
      <c r="I20" s="256" t="s">
        <v>880</v>
      </c>
    </row>
    <row r="21" spans="1:9" ht="12">
      <c r="A21" s="621" t="s">
        <v>885</v>
      </c>
      <c r="B21" s="621"/>
      <c r="C21" s="621"/>
      <c r="D21" s="621"/>
      <c r="E21" s="622"/>
      <c r="F21" s="623">
        <f>SUM(F16:G20)</f>
        <v>20988</v>
      </c>
      <c r="G21" s="623"/>
      <c r="H21" s="624"/>
      <c r="I21" s="625" t="s">
        <v>880</v>
      </c>
    </row>
    <row r="22" spans="1:9" ht="13.5" thickBot="1">
      <c r="A22" s="612"/>
      <c r="B22" s="612"/>
      <c r="C22" s="612"/>
      <c r="D22" s="612"/>
      <c r="E22" s="626"/>
      <c r="F22" s="627"/>
      <c r="G22" s="627"/>
      <c r="H22" s="612"/>
      <c r="I22" s="612"/>
    </row>
    <row r="23" spans="5:7" ht="12">
      <c r="E23" s="616"/>
      <c r="F23" s="628"/>
      <c r="G23" s="628"/>
    </row>
    <row r="24" spans="1:9" ht="12">
      <c r="A24" s="629" t="s">
        <v>886</v>
      </c>
      <c r="B24" s="615"/>
      <c r="C24" s="615"/>
      <c r="D24" s="615"/>
      <c r="E24" s="620">
        <v>0.05</v>
      </c>
      <c r="F24" s="617">
        <f>F19*E24</f>
        <v>0</v>
      </c>
      <c r="G24" s="617"/>
      <c r="H24" s="618"/>
      <c r="I24" s="256" t="s">
        <v>880</v>
      </c>
    </row>
    <row r="25" spans="1:9" ht="12">
      <c r="A25" s="619" t="s">
        <v>887</v>
      </c>
      <c r="B25" s="615"/>
      <c r="C25" s="615"/>
      <c r="D25" s="615"/>
      <c r="E25" s="620">
        <v>0.015</v>
      </c>
      <c r="F25" s="617">
        <f>F20*E25</f>
        <v>0</v>
      </c>
      <c r="G25" s="617"/>
      <c r="H25" s="618"/>
      <c r="I25" s="256" t="s">
        <v>880</v>
      </c>
    </row>
    <row r="26" spans="1:9" ht="12">
      <c r="A26" s="621" t="s">
        <v>888</v>
      </c>
      <c r="B26" s="621"/>
      <c r="C26" s="621"/>
      <c r="D26" s="621"/>
      <c r="E26" s="616"/>
      <c r="F26" s="623">
        <f>SUM(F24:G25)</f>
        <v>0</v>
      </c>
      <c r="G26" s="623"/>
      <c r="H26" s="625"/>
      <c r="I26" s="625" t="s">
        <v>880</v>
      </c>
    </row>
    <row r="27" spans="5:7" ht="12">
      <c r="E27" s="616"/>
      <c r="F27" s="628"/>
      <c r="G27" s="628"/>
    </row>
    <row r="28" spans="1:7" ht="12">
      <c r="A28" s="619"/>
      <c r="B28" s="615"/>
      <c r="C28" s="615"/>
      <c r="D28" s="615"/>
      <c r="E28" s="620"/>
      <c r="F28" s="617"/>
      <c r="G28" s="617"/>
    </row>
    <row r="29" spans="1:7" ht="12">
      <c r="A29" s="629"/>
      <c r="B29" s="615"/>
      <c r="C29" s="615"/>
      <c r="D29" s="615"/>
      <c r="E29" s="620"/>
      <c r="F29" s="617"/>
      <c r="G29" s="617"/>
    </row>
    <row r="30" spans="1:9" ht="12">
      <c r="A30" s="613" t="s">
        <v>889</v>
      </c>
      <c r="B30" s="613"/>
      <c r="C30" s="613"/>
      <c r="D30" s="613"/>
      <c r="E30" s="614"/>
      <c r="F30" s="623">
        <f>F21+F26+F28+F29</f>
        <v>20988</v>
      </c>
      <c r="G30" s="623"/>
      <c r="H30" s="625"/>
      <c r="I30" s="625" t="s">
        <v>880</v>
      </c>
    </row>
    <row r="31" spans="1:9" ht="13.5" thickBot="1">
      <c r="A31" s="612"/>
      <c r="B31" s="612"/>
      <c r="C31" s="612"/>
      <c r="D31" s="612"/>
      <c r="E31" s="612"/>
      <c r="F31" s="627"/>
      <c r="G31" s="627"/>
      <c r="H31" s="612"/>
      <c r="I31" s="612"/>
    </row>
    <row r="32" spans="6:7" ht="12">
      <c r="F32" s="628"/>
      <c r="G32" s="628"/>
    </row>
    <row r="33" spans="1:7" ht="12">
      <c r="A33" s="630" t="s">
        <v>890</v>
      </c>
      <c r="B33" s="630"/>
      <c r="C33" s="630"/>
      <c r="D33" s="630"/>
      <c r="E33" s="616"/>
      <c r="F33" s="628"/>
      <c r="G33" s="628"/>
    </row>
    <row r="34" spans="1:9" ht="26.25" customHeight="1">
      <c r="A34" s="631" t="s">
        <v>891</v>
      </c>
      <c r="B34" s="632"/>
      <c r="C34" s="632"/>
      <c r="D34" s="632"/>
      <c r="E34" s="620">
        <v>0.015</v>
      </c>
      <c r="F34" s="617">
        <f>F30*E34</f>
        <v>314.82</v>
      </c>
      <c r="G34" s="617"/>
      <c r="I34" s="256" t="s">
        <v>880</v>
      </c>
    </row>
    <row r="35" spans="1:9" ht="12">
      <c r="A35" s="629" t="s">
        <v>892</v>
      </c>
      <c r="B35" s="615"/>
      <c r="C35" s="615"/>
      <c r="D35" s="615"/>
      <c r="E35" s="620">
        <v>0.018</v>
      </c>
      <c r="F35" s="617">
        <f>F30*E35</f>
        <v>377.784</v>
      </c>
      <c r="G35" s="617"/>
      <c r="I35" s="256" t="s">
        <v>880</v>
      </c>
    </row>
    <row r="36" spans="1:9" ht="12">
      <c r="A36" s="633" t="s">
        <v>893</v>
      </c>
      <c r="B36" s="633"/>
      <c r="C36" s="633"/>
      <c r="D36" s="633"/>
      <c r="E36" s="616"/>
      <c r="F36" s="623">
        <f>SUM(F34:G35)</f>
        <v>692.604</v>
      </c>
      <c r="G36" s="623"/>
      <c r="H36" s="625"/>
      <c r="I36" s="625" t="s">
        <v>880</v>
      </c>
    </row>
    <row r="37" spans="1:9" ht="13.5" thickBot="1">
      <c r="A37" s="612"/>
      <c r="B37" s="612"/>
      <c r="C37" s="612"/>
      <c r="D37" s="612"/>
      <c r="E37" s="612"/>
      <c r="F37" s="627"/>
      <c r="G37" s="627"/>
      <c r="H37" s="612"/>
      <c r="I37" s="612"/>
    </row>
    <row r="38" spans="6:7" ht="12">
      <c r="F38" s="628"/>
      <c r="G38" s="628"/>
    </row>
    <row r="39" spans="1:9" ht="12">
      <c r="A39" s="629" t="s">
        <v>894</v>
      </c>
      <c r="B39" s="615"/>
      <c r="C39" s="615"/>
      <c r="D39" s="615"/>
      <c r="E39" s="620">
        <v>0.015</v>
      </c>
      <c r="F39" s="617">
        <f>F30*E39</f>
        <v>314.82</v>
      </c>
      <c r="G39" s="617"/>
      <c r="I39" s="256" t="s">
        <v>880</v>
      </c>
    </row>
    <row r="40" spans="1:9" ht="13.5" thickBot="1">
      <c r="A40" s="612"/>
      <c r="B40" s="612"/>
      <c r="C40" s="612"/>
      <c r="D40" s="612"/>
      <c r="E40" s="612"/>
      <c r="F40" s="627"/>
      <c r="G40" s="627"/>
      <c r="H40" s="612"/>
      <c r="I40" s="612"/>
    </row>
    <row r="41" spans="6:7" ht="12">
      <c r="F41" s="628"/>
      <c r="G41" s="628"/>
    </row>
    <row r="42" spans="1:15" ht="18" customHeight="1">
      <c r="A42" s="634" t="s">
        <v>895</v>
      </c>
      <c r="B42" s="634"/>
      <c r="C42" s="634"/>
      <c r="D42" s="634"/>
      <c r="E42" s="635"/>
      <c r="F42" s="636">
        <f>F30+F36+F39</f>
        <v>21995.424</v>
      </c>
      <c r="G42" s="636"/>
      <c r="H42" s="637"/>
      <c r="I42" s="638" t="s">
        <v>880</v>
      </c>
      <c r="O42" s="628">
        <f>F42</f>
        <v>21995.424</v>
      </c>
    </row>
    <row r="43" spans="6:7" ht="12">
      <c r="F43" s="628"/>
      <c r="G43" s="628"/>
    </row>
    <row r="44" spans="4:9" ht="12">
      <c r="D44" s="639" t="s">
        <v>896</v>
      </c>
      <c r="E44" s="640">
        <v>0</v>
      </c>
      <c r="F44" s="641">
        <f>F42*E44</f>
        <v>0</v>
      </c>
      <c r="G44" s="641"/>
      <c r="H44" s="616"/>
      <c r="I44" s="616" t="s">
        <v>880</v>
      </c>
    </row>
    <row r="45" spans="4:9" ht="12">
      <c r="D45" s="642" t="s">
        <v>896</v>
      </c>
      <c r="E45" s="643">
        <v>0.21</v>
      </c>
      <c r="F45" s="644">
        <f>F42*E45</f>
        <v>4619.03904</v>
      </c>
      <c r="G45" s="644"/>
      <c r="H45" s="645"/>
      <c r="I45" s="645" t="s">
        <v>880</v>
      </c>
    </row>
    <row r="46" spans="6:7" ht="13.5" thickBot="1">
      <c r="F46" s="628"/>
      <c r="G46" s="628"/>
    </row>
    <row r="47" spans="1:9" s="652" customFormat="1" ht="25.5" customHeight="1" thickBot="1">
      <c r="A47" s="646" t="s">
        <v>897</v>
      </c>
      <c r="B47" s="647"/>
      <c r="C47" s="647"/>
      <c r="D47" s="647"/>
      <c r="E47" s="648"/>
      <c r="F47" s="649">
        <f>F42+F45</f>
        <v>26614.46304</v>
      </c>
      <c r="G47" s="649"/>
      <c r="H47" s="650"/>
      <c r="I47" s="651" t="s">
        <v>880</v>
      </c>
    </row>
  </sheetData>
  <sheetProtection password="DAFF" sheet="1" objects="1" scenarios="1"/>
  <protectedRanges>
    <protectedRange sqref="B3:B5 A7:I48 A1:I2" name="Oblast1"/>
    <protectedRange sqref="A4:A5" name="Oblast1_1"/>
    <protectedRange sqref="C3:I3" name="Oblast1_2_1_1"/>
    <protectedRange sqref="C4 D4:I5" name="Oblast1_3_1"/>
  </protectedRanges>
  <mergeCells count="61">
    <mergeCell ref="A7:B7"/>
    <mergeCell ref="C7:D7"/>
    <mergeCell ref="E7:F7"/>
    <mergeCell ref="G7:I7"/>
    <mergeCell ref="A2:B3"/>
    <mergeCell ref="C2:I2"/>
    <mergeCell ref="C3:I3"/>
    <mergeCell ref="A4:B5"/>
    <mergeCell ref="C4:I5"/>
    <mergeCell ref="A8:C8"/>
    <mergeCell ref="E8:G8"/>
    <mergeCell ref="A9:B9"/>
    <mergeCell ref="C9:D9"/>
    <mergeCell ref="E9:F9"/>
    <mergeCell ref="G9:I9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19:D19"/>
    <mergeCell ref="F19:G19"/>
    <mergeCell ref="A20:D20"/>
    <mergeCell ref="F20:G20"/>
    <mergeCell ref="A21:D21"/>
    <mergeCell ref="F21:G21"/>
    <mergeCell ref="A24:D24"/>
    <mergeCell ref="F24:G24"/>
    <mergeCell ref="A25:D25"/>
    <mergeCell ref="F25:G25"/>
    <mergeCell ref="A26:D26"/>
    <mergeCell ref="F26:G26"/>
    <mergeCell ref="A36:D36"/>
    <mergeCell ref="F36:G36"/>
    <mergeCell ref="A28:D28"/>
    <mergeCell ref="F28:G28"/>
    <mergeCell ref="A29:D29"/>
    <mergeCell ref="F29:G29"/>
    <mergeCell ref="A30:D30"/>
    <mergeCell ref="F30:G30"/>
    <mergeCell ref="A33:D33"/>
    <mergeCell ref="A34:D34"/>
    <mergeCell ref="F34:G34"/>
    <mergeCell ref="A35:D35"/>
    <mergeCell ref="F35:G35"/>
    <mergeCell ref="A47:D47"/>
    <mergeCell ref="F47:G47"/>
    <mergeCell ref="A39:D39"/>
    <mergeCell ref="F39:G39"/>
    <mergeCell ref="A42:D42"/>
    <mergeCell ref="F42:G42"/>
    <mergeCell ref="F44:G44"/>
    <mergeCell ref="F45:G4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="85" zoomScaleSheetLayoutView="85" workbookViewId="0" topLeftCell="A1">
      <pane ySplit="3" topLeftCell="A34" activePane="bottomLeft" state="frozen"/>
      <selection pane="topLeft" activeCell="O49" sqref="O49"/>
      <selection pane="bottomLeft" activeCell="F42" sqref="F42"/>
    </sheetView>
  </sheetViews>
  <sheetFormatPr defaultColWidth="9.140625" defaultRowHeight="12"/>
  <cols>
    <col min="1" max="1" width="6.7109375" style="551" customWidth="1"/>
    <col min="2" max="2" width="4.28125" style="524" customWidth="1"/>
    <col min="3" max="3" width="105.140625" style="524" customWidth="1"/>
    <col min="4" max="4" width="9.421875" style="524" bestFit="1" customWidth="1"/>
    <col min="5" max="5" width="9.421875" style="524" customWidth="1"/>
    <col min="6" max="6" width="11.421875" style="524" bestFit="1" customWidth="1"/>
    <col min="7" max="7" width="14.8515625" style="524" customWidth="1"/>
    <col min="8" max="8" width="13.7109375" style="524" customWidth="1"/>
    <col min="9" max="9" width="14.7109375" style="524" bestFit="1" customWidth="1"/>
    <col min="10" max="10" width="16.7109375" style="524" customWidth="1"/>
    <col min="11" max="11" width="26.7109375" style="524" customWidth="1"/>
    <col min="12" max="12" width="12.421875" style="524" customWidth="1"/>
    <col min="13" max="14" width="15.00390625" style="525" hidden="1" customWidth="1"/>
    <col min="15" max="16" width="15.00390625" style="530" hidden="1" customWidth="1"/>
    <col min="17" max="17" width="11.8515625" style="530" hidden="1" customWidth="1"/>
    <col min="18" max="18" width="12.140625" style="524" customWidth="1"/>
    <col min="19" max="19" width="17.421875" style="524" customWidth="1"/>
    <col min="20" max="256" width="9.28125" style="524" customWidth="1"/>
    <col min="257" max="257" width="6.7109375" style="524" customWidth="1"/>
    <col min="258" max="258" width="4.28125" style="524" customWidth="1"/>
    <col min="259" max="259" width="105.140625" style="524" customWidth="1"/>
    <col min="260" max="260" width="9.421875" style="524" bestFit="1" customWidth="1"/>
    <col min="261" max="261" width="9.421875" style="524" customWidth="1"/>
    <col min="262" max="262" width="11.421875" style="524" bestFit="1" customWidth="1"/>
    <col min="263" max="263" width="14.8515625" style="524" customWidth="1"/>
    <col min="264" max="264" width="13.7109375" style="524" customWidth="1"/>
    <col min="265" max="265" width="14.7109375" style="524" bestFit="1" customWidth="1"/>
    <col min="266" max="266" width="16.7109375" style="524" customWidth="1"/>
    <col min="267" max="267" width="26.7109375" style="524" customWidth="1"/>
    <col min="268" max="268" width="12.421875" style="524" customWidth="1"/>
    <col min="269" max="273" width="9.140625" style="524" hidden="1" customWidth="1"/>
    <col min="274" max="274" width="12.140625" style="524" customWidth="1"/>
    <col min="275" max="275" width="17.421875" style="524" customWidth="1"/>
    <col min="276" max="512" width="9.28125" style="524" customWidth="1"/>
    <col min="513" max="513" width="6.7109375" style="524" customWidth="1"/>
    <col min="514" max="514" width="4.28125" style="524" customWidth="1"/>
    <col min="515" max="515" width="105.140625" style="524" customWidth="1"/>
    <col min="516" max="516" width="9.421875" style="524" bestFit="1" customWidth="1"/>
    <col min="517" max="517" width="9.421875" style="524" customWidth="1"/>
    <col min="518" max="518" width="11.421875" style="524" bestFit="1" customWidth="1"/>
    <col min="519" max="519" width="14.8515625" style="524" customWidth="1"/>
    <col min="520" max="520" width="13.7109375" style="524" customWidth="1"/>
    <col min="521" max="521" width="14.7109375" style="524" bestFit="1" customWidth="1"/>
    <col min="522" max="522" width="16.7109375" style="524" customWidth="1"/>
    <col min="523" max="523" width="26.7109375" style="524" customWidth="1"/>
    <col min="524" max="524" width="12.421875" style="524" customWidth="1"/>
    <col min="525" max="529" width="9.140625" style="524" hidden="1" customWidth="1"/>
    <col min="530" max="530" width="12.140625" style="524" customWidth="1"/>
    <col min="531" max="531" width="17.421875" style="524" customWidth="1"/>
    <col min="532" max="768" width="9.28125" style="524" customWidth="1"/>
    <col min="769" max="769" width="6.7109375" style="524" customWidth="1"/>
    <col min="770" max="770" width="4.28125" style="524" customWidth="1"/>
    <col min="771" max="771" width="105.140625" style="524" customWidth="1"/>
    <col min="772" max="772" width="9.421875" style="524" bestFit="1" customWidth="1"/>
    <col min="773" max="773" width="9.421875" style="524" customWidth="1"/>
    <col min="774" max="774" width="11.421875" style="524" bestFit="1" customWidth="1"/>
    <col min="775" max="775" width="14.8515625" style="524" customWidth="1"/>
    <col min="776" max="776" width="13.7109375" style="524" customWidth="1"/>
    <col min="777" max="777" width="14.7109375" style="524" bestFit="1" customWidth="1"/>
    <col min="778" max="778" width="16.7109375" style="524" customWidth="1"/>
    <col min="779" max="779" width="26.7109375" style="524" customWidth="1"/>
    <col min="780" max="780" width="12.421875" style="524" customWidth="1"/>
    <col min="781" max="785" width="9.140625" style="524" hidden="1" customWidth="1"/>
    <col min="786" max="786" width="12.140625" style="524" customWidth="1"/>
    <col min="787" max="787" width="17.421875" style="524" customWidth="1"/>
    <col min="788" max="1024" width="9.28125" style="524" customWidth="1"/>
    <col min="1025" max="1025" width="6.7109375" style="524" customWidth="1"/>
    <col min="1026" max="1026" width="4.28125" style="524" customWidth="1"/>
    <col min="1027" max="1027" width="105.140625" style="524" customWidth="1"/>
    <col min="1028" max="1028" width="9.421875" style="524" bestFit="1" customWidth="1"/>
    <col min="1029" max="1029" width="9.421875" style="524" customWidth="1"/>
    <col min="1030" max="1030" width="11.421875" style="524" bestFit="1" customWidth="1"/>
    <col min="1031" max="1031" width="14.8515625" style="524" customWidth="1"/>
    <col min="1032" max="1032" width="13.7109375" style="524" customWidth="1"/>
    <col min="1033" max="1033" width="14.7109375" style="524" bestFit="1" customWidth="1"/>
    <col min="1034" max="1034" width="16.7109375" style="524" customWidth="1"/>
    <col min="1035" max="1035" width="26.7109375" style="524" customWidth="1"/>
    <col min="1036" max="1036" width="12.421875" style="524" customWidth="1"/>
    <col min="1037" max="1041" width="9.140625" style="524" hidden="1" customWidth="1"/>
    <col min="1042" max="1042" width="12.140625" style="524" customWidth="1"/>
    <col min="1043" max="1043" width="17.421875" style="524" customWidth="1"/>
    <col min="1044" max="1280" width="9.28125" style="524" customWidth="1"/>
    <col min="1281" max="1281" width="6.7109375" style="524" customWidth="1"/>
    <col min="1282" max="1282" width="4.28125" style="524" customWidth="1"/>
    <col min="1283" max="1283" width="105.140625" style="524" customWidth="1"/>
    <col min="1284" max="1284" width="9.421875" style="524" bestFit="1" customWidth="1"/>
    <col min="1285" max="1285" width="9.421875" style="524" customWidth="1"/>
    <col min="1286" max="1286" width="11.421875" style="524" bestFit="1" customWidth="1"/>
    <col min="1287" max="1287" width="14.8515625" style="524" customWidth="1"/>
    <col min="1288" max="1288" width="13.7109375" style="524" customWidth="1"/>
    <col min="1289" max="1289" width="14.7109375" style="524" bestFit="1" customWidth="1"/>
    <col min="1290" max="1290" width="16.7109375" style="524" customWidth="1"/>
    <col min="1291" max="1291" width="26.7109375" style="524" customWidth="1"/>
    <col min="1292" max="1292" width="12.421875" style="524" customWidth="1"/>
    <col min="1293" max="1297" width="9.140625" style="524" hidden="1" customWidth="1"/>
    <col min="1298" max="1298" width="12.140625" style="524" customWidth="1"/>
    <col min="1299" max="1299" width="17.421875" style="524" customWidth="1"/>
    <col min="1300" max="1536" width="9.28125" style="524" customWidth="1"/>
    <col min="1537" max="1537" width="6.7109375" style="524" customWidth="1"/>
    <col min="1538" max="1538" width="4.28125" style="524" customWidth="1"/>
    <col min="1539" max="1539" width="105.140625" style="524" customWidth="1"/>
    <col min="1540" max="1540" width="9.421875" style="524" bestFit="1" customWidth="1"/>
    <col min="1541" max="1541" width="9.421875" style="524" customWidth="1"/>
    <col min="1542" max="1542" width="11.421875" style="524" bestFit="1" customWidth="1"/>
    <col min="1543" max="1543" width="14.8515625" style="524" customWidth="1"/>
    <col min="1544" max="1544" width="13.7109375" style="524" customWidth="1"/>
    <col min="1545" max="1545" width="14.7109375" style="524" bestFit="1" customWidth="1"/>
    <col min="1546" max="1546" width="16.7109375" style="524" customWidth="1"/>
    <col min="1547" max="1547" width="26.7109375" style="524" customWidth="1"/>
    <col min="1548" max="1548" width="12.421875" style="524" customWidth="1"/>
    <col min="1549" max="1553" width="9.140625" style="524" hidden="1" customWidth="1"/>
    <col min="1554" max="1554" width="12.140625" style="524" customWidth="1"/>
    <col min="1555" max="1555" width="17.421875" style="524" customWidth="1"/>
    <col min="1556" max="1792" width="9.28125" style="524" customWidth="1"/>
    <col min="1793" max="1793" width="6.7109375" style="524" customWidth="1"/>
    <col min="1794" max="1794" width="4.28125" style="524" customWidth="1"/>
    <col min="1795" max="1795" width="105.140625" style="524" customWidth="1"/>
    <col min="1796" max="1796" width="9.421875" style="524" bestFit="1" customWidth="1"/>
    <col min="1797" max="1797" width="9.421875" style="524" customWidth="1"/>
    <col min="1798" max="1798" width="11.421875" style="524" bestFit="1" customWidth="1"/>
    <col min="1799" max="1799" width="14.8515625" style="524" customWidth="1"/>
    <col min="1800" max="1800" width="13.7109375" style="524" customWidth="1"/>
    <col min="1801" max="1801" width="14.7109375" style="524" bestFit="1" customWidth="1"/>
    <col min="1802" max="1802" width="16.7109375" style="524" customWidth="1"/>
    <col min="1803" max="1803" width="26.7109375" style="524" customWidth="1"/>
    <col min="1804" max="1804" width="12.421875" style="524" customWidth="1"/>
    <col min="1805" max="1809" width="9.140625" style="524" hidden="1" customWidth="1"/>
    <col min="1810" max="1810" width="12.140625" style="524" customWidth="1"/>
    <col min="1811" max="1811" width="17.421875" style="524" customWidth="1"/>
    <col min="1812" max="2048" width="9.28125" style="524" customWidth="1"/>
    <col min="2049" max="2049" width="6.7109375" style="524" customWidth="1"/>
    <col min="2050" max="2050" width="4.28125" style="524" customWidth="1"/>
    <col min="2051" max="2051" width="105.140625" style="524" customWidth="1"/>
    <col min="2052" max="2052" width="9.421875" style="524" bestFit="1" customWidth="1"/>
    <col min="2053" max="2053" width="9.421875" style="524" customWidth="1"/>
    <col min="2054" max="2054" width="11.421875" style="524" bestFit="1" customWidth="1"/>
    <col min="2055" max="2055" width="14.8515625" style="524" customWidth="1"/>
    <col min="2056" max="2056" width="13.7109375" style="524" customWidth="1"/>
    <col min="2057" max="2057" width="14.7109375" style="524" bestFit="1" customWidth="1"/>
    <col min="2058" max="2058" width="16.7109375" style="524" customWidth="1"/>
    <col min="2059" max="2059" width="26.7109375" style="524" customWidth="1"/>
    <col min="2060" max="2060" width="12.421875" style="524" customWidth="1"/>
    <col min="2061" max="2065" width="9.140625" style="524" hidden="1" customWidth="1"/>
    <col min="2066" max="2066" width="12.140625" style="524" customWidth="1"/>
    <col min="2067" max="2067" width="17.421875" style="524" customWidth="1"/>
    <col min="2068" max="2304" width="9.28125" style="524" customWidth="1"/>
    <col min="2305" max="2305" width="6.7109375" style="524" customWidth="1"/>
    <col min="2306" max="2306" width="4.28125" style="524" customWidth="1"/>
    <col min="2307" max="2307" width="105.140625" style="524" customWidth="1"/>
    <col min="2308" max="2308" width="9.421875" style="524" bestFit="1" customWidth="1"/>
    <col min="2309" max="2309" width="9.421875" style="524" customWidth="1"/>
    <col min="2310" max="2310" width="11.421875" style="524" bestFit="1" customWidth="1"/>
    <col min="2311" max="2311" width="14.8515625" style="524" customWidth="1"/>
    <col min="2312" max="2312" width="13.7109375" style="524" customWidth="1"/>
    <col min="2313" max="2313" width="14.7109375" style="524" bestFit="1" customWidth="1"/>
    <col min="2314" max="2314" width="16.7109375" style="524" customWidth="1"/>
    <col min="2315" max="2315" width="26.7109375" style="524" customWidth="1"/>
    <col min="2316" max="2316" width="12.421875" style="524" customWidth="1"/>
    <col min="2317" max="2321" width="9.140625" style="524" hidden="1" customWidth="1"/>
    <col min="2322" max="2322" width="12.140625" style="524" customWidth="1"/>
    <col min="2323" max="2323" width="17.421875" style="524" customWidth="1"/>
    <col min="2324" max="2560" width="9.28125" style="524" customWidth="1"/>
    <col min="2561" max="2561" width="6.7109375" style="524" customWidth="1"/>
    <col min="2562" max="2562" width="4.28125" style="524" customWidth="1"/>
    <col min="2563" max="2563" width="105.140625" style="524" customWidth="1"/>
    <col min="2564" max="2564" width="9.421875" style="524" bestFit="1" customWidth="1"/>
    <col min="2565" max="2565" width="9.421875" style="524" customWidth="1"/>
    <col min="2566" max="2566" width="11.421875" style="524" bestFit="1" customWidth="1"/>
    <col min="2567" max="2567" width="14.8515625" style="524" customWidth="1"/>
    <col min="2568" max="2568" width="13.7109375" style="524" customWidth="1"/>
    <col min="2569" max="2569" width="14.7109375" style="524" bestFit="1" customWidth="1"/>
    <col min="2570" max="2570" width="16.7109375" style="524" customWidth="1"/>
    <col min="2571" max="2571" width="26.7109375" style="524" customWidth="1"/>
    <col min="2572" max="2572" width="12.421875" style="524" customWidth="1"/>
    <col min="2573" max="2577" width="9.140625" style="524" hidden="1" customWidth="1"/>
    <col min="2578" max="2578" width="12.140625" style="524" customWidth="1"/>
    <col min="2579" max="2579" width="17.421875" style="524" customWidth="1"/>
    <col min="2580" max="2816" width="9.28125" style="524" customWidth="1"/>
    <col min="2817" max="2817" width="6.7109375" style="524" customWidth="1"/>
    <col min="2818" max="2818" width="4.28125" style="524" customWidth="1"/>
    <col min="2819" max="2819" width="105.140625" style="524" customWidth="1"/>
    <col min="2820" max="2820" width="9.421875" style="524" bestFit="1" customWidth="1"/>
    <col min="2821" max="2821" width="9.421875" style="524" customWidth="1"/>
    <col min="2822" max="2822" width="11.421875" style="524" bestFit="1" customWidth="1"/>
    <col min="2823" max="2823" width="14.8515625" style="524" customWidth="1"/>
    <col min="2824" max="2824" width="13.7109375" style="524" customWidth="1"/>
    <col min="2825" max="2825" width="14.7109375" style="524" bestFit="1" customWidth="1"/>
    <col min="2826" max="2826" width="16.7109375" style="524" customWidth="1"/>
    <col min="2827" max="2827" width="26.7109375" style="524" customWidth="1"/>
    <col min="2828" max="2828" width="12.421875" style="524" customWidth="1"/>
    <col min="2829" max="2833" width="9.140625" style="524" hidden="1" customWidth="1"/>
    <col min="2834" max="2834" width="12.140625" style="524" customWidth="1"/>
    <col min="2835" max="2835" width="17.421875" style="524" customWidth="1"/>
    <col min="2836" max="3072" width="9.28125" style="524" customWidth="1"/>
    <col min="3073" max="3073" width="6.7109375" style="524" customWidth="1"/>
    <col min="3074" max="3074" width="4.28125" style="524" customWidth="1"/>
    <col min="3075" max="3075" width="105.140625" style="524" customWidth="1"/>
    <col min="3076" max="3076" width="9.421875" style="524" bestFit="1" customWidth="1"/>
    <col min="3077" max="3077" width="9.421875" style="524" customWidth="1"/>
    <col min="3078" max="3078" width="11.421875" style="524" bestFit="1" customWidth="1"/>
    <col min="3079" max="3079" width="14.8515625" style="524" customWidth="1"/>
    <col min="3080" max="3080" width="13.7109375" style="524" customWidth="1"/>
    <col min="3081" max="3081" width="14.7109375" style="524" bestFit="1" customWidth="1"/>
    <col min="3082" max="3082" width="16.7109375" style="524" customWidth="1"/>
    <col min="3083" max="3083" width="26.7109375" style="524" customWidth="1"/>
    <col min="3084" max="3084" width="12.421875" style="524" customWidth="1"/>
    <col min="3085" max="3089" width="9.140625" style="524" hidden="1" customWidth="1"/>
    <col min="3090" max="3090" width="12.140625" style="524" customWidth="1"/>
    <col min="3091" max="3091" width="17.421875" style="524" customWidth="1"/>
    <col min="3092" max="3328" width="9.28125" style="524" customWidth="1"/>
    <col min="3329" max="3329" width="6.7109375" style="524" customWidth="1"/>
    <col min="3330" max="3330" width="4.28125" style="524" customWidth="1"/>
    <col min="3331" max="3331" width="105.140625" style="524" customWidth="1"/>
    <col min="3332" max="3332" width="9.421875" style="524" bestFit="1" customWidth="1"/>
    <col min="3333" max="3333" width="9.421875" style="524" customWidth="1"/>
    <col min="3334" max="3334" width="11.421875" style="524" bestFit="1" customWidth="1"/>
    <col min="3335" max="3335" width="14.8515625" style="524" customWidth="1"/>
    <col min="3336" max="3336" width="13.7109375" style="524" customWidth="1"/>
    <col min="3337" max="3337" width="14.7109375" style="524" bestFit="1" customWidth="1"/>
    <col min="3338" max="3338" width="16.7109375" style="524" customWidth="1"/>
    <col min="3339" max="3339" width="26.7109375" style="524" customWidth="1"/>
    <col min="3340" max="3340" width="12.421875" style="524" customWidth="1"/>
    <col min="3341" max="3345" width="9.140625" style="524" hidden="1" customWidth="1"/>
    <col min="3346" max="3346" width="12.140625" style="524" customWidth="1"/>
    <col min="3347" max="3347" width="17.421875" style="524" customWidth="1"/>
    <col min="3348" max="3584" width="9.28125" style="524" customWidth="1"/>
    <col min="3585" max="3585" width="6.7109375" style="524" customWidth="1"/>
    <col min="3586" max="3586" width="4.28125" style="524" customWidth="1"/>
    <col min="3587" max="3587" width="105.140625" style="524" customWidth="1"/>
    <col min="3588" max="3588" width="9.421875" style="524" bestFit="1" customWidth="1"/>
    <col min="3589" max="3589" width="9.421875" style="524" customWidth="1"/>
    <col min="3590" max="3590" width="11.421875" style="524" bestFit="1" customWidth="1"/>
    <col min="3591" max="3591" width="14.8515625" style="524" customWidth="1"/>
    <col min="3592" max="3592" width="13.7109375" style="524" customWidth="1"/>
    <col min="3593" max="3593" width="14.7109375" style="524" bestFit="1" customWidth="1"/>
    <col min="3594" max="3594" width="16.7109375" style="524" customWidth="1"/>
    <col min="3595" max="3595" width="26.7109375" style="524" customWidth="1"/>
    <col min="3596" max="3596" width="12.421875" style="524" customWidth="1"/>
    <col min="3597" max="3601" width="9.140625" style="524" hidden="1" customWidth="1"/>
    <col min="3602" max="3602" width="12.140625" style="524" customWidth="1"/>
    <col min="3603" max="3603" width="17.421875" style="524" customWidth="1"/>
    <col min="3604" max="3840" width="9.28125" style="524" customWidth="1"/>
    <col min="3841" max="3841" width="6.7109375" style="524" customWidth="1"/>
    <col min="3842" max="3842" width="4.28125" style="524" customWidth="1"/>
    <col min="3843" max="3843" width="105.140625" style="524" customWidth="1"/>
    <col min="3844" max="3844" width="9.421875" style="524" bestFit="1" customWidth="1"/>
    <col min="3845" max="3845" width="9.421875" style="524" customWidth="1"/>
    <col min="3846" max="3846" width="11.421875" style="524" bestFit="1" customWidth="1"/>
    <col min="3847" max="3847" width="14.8515625" style="524" customWidth="1"/>
    <col min="3848" max="3848" width="13.7109375" style="524" customWidth="1"/>
    <col min="3849" max="3849" width="14.7109375" style="524" bestFit="1" customWidth="1"/>
    <col min="3850" max="3850" width="16.7109375" style="524" customWidth="1"/>
    <col min="3851" max="3851" width="26.7109375" style="524" customWidth="1"/>
    <col min="3852" max="3852" width="12.421875" style="524" customWidth="1"/>
    <col min="3853" max="3857" width="9.140625" style="524" hidden="1" customWidth="1"/>
    <col min="3858" max="3858" width="12.140625" style="524" customWidth="1"/>
    <col min="3859" max="3859" width="17.421875" style="524" customWidth="1"/>
    <col min="3860" max="4096" width="9.28125" style="524" customWidth="1"/>
    <col min="4097" max="4097" width="6.7109375" style="524" customWidth="1"/>
    <col min="4098" max="4098" width="4.28125" style="524" customWidth="1"/>
    <col min="4099" max="4099" width="105.140625" style="524" customWidth="1"/>
    <col min="4100" max="4100" width="9.421875" style="524" bestFit="1" customWidth="1"/>
    <col min="4101" max="4101" width="9.421875" style="524" customWidth="1"/>
    <col min="4102" max="4102" width="11.421875" style="524" bestFit="1" customWidth="1"/>
    <col min="4103" max="4103" width="14.8515625" style="524" customWidth="1"/>
    <col min="4104" max="4104" width="13.7109375" style="524" customWidth="1"/>
    <col min="4105" max="4105" width="14.7109375" style="524" bestFit="1" customWidth="1"/>
    <col min="4106" max="4106" width="16.7109375" style="524" customWidth="1"/>
    <col min="4107" max="4107" width="26.7109375" style="524" customWidth="1"/>
    <col min="4108" max="4108" width="12.421875" style="524" customWidth="1"/>
    <col min="4109" max="4113" width="9.140625" style="524" hidden="1" customWidth="1"/>
    <col min="4114" max="4114" width="12.140625" style="524" customWidth="1"/>
    <col min="4115" max="4115" width="17.421875" style="524" customWidth="1"/>
    <col min="4116" max="4352" width="9.28125" style="524" customWidth="1"/>
    <col min="4353" max="4353" width="6.7109375" style="524" customWidth="1"/>
    <col min="4354" max="4354" width="4.28125" style="524" customWidth="1"/>
    <col min="4355" max="4355" width="105.140625" style="524" customWidth="1"/>
    <col min="4356" max="4356" width="9.421875" style="524" bestFit="1" customWidth="1"/>
    <col min="4357" max="4357" width="9.421875" style="524" customWidth="1"/>
    <col min="4358" max="4358" width="11.421875" style="524" bestFit="1" customWidth="1"/>
    <col min="4359" max="4359" width="14.8515625" style="524" customWidth="1"/>
    <col min="4360" max="4360" width="13.7109375" style="524" customWidth="1"/>
    <col min="4361" max="4361" width="14.7109375" style="524" bestFit="1" customWidth="1"/>
    <col min="4362" max="4362" width="16.7109375" style="524" customWidth="1"/>
    <col min="4363" max="4363" width="26.7109375" style="524" customWidth="1"/>
    <col min="4364" max="4364" width="12.421875" style="524" customWidth="1"/>
    <col min="4365" max="4369" width="9.140625" style="524" hidden="1" customWidth="1"/>
    <col min="4370" max="4370" width="12.140625" style="524" customWidth="1"/>
    <col min="4371" max="4371" width="17.421875" style="524" customWidth="1"/>
    <col min="4372" max="4608" width="9.28125" style="524" customWidth="1"/>
    <col min="4609" max="4609" width="6.7109375" style="524" customWidth="1"/>
    <col min="4610" max="4610" width="4.28125" style="524" customWidth="1"/>
    <col min="4611" max="4611" width="105.140625" style="524" customWidth="1"/>
    <col min="4612" max="4612" width="9.421875" style="524" bestFit="1" customWidth="1"/>
    <col min="4613" max="4613" width="9.421875" style="524" customWidth="1"/>
    <col min="4614" max="4614" width="11.421875" style="524" bestFit="1" customWidth="1"/>
    <col min="4615" max="4615" width="14.8515625" style="524" customWidth="1"/>
    <col min="4616" max="4616" width="13.7109375" style="524" customWidth="1"/>
    <col min="4617" max="4617" width="14.7109375" style="524" bestFit="1" customWidth="1"/>
    <col min="4618" max="4618" width="16.7109375" style="524" customWidth="1"/>
    <col min="4619" max="4619" width="26.7109375" style="524" customWidth="1"/>
    <col min="4620" max="4620" width="12.421875" style="524" customWidth="1"/>
    <col min="4621" max="4625" width="9.140625" style="524" hidden="1" customWidth="1"/>
    <col min="4626" max="4626" width="12.140625" style="524" customWidth="1"/>
    <col min="4627" max="4627" width="17.421875" style="524" customWidth="1"/>
    <col min="4628" max="4864" width="9.28125" style="524" customWidth="1"/>
    <col min="4865" max="4865" width="6.7109375" style="524" customWidth="1"/>
    <col min="4866" max="4866" width="4.28125" style="524" customWidth="1"/>
    <col min="4867" max="4867" width="105.140625" style="524" customWidth="1"/>
    <col min="4868" max="4868" width="9.421875" style="524" bestFit="1" customWidth="1"/>
    <col min="4869" max="4869" width="9.421875" style="524" customWidth="1"/>
    <col min="4870" max="4870" width="11.421875" style="524" bestFit="1" customWidth="1"/>
    <col min="4871" max="4871" width="14.8515625" style="524" customWidth="1"/>
    <col min="4872" max="4872" width="13.7109375" style="524" customWidth="1"/>
    <col min="4873" max="4873" width="14.7109375" style="524" bestFit="1" customWidth="1"/>
    <col min="4874" max="4874" width="16.7109375" style="524" customWidth="1"/>
    <col min="4875" max="4875" width="26.7109375" style="524" customWidth="1"/>
    <col min="4876" max="4876" width="12.421875" style="524" customWidth="1"/>
    <col min="4877" max="4881" width="9.140625" style="524" hidden="1" customWidth="1"/>
    <col min="4882" max="4882" width="12.140625" style="524" customWidth="1"/>
    <col min="4883" max="4883" width="17.421875" style="524" customWidth="1"/>
    <col min="4884" max="5120" width="9.28125" style="524" customWidth="1"/>
    <col min="5121" max="5121" width="6.7109375" style="524" customWidth="1"/>
    <col min="5122" max="5122" width="4.28125" style="524" customWidth="1"/>
    <col min="5123" max="5123" width="105.140625" style="524" customWidth="1"/>
    <col min="5124" max="5124" width="9.421875" style="524" bestFit="1" customWidth="1"/>
    <col min="5125" max="5125" width="9.421875" style="524" customWidth="1"/>
    <col min="5126" max="5126" width="11.421875" style="524" bestFit="1" customWidth="1"/>
    <col min="5127" max="5127" width="14.8515625" style="524" customWidth="1"/>
    <col min="5128" max="5128" width="13.7109375" style="524" customWidth="1"/>
    <col min="5129" max="5129" width="14.7109375" style="524" bestFit="1" customWidth="1"/>
    <col min="5130" max="5130" width="16.7109375" style="524" customWidth="1"/>
    <col min="5131" max="5131" width="26.7109375" style="524" customWidth="1"/>
    <col min="5132" max="5132" width="12.421875" style="524" customWidth="1"/>
    <col min="5133" max="5137" width="9.140625" style="524" hidden="1" customWidth="1"/>
    <col min="5138" max="5138" width="12.140625" style="524" customWidth="1"/>
    <col min="5139" max="5139" width="17.421875" style="524" customWidth="1"/>
    <col min="5140" max="5376" width="9.28125" style="524" customWidth="1"/>
    <col min="5377" max="5377" width="6.7109375" style="524" customWidth="1"/>
    <col min="5378" max="5378" width="4.28125" style="524" customWidth="1"/>
    <col min="5379" max="5379" width="105.140625" style="524" customWidth="1"/>
    <col min="5380" max="5380" width="9.421875" style="524" bestFit="1" customWidth="1"/>
    <col min="5381" max="5381" width="9.421875" style="524" customWidth="1"/>
    <col min="5382" max="5382" width="11.421875" style="524" bestFit="1" customWidth="1"/>
    <col min="5383" max="5383" width="14.8515625" style="524" customWidth="1"/>
    <col min="5384" max="5384" width="13.7109375" style="524" customWidth="1"/>
    <col min="5385" max="5385" width="14.7109375" style="524" bestFit="1" customWidth="1"/>
    <col min="5386" max="5386" width="16.7109375" style="524" customWidth="1"/>
    <col min="5387" max="5387" width="26.7109375" style="524" customWidth="1"/>
    <col min="5388" max="5388" width="12.421875" style="524" customWidth="1"/>
    <col min="5389" max="5393" width="9.140625" style="524" hidden="1" customWidth="1"/>
    <col min="5394" max="5394" width="12.140625" style="524" customWidth="1"/>
    <col min="5395" max="5395" width="17.421875" style="524" customWidth="1"/>
    <col min="5396" max="5632" width="9.28125" style="524" customWidth="1"/>
    <col min="5633" max="5633" width="6.7109375" style="524" customWidth="1"/>
    <col min="5634" max="5634" width="4.28125" style="524" customWidth="1"/>
    <col min="5635" max="5635" width="105.140625" style="524" customWidth="1"/>
    <col min="5636" max="5636" width="9.421875" style="524" bestFit="1" customWidth="1"/>
    <col min="5637" max="5637" width="9.421875" style="524" customWidth="1"/>
    <col min="5638" max="5638" width="11.421875" style="524" bestFit="1" customWidth="1"/>
    <col min="5639" max="5639" width="14.8515625" style="524" customWidth="1"/>
    <col min="5640" max="5640" width="13.7109375" style="524" customWidth="1"/>
    <col min="5641" max="5641" width="14.7109375" style="524" bestFit="1" customWidth="1"/>
    <col min="5642" max="5642" width="16.7109375" style="524" customWidth="1"/>
    <col min="5643" max="5643" width="26.7109375" style="524" customWidth="1"/>
    <col min="5644" max="5644" width="12.421875" style="524" customWidth="1"/>
    <col min="5645" max="5649" width="9.140625" style="524" hidden="1" customWidth="1"/>
    <col min="5650" max="5650" width="12.140625" style="524" customWidth="1"/>
    <col min="5651" max="5651" width="17.421875" style="524" customWidth="1"/>
    <col min="5652" max="5888" width="9.28125" style="524" customWidth="1"/>
    <col min="5889" max="5889" width="6.7109375" style="524" customWidth="1"/>
    <col min="5890" max="5890" width="4.28125" style="524" customWidth="1"/>
    <col min="5891" max="5891" width="105.140625" style="524" customWidth="1"/>
    <col min="5892" max="5892" width="9.421875" style="524" bestFit="1" customWidth="1"/>
    <col min="5893" max="5893" width="9.421875" style="524" customWidth="1"/>
    <col min="5894" max="5894" width="11.421875" style="524" bestFit="1" customWidth="1"/>
    <col min="5895" max="5895" width="14.8515625" style="524" customWidth="1"/>
    <col min="5896" max="5896" width="13.7109375" style="524" customWidth="1"/>
    <col min="5897" max="5897" width="14.7109375" style="524" bestFit="1" customWidth="1"/>
    <col min="5898" max="5898" width="16.7109375" style="524" customWidth="1"/>
    <col min="5899" max="5899" width="26.7109375" style="524" customWidth="1"/>
    <col min="5900" max="5900" width="12.421875" style="524" customWidth="1"/>
    <col min="5901" max="5905" width="9.140625" style="524" hidden="1" customWidth="1"/>
    <col min="5906" max="5906" width="12.140625" style="524" customWidth="1"/>
    <col min="5907" max="5907" width="17.421875" style="524" customWidth="1"/>
    <col min="5908" max="6144" width="9.28125" style="524" customWidth="1"/>
    <col min="6145" max="6145" width="6.7109375" style="524" customWidth="1"/>
    <col min="6146" max="6146" width="4.28125" style="524" customWidth="1"/>
    <col min="6147" max="6147" width="105.140625" style="524" customWidth="1"/>
    <col min="6148" max="6148" width="9.421875" style="524" bestFit="1" customWidth="1"/>
    <col min="6149" max="6149" width="9.421875" style="524" customWidth="1"/>
    <col min="6150" max="6150" width="11.421875" style="524" bestFit="1" customWidth="1"/>
    <col min="6151" max="6151" width="14.8515625" style="524" customWidth="1"/>
    <col min="6152" max="6152" width="13.7109375" style="524" customWidth="1"/>
    <col min="6153" max="6153" width="14.7109375" style="524" bestFit="1" customWidth="1"/>
    <col min="6154" max="6154" width="16.7109375" style="524" customWidth="1"/>
    <col min="6155" max="6155" width="26.7109375" style="524" customWidth="1"/>
    <col min="6156" max="6156" width="12.421875" style="524" customWidth="1"/>
    <col min="6157" max="6161" width="9.140625" style="524" hidden="1" customWidth="1"/>
    <col min="6162" max="6162" width="12.140625" style="524" customWidth="1"/>
    <col min="6163" max="6163" width="17.421875" style="524" customWidth="1"/>
    <col min="6164" max="6400" width="9.28125" style="524" customWidth="1"/>
    <col min="6401" max="6401" width="6.7109375" style="524" customWidth="1"/>
    <col min="6402" max="6402" width="4.28125" style="524" customWidth="1"/>
    <col min="6403" max="6403" width="105.140625" style="524" customWidth="1"/>
    <col min="6404" max="6404" width="9.421875" style="524" bestFit="1" customWidth="1"/>
    <col min="6405" max="6405" width="9.421875" style="524" customWidth="1"/>
    <col min="6406" max="6406" width="11.421875" style="524" bestFit="1" customWidth="1"/>
    <col min="6407" max="6407" width="14.8515625" style="524" customWidth="1"/>
    <col min="6408" max="6408" width="13.7109375" style="524" customWidth="1"/>
    <col min="6409" max="6409" width="14.7109375" style="524" bestFit="1" customWidth="1"/>
    <col min="6410" max="6410" width="16.7109375" style="524" customWidth="1"/>
    <col min="6411" max="6411" width="26.7109375" style="524" customWidth="1"/>
    <col min="6412" max="6412" width="12.421875" style="524" customWidth="1"/>
    <col min="6413" max="6417" width="9.140625" style="524" hidden="1" customWidth="1"/>
    <col min="6418" max="6418" width="12.140625" style="524" customWidth="1"/>
    <col min="6419" max="6419" width="17.421875" style="524" customWidth="1"/>
    <col min="6420" max="6656" width="9.28125" style="524" customWidth="1"/>
    <col min="6657" max="6657" width="6.7109375" style="524" customWidth="1"/>
    <col min="6658" max="6658" width="4.28125" style="524" customWidth="1"/>
    <col min="6659" max="6659" width="105.140625" style="524" customWidth="1"/>
    <col min="6660" max="6660" width="9.421875" style="524" bestFit="1" customWidth="1"/>
    <col min="6661" max="6661" width="9.421875" style="524" customWidth="1"/>
    <col min="6662" max="6662" width="11.421875" style="524" bestFit="1" customWidth="1"/>
    <col min="6663" max="6663" width="14.8515625" style="524" customWidth="1"/>
    <col min="6664" max="6664" width="13.7109375" style="524" customWidth="1"/>
    <col min="6665" max="6665" width="14.7109375" style="524" bestFit="1" customWidth="1"/>
    <col min="6666" max="6666" width="16.7109375" style="524" customWidth="1"/>
    <col min="6667" max="6667" width="26.7109375" style="524" customWidth="1"/>
    <col min="6668" max="6668" width="12.421875" style="524" customWidth="1"/>
    <col min="6669" max="6673" width="9.140625" style="524" hidden="1" customWidth="1"/>
    <col min="6674" max="6674" width="12.140625" style="524" customWidth="1"/>
    <col min="6675" max="6675" width="17.421875" style="524" customWidth="1"/>
    <col min="6676" max="6912" width="9.28125" style="524" customWidth="1"/>
    <col min="6913" max="6913" width="6.7109375" style="524" customWidth="1"/>
    <col min="6914" max="6914" width="4.28125" style="524" customWidth="1"/>
    <col min="6915" max="6915" width="105.140625" style="524" customWidth="1"/>
    <col min="6916" max="6916" width="9.421875" style="524" bestFit="1" customWidth="1"/>
    <col min="6917" max="6917" width="9.421875" style="524" customWidth="1"/>
    <col min="6918" max="6918" width="11.421875" style="524" bestFit="1" customWidth="1"/>
    <col min="6919" max="6919" width="14.8515625" style="524" customWidth="1"/>
    <col min="6920" max="6920" width="13.7109375" style="524" customWidth="1"/>
    <col min="6921" max="6921" width="14.7109375" style="524" bestFit="1" customWidth="1"/>
    <col min="6922" max="6922" width="16.7109375" style="524" customWidth="1"/>
    <col min="6923" max="6923" width="26.7109375" style="524" customWidth="1"/>
    <col min="6924" max="6924" width="12.421875" style="524" customWidth="1"/>
    <col min="6925" max="6929" width="9.140625" style="524" hidden="1" customWidth="1"/>
    <col min="6930" max="6930" width="12.140625" style="524" customWidth="1"/>
    <col min="6931" max="6931" width="17.421875" style="524" customWidth="1"/>
    <col min="6932" max="7168" width="9.28125" style="524" customWidth="1"/>
    <col min="7169" max="7169" width="6.7109375" style="524" customWidth="1"/>
    <col min="7170" max="7170" width="4.28125" style="524" customWidth="1"/>
    <col min="7171" max="7171" width="105.140625" style="524" customWidth="1"/>
    <col min="7172" max="7172" width="9.421875" style="524" bestFit="1" customWidth="1"/>
    <col min="7173" max="7173" width="9.421875" style="524" customWidth="1"/>
    <col min="7174" max="7174" width="11.421875" style="524" bestFit="1" customWidth="1"/>
    <col min="7175" max="7175" width="14.8515625" style="524" customWidth="1"/>
    <col min="7176" max="7176" width="13.7109375" style="524" customWidth="1"/>
    <col min="7177" max="7177" width="14.7109375" style="524" bestFit="1" customWidth="1"/>
    <col min="7178" max="7178" width="16.7109375" style="524" customWidth="1"/>
    <col min="7179" max="7179" width="26.7109375" style="524" customWidth="1"/>
    <col min="7180" max="7180" width="12.421875" style="524" customWidth="1"/>
    <col min="7181" max="7185" width="9.140625" style="524" hidden="1" customWidth="1"/>
    <col min="7186" max="7186" width="12.140625" style="524" customWidth="1"/>
    <col min="7187" max="7187" width="17.421875" style="524" customWidth="1"/>
    <col min="7188" max="7424" width="9.28125" style="524" customWidth="1"/>
    <col min="7425" max="7425" width="6.7109375" style="524" customWidth="1"/>
    <col min="7426" max="7426" width="4.28125" style="524" customWidth="1"/>
    <col min="7427" max="7427" width="105.140625" style="524" customWidth="1"/>
    <col min="7428" max="7428" width="9.421875" style="524" bestFit="1" customWidth="1"/>
    <col min="7429" max="7429" width="9.421875" style="524" customWidth="1"/>
    <col min="7430" max="7430" width="11.421875" style="524" bestFit="1" customWidth="1"/>
    <col min="7431" max="7431" width="14.8515625" style="524" customWidth="1"/>
    <col min="7432" max="7432" width="13.7109375" style="524" customWidth="1"/>
    <col min="7433" max="7433" width="14.7109375" style="524" bestFit="1" customWidth="1"/>
    <col min="7434" max="7434" width="16.7109375" style="524" customWidth="1"/>
    <col min="7435" max="7435" width="26.7109375" style="524" customWidth="1"/>
    <col min="7436" max="7436" width="12.421875" style="524" customWidth="1"/>
    <col min="7437" max="7441" width="9.140625" style="524" hidden="1" customWidth="1"/>
    <col min="7442" max="7442" width="12.140625" style="524" customWidth="1"/>
    <col min="7443" max="7443" width="17.421875" style="524" customWidth="1"/>
    <col min="7444" max="7680" width="9.28125" style="524" customWidth="1"/>
    <col min="7681" max="7681" width="6.7109375" style="524" customWidth="1"/>
    <col min="7682" max="7682" width="4.28125" style="524" customWidth="1"/>
    <col min="7683" max="7683" width="105.140625" style="524" customWidth="1"/>
    <col min="7684" max="7684" width="9.421875" style="524" bestFit="1" customWidth="1"/>
    <col min="7685" max="7685" width="9.421875" style="524" customWidth="1"/>
    <col min="7686" max="7686" width="11.421875" style="524" bestFit="1" customWidth="1"/>
    <col min="7687" max="7687" width="14.8515625" style="524" customWidth="1"/>
    <col min="7688" max="7688" width="13.7109375" style="524" customWidth="1"/>
    <col min="7689" max="7689" width="14.7109375" style="524" bestFit="1" customWidth="1"/>
    <col min="7690" max="7690" width="16.7109375" style="524" customWidth="1"/>
    <col min="7691" max="7691" width="26.7109375" style="524" customWidth="1"/>
    <col min="7692" max="7692" width="12.421875" style="524" customWidth="1"/>
    <col min="7693" max="7697" width="9.140625" style="524" hidden="1" customWidth="1"/>
    <col min="7698" max="7698" width="12.140625" style="524" customWidth="1"/>
    <col min="7699" max="7699" width="17.421875" style="524" customWidth="1"/>
    <col min="7700" max="7936" width="9.28125" style="524" customWidth="1"/>
    <col min="7937" max="7937" width="6.7109375" style="524" customWidth="1"/>
    <col min="7938" max="7938" width="4.28125" style="524" customWidth="1"/>
    <col min="7939" max="7939" width="105.140625" style="524" customWidth="1"/>
    <col min="7940" max="7940" width="9.421875" style="524" bestFit="1" customWidth="1"/>
    <col min="7941" max="7941" width="9.421875" style="524" customWidth="1"/>
    <col min="7942" max="7942" width="11.421875" style="524" bestFit="1" customWidth="1"/>
    <col min="7943" max="7943" width="14.8515625" style="524" customWidth="1"/>
    <col min="7944" max="7944" width="13.7109375" style="524" customWidth="1"/>
    <col min="7945" max="7945" width="14.7109375" style="524" bestFit="1" customWidth="1"/>
    <col min="7946" max="7946" width="16.7109375" style="524" customWidth="1"/>
    <col min="7947" max="7947" width="26.7109375" style="524" customWidth="1"/>
    <col min="7948" max="7948" width="12.421875" style="524" customWidth="1"/>
    <col min="7949" max="7953" width="9.140625" style="524" hidden="1" customWidth="1"/>
    <col min="7954" max="7954" width="12.140625" style="524" customWidth="1"/>
    <col min="7955" max="7955" width="17.421875" style="524" customWidth="1"/>
    <col min="7956" max="8192" width="9.28125" style="524" customWidth="1"/>
    <col min="8193" max="8193" width="6.7109375" style="524" customWidth="1"/>
    <col min="8194" max="8194" width="4.28125" style="524" customWidth="1"/>
    <col min="8195" max="8195" width="105.140625" style="524" customWidth="1"/>
    <col min="8196" max="8196" width="9.421875" style="524" bestFit="1" customWidth="1"/>
    <col min="8197" max="8197" width="9.421875" style="524" customWidth="1"/>
    <col min="8198" max="8198" width="11.421875" style="524" bestFit="1" customWidth="1"/>
    <col min="8199" max="8199" width="14.8515625" style="524" customWidth="1"/>
    <col min="8200" max="8200" width="13.7109375" style="524" customWidth="1"/>
    <col min="8201" max="8201" width="14.7109375" style="524" bestFit="1" customWidth="1"/>
    <col min="8202" max="8202" width="16.7109375" style="524" customWidth="1"/>
    <col min="8203" max="8203" width="26.7109375" style="524" customWidth="1"/>
    <col min="8204" max="8204" width="12.421875" style="524" customWidth="1"/>
    <col min="8205" max="8209" width="9.140625" style="524" hidden="1" customWidth="1"/>
    <col min="8210" max="8210" width="12.140625" style="524" customWidth="1"/>
    <col min="8211" max="8211" width="17.421875" style="524" customWidth="1"/>
    <col min="8212" max="8448" width="9.28125" style="524" customWidth="1"/>
    <col min="8449" max="8449" width="6.7109375" style="524" customWidth="1"/>
    <col min="8450" max="8450" width="4.28125" style="524" customWidth="1"/>
    <col min="8451" max="8451" width="105.140625" style="524" customWidth="1"/>
    <col min="8452" max="8452" width="9.421875" style="524" bestFit="1" customWidth="1"/>
    <col min="8453" max="8453" width="9.421875" style="524" customWidth="1"/>
    <col min="8454" max="8454" width="11.421875" style="524" bestFit="1" customWidth="1"/>
    <col min="8455" max="8455" width="14.8515625" style="524" customWidth="1"/>
    <col min="8456" max="8456" width="13.7109375" style="524" customWidth="1"/>
    <col min="8457" max="8457" width="14.7109375" style="524" bestFit="1" customWidth="1"/>
    <col min="8458" max="8458" width="16.7109375" style="524" customWidth="1"/>
    <col min="8459" max="8459" width="26.7109375" style="524" customWidth="1"/>
    <col min="8460" max="8460" width="12.421875" style="524" customWidth="1"/>
    <col min="8461" max="8465" width="9.140625" style="524" hidden="1" customWidth="1"/>
    <col min="8466" max="8466" width="12.140625" style="524" customWidth="1"/>
    <col min="8467" max="8467" width="17.421875" style="524" customWidth="1"/>
    <col min="8468" max="8704" width="9.28125" style="524" customWidth="1"/>
    <col min="8705" max="8705" width="6.7109375" style="524" customWidth="1"/>
    <col min="8706" max="8706" width="4.28125" style="524" customWidth="1"/>
    <col min="8707" max="8707" width="105.140625" style="524" customWidth="1"/>
    <col min="8708" max="8708" width="9.421875" style="524" bestFit="1" customWidth="1"/>
    <col min="8709" max="8709" width="9.421875" style="524" customWidth="1"/>
    <col min="8710" max="8710" width="11.421875" style="524" bestFit="1" customWidth="1"/>
    <col min="8711" max="8711" width="14.8515625" style="524" customWidth="1"/>
    <col min="8712" max="8712" width="13.7109375" style="524" customWidth="1"/>
    <col min="8713" max="8713" width="14.7109375" style="524" bestFit="1" customWidth="1"/>
    <col min="8714" max="8714" width="16.7109375" style="524" customWidth="1"/>
    <col min="8715" max="8715" width="26.7109375" style="524" customWidth="1"/>
    <col min="8716" max="8716" width="12.421875" style="524" customWidth="1"/>
    <col min="8717" max="8721" width="9.140625" style="524" hidden="1" customWidth="1"/>
    <col min="8722" max="8722" width="12.140625" style="524" customWidth="1"/>
    <col min="8723" max="8723" width="17.421875" style="524" customWidth="1"/>
    <col min="8724" max="8960" width="9.28125" style="524" customWidth="1"/>
    <col min="8961" max="8961" width="6.7109375" style="524" customWidth="1"/>
    <col min="8962" max="8962" width="4.28125" style="524" customWidth="1"/>
    <col min="8963" max="8963" width="105.140625" style="524" customWidth="1"/>
    <col min="8964" max="8964" width="9.421875" style="524" bestFit="1" customWidth="1"/>
    <col min="8965" max="8965" width="9.421875" style="524" customWidth="1"/>
    <col min="8966" max="8966" width="11.421875" style="524" bestFit="1" customWidth="1"/>
    <col min="8967" max="8967" width="14.8515625" style="524" customWidth="1"/>
    <col min="8968" max="8968" width="13.7109375" style="524" customWidth="1"/>
    <col min="8969" max="8969" width="14.7109375" style="524" bestFit="1" customWidth="1"/>
    <col min="8970" max="8970" width="16.7109375" style="524" customWidth="1"/>
    <col min="8971" max="8971" width="26.7109375" style="524" customWidth="1"/>
    <col min="8972" max="8972" width="12.421875" style="524" customWidth="1"/>
    <col min="8973" max="8977" width="9.140625" style="524" hidden="1" customWidth="1"/>
    <col min="8978" max="8978" width="12.140625" style="524" customWidth="1"/>
    <col min="8979" max="8979" width="17.421875" style="524" customWidth="1"/>
    <col min="8980" max="9216" width="9.28125" style="524" customWidth="1"/>
    <col min="9217" max="9217" width="6.7109375" style="524" customWidth="1"/>
    <col min="9218" max="9218" width="4.28125" style="524" customWidth="1"/>
    <col min="9219" max="9219" width="105.140625" style="524" customWidth="1"/>
    <col min="9220" max="9220" width="9.421875" style="524" bestFit="1" customWidth="1"/>
    <col min="9221" max="9221" width="9.421875" style="524" customWidth="1"/>
    <col min="9222" max="9222" width="11.421875" style="524" bestFit="1" customWidth="1"/>
    <col min="9223" max="9223" width="14.8515625" style="524" customWidth="1"/>
    <col min="9224" max="9224" width="13.7109375" style="524" customWidth="1"/>
    <col min="9225" max="9225" width="14.7109375" style="524" bestFit="1" customWidth="1"/>
    <col min="9226" max="9226" width="16.7109375" style="524" customWidth="1"/>
    <col min="9227" max="9227" width="26.7109375" style="524" customWidth="1"/>
    <col min="9228" max="9228" width="12.421875" style="524" customWidth="1"/>
    <col min="9229" max="9233" width="9.140625" style="524" hidden="1" customWidth="1"/>
    <col min="9234" max="9234" width="12.140625" style="524" customWidth="1"/>
    <col min="9235" max="9235" width="17.421875" style="524" customWidth="1"/>
    <col min="9236" max="9472" width="9.28125" style="524" customWidth="1"/>
    <col min="9473" max="9473" width="6.7109375" style="524" customWidth="1"/>
    <col min="9474" max="9474" width="4.28125" style="524" customWidth="1"/>
    <col min="9475" max="9475" width="105.140625" style="524" customWidth="1"/>
    <col min="9476" max="9476" width="9.421875" style="524" bestFit="1" customWidth="1"/>
    <col min="9477" max="9477" width="9.421875" style="524" customWidth="1"/>
    <col min="9478" max="9478" width="11.421875" style="524" bestFit="1" customWidth="1"/>
    <col min="9479" max="9479" width="14.8515625" style="524" customWidth="1"/>
    <col min="9480" max="9480" width="13.7109375" style="524" customWidth="1"/>
    <col min="9481" max="9481" width="14.7109375" style="524" bestFit="1" customWidth="1"/>
    <col min="9482" max="9482" width="16.7109375" style="524" customWidth="1"/>
    <col min="9483" max="9483" width="26.7109375" style="524" customWidth="1"/>
    <col min="9484" max="9484" width="12.421875" style="524" customWidth="1"/>
    <col min="9485" max="9489" width="9.140625" style="524" hidden="1" customWidth="1"/>
    <col min="9490" max="9490" width="12.140625" style="524" customWidth="1"/>
    <col min="9491" max="9491" width="17.421875" style="524" customWidth="1"/>
    <col min="9492" max="9728" width="9.28125" style="524" customWidth="1"/>
    <col min="9729" max="9729" width="6.7109375" style="524" customWidth="1"/>
    <col min="9730" max="9730" width="4.28125" style="524" customWidth="1"/>
    <col min="9731" max="9731" width="105.140625" style="524" customWidth="1"/>
    <col min="9732" max="9732" width="9.421875" style="524" bestFit="1" customWidth="1"/>
    <col min="9733" max="9733" width="9.421875" style="524" customWidth="1"/>
    <col min="9734" max="9734" width="11.421875" style="524" bestFit="1" customWidth="1"/>
    <col min="9735" max="9735" width="14.8515625" style="524" customWidth="1"/>
    <col min="9736" max="9736" width="13.7109375" style="524" customWidth="1"/>
    <col min="9737" max="9737" width="14.7109375" style="524" bestFit="1" customWidth="1"/>
    <col min="9738" max="9738" width="16.7109375" style="524" customWidth="1"/>
    <col min="9739" max="9739" width="26.7109375" style="524" customWidth="1"/>
    <col min="9740" max="9740" width="12.421875" style="524" customWidth="1"/>
    <col min="9741" max="9745" width="9.140625" style="524" hidden="1" customWidth="1"/>
    <col min="9746" max="9746" width="12.140625" style="524" customWidth="1"/>
    <col min="9747" max="9747" width="17.421875" style="524" customWidth="1"/>
    <col min="9748" max="9984" width="9.28125" style="524" customWidth="1"/>
    <col min="9985" max="9985" width="6.7109375" style="524" customWidth="1"/>
    <col min="9986" max="9986" width="4.28125" style="524" customWidth="1"/>
    <col min="9987" max="9987" width="105.140625" style="524" customWidth="1"/>
    <col min="9988" max="9988" width="9.421875" style="524" bestFit="1" customWidth="1"/>
    <col min="9989" max="9989" width="9.421875" style="524" customWidth="1"/>
    <col min="9990" max="9990" width="11.421875" style="524" bestFit="1" customWidth="1"/>
    <col min="9991" max="9991" width="14.8515625" style="524" customWidth="1"/>
    <col min="9992" max="9992" width="13.7109375" style="524" customWidth="1"/>
    <col min="9993" max="9993" width="14.7109375" style="524" bestFit="1" customWidth="1"/>
    <col min="9994" max="9994" width="16.7109375" style="524" customWidth="1"/>
    <col min="9995" max="9995" width="26.7109375" style="524" customWidth="1"/>
    <col min="9996" max="9996" width="12.421875" style="524" customWidth="1"/>
    <col min="9997" max="10001" width="9.140625" style="524" hidden="1" customWidth="1"/>
    <col min="10002" max="10002" width="12.140625" style="524" customWidth="1"/>
    <col min="10003" max="10003" width="17.421875" style="524" customWidth="1"/>
    <col min="10004" max="10240" width="9.28125" style="524" customWidth="1"/>
    <col min="10241" max="10241" width="6.7109375" style="524" customWidth="1"/>
    <col min="10242" max="10242" width="4.28125" style="524" customWidth="1"/>
    <col min="10243" max="10243" width="105.140625" style="524" customWidth="1"/>
    <col min="10244" max="10244" width="9.421875" style="524" bestFit="1" customWidth="1"/>
    <col min="10245" max="10245" width="9.421875" style="524" customWidth="1"/>
    <col min="10246" max="10246" width="11.421875" style="524" bestFit="1" customWidth="1"/>
    <col min="10247" max="10247" width="14.8515625" style="524" customWidth="1"/>
    <col min="10248" max="10248" width="13.7109375" style="524" customWidth="1"/>
    <col min="10249" max="10249" width="14.7109375" style="524" bestFit="1" customWidth="1"/>
    <col min="10250" max="10250" width="16.7109375" style="524" customWidth="1"/>
    <col min="10251" max="10251" width="26.7109375" style="524" customWidth="1"/>
    <col min="10252" max="10252" width="12.421875" style="524" customWidth="1"/>
    <col min="10253" max="10257" width="9.140625" style="524" hidden="1" customWidth="1"/>
    <col min="10258" max="10258" width="12.140625" style="524" customWidth="1"/>
    <col min="10259" max="10259" width="17.421875" style="524" customWidth="1"/>
    <col min="10260" max="10496" width="9.28125" style="524" customWidth="1"/>
    <col min="10497" max="10497" width="6.7109375" style="524" customWidth="1"/>
    <col min="10498" max="10498" width="4.28125" style="524" customWidth="1"/>
    <col min="10499" max="10499" width="105.140625" style="524" customWidth="1"/>
    <col min="10500" max="10500" width="9.421875" style="524" bestFit="1" customWidth="1"/>
    <col min="10501" max="10501" width="9.421875" style="524" customWidth="1"/>
    <col min="10502" max="10502" width="11.421875" style="524" bestFit="1" customWidth="1"/>
    <col min="10503" max="10503" width="14.8515625" style="524" customWidth="1"/>
    <col min="10504" max="10504" width="13.7109375" style="524" customWidth="1"/>
    <col min="10505" max="10505" width="14.7109375" style="524" bestFit="1" customWidth="1"/>
    <col min="10506" max="10506" width="16.7109375" style="524" customWidth="1"/>
    <col min="10507" max="10507" width="26.7109375" style="524" customWidth="1"/>
    <col min="10508" max="10508" width="12.421875" style="524" customWidth="1"/>
    <col min="10509" max="10513" width="9.140625" style="524" hidden="1" customWidth="1"/>
    <col min="10514" max="10514" width="12.140625" style="524" customWidth="1"/>
    <col min="10515" max="10515" width="17.421875" style="524" customWidth="1"/>
    <col min="10516" max="10752" width="9.28125" style="524" customWidth="1"/>
    <col min="10753" max="10753" width="6.7109375" style="524" customWidth="1"/>
    <col min="10754" max="10754" width="4.28125" style="524" customWidth="1"/>
    <col min="10755" max="10755" width="105.140625" style="524" customWidth="1"/>
    <col min="10756" max="10756" width="9.421875" style="524" bestFit="1" customWidth="1"/>
    <col min="10757" max="10757" width="9.421875" style="524" customWidth="1"/>
    <col min="10758" max="10758" width="11.421875" style="524" bestFit="1" customWidth="1"/>
    <col min="10759" max="10759" width="14.8515625" style="524" customWidth="1"/>
    <col min="10760" max="10760" width="13.7109375" style="524" customWidth="1"/>
    <col min="10761" max="10761" width="14.7109375" style="524" bestFit="1" customWidth="1"/>
    <col min="10762" max="10762" width="16.7109375" style="524" customWidth="1"/>
    <col min="10763" max="10763" width="26.7109375" style="524" customWidth="1"/>
    <col min="10764" max="10764" width="12.421875" style="524" customWidth="1"/>
    <col min="10765" max="10769" width="9.140625" style="524" hidden="1" customWidth="1"/>
    <col min="10770" max="10770" width="12.140625" style="524" customWidth="1"/>
    <col min="10771" max="10771" width="17.421875" style="524" customWidth="1"/>
    <col min="10772" max="11008" width="9.28125" style="524" customWidth="1"/>
    <col min="11009" max="11009" width="6.7109375" style="524" customWidth="1"/>
    <col min="11010" max="11010" width="4.28125" style="524" customWidth="1"/>
    <col min="11011" max="11011" width="105.140625" style="524" customWidth="1"/>
    <col min="11012" max="11012" width="9.421875" style="524" bestFit="1" customWidth="1"/>
    <col min="11013" max="11013" width="9.421875" style="524" customWidth="1"/>
    <col min="11014" max="11014" width="11.421875" style="524" bestFit="1" customWidth="1"/>
    <col min="11015" max="11015" width="14.8515625" style="524" customWidth="1"/>
    <col min="11016" max="11016" width="13.7109375" style="524" customWidth="1"/>
    <col min="11017" max="11017" width="14.7109375" style="524" bestFit="1" customWidth="1"/>
    <col min="11018" max="11018" width="16.7109375" style="524" customWidth="1"/>
    <col min="11019" max="11019" width="26.7109375" style="524" customWidth="1"/>
    <col min="11020" max="11020" width="12.421875" style="524" customWidth="1"/>
    <col min="11021" max="11025" width="9.140625" style="524" hidden="1" customWidth="1"/>
    <col min="11026" max="11026" width="12.140625" style="524" customWidth="1"/>
    <col min="11027" max="11027" width="17.421875" style="524" customWidth="1"/>
    <col min="11028" max="11264" width="9.28125" style="524" customWidth="1"/>
    <col min="11265" max="11265" width="6.7109375" style="524" customWidth="1"/>
    <col min="11266" max="11266" width="4.28125" style="524" customWidth="1"/>
    <col min="11267" max="11267" width="105.140625" style="524" customWidth="1"/>
    <col min="11268" max="11268" width="9.421875" style="524" bestFit="1" customWidth="1"/>
    <col min="11269" max="11269" width="9.421875" style="524" customWidth="1"/>
    <col min="11270" max="11270" width="11.421875" style="524" bestFit="1" customWidth="1"/>
    <col min="11271" max="11271" width="14.8515625" style="524" customWidth="1"/>
    <col min="11272" max="11272" width="13.7109375" style="524" customWidth="1"/>
    <col min="11273" max="11273" width="14.7109375" style="524" bestFit="1" customWidth="1"/>
    <col min="11274" max="11274" width="16.7109375" style="524" customWidth="1"/>
    <col min="11275" max="11275" width="26.7109375" style="524" customWidth="1"/>
    <col min="11276" max="11276" width="12.421875" style="524" customWidth="1"/>
    <col min="11277" max="11281" width="9.140625" style="524" hidden="1" customWidth="1"/>
    <col min="11282" max="11282" width="12.140625" style="524" customWidth="1"/>
    <col min="11283" max="11283" width="17.421875" style="524" customWidth="1"/>
    <col min="11284" max="11520" width="9.28125" style="524" customWidth="1"/>
    <col min="11521" max="11521" width="6.7109375" style="524" customWidth="1"/>
    <col min="11522" max="11522" width="4.28125" style="524" customWidth="1"/>
    <col min="11523" max="11523" width="105.140625" style="524" customWidth="1"/>
    <col min="11524" max="11524" width="9.421875" style="524" bestFit="1" customWidth="1"/>
    <col min="11525" max="11525" width="9.421875" style="524" customWidth="1"/>
    <col min="11526" max="11526" width="11.421875" style="524" bestFit="1" customWidth="1"/>
    <col min="11527" max="11527" width="14.8515625" style="524" customWidth="1"/>
    <col min="11528" max="11528" width="13.7109375" style="524" customWidth="1"/>
    <col min="11529" max="11529" width="14.7109375" style="524" bestFit="1" customWidth="1"/>
    <col min="11530" max="11530" width="16.7109375" style="524" customWidth="1"/>
    <col min="11531" max="11531" width="26.7109375" style="524" customWidth="1"/>
    <col min="11532" max="11532" width="12.421875" style="524" customWidth="1"/>
    <col min="11533" max="11537" width="9.140625" style="524" hidden="1" customWidth="1"/>
    <col min="11538" max="11538" width="12.140625" style="524" customWidth="1"/>
    <col min="11539" max="11539" width="17.421875" style="524" customWidth="1"/>
    <col min="11540" max="11776" width="9.28125" style="524" customWidth="1"/>
    <col min="11777" max="11777" width="6.7109375" style="524" customWidth="1"/>
    <col min="11778" max="11778" width="4.28125" style="524" customWidth="1"/>
    <col min="11779" max="11779" width="105.140625" style="524" customWidth="1"/>
    <col min="11780" max="11780" width="9.421875" style="524" bestFit="1" customWidth="1"/>
    <col min="11781" max="11781" width="9.421875" style="524" customWidth="1"/>
    <col min="11782" max="11782" width="11.421875" style="524" bestFit="1" customWidth="1"/>
    <col min="11783" max="11783" width="14.8515625" style="524" customWidth="1"/>
    <col min="11784" max="11784" width="13.7109375" style="524" customWidth="1"/>
    <col min="11785" max="11785" width="14.7109375" style="524" bestFit="1" customWidth="1"/>
    <col min="11786" max="11786" width="16.7109375" style="524" customWidth="1"/>
    <col min="11787" max="11787" width="26.7109375" style="524" customWidth="1"/>
    <col min="11788" max="11788" width="12.421875" style="524" customWidth="1"/>
    <col min="11789" max="11793" width="9.140625" style="524" hidden="1" customWidth="1"/>
    <col min="11794" max="11794" width="12.140625" style="524" customWidth="1"/>
    <col min="11795" max="11795" width="17.421875" style="524" customWidth="1"/>
    <col min="11796" max="12032" width="9.28125" style="524" customWidth="1"/>
    <col min="12033" max="12033" width="6.7109375" style="524" customWidth="1"/>
    <col min="12034" max="12034" width="4.28125" style="524" customWidth="1"/>
    <col min="12035" max="12035" width="105.140625" style="524" customWidth="1"/>
    <col min="12036" max="12036" width="9.421875" style="524" bestFit="1" customWidth="1"/>
    <col min="12037" max="12037" width="9.421875" style="524" customWidth="1"/>
    <col min="12038" max="12038" width="11.421875" style="524" bestFit="1" customWidth="1"/>
    <col min="12039" max="12039" width="14.8515625" style="524" customWidth="1"/>
    <col min="12040" max="12040" width="13.7109375" style="524" customWidth="1"/>
    <col min="12041" max="12041" width="14.7109375" style="524" bestFit="1" customWidth="1"/>
    <col min="12042" max="12042" width="16.7109375" style="524" customWidth="1"/>
    <col min="12043" max="12043" width="26.7109375" style="524" customWidth="1"/>
    <col min="12044" max="12044" width="12.421875" style="524" customWidth="1"/>
    <col min="12045" max="12049" width="9.140625" style="524" hidden="1" customWidth="1"/>
    <col min="12050" max="12050" width="12.140625" style="524" customWidth="1"/>
    <col min="12051" max="12051" width="17.421875" style="524" customWidth="1"/>
    <col min="12052" max="12288" width="9.28125" style="524" customWidth="1"/>
    <col min="12289" max="12289" width="6.7109375" style="524" customWidth="1"/>
    <col min="12290" max="12290" width="4.28125" style="524" customWidth="1"/>
    <col min="12291" max="12291" width="105.140625" style="524" customWidth="1"/>
    <col min="12292" max="12292" width="9.421875" style="524" bestFit="1" customWidth="1"/>
    <col min="12293" max="12293" width="9.421875" style="524" customWidth="1"/>
    <col min="12294" max="12294" width="11.421875" style="524" bestFit="1" customWidth="1"/>
    <col min="12295" max="12295" width="14.8515625" style="524" customWidth="1"/>
    <col min="12296" max="12296" width="13.7109375" style="524" customWidth="1"/>
    <col min="12297" max="12297" width="14.7109375" style="524" bestFit="1" customWidth="1"/>
    <col min="12298" max="12298" width="16.7109375" style="524" customWidth="1"/>
    <col min="12299" max="12299" width="26.7109375" style="524" customWidth="1"/>
    <col min="12300" max="12300" width="12.421875" style="524" customWidth="1"/>
    <col min="12301" max="12305" width="9.140625" style="524" hidden="1" customWidth="1"/>
    <col min="12306" max="12306" width="12.140625" style="524" customWidth="1"/>
    <col min="12307" max="12307" width="17.421875" style="524" customWidth="1"/>
    <col min="12308" max="12544" width="9.28125" style="524" customWidth="1"/>
    <col min="12545" max="12545" width="6.7109375" style="524" customWidth="1"/>
    <col min="12546" max="12546" width="4.28125" style="524" customWidth="1"/>
    <col min="12547" max="12547" width="105.140625" style="524" customWidth="1"/>
    <col min="12548" max="12548" width="9.421875" style="524" bestFit="1" customWidth="1"/>
    <col min="12549" max="12549" width="9.421875" style="524" customWidth="1"/>
    <col min="12550" max="12550" width="11.421875" style="524" bestFit="1" customWidth="1"/>
    <col min="12551" max="12551" width="14.8515625" style="524" customWidth="1"/>
    <col min="12552" max="12552" width="13.7109375" style="524" customWidth="1"/>
    <col min="12553" max="12553" width="14.7109375" style="524" bestFit="1" customWidth="1"/>
    <col min="12554" max="12554" width="16.7109375" style="524" customWidth="1"/>
    <col min="12555" max="12555" width="26.7109375" style="524" customWidth="1"/>
    <col min="12556" max="12556" width="12.421875" style="524" customWidth="1"/>
    <col min="12557" max="12561" width="9.140625" style="524" hidden="1" customWidth="1"/>
    <col min="12562" max="12562" width="12.140625" style="524" customWidth="1"/>
    <col min="12563" max="12563" width="17.421875" style="524" customWidth="1"/>
    <col min="12564" max="12800" width="9.28125" style="524" customWidth="1"/>
    <col min="12801" max="12801" width="6.7109375" style="524" customWidth="1"/>
    <col min="12802" max="12802" width="4.28125" style="524" customWidth="1"/>
    <col min="12803" max="12803" width="105.140625" style="524" customWidth="1"/>
    <col min="12804" max="12804" width="9.421875" style="524" bestFit="1" customWidth="1"/>
    <col min="12805" max="12805" width="9.421875" style="524" customWidth="1"/>
    <col min="12806" max="12806" width="11.421875" style="524" bestFit="1" customWidth="1"/>
    <col min="12807" max="12807" width="14.8515625" style="524" customWidth="1"/>
    <col min="12808" max="12808" width="13.7109375" style="524" customWidth="1"/>
    <col min="12809" max="12809" width="14.7109375" style="524" bestFit="1" customWidth="1"/>
    <col min="12810" max="12810" width="16.7109375" style="524" customWidth="1"/>
    <col min="12811" max="12811" width="26.7109375" style="524" customWidth="1"/>
    <col min="12812" max="12812" width="12.421875" style="524" customWidth="1"/>
    <col min="12813" max="12817" width="9.140625" style="524" hidden="1" customWidth="1"/>
    <col min="12818" max="12818" width="12.140625" style="524" customWidth="1"/>
    <col min="12819" max="12819" width="17.421875" style="524" customWidth="1"/>
    <col min="12820" max="13056" width="9.28125" style="524" customWidth="1"/>
    <col min="13057" max="13057" width="6.7109375" style="524" customWidth="1"/>
    <col min="13058" max="13058" width="4.28125" style="524" customWidth="1"/>
    <col min="13059" max="13059" width="105.140625" style="524" customWidth="1"/>
    <col min="13060" max="13060" width="9.421875" style="524" bestFit="1" customWidth="1"/>
    <col min="13061" max="13061" width="9.421875" style="524" customWidth="1"/>
    <col min="13062" max="13062" width="11.421875" style="524" bestFit="1" customWidth="1"/>
    <col min="13063" max="13063" width="14.8515625" style="524" customWidth="1"/>
    <col min="13064" max="13064" width="13.7109375" style="524" customWidth="1"/>
    <col min="13065" max="13065" width="14.7109375" style="524" bestFit="1" customWidth="1"/>
    <col min="13066" max="13066" width="16.7109375" style="524" customWidth="1"/>
    <col min="13067" max="13067" width="26.7109375" style="524" customWidth="1"/>
    <col min="13068" max="13068" width="12.421875" style="524" customWidth="1"/>
    <col min="13069" max="13073" width="9.140625" style="524" hidden="1" customWidth="1"/>
    <col min="13074" max="13074" width="12.140625" style="524" customWidth="1"/>
    <col min="13075" max="13075" width="17.421875" style="524" customWidth="1"/>
    <col min="13076" max="13312" width="9.28125" style="524" customWidth="1"/>
    <col min="13313" max="13313" width="6.7109375" style="524" customWidth="1"/>
    <col min="13314" max="13314" width="4.28125" style="524" customWidth="1"/>
    <col min="13315" max="13315" width="105.140625" style="524" customWidth="1"/>
    <col min="13316" max="13316" width="9.421875" style="524" bestFit="1" customWidth="1"/>
    <col min="13317" max="13317" width="9.421875" style="524" customWidth="1"/>
    <col min="13318" max="13318" width="11.421875" style="524" bestFit="1" customWidth="1"/>
    <col min="13319" max="13319" width="14.8515625" style="524" customWidth="1"/>
    <col min="13320" max="13320" width="13.7109375" style="524" customWidth="1"/>
    <col min="13321" max="13321" width="14.7109375" style="524" bestFit="1" customWidth="1"/>
    <col min="13322" max="13322" width="16.7109375" style="524" customWidth="1"/>
    <col min="13323" max="13323" width="26.7109375" style="524" customWidth="1"/>
    <col min="13324" max="13324" width="12.421875" style="524" customWidth="1"/>
    <col min="13325" max="13329" width="9.140625" style="524" hidden="1" customWidth="1"/>
    <col min="13330" max="13330" width="12.140625" style="524" customWidth="1"/>
    <col min="13331" max="13331" width="17.421875" style="524" customWidth="1"/>
    <col min="13332" max="13568" width="9.28125" style="524" customWidth="1"/>
    <col min="13569" max="13569" width="6.7109375" style="524" customWidth="1"/>
    <col min="13570" max="13570" width="4.28125" style="524" customWidth="1"/>
    <col min="13571" max="13571" width="105.140625" style="524" customWidth="1"/>
    <col min="13572" max="13572" width="9.421875" style="524" bestFit="1" customWidth="1"/>
    <col min="13573" max="13573" width="9.421875" style="524" customWidth="1"/>
    <col min="13574" max="13574" width="11.421875" style="524" bestFit="1" customWidth="1"/>
    <col min="13575" max="13575" width="14.8515625" style="524" customWidth="1"/>
    <col min="13576" max="13576" width="13.7109375" style="524" customWidth="1"/>
    <col min="13577" max="13577" width="14.7109375" style="524" bestFit="1" customWidth="1"/>
    <col min="13578" max="13578" width="16.7109375" style="524" customWidth="1"/>
    <col min="13579" max="13579" width="26.7109375" style="524" customWidth="1"/>
    <col min="13580" max="13580" width="12.421875" style="524" customWidth="1"/>
    <col min="13581" max="13585" width="9.140625" style="524" hidden="1" customWidth="1"/>
    <col min="13586" max="13586" width="12.140625" style="524" customWidth="1"/>
    <col min="13587" max="13587" width="17.421875" style="524" customWidth="1"/>
    <col min="13588" max="13824" width="9.28125" style="524" customWidth="1"/>
    <col min="13825" max="13825" width="6.7109375" style="524" customWidth="1"/>
    <col min="13826" max="13826" width="4.28125" style="524" customWidth="1"/>
    <col min="13827" max="13827" width="105.140625" style="524" customWidth="1"/>
    <col min="13828" max="13828" width="9.421875" style="524" bestFit="1" customWidth="1"/>
    <col min="13829" max="13829" width="9.421875" style="524" customWidth="1"/>
    <col min="13830" max="13830" width="11.421875" style="524" bestFit="1" customWidth="1"/>
    <col min="13831" max="13831" width="14.8515625" style="524" customWidth="1"/>
    <col min="13832" max="13832" width="13.7109375" style="524" customWidth="1"/>
    <col min="13833" max="13833" width="14.7109375" style="524" bestFit="1" customWidth="1"/>
    <col min="13834" max="13834" width="16.7109375" style="524" customWidth="1"/>
    <col min="13835" max="13835" width="26.7109375" style="524" customWidth="1"/>
    <col min="13836" max="13836" width="12.421875" style="524" customWidth="1"/>
    <col min="13837" max="13841" width="9.140625" style="524" hidden="1" customWidth="1"/>
    <col min="13842" max="13842" width="12.140625" style="524" customWidth="1"/>
    <col min="13843" max="13843" width="17.421875" style="524" customWidth="1"/>
    <col min="13844" max="14080" width="9.28125" style="524" customWidth="1"/>
    <col min="14081" max="14081" width="6.7109375" style="524" customWidth="1"/>
    <col min="14082" max="14082" width="4.28125" style="524" customWidth="1"/>
    <col min="14083" max="14083" width="105.140625" style="524" customWidth="1"/>
    <col min="14084" max="14084" width="9.421875" style="524" bestFit="1" customWidth="1"/>
    <col min="14085" max="14085" width="9.421875" style="524" customWidth="1"/>
    <col min="14086" max="14086" width="11.421875" style="524" bestFit="1" customWidth="1"/>
    <col min="14087" max="14087" width="14.8515625" style="524" customWidth="1"/>
    <col min="14088" max="14088" width="13.7109375" style="524" customWidth="1"/>
    <col min="14089" max="14089" width="14.7109375" style="524" bestFit="1" customWidth="1"/>
    <col min="14090" max="14090" width="16.7109375" style="524" customWidth="1"/>
    <col min="14091" max="14091" width="26.7109375" style="524" customWidth="1"/>
    <col min="14092" max="14092" width="12.421875" style="524" customWidth="1"/>
    <col min="14093" max="14097" width="9.140625" style="524" hidden="1" customWidth="1"/>
    <col min="14098" max="14098" width="12.140625" style="524" customWidth="1"/>
    <col min="14099" max="14099" width="17.421875" style="524" customWidth="1"/>
    <col min="14100" max="14336" width="9.28125" style="524" customWidth="1"/>
    <col min="14337" max="14337" width="6.7109375" style="524" customWidth="1"/>
    <col min="14338" max="14338" width="4.28125" style="524" customWidth="1"/>
    <col min="14339" max="14339" width="105.140625" style="524" customWidth="1"/>
    <col min="14340" max="14340" width="9.421875" style="524" bestFit="1" customWidth="1"/>
    <col min="14341" max="14341" width="9.421875" style="524" customWidth="1"/>
    <col min="14342" max="14342" width="11.421875" style="524" bestFit="1" customWidth="1"/>
    <col min="14343" max="14343" width="14.8515625" style="524" customWidth="1"/>
    <col min="14344" max="14344" width="13.7109375" style="524" customWidth="1"/>
    <col min="14345" max="14345" width="14.7109375" style="524" bestFit="1" customWidth="1"/>
    <col min="14346" max="14346" width="16.7109375" style="524" customWidth="1"/>
    <col min="14347" max="14347" width="26.7109375" style="524" customWidth="1"/>
    <col min="14348" max="14348" width="12.421875" style="524" customWidth="1"/>
    <col min="14349" max="14353" width="9.140625" style="524" hidden="1" customWidth="1"/>
    <col min="14354" max="14354" width="12.140625" style="524" customWidth="1"/>
    <col min="14355" max="14355" width="17.421875" style="524" customWidth="1"/>
    <col min="14356" max="14592" width="9.28125" style="524" customWidth="1"/>
    <col min="14593" max="14593" width="6.7109375" style="524" customWidth="1"/>
    <col min="14594" max="14594" width="4.28125" style="524" customWidth="1"/>
    <col min="14595" max="14595" width="105.140625" style="524" customWidth="1"/>
    <col min="14596" max="14596" width="9.421875" style="524" bestFit="1" customWidth="1"/>
    <col min="14597" max="14597" width="9.421875" style="524" customWidth="1"/>
    <col min="14598" max="14598" width="11.421875" style="524" bestFit="1" customWidth="1"/>
    <col min="14599" max="14599" width="14.8515625" style="524" customWidth="1"/>
    <col min="14600" max="14600" width="13.7109375" style="524" customWidth="1"/>
    <col min="14601" max="14601" width="14.7109375" style="524" bestFit="1" customWidth="1"/>
    <col min="14602" max="14602" width="16.7109375" style="524" customWidth="1"/>
    <col min="14603" max="14603" width="26.7109375" style="524" customWidth="1"/>
    <col min="14604" max="14604" width="12.421875" style="524" customWidth="1"/>
    <col min="14605" max="14609" width="9.140625" style="524" hidden="1" customWidth="1"/>
    <col min="14610" max="14610" width="12.140625" style="524" customWidth="1"/>
    <col min="14611" max="14611" width="17.421875" style="524" customWidth="1"/>
    <col min="14612" max="14848" width="9.28125" style="524" customWidth="1"/>
    <col min="14849" max="14849" width="6.7109375" style="524" customWidth="1"/>
    <col min="14850" max="14850" width="4.28125" style="524" customWidth="1"/>
    <col min="14851" max="14851" width="105.140625" style="524" customWidth="1"/>
    <col min="14852" max="14852" width="9.421875" style="524" bestFit="1" customWidth="1"/>
    <col min="14853" max="14853" width="9.421875" style="524" customWidth="1"/>
    <col min="14854" max="14854" width="11.421875" style="524" bestFit="1" customWidth="1"/>
    <col min="14855" max="14855" width="14.8515625" style="524" customWidth="1"/>
    <col min="14856" max="14856" width="13.7109375" style="524" customWidth="1"/>
    <col min="14857" max="14857" width="14.7109375" style="524" bestFit="1" customWidth="1"/>
    <col min="14858" max="14858" width="16.7109375" style="524" customWidth="1"/>
    <col min="14859" max="14859" width="26.7109375" style="524" customWidth="1"/>
    <col min="14860" max="14860" width="12.421875" style="524" customWidth="1"/>
    <col min="14861" max="14865" width="9.140625" style="524" hidden="1" customWidth="1"/>
    <col min="14866" max="14866" width="12.140625" style="524" customWidth="1"/>
    <col min="14867" max="14867" width="17.421875" style="524" customWidth="1"/>
    <col min="14868" max="15104" width="9.28125" style="524" customWidth="1"/>
    <col min="15105" max="15105" width="6.7109375" style="524" customWidth="1"/>
    <col min="15106" max="15106" width="4.28125" style="524" customWidth="1"/>
    <col min="15107" max="15107" width="105.140625" style="524" customWidth="1"/>
    <col min="15108" max="15108" width="9.421875" style="524" bestFit="1" customWidth="1"/>
    <col min="15109" max="15109" width="9.421875" style="524" customWidth="1"/>
    <col min="15110" max="15110" width="11.421875" style="524" bestFit="1" customWidth="1"/>
    <col min="15111" max="15111" width="14.8515625" style="524" customWidth="1"/>
    <col min="15112" max="15112" width="13.7109375" style="524" customWidth="1"/>
    <col min="15113" max="15113" width="14.7109375" style="524" bestFit="1" customWidth="1"/>
    <col min="15114" max="15114" width="16.7109375" style="524" customWidth="1"/>
    <col min="15115" max="15115" width="26.7109375" style="524" customWidth="1"/>
    <col min="15116" max="15116" width="12.421875" style="524" customWidth="1"/>
    <col min="15117" max="15121" width="9.140625" style="524" hidden="1" customWidth="1"/>
    <col min="15122" max="15122" width="12.140625" style="524" customWidth="1"/>
    <col min="15123" max="15123" width="17.421875" style="524" customWidth="1"/>
    <col min="15124" max="15360" width="9.28125" style="524" customWidth="1"/>
    <col min="15361" max="15361" width="6.7109375" style="524" customWidth="1"/>
    <col min="15362" max="15362" width="4.28125" style="524" customWidth="1"/>
    <col min="15363" max="15363" width="105.140625" style="524" customWidth="1"/>
    <col min="15364" max="15364" width="9.421875" style="524" bestFit="1" customWidth="1"/>
    <col min="15365" max="15365" width="9.421875" style="524" customWidth="1"/>
    <col min="15366" max="15366" width="11.421875" style="524" bestFit="1" customWidth="1"/>
    <col min="15367" max="15367" width="14.8515625" style="524" customWidth="1"/>
    <col min="15368" max="15368" width="13.7109375" style="524" customWidth="1"/>
    <col min="15369" max="15369" width="14.7109375" style="524" bestFit="1" customWidth="1"/>
    <col min="15370" max="15370" width="16.7109375" style="524" customWidth="1"/>
    <col min="15371" max="15371" width="26.7109375" style="524" customWidth="1"/>
    <col min="15372" max="15372" width="12.421875" style="524" customWidth="1"/>
    <col min="15373" max="15377" width="9.140625" style="524" hidden="1" customWidth="1"/>
    <col min="15378" max="15378" width="12.140625" style="524" customWidth="1"/>
    <col min="15379" max="15379" width="17.421875" style="524" customWidth="1"/>
    <col min="15380" max="15616" width="9.28125" style="524" customWidth="1"/>
    <col min="15617" max="15617" width="6.7109375" style="524" customWidth="1"/>
    <col min="15618" max="15618" width="4.28125" style="524" customWidth="1"/>
    <col min="15619" max="15619" width="105.140625" style="524" customWidth="1"/>
    <col min="15620" max="15620" width="9.421875" style="524" bestFit="1" customWidth="1"/>
    <col min="15621" max="15621" width="9.421875" style="524" customWidth="1"/>
    <col min="15622" max="15622" width="11.421875" style="524" bestFit="1" customWidth="1"/>
    <col min="15623" max="15623" width="14.8515625" style="524" customWidth="1"/>
    <col min="15624" max="15624" width="13.7109375" style="524" customWidth="1"/>
    <col min="15625" max="15625" width="14.7109375" style="524" bestFit="1" customWidth="1"/>
    <col min="15626" max="15626" width="16.7109375" style="524" customWidth="1"/>
    <col min="15627" max="15627" width="26.7109375" style="524" customWidth="1"/>
    <col min="15628" max="15628" width="12.421875" style="524" customWidth="1"/>
    <col min="15629" max="15633" width="9.140625" style="524" hidden="1" customWidth="1"/>
    <col min="15634" max="15634" width="12.140625" style="524" customWidth="1"/>
    <col min="15635" max="15635" width="17.421875" style="524" customWidth="1"/>
    <col min="15636" max="15872" width="9.28125" style="524" customWidth="1"/>
    <col min="15873" max="15873" width="6.7109375" style="524" customWidth="1"/>
    <col min="15874" max="15874" width="4.28125" style="524" customWidth="1"/>
    <col min="15875" max="15875" width="105.140625" style="524" customWidth="1"/>
    <col min="15876" max="15876" width="9.421875" style="524" bestFit="1" customWidth="1"/>
    <col min="15877" max="15877" width="9.421875" style="524" customWidth="1"/>
    <col min="15878" max="15878" width="11.421875" style="524" bestFit="1" customWidth="1"/>
    <col min="15879" max="15879" width="14.8515625" style="524" customWidth="1"/>
    <col min="15880" max="15880" width="13.7109375" style="524" customWidth="1"/>
    <col min="15881" max="15881" width="14.7109375" style="524" bestFit="1" customWidth="1"/>
    <col min="15882" max="15882" width="16.7109375" style="524" customWidth="1"/>
    <col min="15883" max="15883" width="26.7109375" style="524" customWidth="1"/>
    <col min="15884" max="15884" width="12.421875" style="524" customWidth="1"/>
    <col min="15885" max="15889" width="9.140625" style="524" hidden="1" customWidth="1"/>
    <col min="15890" max="15890" width="12.140625" style="524" customWidth="1"/>
    <col min="15891" max="15891" width="17.421875" style="524" customWidth="1"/>
    <col min="15892" max="16128" width="9.28125" style="524" customWidth="1"/>
    <col min="16129" max="16129" width="6.7109375" style="524" customWidth="1"/>
    <col min="16130" max="16130" width="4.28125" style="524" customWidth="1"/>
    <col min="16131" max="16131" width="105.140625" style="524" customWidth="1"/>
    <col min="16132" max="16132" width="9.421875" style="524" bestFit="1" customWidth="1"/>
    <col min="16133" max="16133" width="9.421875" style="524" customWidth="1"/>
    <col min="16134" max="16134" width="11.421875" style="524" bestFit="1" customWidth="1"/>
    <col min="16135" max="16135" width="14.8515625" style="524" customWidth="1"/>
    <col min="16136" max="16136" width="13.7109375" style="524" customWidth="1"/>
    <col min="16137" max="16137" width="14.7109375" style="524" bestFit="1" customWidth="1"/>
    <col min="16138" max="16138" width="16.7109375" style="524" customWidth="1"/>
    <col min="16139" max="16139" width="26.7109375" style="524" customWidth="1"/>
    <col min="16140" max="16140" width="12.421875" style="524" customWidth="1"/>
    <col min="16141" max="16145" width="9.140625" style="524" hidden="1" customWidth="1"/>
    <col min="16146" max="16146" width="12.140625" style="524" customWidth="1"/>
    <col min="16147" max="16147" width="17.421875" style="524" customWidth="1"/>
    <col min="16148" max="16384" width="9.28125" style="524" customWidth="1"/>
  </cols>
  <sheetData>
    <row r="1" spans="1:17" ht="33.75" customHeight="1">
      <c r="A1" s="519" t="s">
        <v>737</v>
      </c>
      <c r="B1" s="520"/>
      <c r="C1" s="521" t="s">
        <v>738</v>
      </c>
      <c r="D1" s="522"/>
      <c r="E1" s="523"/>
      <c r="F1" s="522"/>
      <c r="G1" s="522"/>
      <c r="H1" s="522"/>
      <c r="I1" s="522"/>
      <c r="J1" s="522"/>
      <c r="N1" s="247" t="s">
        <v>739</v>
      </c>
      <c r="O1" s="248">
        <v>1</v>
      </c>
      <c r="P1" s="526"/>
      <c r="Q1" s="526">
        <v>1</v>
      </c>
    </row>
    <row r="2" spans="1:15" ht="30" customHeight="1">
      <c r="A2" s="519"/>
      <c r="B2" s="520"/>
      <c r="C2" s="527" t="s">
        <v>926</v>
      </c>
      <c r="D2" s="528"/>
      <c r="E2" s="529"/>
      <c r="F2" s="528"/>
      <c r="G2" s="528"/>
      <c r="H2" s="528"/>
      <c r="I2" s="528"/>
      <c r="J2" s="528"/>
      <c r="K2" s="520"/>
      <c r="N2" s="247" t="s">
        <v>741</v>
      </c>
      <c r="O2" s="249">
        <v>0</v>
      </c>
    </row>
    <row r="3" spans="1:17" s="523" customFormat="1" ht="25.5">
      <c r="A3" s="531"/>
      <c r="B3" s="532"/>
      <c r="C3" s="533"/>
      <c r="D3" s="534" t="s">
        <v>742</v>
      </c>
      <c r="E3" s="534" t="s">
        <v>927</v>
      </c>
      <c r="F3" s="534" t="s">
        <v>744</v>
      </c>
      <c r="G3" s="534" t="s">
        <v>745</v>
      </c>
      <c r="H3" s="534" t="s">
        <v>746</v>
      </c>
      <c r="I3" s="534" t="s">
        <v>747</v>
      </c>
      <c r="J3" s="534" t="s">
        <v>748</v>
      </c>
      <c r="K3" s="535" t="s">
        <v>749</v>
      </c>
      <c r="M3" s="536" t="s">
        <v>750</v>
      </c>
      <c r="N3" s="537" t="s">
        <v>751</v>
      </c>
      <c r="O3" s="536" t="s">
        <v>752</v>
      </c>
      <c r="P3" s="536" t="s">
        <v>753</v>
      </c>
      <c r="Q3" s="538" t="s">
        <v>754</v>
      </c>
    </row>
    <row r="4" spans="1:17" s="542" customFormat="1" ht="14.25" customHeight="1">
      <c r="A4" s="539">
        <v>1</v>
      </c>
      <c r="B4" s="540"/>
      <c r="C4" s="540"/>
      <c r="D4" s="540"/>
      <c r="E4" s="540"/>
      <c r="F4" s="541"/>
      <c r="G4" s="541"/>
      <c r="H4" s="541"/>
      <c r="I4" s="541"/>
      <c r="J4" s="541"/>
      <c r="K4" s="541"/>
      <c r="M4" s="543"/>
      <c r="N4" s="543"/>
      <c r="O4" s="544"/>
      <c r="P4" s="545"/>
      <c r="Q4" s="545"/>
    </row>
    <row r="5" spans="1:17" ht="30">
      <c r="A5" s="539">
        <f>A4+1</f>
        <v>2</v>
      </c>
      <c r="B5" s="546" t="s">
        <v>149</v>
      </c>
      <c r="C5" s="547" t="s">
        <v>928</v>
      </c>
      <c r="F5" s="548"/>
      <c r="G5" s="548"/>
      <c r="H5" s="548"/>
      <c r="I5" s="548"/>
      <c r="J5" s="548"/>
      <c r="K5" s="548"/>
      <c r="M5" s="549"/>
      <c r="N5" s="549"/>
      <c r="O5" s="550"/>
      <c r="P5" s="549"/>
      <c r="Q5" s="549"/>
    </row>
    <row r="6" spans="1:17" ht="7.5" customHeight="1">
      <c r="A6" s="539">
        <f aca="true" t="shared" si="0" ref="A6:A69">A5+1</f>
        <v>3</v>
      </c>
      <c r="F6" s="548"/>
      <c r="G6" s="548"/>
      <c r="H6" s="548"/>
      <c r="I6" s="548"/>
      <c r="J6" s="548"/>
      <c r="K6" s="548"/>
      <c r="M6" s="549"/>
      <c r="N6" s="549"/>
      <c r="O6" s="550"/>
      <c r="P6" s="549"/>
      <c r="Q6" s="549"/>
    </row>
    <row r="7" spans="1:17" ht="15">
      <c r="A7" s="539">
        <f t="shared" si="0"/>
        <v>4</v>
      </c>
      <c r="B7" s="551"/>
      <c r="C7" s="552" t="s">
        <v>756</v>
      </c>
      <c r="D7" s="523"/>
      <c r="E7" s="523"/>
      <c r="F7" s="548"/>
      <c r="G7" s="548"/>
      <c r="H7" s="548"/>
      <c r="I7" s="548"/>
      <c r="J7" s="548"/>
      <c r="K7" s="548"/>
      <c r="M7" s="553"/>
      <c r="N7" s="554"/>
      <c r="O7" s="555"/>
      <c r="P7" s="556"/>
      <c r="Q7" s="556"/>
    </row>
    <row r="8" spans="1:17" ht="24.75">
      <c r="A8" s="539">
        <f t="shared" si="0"/>
        <v>5</v>
      </c>
      <c r="B8" s="551"/>
      <c r="C8" s="557" t="s">
        <v>929</v>
      </c>
      <c r="D8" s="523" t="s">
        <v>325</v>
      </c>
      <c r="E8" s="523">
        <v>1</v>
      </c>
      <c r="F8" s="590">
        <f>M8*$O$1</f>
        <v>19800</v>
      </c>
      <c r="G8" s="548">
        <f>F8*E8</f>
        <v>19800</v>
      </c>
      <c r="H8" s="548"/>
      <c r="I8" s="548"/>
      <c r="J8" s="548">
        <f>G8+I8</f>
        <v>19800</v>
      </c>
      <c r="K8" s="548"/>
      <c r="M8" s="553">
        <v>19800</v>
      </c>
      <c r="N8" s="554"/>
      <c r="O8" s="555">
        <v>0</v>
      </c>
      <c r="P8" s="556"/>
      <c r="Q8" s="556"/>
    </row>
    <row r="9" spans="1:17" ht="15.75" customHeight="1">
      <c r="A9" s="539">
        <f t="shared" si="0"/>
        <v>6</v>
      </c>
      <c r="B9" s="551"/>
      <c r="C9" s="558" t="s">
        <v>758</v>
      </c>
      <c r="D9" s="559"/>
      <c r="E9" s="559"/>
      <c r="F9" s="560"/>
      <c r="G9" s="561">
        <f>SUM(G8:G8)</f>
        <v>19800</v>
      </c>
      <c r="H9" s="560"/>
      <c r="I9" s="560"/>
      <c r="J9" s="560"/>
      <c r="K9" s="548"/>
      <c r="M9" s="553"/>
      <c r="N9" s="554"/>
      <c r="O9" s="555"/>
      <c r="P9" s="556"/>
      <c r="Q9" s="556"/>
    </row>
    <row r="10" spans="1:17" ht="15">
      <c r="A10" s="539">
        <f t="shared" si="0"/>
        <v>7</v>
      </c>
      <c r="B10" s="551"/>
      <c r="C10" s="562"/>
      <c r="D10" s="563"/>
      <c r="E10" s="563"/>
      <c r="F10" s="564"/>
      <c r="G10" s="565"/>
      <c r="H10" s="564"/>
      <c r="I10" s="564"/>
      <c r="J10" s="564"/>
      <c r="K10" s="548"/>
      <c r="M10" s="553"/>
      <c r="N10" s="554"/>
      <c r="O10" s="555"/>
      <c r="P10" s="556"/>
      <c r="Q10" s="556"/>
    </row>
    <row r="11" spans="1:17" ht="15">
      <c r="A11" s="539">
        <f t="shared" si="0"/>
        <v>8</v>
      </c>
      <c r="B11" s="551"/>
      <c r="C11" s="566"/>
      <c r="D11" s="523"/>
      <c r="E11" s="567"/>
      <c r="F11" s="548"/>
      <c r="G11" s="568"/>
      <c r="H11" s="548"/>
      <c r="I11" s="548"/>
      <c r="J11" s="548"/>
      <c r="K11" s="548"/>
      <c r="M11" s="553"/>
      <c r="N11" s="554"/>
      <c r="O11" s="555"/>
      <c r="P11" s="556"/>
      <c r="Q11" s="556"/>
    </row>
    <row r="12" spans="1:17" ht="30">
      <c r="A12" s="539">
        <f t="shared" si="0"/>
        <v>9</v>
      </c>
      <c r="B12" s="546"/>
      <c r="C12" s="547" t="s">
        <v>930</v>
      </c>
      <c r="D12" s="523"/>
      <c r="E12" s="567"/>
      <c r="F12" s="548"/>
      <c r="G12" s="548"/>
      <c r="H12" s="548"/>
      <c r="I12" s="548"/>
      <c r="J12" s="548"/>
      <c r="K12" s="548"/>
      <c r="M12" s="553"/>
      <c r="N12" s="554"/>
      <c r="O12" s="555"/>
      <c r="P12" s="556"/>
      <c r="Q12" s="556"/>
    </row>
    <row r="13" spans="1:17" ht="7.5" customHeight="1">
      <c r="A13" s="539">
        <f t="shared" si="0"/>
        <v>10</v>
      </c>
      <c r="E13" s="523"/>
      <c r="F13" s="548"/>
      <c r="G13" s="548"/>
      <c r="H13" s="548"/>
      <c r="I13" s="548"/>
      <c r="J13" s="548"/>
      <c r="K13" s="548"/>
      <c r="M13" s="549"/>
      <c r="N13" s="549"/>
      <c r="O13" s="550"/>
      <c r="P13" s="549"/>
      <c r="Q13" s="549"/>
    </row>
    <row r="14" spans="1:17" ht="15">
      <c r="A14" s="539">
        <f t="shared" si="0"/>
        <v>11</v>
      </c>
      <c r="B14" s="551"/>
      <c r="C14" s="569" t="s">
        <v>760</v>
      </c>
      <c r="D14" s="570"/>
      <c r="E14" s="571"/>
      <c r="F14" s="548"/>
      <c r="G14" s="548"/>
      <c r="H14" s="548"/>
      <c r="I14" s="548"/>
      <c r="J14" s="548"/>
      <c r="K14" s="548"/>
      <c r="M14" s="553"/>
      <c r="N14" s="554"/>
      <c r="O14" s="555"/>
      <c r="P14" s="556"/>
      <c r="Q14" s="556"/>
    </row>
    <row r="15" spans="1:17" ht="15">
      <c r="A15" s="539">
        <f t="shared" si="0"/>
        <v>12</v>
      </c>
      <c r="B15" s="551"/>
      <c r="C15" s="572" t="s">
        <v>761</v>
      </c>
      <c r="D15" s="573" t="s">
        <v>184</v>
      </c>
      <c r="E15" s="571">
        <v>9</v>
      </c>
      <c r="F15" s="590"/>
      <c r="G15" s="548">
        <f aca="true" t="shared" si="1" ref="G15:G19">F15*E15</f>
        <v>0</v>
      </c>
      <c r="H15" s="548"/>
      <c r="I15" s="548"/>
      <c r="J15" s="548">
        <f aca="true" t="shared" si="2" ref="J15:J19">G15+I15</f>
        <v>0</v>
      </c>
      <c r="K15" s="548"/>
      <c r="M15" s="553">
        <v>105</v>
      </c>
      <c r="N15" s="554"/>
      <c r="O15" s="555">
        <v>0</v>
      </c>
      <c r="P15" s="556"/>
      <c r="Q15" s="556"/>
    </row>
    <row r="16" spans="1:17" ht="15">
      <c r="A16" s="539">
        <f t="shared" si="0"/>
        <v>13</v>
      </c>
      <c r="B16" s="551"/>
      <c r="C16" s="572" t="s">
        <v>763</v>
      </c>
      <c r="D16" s="573" t="s">
        <v>184</v>
      </c>
      <c r="E16" s="575">
        <v>28</v>
      </c>
      <c r="F16" s="590"/>
      <c r="G16" s="548">
        <f t="shared" si="1"/>
        <v>0</v>
      </c>
      <c r="H16" s="548"/>
      <c r="I16" s="548"/>
      <c r="J16" s="548">
        <f t="shared" si="2"/>
        <v>0</v>
      </c>
      <c r="K16" s="548"/>
      <c r="M16" s="553">
        <v>24</v>
      </c>
      <c r="N16" s="554"/>
      <c r="O16" s="555">
        <v>0</v>
      </c>
      <c r="P16" s="556"/>
      <c r="Q16" s="556"/>
    </row>
    <row r="17" spans="1:17" ht="15">
      <c r="A17" s="539">
        <f t="shared" si="0"/>
        <v>14</v>
      </c>
      <c r="B17" s="551"/>
      <c r="C17" s="572" t="s">
        <v>764</v>
      </c>
      <c r="D17" s="573" t="s">
        <v>184</v>
      </c>
      <c r="E17" s="575">
        <v>38</v>
      </c>
      <c r="F17" s="590"/>
      <c r="G17" s="548">
        <f t="shared" si="1"/>
        <v>0</v>
      </c>
      <c r="H17" s="548"/>
      <c r="I17" s="548"/>
      <c r="J17" s="548">
        <f t="shared" si="2"/>
        <v>0</v>
      </c>
      <c r="K17" s="548"/>
      <c r="M17" s="553">
        <v>22</v>
      </c>
      <c r="N17" s="554"/>
      <c r="O17" s="555">
        <v>0</v>
      </c>
      <c r="P17" s="556"/>
      <c r="Q17" s="556"/>
    </row>
    <row r="18" spans="1:17" ht="15">
      <c r="A18" s="539">
        <f t="shared" si="0"/>
        <v>15</v>
      </c>
      <c r="B18" s="551"/>
      <c r="C18" s="572" t="s">
        <v>766</v>
      </c>
      <c r="D18" s="573" t="s">
        <v>184</v>
      </c>
      <c r="E18" s="575">
        <v>8</v>
      </c>
      <c r="F18" s="590"/>
      <c r="G18" s="548">
        <f t="shared" si="1"/>
        <v>0</v>
      </c>
      <c r="H18" s="548"/>
      <c r="I18" s="548"/>
      <c r="J18" s="548">
        <f t="shared" si="2"/>
        <v>0</v>
      </c>
      <c r="K18" s="548"/>
      <c r="M18" s="553">
        <v>20</v>
      </c>
      <c r="N18" s="554"/>
      <c r="O18" s="555">
        <v>0</v>
      </c>
      <c r="P18" s="556"/>
      <c r="Q18" s="556"/>
    </row>
    <row r="19" spans="1:17" ht="15">
      <c r="A19" s="539">
        <f t="shared" si="0"/>
        <v>16</v>
      </c>
      <c r="B19" s="551"/>
      <c r="C19" s="576" t="s">
        <v>767</v>
      </c>
      <c r="D19" s="577" t="s">
        <v>184</v>
      </c>
      <c r="E19" s="570">
        <v>80</v>
      </c>
      <c r="F19" s="590"/>
      <c r="G19" s="548">
        <f t="shared" si="1"/>
        <v>0</v>
      </c>
      <c r="H19" s="548"/>
      <c r="I19" s="548"/>
      <c r="J19" s="548">
        <f t="shared" si="2"/>
        <v>0</v>
      </c>
      <c r="K19" s="548"/>
      <c r="M19" s="553">
        <v>8.5</v>
      </c>
      <c r="N19" s="554"/>
      <c r="O19" s="555">
        <v>0</v>
      </c>
      <c r="P19" s="556"/>
      <c r="Q19" s="556"/>
    </row>
    <row r="20" spans="1:17" ht="15">
      <c r="A20" s="539">
        <f t="shared" si="0"/>
        <v>17</v>
      </c>
      <c r="B20" s="551"/>
      <c r="C20" s="572"/>
      <c r="D20" s="573"/>
      <c r="E20" s="575"/>
      <c r="F20" s="548"/>
      <c r="G20" s="548"/>
      <c r="H20" s="548"/>
      <c r="I20" s="548"/>
      <c r="J20" s="548"/>
      <c r="K20" s="548"/>
      <c r="M20" s="553"/>
      <c r="N20" s="554"/>
      <c r="O20" s="555"/>
      <c r="P20" s="556"/>
      <c r="Q20" s="556"/>
    </row>
    <row r="21" spans="1:17" ht="15">
      <c r="A21" s="539">
        <f t="shared" si="0"/>
        <v>18</v>
      </c>
      <c r="B21" s="551"/>
      <c r="C21" s="578" t="s">
        <v>768</v>
      </c>
      <c r="D21" s="575"/>
      <c r="E21" s="575"/>
      <c r="F21" s="548"/>
      <c r="G21" s="548"/>
      <c r="H21" s="548"/>
      <c r="I21" s="548"/>
      <c r="J21" s="548"/>
      <c r="K21" s="548"/>
      <c r="M21" s="553"/>
      <c r="N21" s="554"/>
      <c r="O21" s="555"/>
      <c r="P21" s="556"/>
      <c r="Q21" s="556"/>
    </row>
    <row r="22" spans="1:17" ht="15">
      <c r="A22" s="539">
        <f t="shared" si="0"/>
        <v>19</v>
      </c>
      <c r="B22" s="551"/>
      <c r="C22" s="579" t="s">
        <v>769</v>
      </c>
      <c r="D22" s="575" t="s">
        <v>770</v>
      </c>
      <c r="E22" s="575">
        <v>1</v>
      </c>
      <c r="F22" s="590"/>
      <c r="G22" s="548">
        <f aca="true" t="shared" si="3" ref="G22:G23">F22*E22</f>
        <v>0</v>
      </c>
      <c r="H22" s="548"/>
      <c r="I22" s="548"/>
      <c r="J22" s="548">
        <f>G22+I22</f>
        <v>0</v>
      </c>
      <c r="K22" s="548"/>
      <c r="M22" s="553">
        <v>150</v>
      </c>
      <c r="N22" s="554"/>
      <c r="O22" s="555">
        <v>0</v>
      </c>
      <c r="P22" s="556"/>
      <c r="Q22" s="556"/>
    </row>
    <row r="23" spans="1:17" ht="15">
      <c r="A23" s="539">
        <f t="shared" si="0"/>
        <v>20</v>
      </c>
      <c r="B23" s="551"/>
      <c r="C23" s="579" t="s">
        <v>771</v>
      </c>
      <c r="D23" s="575" t="s">
        <v>325</v>
      </c>
      <c r="E23" s="570">
        <v>6</v>
      </c>
      <c r="F23" s="590"/>
      <c r="G23" s="548">
        <f t="shared" si="3"/>
        <v>0</v>
      </c>
      <c r="H23" s="548"/>
      <c r="I23" s="548"/>
      <c r="J23" s="548">
        <f>G23+I23</f>
        <v>0</v>
      </c>
      <c r="K23" s="548"/>
      <c r="M23" s="553">
        <v>82</v>
      </c>
      <c r="N23" s="554"/>
      <c r="O23" s="555">
        <v>0</v>
      </c>
      <c r="P23" s="556"/>
      <c r="Q23" s="556"/>
    </row>
    <row r="24" spans="1:17" ht="15">
      <c r="A24" s="539">
        <f t="shared" si="0"/>
        <v>21</v>
      </c>
      <c r="B24" s="551"/>
      <c r="C24" s="580"/>
      <c r="D24" s="575"/>
      <c r="E24" s="575"/>
      <c r="F24" s="548"/>
      <c r="G24" s="548"/>
      <c r="H24" s="548"/>
      <c r="I24" s="548"/>
      <c r="J24" s="548"/>
      <c r="K24" s="548"/>
      <c r="M24" s="553"/>
      <c r="N24" s="554"/>
      <c r="O24" s="555"/>
      <c r="P24" s="556"/>
      <c r="Q24" s="556"/>
    </row>
    <row r="25" spans="1:17" ht="15">
      <c r="A25" s="539">
        <f t="shared" si="0"/>
        <v>22</v>
      </c>
      <c r="B25" s="551"/>
      <c r="C25" s="581" t="s">
        <v>772</v>
      </c>
      <c r="D25" s="575"/>
      <c r="E25" s="575"/>
      <c r="F25" s="548"/>
      <c r="G25" s="548"/>
      <c r="H25" s="548"/>
      <c r="I25" s="548"/>
      <c r="J25" s="548"/>
      <c r="K25" s="548"/>
      <c r="M25" s="553"/>
      <c r="N25" s="554"/>
      <c r="O25" s="555"/>
      <c r="P25" s="556"/>
      <c r="Q25" s="556"/>
    </row>
    <row r="26" spans="1:17" ht="15">
      <c r="A26" s="539">
        <f t="shared" si="0"/>
        <v>23</v>
      </c>
      <c r="B26" s="551"/>
      <c r="C26" s="582" t="s">
        <v>773</v>
      </c>
      <c r="D26" s="583" t="s">
        <v>325</v>
      </c>
      <c r="E26" s="575">
        <v>5</v>
      </c>
      <c r="F26" s="590"/>
      <c r="G26" s="548">
        <f aca="true" t="shared" si="4" ref="G26:G28">F26*E26</f>
        <v>0</v>
      </c>
      <c r="H26" s="548"/>
      <c r="I26" s="548"/>
      <c r="J26" s="548">
        <f aca="true" t="shared" si="5" ref="J26:J28">G26+I26</f>
        <v>0</v>
      </c>
      <c r="K26" s="548"/>
      <c r="M26" s="553">
        <v>145</v>
      </c>
      <c r="N26" s="554"/>
      <c r="O26" s="555">
        <v>0</v>
      </c>
      <c r="P26" s="556"/>
      <c r="Q26" s="556"/>
    </row>
    <row r="27" spans="1:17" ht="15">
      <c r="A27" s="539">
        <f t="shared" si="0"/>
        <v>24</v>
      </c>
      <c r="B27" s="551"/>
      <c r="C27" s="582" t="s">
        <v>850</v>
      </c>
      <c r="D27" s="583" t="s">
        <v>325</v>
      </c>
      <c r="E27" s="571">
        <v>1</v>
      </c>
      <c r="F27" s="590"/>
      <c r="G27" s="548">
        <f t="shared" si="4"/>
        <v>0</v>
      </c>
      <c r="H27" s="548"/>
      <c r="I27" s="548"/>
      <c r="J27" s="548">
        <f t="shared" si="5"/>
        <v>0</v>
      </c>
      <c r="K27" s="548"/>
      <c r="M27" s="553">
        <v>149</v>
      </c>
      <c r="N27" s="554"/>
      <c r="O27" s="555">
        <v>0</v>
      </c>
      <c r="P27" s="556"/>
      <c r="Q27" s="556"/>
    </row>
    <row r="28" spans="1:17" ht="15">
      <c r="A28" s="539">
        <f t="shared" si="0"/>
        <v>25</v>
      </c>
      <c r="B28" s="551"/>
      <c r="C28" s="584" t="s">
        <v>908</v>
      </c>
      <c r="D28" s="575" t="s">
        <v>325</v>
      </c>
      <c r="E28" s="571">
        <v>1</v>
      </c>
      <c r="F28" s="590"/>
      <c r="G28" s="548">
        <f t="shared" si="4"/>
        <v>0</v>
      </c>
      <c r="H28" s="548"/>
      <c r="I28" s="548"/>
      <c r="J28" s="548">
        <f t="shared" si="5"/>
        <v>0</v>
      </c>
      <c r="K28" s="548"/>
      <c r="M28" s="553">
        <v>85</v>
      </c>
      <c r="N28" s="554"/>
      <c r="O28" s="555">
        <v>0</v>
      </c>
      <c r="P28" s="556"/>
      <c r="Q28" s="556"/>
    </row>
    <row r="29" spans="1:17" ht="15">
      <c r="A29" s="539">
        <f t="shared" si="0"/>
        <v>26</v>
      </c>
      <c r="B29" s="551"/>
      <c r="C29" s="584"/>
      <c r="D29" s="575"/>
      <c r="E29" s="575"/>
      <c r="F29" s="548"/>
      <c r="G29" s="548"/>
      <c r="H29" s="548"/>
      <c r="I29" s="548"/>
      <c r="J29" s="548"/>
      <c r="K29" s="548"/>
      <c r="M29" s="553"/>
      <c r="N29" s="554"/>
      <c r="O29" s="555"/>
      <c r="P29" s="556"/>
      <c r="Q29" s="556"/>
    </row>
    <row r="30" spans="1:17" ht="15">
      <c r="A30" s="539">
        <f t="shared" si="0"/>
        <v>27</v>
      </c>
      <c r="B30" s="551"/>
      <c r="C30" s="581" t="s">
        <v>778</v>
      </c>
      <c r="D30" s="575"/>
      <c r="E30" s="575"/>
      <c r="F30" s="548"/>
      <c r="G30" s="548"/>
      <c r="H30" s="548"/>
      <c r="I30" s="548"/>
      <c r="J30" s="548"/>
      <c r="K30" s="548"/>
      <c r="M30" s="553"/>
      <c r="N30" s="554"/>
      <c r="O30" s="555"/>
      <c r="P30" s="556"/>
      <c r="Q30" s="556"/>
    </row>
    <row r="31" spans="1:17" ht="15">
      <c r="A31" s="539">
        <f t="shared" si="0"/>
        <v>28</v>
      </c>
      <c r="B31" s="551"/>
      <c r="C31" s="579" t="s">
        <v>779</v>
      </c>
      <c r="D31" s="575" t="s">
        <v>325</v>
      </c>
      <c r="E31" s="575">
        <v>5</v>
      </c>
      <c r="F31" s="590"/>
      <c r="G31" s="548">
        <f aca="true" t="shared" si="6" ref="G31:G32">F31*E31</f>
        <v>0</v>
      </c>
      <c r="H31" s="548"/>
      <c r="I31" s="548"/>
      <c r="J31" s="548">
        <f>G31+I31</f>
        <v>0</v>
      </c>
      <c r="K31" s="548"/>
      <c r="M31" s="553">
        <v>85</v>
      </c>
      <c r="N31" s="554"/>
      <c r="O31" s="555">
        <v>0</v>
      </c>
      <c r="P31" s="556"/>
      <c r="Q31" s="556"/>
    </row>
    <row r="32" spans="1:17" ht="15">
      <c r="A32" s="539">
        <f t="shared" si="0"/>
        <v>29</v>
      </c>
      <c r="B32" s="551"/>
      <c r="C32" s="579" t="s">
        <v>781</v>
      </c>
      <c r="D32" s="575" t="s">
        <v>325</v>
      </c>
      <c r="E32" s="575">
        <v>1</v>
      </c>
      <c r="F32" s="590"/>
      <c r="G32" s="548">
        <f t="shared" si="6"/>
        <v>0</v>
      </c>
      <c r="H32" s="548"/>
      <c r="I32" s="548"/>
      <c r="J32" s="548">
        <f>G32+I32</f>
        <v>0</v>
      </c>
      <c r="K32" s="548"/>
      <c r="M32" s="553">
        <v>115</v>
      </c>
      <c r="N32" s="554"/>
      <c r="O32" s="555">
        <v>0</v>
      </c>
      <c r="P32" s="556"/>
      <c r="Q32" s="556"/>
    </row>
    <row r="33" spans="1:17" ht="15">
      <c r="A33" s="539">
        <f t="shared" si="0"/>
        <v>30</v>
      </c>
      <c r="B33" s="551"/>
      <c r="C33" s="584"/>
      <c r="D33" s="575"/>
      <c r="E33" s="575"/>
      <c r="F33" s="548"/>
      <c r="G33" s="548"/>
      <c r="H33" s="548"/>
      <c r="I33" s="548"/>
      <c r="J33" s="548"/>
      <c r="K33" s="548"/>
      <c r="M33" s="553"/>
      <c r="N33" s="554"/>
      <c r="O33" s="555"/>
      <c r="P33" s="556"/>
      <c r="Q33" s="556"/>
    </row>
    <row r="34" spans="1:17" ht="15">
      <c r="A34" s="539">
        <f t="shared" si="0"/>
        <v>31</v>
      </c>
      <c r="B34" s="551"/>
      <c r="C34" s="581" t="s">
        <v>782</v>
      </c>
      <c r="D34" s="575"/>
      <c r="E34" s="575"/>
      <c r="F34" s="548"/>
      <c r="G34" s="548"/>
      <c r="H34" s="548"/>
      <c r="I34" s="548"/>
      <c r="J34" s="548"/>
      <c r="K34" s="548"/>
      <c r="M34" s="553"/>
      <c r="N34" s="554"/>
      <c r="O34" s="555"/>
      <c r="P34" s="556"/>
      <c r="Q34" s="556"/>
    </row>
    <row r="35" spans="1:17" ht="15">
      <c r="A35" s="539">
        <f t="shared" si="0"/>
        <v>32</v>
      </c>
      <c r="B35" s="551"/>
      <c r="C35" s="579" t="s">
        <v>783</v>
      </c>
      <c r="D35" s="575" t="s">
        <v>325</v>
      </c>
      <c r="E35" s="575">
        <v>1</v>
      </c>
      <c r="F35" s="590"/>
      <c r="G35" s="548">
        <f aca="true" t="shared" si="7" ref="G35:G42">F35*E35</f>
        <v>0</v>
      </c>
      <c r="H35" s="548"/>
      <c r="I35" s="548"/>
      <c r="J35" s="548">
        <f aca="true" t="shared" si="8" ref="J35:J42">G35+I35</f>
        <v>0</v>
      </c>
      <c r="K35" s="548"/>
      <c r="M35" s="553">
        <v>220</v>
      </c>
      <c r="N35" s="554"/>
      <c r="O35" s="555">
        <v>0</v>
      </c>
      <c r="P35" s="556"/>
      <c r="Q35" s="556"/>
    </row>
    <row r="36" spans="1:17" ht="15">
      <c r="A36" s="539">
        <f t="shared" si="0"/>
        <v>33</v>
      </c>
      <c r="B36" s="551"/>
      <c r="C36" s="579" t="s">
        <v>920</v>
      </c>
      <c r="D36" s="583" t="s">
        <v>325</v>
      </c>
      <c r="E36" s="571">
        <v>1</v>
      </c>
      <c r="F36" s="590"/>
      <c r="G36" s="548">
        <f t="shared" si="7"/>
        <v>0</v>
      </c>
      <c r="H36" s="548"/>
      <c r="I36" s="548"/>
      <c r="J36" s="548">
        <f t="shared" si="8"/>
        <v>0</v>
      </c>
      <c r="K36" s="548"/>
      <c r="M36" s="553">
        <v>820</v>
      </c>
      <c r="N36" s="554"/>
      <c r="O36" s="555">
        <v>0</v>
      </c>
      <c r="P36" s="556"/>
      <c r="Q36" s="556"/>
    </row>
    <row r="37" spans="1:17" ht="15">
      <c r="A37" s="539">
        <f t="shared" si="0"/>
        <v>34</v>
      </c>
      <c r="B37" s="551"/>
      <c r="C37" s="579" t="s">
        <v>784</v>
      </c>
      <c r="D37" s="575" t="s">
        <v>325</v>
      </c>
      <c r="E37" s="575">
        <v>1</v>
      </c>
      <c r="F37" s="590"/>
      <c r="G37" s="548">
        <f t="shared" si="7"/>
        <v>0</v>
      </c>
      <c r="H37" s="548"/>
      <c r="I37" s="548"/>
      <c r="J37" s="548">
        <f t="shared" si="8"/>
        <v>0</v>
      </c>
      <c r="K37" s="548"/>
      <c r="M37" s="553">
        <v>750</v>
      </c>
      <c r="N37" s="554"/>
      <c r="O37" s="555">
        <v>0</v>
      </c>
      <c r="P37" s="556"/>
      <c r="Q37" s="556"/>
    </row>
    <row r="38" spans="1:17" ht="15">
      <c r="A38" s="539">
        <f t="shared" si="0"/>
        <v>35</v>
      </c>
      <c r="B38" s="551"/>
      <c r="C38" s="582" t="s">
        <v>785</v>
      </c>
      <c r="D38" s="575" t="s">
        <v>325</v>
      </c>
      <c r="E38" s="575">
        <v>2</v>
      </c>
      <c r="F38" s="590"/>
      <c r="G38" s="548">
        <f t="shared" si="7"/>
        <v>0</v>
      </c>
      <c r="H38" s="548"/>
      <c r="I38" s="548"/>
      <c r="J38" s="548">
        <f t="shared" si="8"/>
        <v>0</v>
      </c>
      <c r="K38" s="548"/>
      <c r="M38" s="553">
        <v>980</v>
      </c>
      <c r="N38" s="554"/>
      <c r="O38" s="555">
        <v>0</v>
      </c>
      <c r="P38" s="556"/>
      <c r="Q38" s="556"/>
    </row>
    <row r="39" spans="1:17" ht="15">
      <c r="A39" s="539">
        <f t="shared" si="0"/>
        <v>36</v>
      </c>
      <c r="B39" s="551"/>
      <c r="C39" s="582" t="s">
        <v>909</v>
      </c>
      <c r="D39" s="575" t="s">
        <v>325</v>
      </c>
      <c r="E39" s="571">
        <v>1</v>
      </c>
      <c r="F39" s="590"/>
      <c r="G39" s="548">
        <f t="shared" si="7"/>
        <v>0</v>
      </c>
      <c r="H39" s="548"/>
      <c r="I39" s="548"/>
      <c r="J39" s="548">
        <f t="shared" si="8"/>
        <v>0</v>
      </c>
      <c r="K39" s="548"/>
      <c r="M39" s="553">
        <v>1140</v>
      </c>
      <c r="N39" s="554"/>
      <c r="O39" s="555">
        <v>0</v>
      </c>
      <c r="P39" s="556"/>
      <c r="Q39" s="556"/>
    </row>
    <row r="40" spans="1:17" ht="15">
      <c r="A40" s="539">
        <f t="shared" si="0"/>
        <v>37</v>
      </c>
      <c r="B40" s="551"/>
      <c r="C40" s="579" t="s">
        <v>786</v>
      </c>
      <c r="D40" s="575" t="s">
        <v>325</v>
      </c>
      <c r="E40" s="575">
        <v>3</v>
      </c>
      <c r="F40" s="590"/>
      <c r="G40" s="548">
        <f t="shared" si="7"/>
        <v>0</v>
      </c>
      <c r="H40" s="548"/>
      <c r="I40" s="548"/>
      <c r="J40" s="548">
        <f t="shared" si="8"/>
        <v>0</v>
      </c>
      <c r="K40" s="548"/>
      <c r="M40" s="553">
        <v>94</v>
      </c>
      <c r="N40" s="554"/>
      <c r="O40" s="555">
        <v>0</v>
      </c>
      <c r="P40" s="556"/>
      <c r="Q40" s="556"/>
    </row>
    <row r="41" spans="1:17" ht="15">
      <c r="A41" s="539">
        <f t="shared" si="0"/>
        <v>38</v>
      </c>
      <c r="B41" s="551"/>
      <c r="C41" s="579" t="s">
        <v>910</v>
      </c>
      <c r="D41" s="575" t="s">
        <v>325</v>
      </c>
      <c r="E41" s="571">
        <v>4</v>
      </c>
      <c r="F41" s="590"/>
      <c r="G41" s="548">
        <f t="shared" si="7"/>
        <v>0</v>
      </c>
      <c r="H41" s="548"/>
      <c r="I41" s="548"/>
      <c r="J41" s="548">
        <f t="shared" si="8"/>
        <v>0</v>
      </c>
      <c r="K41" s="548"/>
      <c r="M41" s="553">
        <v>85</v>
      </c>
      <c r="N41" s="554"/>
      <c r="O41" s="555">
        <v>0</v>
      </c>
      <c r="P41" s="556"/>
      <c r="Q41" s="556"/>
    </row>
    <row r="42" spans="1:17" ht="15">
      <c r="A42" s="539">
        <f t="shared" si="0"/>
        <v>39</v>
      </c>
      <c r="B42" s="551"/>
      <c r="C42" s="579" t="s">
        <v>788</v>
      </c>
      <c r="D42" s="575" t="s">
        <v>325</v>
      </c>
      <c r="E42" s="575">
        <v>6</v>
      </c>
      <c r="F42" s="590"/>
      <c r="G42" s="548">
        <f t="shared" si="7"/>
        <v>0</v>
      </c>
      <c r="H42" s="548"/>
      <c r="I42" s="548"/>
      <c r="J42" s="548">
        <f t="shared" si="8"/>
        <v>0</v>
      </c>
      <c r="K42" s="548"/>
      <c r="M42" s="553">
        <v>1920</v>
      </c>
      <c r="N42" s="554"/>
      <c r="O42" s="555">
        <v>0</v>
      </c>
      <c r="P42" s="556"/>
      <c r="Q42" s="556"/>
    </row>
    <row r="43" spans="1:17" ht="15">
      <c r="A43" s="539">
        <f t="shared" si="0"/>
        <v>40</v>
      </c>
      <c r="B43" s="551"/>
      <c r="C43" s="579"/>
      <c r="D43" s="575"/>
      <c r="E43" s="575"/>
      <c r="F43" s="548"/>
      <c r="G43" s="548"/>
      <c r="H43" s="548"/>
      <c r="I43" s="548"/>
      <c r="J43" s="548"/>
      <c r="K43" s="548"/>
      <c r="M43" s="553"/>
      <c r="N43" s="554"/>
      <c r="O43" s="555"/>
      <c r="P43" s="556"/>
      <c r="Q43" s="556"/>
    </row>
    <row r="44" spans="1:17" ht="15">
      <c r="A44" s="539">
        <f t="shared" si="0"/>
        <v>41</v>
      </c>
      <c r="B44" s="551"/>
      <c r="C44" s="581" t="s">
        <v>789</v>
      </c>
      <c r="D44" s="575"/>
      <c r="E44" s="575"/>
      <c r="F44" s="548"/>
      <c r="G44" s="548"/>
      <c r="H44" s="548"/>
      <c r="I44" s="548"/>
      <c r="J44" s="548"/>
      <c r="K44" s="548"/>
      <c r="M44" s="553"/>
      <c r="N44" s="554"/>
      <c r="O44" s="555"/>
      <c r="P44" s="556"/>
      <c r="Q44" s="556"/>
    </row>
    <row r="45" spans="1:17" ht="15">
      <c r="A45" s="539">
        <f t="shared" si="0"/>
        <v>42</v>
      </c>
      <c r="B45" s="551"/>
      <c r="C45" s="582" t="s">
        <v>791</v>
      </c>
      <c r="D45" s="575" t="s">
        <v>184</v>
      </c>
      <c r="E45" s="575">
        <v>4</v>
      </c>
      <c r="F45" s="590"/>
      <c r="G45" s="548">
        <f aca="true" t="shared" si="9" ref="G45:G50">F45*E45</f>
        <v>0</v>
      </c>
      <c r="H45" s="548"/>
      <c r="I45" s="548"/>
      <c r="J45" s="548">
        <f aca="true" t="shared" si="10" ref="J45:J50">G45+I45</f>
        <v>0</v>
      </c>
      <c r="K45" s="548"/>
      <c r="M45" s="553">
        <v>125</v>
      </c>
      <c r="N45" s="554"/>
      <c r="O45" s="555">
        <v>0</v>
      </c>
      <c r="P45" s="556"/>
      <c r="Q45" s="556"/>
    </row>
    <row r="46" spans="1:17" ht="15">
      <c r="A46" s="539">
        <f t="shared" si="0"/>
        <v>43</v>
      </c>
      <c r="B46" s="551"/>
      <c r="C46" s="582" t="s">
        <v>792</v>
      </c>
      <c r="D46" s="575" t="s">
        <v>184</v>
      </c>
      <c r="E46" s="575">
        <v>6</v>
      </c>
      <c r="F46" s="590"/>
      <c r="G46" s="548">
        <f t="shared" si="9"/>
        <v>0</v>
      </c>
      <c r="H46" s="548"/>
      <c r="I46" s="548"/>
      <c r="J46" s="548">
        <f t="shared" si="10"/>
        <v>0</v>
      </c>
      <c r="K46" s="548"/>
      <c r="M46" s="553">
        <v>80</v>
      </c>
      <c r="N46" s="554"/>
      <c r="O46" s="555">
        <v>0</v>
      </c>
      <c r="P46" s="556"/>
      <c r="Q46" s="556"/>
    </row>
    <row r="47" spans="1:17" ht="15">
      <c r="A47" s="539">
        <f t="shared" si="0"/>
        <v>44</v>
      </c>
      <c r="B47" s="551"/>
      <c r="C47" s="582" t="s">
        <v>793</v>
      </c>
      <c r="D47" s="575" t="s">
        <v>184</v>
      </c>
      <c r="E47" s="575">
        <v>22</v>
      </c>
      <c r="F47" s="590"/>
      <c r="G47" s="548">
        <f t="shared" si="9"/>
        <v>0</v>
      </c>
      <c r="H47" s="548"/>
      <c r="I47" s="548"/>
      <c r="J47" s="548">
        <f t="shared" si="10"/>
        <v>0</v>
      </c>
      <c r="K47" s="548"/>
      <c r="M47" s="553">
        <v>45</v>
      </c>
      <c r="N47" s="554"/>
      <c r="O47" s="555">
        <v>0</v>
      </c>
      <c r="P47" s="556"/>
      <c r="Q47" s="556"/>
    </row>
    <row r="48" spans="1:17" ht="15">
      <c r="A48" s="539">
        <f t="shared" si="0"/>
        <v>45</v>
      </c>
      <c r="B48" s="551"/>
      <c r="C48" s="585" t="s">
        <v>794</v>
      </c>
      <c r="D48" s="570" t="s">
        <v>184</v>
      </c>
      <c r="E48" s="570">
        <v>36</v>
      </c>
      <c r="F48" s="590"/>
      <c r="G48" s="548">
        <f t="shared" si="9"/>
        <v>0</v>
      </c>
      <c r="H48" s="548"/>
      <c r="I48" s="548"/>
      <c r="J48" s="548">
        <f t="shared" si="10"/>
        <v>0</v>
      </c>
      <c r="K48" s="548"/>
      <c r="M48" s="553">
        <v>45</v>
      </c>
      <c r="N48" s="554"/>
      <c r="O48" s="555">
        <v>0</v>
      </c>
      <c r="P48" s="556"/>
      <c r="Q48" s="556"/>
    </row>
    <row r="49" spans="1:17" ht="15">
      <c r="A49" s="539">
        <f t="shared" si="0"/>
        <v>46</v>
      </c>
      <c r="B49" s="551"/>
      <c r="C49" s="582" t="s">
        <v>795</v>
      </c>
      <c r="D49" s="575" t="s">
        <v>325</v>
      </c>
      <c r="E49" s="575">
        <v>70</v>
      </c>
      <c r="F49" s="590"/>
      <c r="G49" s="548">
        <f t="shared" si="9"/>
        <v>0</v>
      </c>
      <c r="H49" s="548"/>
      <c r="I49" s="548"/>
      <c r="J49" s="548">
        <f t="shared" si="10"/>
        <v>0</v>
      </c>
      <c r="K49" s="548"/>
      <c r="M49" s="553">
        <v>6.5</v>
      </c>
      <c r="N49" s="554"/>
      <c r="O49" s="555">
        <v>0</v>
      </c>
      <c r="P49" s="556"/>
      <c r="Q49" s="556"/>
    </row>
    <row r="50" spans="1:17" ht="15">
      <c r="A50" s="539">
        <f t="shared" si="0"/>
        <v>47</v>
      </c>
      <c r="B50" s="551"/>
      <c r="C50" s="582" t="s">
        <v>796</v>
      </c>
      <c r="D50" s="575" t="s">
        <v>770</v>
      </c>
      <c r="E50" s="575">
        <v>1</v>
      </c>
      <c r="F50" s="590"/>
      <c r="G50" s="548">
        <f t="shared" si="9"/>
        <v>0</v>
      </c>
      <c r="H50" s="548"/>
      <c r="I50" s="548"/>
      <c r="J50" s="548">
        <f t="shared" si="10"/>
        <v>0</v>
      </c>
      <c r="K50" s="548"/>
      <c r="M50" s="553">
        <v>320</v>
      </c>
      <c r="N50" s="554"/>
      <c r="O50" s="555">
        <v>0</v>
      </c>
      <c r="P50" s="556"/>
      <c r="Q50" s="556"/>
    </row>
    <row r="51" spans="1:17" ht="15">
      <c r="A51" s="539">
        <f t="shared" si="0"/>
        <v>48</v>
      </c>
      <c r="B51" s="551"/>
      <c r="C51" s="582"/>
      <c r="D51" s="575"/>
      <c r="E51" s="575"/>
      <c r="F51" s="548"/>
      <c r="G51" s="548"/>
      <c r="H51" s="548"/>
      <c r="I51" s="548"/>
      <c r="J51" s="548"/>
      <c r="K51" s="548"/>
      <c r="M51" s="553"/>
      <c r="N51" s="554"/>
      <c r="O51" s="555"/>
      <c r="P51" s="556"/>
      <c r="Q51" s="556"/>
    </row>
    <row r="52" spans="1:17" ht="15">
      <c r="A52" s="539">
        <f t="shared" si="0"/>
        <v>49</v>
      </c>
      <c r="B52" s="551"/>
      <c r="C52" s="579"/>
      <c r="D52" s="575"/>
      <c r="E52" s="575"/>
      <c r="F52" s="548"/>
      <c r="G52" s="548"/>
      <c r="H52" s="548"/>
      <c r="I52" s="548"/>
      <c r="J52" s="548"/>
      <c r="K52" s="548"/>
      <c r="M52" s="553"/>
      <c r="N52" s="554"/>
      <c r="O52" s="555"/>
      <c r="P52" s="556"/>
      <c r="Q52" s="556"/>
    </row>
    <row r="53" spans="1:17" ht="15">
      <c r="A53" s="539">
        <f t="shared" si="0"/>
        <v>50</v>
      </c>
      <c r="B53" s="551"/>
      <c r="C53" s="581" t="s">
        <v>797</v>
      </c>
      <c r="D53" s="575"/>
      <c r="E53" s="575"/>
      <c r="F53" s="548"/>
      <c r="G53" s="548"/>
      <c r="H53" s="548"/>
      <c r="I53" s="548"/>
      <c r="J53" s="548"/>
      <c r="K53" s="548"/>
      <c r="M53" s="553"/>
      <c r="N53" s="554"/>
      <c r="O53" s="555"/>
      <c r="P53" s="556"/>
      <c r="Q53" s="556"/>
    </row>
    <row r="54" spans="1:17" ht="15">
      <c r="A54" s="539">
        <f t="shared" si="0"/>
        <v>51</v>
      </c>
      <c r="B54" s="551"/>
      <c r="C54" s="579" t="s">
        <v>798</v>
      </c>
      <c r="D54" s="575" t="s">
        <v>719</v>
      </c>
      <c r="E54" s="575">
        <v>5</v>
      </c>
      <c r="F54" s="590"/>
      <c r="G54" s="548">
        <f aca="true" t="shared" si="11" ref="G54:G56">F54*E54</f>
        <v>0</v>
      </c>
      <c r="H54" s="548"/>
      <c r="I54" s="548"/>
      <c r="J54" s="548">
        <f>G54+I54</f>
        <v>0</v>
      </c>
      <c r="K54" s="548"/>
      <c r="M54" s="553">
        <v>14.5</v>
      </c>
      <c r="N54" s="554"/>
      <c r="O54" s="555">
        <v>0</v>
      </c>
      <c r="P54" s="556"/>
      <c r="Q54" s="556"/>
    </row>
    <row r="55" spans="1:17" ht="15">
      <c r="A55" s="539">
        <f t="shared" si="0"/>
        <v>52</v>
      </c>
      <c r="B55" s="551"/>
      <c r="C55" s="582" t="s">
        <v>799</v>
      </c>
      <c r="D55" s="575" t="s">
        <v>325</v>
      </c>
      <c r="E55" s="575">
        <v>4</v>
      </c>
      <c r="F55" s="590"/>
      <c r="G55" s="548">
        <f t="shared" si="11"/>
        <v>0</v>
      </c>
      <c r="H55" s="548"/>
      <c r="I55" s="548"/>
      <c r="J55" s="548">
        <f>G55+I55</f>
        <v>0</v>
      </c>
      <c r="K55" s="548"/>
      <c r="M55" s="553">
        <v>9.4</v>
      </c>
      <c r="N55" s="554"/>
      <c r="O55" s="555">
        <v>0</v>
      </c>
      <c r="P55" s="556"/>
      <c r="Q55" s="556"/>
    </row>
    <row r="56" spans="1:17" ht="15">
      <c r="A56" s="539">
        <f t="shared" si="0"/>
        <v>53</v>
      </c>
      <c r="B56" s="551"/>
      <c r="C56" s="582" t="s">
        <v>800</v>
      </c>
      <c r="D56" s="575" t="s">
        <v>325</v>
      </c>
      <c r="E56" s="575">
        <v>70</v>
      </c>
      <c r="F56" s="590"/>
      <c r="G56" s="548">
        <f t="shared" si="11"/>
        <v>0</v>
      </c>
      <c r="H56" s="548"/>
      <c r="I56" s="548"/>
      <c r="J56" s="548">
        <f>G56+I56</f>
        <v>0</v>
      </c>
      <c r="K56" s="548"/>
      <c r="M56" s="553">
        <v>6.5</v>
      </c>
      <c r="N56" s="554"/>
      <c r="O56" s="555">
        <v>0</v>
      </c>
      <c r="P56" s="556"/>
      <c r="Q56" s="556"/>
    </row>
    <row r="57" spans="1:17" ht="15">
      <c r="A57" s="539">
        <f t="shared" si="0"/>
        <v>54</v>
      </c>
      <c r="B57" s="551"/>
      <c r="C57" s="579"/>
      <c r="D57" s="575"/>
      <c r="E57" s="575"/>
      <c r="F57" s="548"/>
      <c r="G57" s="548"/>
      <c r="H57" s="548"/>
      <c r="I57" s="548"/>
      <c r="J57" s="548"/>
      <c r="K57" s="548"/>
      <c r="M57" s="553"/>
      <c r="N57" s="554"/>
      <c r="O57" s="555"/>
      <c r="P57" s="556"/>
      <c r="Q57" s="556"/>
    </row>
    <row r="58" spans="1:17" ht="15">
      <c r="A58" s="539">
        <f t="shared" si="0"/>
        <v>55</v>
      </c>
      <c r="B58" s="551"/>
      <c r="C58" s="581" t="s">
        <v>801</v>
      </c>
      <c r="D58" s="583"/>
      <c r="E58" s="575"/>
      <c r="F58" s="548"/>
      <c r="G58" s="548"/>
      <c r="H58" s="548"/>
      <c r="I58" s="548"/>
      <c r="J58" s="548"/>
      <c r="K58" s="548"/>
      <c r="M58" s="553"/>
      <c r="N58" s="554"/>
      <c r="O58" s="555"/>
      <c r="P58" s="556"/>
      <c r="Q58" s="556"/>
    </row>
    <row r="59" spans="1:17" ht="15">
      <c r="A59" s="539">
        <f t="shared" si="0"/>
        <v>56</v>
      </c>
      <c r="B59" s="551"/>
      <c r="C59" s="580" t="s">
        <v>802</v>
      </c>
      <c r="D59" s="575" t="s">
        <v>483</v>
      </c>
      <c r="E59" s="575">
        <v>2</v>
      </c>
      <c r="F59" s="548"/>
      <c r="G59" s="548"/>
      <c r="H59" s="590"/>
      <c r="I59" s="548">
        <f>H59*E59</f>
        <v>0</v>
      </c>
      <c r="J59" s="548">
        <f aca="true" t="shared" si="12" ref="J59:J64">G59+I59</f>
        <v>0</v>
      </c>
      <c r="K59" s="548"/>
      <c r="M59" s="553">
        <v>0</v>
      </c>
      <c r="N59" s="554"/>
      <c r="O59" s="555">
        <v>450</v>
      </c>
      <c r="P59" s="556"/>
      <c r="Q59" s="556"/>
    </row>
    <row r="60" spans="1:17" ht="15">
      <c r="A60" s="539">
        <f t="shared" si="0"/>
        <v>57</v>
      </c>
      <c r="B60" s="551"/>
      <c r="C60" s="580" t="s">
        <v>803</v>
      </c>
      <c r="D60" s="575" t="s">
        <v>483</v>
      </c>
      <c r="E60" s="575">
        <v>1</v>
      </c>
      <c r="F60" s="548"/>
      <c r="G60" s="548"/>
      <c r="H60" s="590"/>
      <c r="I60" s="548">
        <f aca="true" t="shared" si="13" ref="I60:I62">H60*E60</f>
        <v>0</v>
      </c>
      <c r="J60" s="548">
        <f t="shared" si="12"/>
        <v>0</v>
      </c>
      <c r="K60" s="548"/>
      <c r="M60" s="553">
        <v>0</v>
      </c>
      <c r="N60" s="554"/>
      <c r="O60" s="555">
        <v>450</v>
      </c>
      <c r="P60" s="556"/>
      <c r="Q60" s="556"/>
    </row>
    <row r="61" spans="1:17" ht="15">
      <c r="A61" s="539">
        <f t="shared" si="0"/>
        <v>58</v>
      </c>
      <c r="B61" s="551"/>
      <c r="C61" s="580" t="s">
        <v>804</v>
      </c>
      <c r="D61" s="575" t="s">
        <v>483</v>
      </c>
      <c r="E61" s="575">
        <v>0.5</v>
      </c>
      <c r="F61" s="548"/>
      <c r="G61" s="548"/>
      <c r="H61" s="590"/>
      <c r="I61" s="548">
        <f t="shared" si="13"/>
        <v>0</v>
      </c>
      <c r="J61" s="548">
        <f t="shared" si="12"/>
        <v>0</v>
      </c>
      <c r="K61" s="548"/>
      <c r="M61" s="553">
        <v>0</v>
      </c>
      <c r="N61" s="554"/>
      <c r="O61" s="555">
        <v>450</v>
      </c>
      <c r="P61" s="556"/>
      <c r="Q61" s="556"/>
    </row>
    <row r="62" spans="1:17" ht="15">
      <c r="A62" s="539">
        <f t="shared" si="0"/>
        <v>59</v>
      </c>
      <c r="B62" s="551"/>
      <c r="C62" s="580" t="s">
        <v>805</v>
      </c>
      <c r="D62" s="575" t="s">
        <v>483</v>
      </c>
      <c r="E62" s="575">
        <v>1</v>
      </c>
      <c r="F62" s="548"/>
      <c r="G62" s="548"/>
      <c r="H62" s="590"/>
      <c r="I62" s="548">
        <f t="shared" si="13"/>
        <v>0</v>
      </c>
      <c r="J62" s="548">
        <f t="shared" si="12"/>
        <v>0</v>
      </c>
      <c r="K62" s="548"/>
      <c r="M62" s="553">
        <v>0</v>
      </c>
      <c r="N62" s="554"/>
      <c r="O62" s="555">
        <v>450</v>
      </c>
      <c r="P62" s="556"/>
      <c r="Q62" s="556"/>
    </row>
    <row r="63" spans="1:17" ht="15">
      <c r="A63" s="539">
        <f t="shared" si="0"/>
        <v>60</v>
      </c>
      <c r="B63" s="551"/>
      <c r="C63" s="584" t="s">
        <v>806</v>
      </c>
      <c r="D63" s="575" t="s">
        <v>325</v>
      </c>
      <c r="E63" s="575">
        <v>1</v>
      </c>
      <c r="F63" s="590"/>
      <c r="G63" s="548">
        <f aca="true" t="shared" si="14" ref="G63:G64">F63*E63</f>
        <v>0</v>
      </c>
      <c r="H63" s="591"/>
      <c r="I63" s="548"/>
      <c r="J63" s="548">
        <f t="shared" si="12"/>
        <v>0</v>
      </c>
      <c r="K63" s="548"/>
      <c r="M63" s="553">
        <v>550</v>
      </c>
      <c r="N63" s="554"/>
      <c r="O63" s="555">
        <v>0</v>
      </c>
      <c r="P63" s="556"/>
      <c r="Q63" s="556"/>
    </row>
    <row r="64" spans="1:17" ht="15">
      <c r="A64" s="539">
        <f t="shared" si="0"/>
        <v>61</v>
      </c>
      <c r="B64" s="551"/>
      <c r="C64" s="584" t="s">
        <v>807</v>
      </c>
      <c r="D64" s="575" t="s">
        <v>184</v>
      </c>
      <c r="E64" s="575">
        <v>6</v>
      </c>
      <c r="F64" s="590"/>
      <c r="G64" s="548">
        <f t="shared" si="14"/>
        <v>0</v>
      </c>
      <c r="H64" s="591"/>
      <c r="I64" s="548"/>
      <c r="J64" s="548">
        <f t="shared" si="12"/>
        <v>0</v>
      </c>
      <c r="K64" s="548"/>
      <c r="M64" s="553">
        <v>24</v>
      </c>
      <c r="N64" s="554"/>
      <c r="O64" s="555">
        <v>0</v>
      </c>
      <c r="P64" s="556"/>
      <c r="Q64" s="556"/>
    </row>
    <row r="65" spans="1:17" ht="15">
      <c r="A65" s="539">
        <f t="shared" si="0"/>
        <v>62</v>
      </c>
      <c r="B65" s="551"/>
      <c r="C65" s="584"/>
      <c r="D65" s="575"/>
      <c r="E65" s="575"/>
      <c r="F65" s="548"/>
      <c r="G65" s="548"/>
      <c r="H65" s="591"/>
      <c r="I65" s="548"/>
      <c r="J65" s="548"/>
      <c r="K65" s="548"/>
      <c r="M65" s="553"/>
      <c r="N65" s="554"/>
      <c r="O65" s="555"/>
      <c r="P65" s="556"/>
      <c r="Q65" s="556"/>
    </row>
    <row r="66" spans="1:17" ht="15">
      <c r="A66" s="539">
        <f t="shared" si="0"/>
        <v>63</v>
      </c>
      <c r="B66" s="551"/>
      <c r="C66" s="584"/>
      <c r="D66" s="575"/>
      <c r="E66" s="575"/>
      <c r="F66" s="548"/>
      <c r="G66" s="548"/>
      <c r="H66" s="591"/>
      <c r="I66" s="548"/>
      <c r="J66" s="548"/>
      <c r="K66" s="548"/>
      <c r="M66" s="553"/>
      <c r="N66" s="554"/>
      <c r="O66" s="555"/>
      <c r="P66" s="556"/>
      <c r="Q66" s="556"/>
    </row>
    <row r="67" spans="1:17" ht="15">
      <c r="A67" s="539">
        <f t="shared" si="0"/>
        <v>64</v>
      </c>
      <c r="B67" s="551"/>
      <c r="C67" s="581" t="s">
        <v>816</v>
      </c>
      <c r="D67" s="575"/>
      <c r="E67" s="575"/>
      <c r="F67" s="548"/>
      <c r="G67" s="548"/>
      <c r="H67" s="591"/>
      <c r="I67" s="548"/>
      <c r="J67" s="548"/>
      <c r="K67" s="548"/>
      <c r="M67" s="553"/>
      <c r="N67" s="554"/>
      <c r="O67" s="555"/>
      <c r="P67" s="556"/>
      <c r="Q67" s="556"/>
    </row>
    <row r="68" spans="1:17" ht="15">
      <c r="A68" s="539">
        <f t="shared" si="0"/>
        <v>65</v>
      </c>
      <c r="B68" s="551"/>
      <c r="C68" s="579" t="s">
        <v>817</v>
      </c>
      <c r="D68" s="575" t="s">
        <v>325</v>
      </c>
      <c r="E68" s="575">
        <v>7</v>
      </c>
      <c r="F68" s="548"/>
      <c r="G68" s="548"/>
      <c r="H68" s="590"/>
      <c r="I68" s="548">
        <f aca="true" t="shared" si="15" ref="I68:I83">H68*E68</f>
        <v>0</v>
      </c>
      <c r="J68" s="548">
        <f aca="true" t="shared" si="16" ref="J68:J76">G68+I68</f>
        <v>0</v>
      </c>
      <c r="K68" s="548"/>
      <c r="M68" s="553">
        <v>0</v>
      </c>
      <c r="N68" s="554"/>
      <c r="O68" s="555">
        <v>180</v>
      </c>
      <c r="P68" s="556"/>
      <c r="Q68" s="556"/>
    </row>
    <row r="69" spans="1:17" ht="15">
      <c r="A69" s="539">
        <f t="shared" si="0"/>
        <v>66</v>
      </c>
      <c r="B69" s="551"/>
      <c r="C69" s="524" t="s">
        <v>818</v>
      </c>
      <c r="D69" s="575" t="s">
        <v>325</v>
      </c>
      <c r="E69" s="575">
        <v>41</v>
      </c>
      <c r="F69" s="548"/>
      <c r="G69" s="548"/>
      <c r="H69" s="590"/>
      <c r="I69" s="548">
        <f t="shared" si="15"/>
        <v>0</v>
      </c>
      <c r="J69" s="548">
        <f t="shared" si="16"/>
        <v>0</v>
      </c>
      <c r="K69" s="548"/>
      <c r="M69" s="553">
        <v>0</v>
      </c>
      <c r="N69" s="554"/>
      <c r="O69" s="555">
        <v>4.5</v>
      </c>
      <c r="P69" s="556"/>
      <c r="Q69" s="556"/>
    </row>
    <row r="70" spans="1:17" ht="15">
      <c r="A70" s="539">
        <f aca="true" t="shared" si="17" ref="A70:A89">A69+1</f>
        <v>67</v>
      </c>
      <c r="B70" s="551"/>
      <c r="C70" s="524" t="s">
        <v>819</v>
      </c>
      <c r="D70" s="523" t="s">
        <v>325</v>
      </c>
      <c r="E70" s="523">
        <v>42</v>
      </c>
      <c r="F70" s="548"/>
      <c r="G70" s="548"/>
      <c r="H70" s="590"/>
      <c r="I70" s="548">
        <f t="shared" si="15"/>
        <v>0</v>
      </c>
      <c r="J70" s="548">
        <f t="shared" si="16"/>
        <v>0</v>
      </c>
      <c r="K70" s="548"/>
      <c r="M70" s="553">
        <v>0</v>
      </c>
      <c r="N70" s="554"/>
      <c r="O70" s="555">
        <v>3.2</v>
      </c>
      <c r="P70" s="556"/>
      <c r="Q70" s="556"/>
    </row>
    <row r="71" spans="1:17" ht="15">
      <c r="A71" s="539">
        <f t="shared" si="17"/>
        <v>68</v>
      </c>
      <c r="B71" s="551"/>
      <c r="C71" s="524" t="s">
        <v>820</v>
      </c>
      <c r="D71" s="523" t="s">
        <v>325</v>
      </c>
      <c r="E71" s="523">
        <v>48</v>
      </c>
      <c r="F71" s="548"/>
      <c r="G71" s="548"/>
      <c r="H71" s="590"/>
      <c r="I71" s="548">
        <f t="shared" si="15"/>
        <v>0</v>
      </c>
      <c r="J71" s="548">
        <f>G71+I71</f>
        <v>0</v>
      </c>
      <c r="K71" s="548"/>
      <c r="M71" s="553">
        <v>0</v>
      </c>
      <c r="N71" s="554"/>
      <c r="O71" s="555">
        <v>4.8</v>
      </c>
      <c r="P71" s="556"/>
      <c r="Q71" s="556"/>
    </row>
    <row r="72" spans="1:17" ht="15">
      <c r="A72" s="539">
        <f t="shared" si="17"/>
        <v>69</v>
      </c>
      <c r="B72" s="551"/>
      <c r="C72" s="579" t="s">
        <v>931</v>
      </c>
      <c r="D72" s="575" t="s">
        <v>483</v>
      </c>
      <c r="E72" s="575">
        <v>5</v>
      </c>
      <c r="F72" s="548"/>
      <c r="G72" s="548"/>
      <c r="H72" s="590"/>
      <c r="I72" s="548">
        <f t="shared" si="15"/>
        <v>0</v>
      </c>
      <c r="J72" s="548">
        <f t="shared" si="16"/>
        <v>0</v>
      </c>
      <c r="K72" s="548"/>
      <c r="M72" s="553">
        <v>0</v>
      </c>
      <c r="N72" s="554"/>
      <c r="O72" s="555">
        <v>450</v>
      </c>
      <c r="P72" s="556"/>
      <c r="Q72" s="556"/>
    </row>
    <row r="73" spans="1:17" ht="15">
      <c r="A73" s="539">
        <f t="shared" si="17"/>
        <v>70</v>
      </c>
      <c r="B73" s="551"/>
      <c r="C73" s="579" t="s">
        <v>822</v>
      </c>
      <c r="D73" s="575" t="s">
        <v>483</v>
      </c>
      <c r="E73" s="575">
        <v>2.5</v>
      </c>
      <c r="F73" s="548"/>
      <c r="G73" s="548"/>
      <c r="H73" s="590"/>
      <c r="I73" s="548">
        <f t="shared" si="15"/>
        <v>0</v>
      </c>
      <c r="J73" s="548">
        <f t="shared" si="16"/>
        <v>0</v>
      </c>
      <c r="K73" s="548"/>
      <c r="M73" s="553">
        <v>0</v>
      </c>
      <c r="N73" s="554"/>
      <c r="O73" s="555">
        <v>450</v>
      </c>
      <c r="P73" s="556"/>
      <c r="Q73" s="556"/>
    </row>
    <row r="74" spans="1:17" ht="15">
      <c r="A74" s="539">
        <f t="shared" si="17"/>
        <v>71</v>
      </c>
      <c r="B74" s="551"/>
      <c r="C74" s="579" t="s">
        <v>932</v>
      </c>
      <c r="D74" s="575" t="s">
        <v>325</v>
      </c>
      <c r="E74" s="575">
        <v>1</v>
      </c>
      <c r="F74" s="548"/>
      <c r="G74" s="548"/>
      <c r="H74" s="590"/>
      <c r="I74" s="548">
        <f t="shared" si="15"/>
        <v>0</v>
      </c>
      <c r="J74" s="548">
        <f t="shared" si="16"/>
        <v>0</v>
      </c>
      <c r="K74" s="548"/>
      <c r="M74" s="553">
        <v>0</v>
      </c>
      <c r="N74" s="554"/>
      <c r="O74" s="555">
        <v>420</v>
      </c>
      <c r="P74" s="556"/>
      <c r="Q74" s="556"/>
    </row>
    <row r="75" spans="1:17" ht="15">
      <c r="A75" s="539">
        <f t="shared" si="17"/>
        <v>72</v>
      </c>
      <c r="B75" s="551"/>
      <c r="C75" s="579" t="s">
        <v>824</v>
      </c>
      <c r="D75" s="575" t="s">
        <v>483</v>
      </c>
      <c r="E75" s="575">
        <v>0.8</v>
      </c>
      <c r="F75" s="548"/>
      <c r="G75" s="548"/>
      <c r="H75" s="590"/>
      <c r="I75" s="548">
        <f t="shared" si="15"/>
        <v>0</v>
      </c>
      <c r="J75" s="548">
        <f t="shared" si="16"/>
        <v>0</v>
      </c>
      <c r="K75" s="548"/>
      <c r="M75" s="553">
        <v>0</v>
      </c>
      <c r="N75" s="554"/>
      <c r="O75" s="555">
        <v>450</v>
      </c>
      <c r="P75" s="556"/>
      <c r="Q75" s="556"/>
    </row>
    <row r="76" spans="1:17" ht="15">
      <c r="A76" s="539">
        <f t="shared" si="17"/>
        <v>73</v>
      </c>
      <c r="B76" s="551"/>
      <c r="C76" s="579" t="s">
        <v>825</v>
      </c>
      <c r="D76" s="523" t="s">
        <v>826</v>
      </c>
      <c r="E76" s="523">
        <v>10</v>
      </c>
      <c r="F76" s="548"/>
      <c r="G76" s="548"/>
      <c r="H76" s="590"/>
      <c r="I76" s="548">
        <f t="shared" si="15"/>
        <v>0</v>
      </c>
      <c r="J76" s="548">
        <f t="shared" si="16"/>
        <v>0</v>
      </c>
      <c r="K76" s="548"/>
      <c r="M76" s="553">
        <v>0</v>
      </c>
      <c r="N76" s="554"/>
      <c r="O76" s="555">
        <v>450</v>
      </c>
      <c r="P76" s="556"/>
      <c r="Q76" s="556"/>
    </row>
    <row r="77" spans="1:17" ht="15">
      <c r="A77" s="539">
        <f t="shared" si="17"/>
        <v>74</v>
      </c>
      <c r="B77" s="551"/>
      <c r="C77" s="579" t="s">
        <v>827</v>
      </c>
      <c r="D77" s="523" t="s">
        <v>826</v>
      </c>
      <c r="E77" s="523">
        <v>8</v>
      </c>
      <c r="F77" s="548"/>
      <c r="G77" s="548"/>
      <c r="H77" s="590"/>
      <c r="I77" s="548">
        <f t="shared" si="15"/>
        <v>0</v>
      </c>
      <c r="J77" s="548">
        <f>G77+I77</f>
        <v>0</v>
      </c>
      <c r="K77" s="548"/>
      <c r="M77" s="553">
        <v>0</v>
      </c>
      <c r="N77" s="554"/>
      <c r="O77" s="555">
        <v>450</v>
      </c>
      <c r="P77" s="556"/>
      <c r="Q77" s="556"/>
    </row>
    <row r="78" spans="1:17" ht="24.75">
      <c r="A78" s="539">
        <f t="shared" si="17"/>
        <v>75</v>
      </c>
      <c r="B78" s="551"/>
      <c r="C78" s="557" t="s">
        <v>913</v>
      </c>
      <c r="D78" s="523" t="s">
        <v>826</v>
      </c>
      <c r="E78" s="523">
        <v>10</v>
      </c>
      <c r="F78" s="548"/>
      <c r="G78" s="548"/>
      <c r="H78" s="590"/>
      <c r="I78" s="548">
        <f t="shared" si="15"/>
        <v>0</v>
      </c>
      <c r="J78" s="548">
        <f>G78+I78</f>
        <v>0</v>
      </c>
      <c r="K78" s="548"/>
      <c r="M78" s="553">
        <v>0</v>
      </c>
      <c r="N78" s="554"/>
      <c r="O78" s="555">
        <v>450</v>
      </c>
      <c r="P78" s="556"/>
      <c r="Q78" s="556"/>
    </row>
    <row r="79" spans="1:17" ht="15">
      <c r="A79" s="539">
        <f t="shared" si="17"/>
        <v>76</v>
      </c>
      <c r="B79" s="551"/>
      <c r="C79" s="524" t="s">
        <v>829</v>
      </c>
      <c r="D79" s="523" t="s">
        <v>826</v>
      </c>
      <c r="E79" s="523">
        <v>24</v>
      </c>
      <c r="F79" s="548"/>
      <c r="G79" s="548"/>
      <c r="H79" s="590"/>
      <c r="I79" s="548">
        <f t="shared" si="15"/>
        <v>0</v>
      </c>
      <c r="J79" s="548">
        <f>G79+I79</f>
        <v>0</v>
      </c>
      <c r="K79" s="548"/>
      <c r="M79" s="553">
        <v>0</v>
      </c>
      <c r="N79" s="554"/>
      <c r="O79" s="555">
        <v>450</v>
      </c>
      <c r="P79" s="556"/>
      <c r="Q79" s="556"/>
    </row>
    <row r="80" spans="1:17" ht="15">
      <c r="A80" s="539">
        <f t="shared" si="17"/>
        <v>77</v>
      </c>
      <c r="B80" s="551"/>
      <c r="C80" s="524" t="s">
        <v>830</v>
      </c>
      <c r="D80" s="523" t="s">
        <v>826</v>
      </c>
      <c r="E80" s="523">
        <v>5</v>
      </c>
      <c r="F80" s="548"/>
      <c r="G80" s="548"/>
      <c r="H80" s="590"/>
      <c r="I80" s="548">
        <f t="shared" si="15"/>
        <v>0</v>
      </c>
      <c r="J80" s="548">
        <f>G80+I80</f>
        <v>0</v>
      </c>
      <c r="K80" s="548"/>
      <c r="M80" s="553">
        <v>0</v>
      </c>
      <c r="N80" s="554"/>
      <c r="O80" s="555">
        <v>450</v>
      </c>
      <c r="P80" s="556"/>
      <c r="Q80" s="556"/>
    </row>
    <row r="81" spans="1:17" ht="15">
      <c r="A81" s="539">
        <f t="shared" si="17"/>
        <v>78</v>
      </c>
      <c r="B81" s="551"/>
      <c r="C81" s="579"/>
      <c r="D81" s="575"/>
      <c r="E81" s="575"/>
      <c r="F81" s="548"/>
      <c r="G81" s="548"/>
      <c r="H81" s="591"/>
      <c r="I81" s="548">
        <f t="shared" si="15"/>
        <v>0</v>
      </c>
      <c r="J81" s="548"/>
      <c r="K81" s="548"/>
      <c r="M81" s="553"/>
      <c r="N81" s="554"/>
      <c r="O81" s="555"/>
      <c r="P81" s="556"/>
      <c r="Q81" s="556"/>
    </row>
    <row r="82" spans="1:17" ht="15">
      <c r="A82" s="539">
        <f t="shared" si="17"/>
        <v>79</v>
      </c>
      <c r="B82" s="551"/>
      <c r="C82" s="520" t="s">
        <v>831</v>
      </c>
      <c r="D82" s="524" t="s">
        <v>832</v>
      </c>
      <c r="E82" s="523">
        <v>3</v>
      </c>
      <c r="F82" s="548"/>
      <c r="G82" s="548"/>
      <c r="H82" s="590"/>
      <c r="I82" s="548">
        <f t="shared" si="15"/>
        <v>0</v>
      </c>
      <c r="J82" s="548">
        <f aca="true" t="shared" si="18" ref="J82:J87">G82+I82</f>
        <v>0</v>
      </c>
      <c r="K82" s="548"/>
      <c r="M82" s="553">
        <v>0</v>
      </c>
      <c r="N82" s="554"/>
      <c r="O82" s="555">
        <v>450</v>
      </c>
      <c r="P82" s="556"/>
      <c r="Q82" s="556"/>
    </row>
    <row r="83" spans="1:17" ht="15">
      <c r="A83" s="539">
        <f t="shared" si="17"/>
        <v>80</v>
      </c>
      <c r="B83" s="551"/>
      <c r="C83" s="520" t="s">
        <v>833</v>
      </c>
      <c r="D83" s="524" t="s">
        <v>834</v>
      </c>
      <c r="E83" s="523">
        <v>2.5</v>
      </c>
      <c r="F83" s="548"/>
      <c r="G83" s="548"/>
      <c r="H83" s="590"/>
      <c r="I83" s="548">
        <f t="shared" si="15"/>
        <v>0</v>
      </c>
      <c r="J83" s="548">
        <f t="shared" si="18"/>
        <v>0</v>
      </c>
      <c r="K83" s="548"/>
      <c r="M83" s="553">
        <v>0</v>
      </c>
      <c r="N83" s="554"/>
      <c r="O83" s="555">
        <v>450</v>
      </c>
      <c r="P83" s="556"/>
      <c r="Q83" s="556"/>
    </row>
    <row r="84" spans="1:17" ht="15">
      <c r="A84" s="539">
        <f t="shared" si="17"/>
        <v>81</v>
      </c>
      <c r="B84" s="551"/>
      <c r="C84" s="520" t="s">
        <v>835</v>
      </c>
      <c r="D84" s="524" t="s">
        <v>836</v>
      </c>
      <c r="E84" s="523">
        <v>20</v>
      </c>
      <c r="F84" s="590"/>
      <c r="G84" s="548">
        <f>F84*E84</f>
        <v>0</v>
      </c>
      <c r="H84" s="591"/>
      <c r="I84" s="548"/>
      <c r="J84" s="548">
        <f t="shared" si="18"/>
        <v>0</v>
      </c>
      <c r="K84" s="548"/>
      <c r="M84" s="553">
        <v>15</v>
      </c>
      <c r="N84" s="554"/>
      <c r="O84" s="555">
        <v>0</v>
      </c>
      <c r="P84" s="556"/>
      <c r="Q84" s="556"/>
    </row>
    <row r="85" spans="1:17" ht="15">
      <c r="A85" s="539">
        <f t="shared" si="17"/>
        <v>82</v>
      </c>
      <c r="B85" s="551"/>
      <c r="C85" s="520" t="s">
        <v>837</v>
      </c>
      <c r="D85" s="524" t="s">
        <v>838</v>
      </c>
      <c r="E85" s="523">
        <v>2.5</v>
      </c>
      <c r="F85" s="548"/>
      <c r="G85" s="548"/>
      <c r="H85" s="590"/>
      <c r="I85" s="548">
        <f aca="true" t="shared" si="19" ref="I85:I87">H85*E85</f>
        <v>0</v>
      </c>
      <c r="J85" s="548">
        <f t="shared" si="18"/>
        <v>0</v>
      </c>
      <c r="K85" s="548"/>
      <c r="M85" s="553">
        <v>0</v>
      </c>
      <c r="N85" s="554"/>
      <c r="O85" s="555">
        <v>450</v>
      </c>
      <c r="P85" s="556"/>
      <c r="Q85" s="556"/>
    </row>
    <row r="86" spans="1:17" ht="15">
      <c r="A86" s="539">
        <f t="shared" si="17"/>
        <v>83</v>
      </c>
      <c r="B86" s="551"/>
      <c r="C86" s="520" t="s">
        <v>839</v>
      </c>
      <c r="D86" s="524" t="s">
        <v>826</v>
      </c>
      <c r="E86" s="523">
        <v>1.5</v>
      </c>
      <c r="F86" s="548"/>
      <c r="G86" s="548"/>
      <c r="H86" s="590"/>
      <c r="I86" s="548">
        <f t="shared" si="19"/>
        <v>0</v>
      </c>
      <c r="J86" s="548">
        <f t="shared" si="18"/>
        <v>0</v>
      </c>
      <c r="K86" s="548"/>
      <c r="M86" s="553">
        <v>0</v>
      </c>
      <c r="N86" s="554"/>
      <c r="O86" s="555">
        <v>450</v>
      </c>
      <c r="P86" s="556"/>
      <c r="Q86" s="556"/>
    </row>
    <row r="87" spans="1:17" ht="15">
      <c r="A87" s="539">
        <f t="shared" si="17"/>
        <v>84</v>
      </c>
      <c r="B87" s="551"/>
      <c r="C87" s="520" t="s">
        <v>840</v>
      </c>
      <c r="D87" s="524" t="s">
        <v>770</v>
      </c>
      <c r="E87" s="523">
        <v>1</v>
      </c>
      <c r="F87" s="590"/>
      <c r="G87" s="548">
        <f>F87*E87</f>
        <v>0</v>
      </c>
      <c r="H87" s="590"/>
      <c r="I87" s="548">
        <f t="shared" si="19"/>
        <v>0</v>
      </c>
      <c r="J87" s="548">
        <f t="shared" si="18"/>
        <v>0</v>
      </c>
      <c r="K87" s="548"/>
      <c r="M87" s="553">
        <v>250</v>
      </c>
      <c r="N87" s="554"/>
      <c r="O87" s="555">
        <v>200</v>
      </c>
      <c r="P87" s="556"/>
      <c r="Q87" s="556"/>
    </row>
    <row r="88" spans="1:17" ht="15">
      <c r="A88" s="539">
        <f t="shared" si="17"/>
        <v>85</v>
      </c>
      <c r="B88" s="551"/>
      <c r="C88" s="520" t="s">
        <v>841</v>
      </c>
      <c r="D88" s="524" t="s">
        <v>842</v>
      </c>
      <c r="E88" s="523">
        <v>4</v>
      </c>
      <c r="F88" s="548">
        <f>SUM(G14:G87)</f>
        <v>0</v>
      </c>
      <c r="G88" s="548">
        <f>E88%*F88</f>
        <v>0</v>
      </c>
      <c r="H88" s="548"/>
      <c r="I88" s="548"/>
      <c r="J88" s="548">
        <f>G88+I88</f>
        <v>0</v>
      </c>
      <c r="K88" s="548"/>
      <c r="M88" s="553"/>
      <c r="N88" s="554"/>
      <c r="O88" s="555"/>
      <c r="P88" s="556"/>
      <c r="Q88" s="556"/>
    </row>
    <row r="89" spans="1:17" ht="6.75" customHeight="1">
      <c r="A89" s="539">
        <f t="shared" si="17"/>
        <v>86</v>
      </c>
      <c r="F89" s="548"/>
      <c r="G89" s="548"/>
      <c r="H89" s="548"/>
      <c r="I89" s="548"/>
      <c r="J89" s="548"/>
      <c r="K89" s="548"/>
      <c r="M89" s="549"/>
      <c r="N89" s="549"/>
      <c r="O89" s="550"/>
      <c r="P89" s="549"/>
      <c r="Q89" s="549"/>
    </row>
    <row r="90" spans="1:17" ht="30">
      <c r="A90" s="539">
        <f aca="true" t="shared" si="20" ref="A70:A90">A89+1</f>
        <v>87</v>
      </c>
      <c r="B90" s="546" t="s">
        <v>843</v>
      </c>
      <c r="C90" s="586" t="s">
        <v>933</v>
      </c>
      <c r="D90" s="559"/>
      <c r="E90" s="559"/>
      <c r="F90" s="560"/>
      <c r="G90" s="561">
        <f>SUM(G14:G88)</f>
        <v>0</v>
      </c>
      <c r="H90" s="560"/>
      <c r="I90" s="561">
        <f>SUM(I14:I88)</f>
        <v>0</v>
      </c>
      <c r="J90" s="561">
        <f>SUM(J14:J88)</f>
        <v>0</v>
      </c>
      <c r="K90" s="587"/>
      <c r="M90" s="549"/>
      <c r="N90" s="549"/>
      <c r="O90" s="550"/>
      <c r="P90" s="549"/>
      <c r="Q90" s="549"/>
    </row>
    <row r="91" spans="1:11" ht="9.75" customHeight="1">
      <c r="A91" s="539"/>
      <c r="C91" s="588"/>
      <c r="D91" s="520"/>
      <c r="E91" s="520"/>
      <c r="F91" s="520"/>
      <c r="G91" s="589"/>
      <c r="H91" s="520"/>
      <c r="I91" s="589"/>
      <c r="J91" s="589"/>
      <c r="K91" s="589"/>
    </row>
    <row r="92" spans="3:10" ht="12">
      <c r="C92" s="520"/>
      <c r="D92" s="520"/>
      <c r="E92" s="520"/>
      <c r="F92" s="520"/>
      <c r="G92" s="520"/>
      <c r="H92" s="520"/>
      <c r="I92" s="520"/>
      <c r="J92" s="520"/>
    </row>
  </sheetData>
  <sheetProtection password="DAFF" sheet="1" objects="1" scenarios="1" formatCells="0" selectLockedCells="1"/>
  <mergeCells count="6">
    <mergeCell ref="J1:J2"/>
    <mergeCell ref="D1:D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3" horizontalDpi="600" verticalDpi="600" orientation="landscape" paperSize="9" scale="64" r:id="rId1"/>
  <rowBreaks count="1" manualBreakCount="1">
    <brk id="3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view="pageBreakPreview" zoomScale="90" zoomScaleSheetLayoutView="90" workbookViewId="0" topLeftCell="A1">
      <selection activeCell="E9" activeCellId="1" sqref="G9:I9 A1:XFD1048576"/>
    </sheetView>
  </sheetViews>
  <sheetFormatPr defaultColWidth="9.28125" defaultRowHeight="12"/>
  <cols>
    <col min="1" max="4" width="12.421875" style="256" customWidth="1"/>
    <col min="5" max="5" width="10.28125" style="256" customWidth="1"/>
    <col min="6" max="7" width="12.421875" style="256" customWidth="1"/>
    <col min="8" max="9" width="10.28125" style="256" customWidth="1"/>
    <col min="10" max="10" width="9.28125" style="256" hidden="1" customWidth="1"/>
    <col min="11" max="11" width="11.00390625" style="256" hidden="1" customWidth="1"/>
    <col min="12" max="12" width="9.28125" style="256" hidden="1" customWidth="1"/>
    <col min="13" max="13" width="5.7109375" style="256" customWidth="1"/>
    <col min="14" max="14" width="9.28125" style="256" customWidth="1"/>
    <col min="15" max="15" width="11.421875" style="256" hidden="1" customWidth="1"/>
    <col min="16" max="256" width="9.28125" style="256" customWidth="1"/>
    <col min="257" max="260" width="12.421875" style="256" customWidth="1"/>
    <col min="261" max="261" width="10.28125" style="256" customWidth="1"/>
    <col min="262" max="263" width="12.421875" style="256" customWidth="1"/>
    <col min="264" max="265" width="10.28125" style="256" customWidth="1"/>
    <col min="266" max="268" width="9.28125" style="256" hidden="1" customWidth="1"/>
    <col min="269" max="269" width="5.7109375" style="256" customWidth="1"/>
    <col min="270" max="270" width="9.28125" style="256" customWidth="1"/>
    <col min="271" max="271" width="11.421875" style="256" bestFit="1" customWidth="1"/>
    <col min="272" max="512" width="9.28125" style="256" customWidth="1"/>
    <col min="513" max="516" width="12.421875" style="256" customWidth="1"/>
    <col min="517" max="517" width="10.28125" style="256" customWidth="1"/>
    <col min="518" max="519" width="12.421875" style="256" customWidth="1"/>
    <col min="520" max="521" width="10.28125" style="256" customWidth="1"/>
    <col min="522" max="524" width="9.28125" style="256" hidden="1" customWidth="1"/>
    <col min="525" max="525" width="5.7109375" style="256" customWidth="1"/>
    <col min="526" max="526" width="9.28125" style="256" customWidth="1"/>
    <col min="527" max="527" width="11.421875" style="256" bestFit="1" customWidth="1"/>
    <col min="528" max="768" width="9.28125" style="256" customWidth="1"/>
    <col min="769" max="772" width="12.421875" style="256" customWidth="1"/>
    <col min="773" max="773" width="10.28125" style="256" customWidth="1"/>
    <col min="774" max="775" width="12.421875" style="256" customWidth="1"/>
    <col min="776" max="777" width="10.28125" style="256" customWidth="1"/>
    <col min="778" max="780" width="9.28125" style="256" hidden="1" customWidth="1"/>
    <col min="781" max="781" width="5.7109375" style="256" customWidth="1"/>
    <col min="782" max="782" width="9.28125" style="256" customWidth="1"/>
    <col min="783" max="783" width="11.421875" style="256" bestFit="1" customWidth="1"/>
    <col min="784" max="1024" width="9.28125" style="256" customWidth="1"/>
    <col min="1025" max="1028" width="12.421875" style="256" customWidth="1"/>
    <col min="1029" max="1029" width="10.28125" style="256" customWidth="1"/>
    <col min="1030" max="1031" width="12.421875" style="256" customWidth="1"/>
    <col min="1032" max="1033" width="10.28125" style="256" customWidth="1"/>
    <col min="1034" max="1036" width="9.28125" style="256" hidden="1" customWidth="1"/>
    <col min="1037" max="1037" width="5.7109375" style="256" customWidth="1"/>
    <col min="1038" max="1038" width="9.28125" style="256" customWidth="1"/>
    <col min="1039" max="1039" width="11.421875" style="256" bestFit="1" customWidth="1"/>
    <col min="1040" max="1280" width="9.28125" style="256" customWidth="1"/>
    <col min="1281" max="1284" width="12.421875" style="256" customWidth="1"/>
    <col min="1285" max="1285" width="10.28125" style="256" customWidth="1"/>
    <col min="1286" max="1287" width="12.421875" style="256" customWidth="1"/>
    <col min="1288" max="1289" width="10.28125" style="256" customWidth="1"/>
    <col min="1290" max="1292" width="9.28125" style="256" hidden="1" customWidth="1"/>
    <col min="1293" max="1293" width="5.7109375" style="256" customWidth="1"/>
    <col min="1294" max="1294" width="9.28125" style="256" customWidth="1"/>
    <col min="1295" max="1295" width="11.421875" style="256" bestFit="1" customWidth="1"/>
    <col min="1296" max="1536" width="9.28125" style="256" customWidth="1"/>
    <col min="1537" max="1540" width="12.421875" style="256" customWidth="1"/>
    <col min="1541" max="1541" width="10.28125" style="256" customWidth="1"/>
    <col min="1542" max="1543" width="12.421875" style="256" customWidth="1"/>
    <col min="1544" max="1545" width="10.28125" style="256" customWidth="1"/>
    <col min="1546" max="1548" width="9.28125" style="256" hidden="1" customWidth="1"/>
    <col min="1549" max="1549" width="5.7109375" style="256" customWidth="1"/>
    <col min="1550" max="1550" width="9.28125" style="256" customWidth="1"/>
    <col min="1551" max="1551" width="11.421875" style="256" bestFit="1" customWidth="1"/>
    <col min="1552" max="1792" width="9.28125" style="256" customWidth="1"/>
    <col min="1793" max="1796" width="12.421875" style="256" customWidth="1"/>
    <col min="1797" max="1797" width="10.28125" style="256" customWidth="1"/>
    <col min="1798" max="1799" width="12.421875" style="256" customWidth="1"/>
    <col min="1800" max="1801" width="10.28125" style="256" customWidth="1"/>
    <col min="1802" max="1804" width="9.28125" style="256" hidden="1" customWidth="1"/>
    <col min="1805" max="1805" width="5.7109375" style="256" customWidth="1"/>
    <col min="1806" max="1806" width="9.28125" style="256" customWidth="1"/>
    <col min="1807" max="1807" width="11.421875" style="256" bestFit="1" customWidth="1"/>
    <col min="1808" max="2048" width="9.28125" style="256" customWidth="1"/>
    <col min="2049" max="2052" width="12.421875" style="256" customWidth="1"/>
    <col min="2053" max="2053" width="10.28125" style="256" customWidth="1"/>
    <col min="2054" max="2055" width="12.421875" style="256" customWidth="1"/>
    <col min="2056" max="2057" width="10.28125" style="256" customWidth="1"/>
    <col min="2058" max="2060" width="9.28125" style="256" hidden="1" customWidth="1"/>
    <col min="2061" max="2061" width="5.7109375" style="256" customWidth="1"/>
    <col min="2062" max="2062" width="9.28125" style="256" customWidth="1"/>
    <col min="2063" max="2063" width="11.421875" style="256" bestFit="1" customWidth="1"/>
    <col min="2064" max="2304" width="9.28125" style="256" customWidth="1"/>
    <col min="2305" max="2308" width="12.421875" style="256" customWidth="1"/>
    <col min="2309" max="2309" width="10.28125" style="256" customWidth="1"/>
    <col min="2310" max="2311" width="12.421875" style="256" customWidth="1"/>
    <col min="2312" max="2313" width="10.28125" style="256" customWidth="1"/>
    <col min="2314" max="2316" width="9.28125" style="256" hidden="1" customWidth="1"/>
    <col min="2317" max="2317" width="5.7109375" style="256" customWidth="1"/>
    <col min="2318" max="2318" width="9.28125" style="256" customWidth="1"/>
    <col min="2319" max="2319" width="11.421875" style="256" bestFit="1" customWidth="1"/>
    <col min="2320" max="2560" width="9.28125" style="256" customWidth="1"/>
    <col min="2561" max="2564" width="12.421875" style="256" customWidth="1"/>
    <col min="2565" max="2565" width="10.28125" style="256" customWidth="1"/>
    <col min="2566" max="2567" width="12.421875" style="256" customWidth="1"/>
    <col min="2568" max="2569" width="10.28125" style="256" customWidth="1"/>
    <col min="2570" max="2572" width="9.28125" style="256" hidden="1" customWidth="1"/>
    <col min="2573" max="2573" width="5.7109375" style="256" customWidth="1"/>
    <col min="2574" max="2574" width="9.28125" style="256" customWidth="1"/>
    <col min="2575" max="2575" width="11.421875" style="256" bestFit="1" customWidth="1"/>
    <col min="2576" max="2816" width="9.28125" style="256" customWidth="1"/>
    <col min="2817" max="2820" width="12.421875" style="256" customWidth="1"/>
    <col min="2821" max="2821" width="10.28125" style="256" customWidth="1"/>
    <col min="2822" max="2823" width="12.421875" style="256" customWidth="1"/>
    <col min="2824" max="2825" width="10.28125" style="256" customWidth="1"/>
    <col min="2826" max="2828" width="9.28125" style="256" hidden="1" customWidth="1"/>
    <col min="2829" max="2829" width="5.7109375" style="256" customWidth="1"/>
    <col min="2830" max="2830" width="9.28125" style="256" customWidth="1"/>
    <col min="2831" max="2831" width="11.421875" style="256" bestFit="1" customWidth="1"/>
    <col min="2832" max="3072" width="9.28125" style="256" customWidth="1"/>
    <col min="3073" max="3076" width="12.421875" style="256" customWidth="1"/>
    <col min="3077" max="3077" width="10.28125" style="256" customWidth="1"/>
    <col min="3078" max="3079" width="12.421875" style="256" customWidth="1"/>
    <col min="3080" max="3081" width="10.28125" style="256" customWidth="1"/>
    <col min="3082" max="3084" width="9.28125" style="256" hidden="1" customWidth="1"/>
    <col min="3085" max="3085" width="5.7109375" style="256" customWidth="1"/>
    <col min="3086" max="3086" width="9.28125" style="256" customWidth="1"/>
    <col min="3087" max="3087" width="11.421875" style="256" bestFit="1" customWidth="1"/>
    <col min="3088" max="3328" width="9.28125" style="256" customWidth="1"/>
    <col min="3329" max="3332" width="12.421875" style="256" customWidth="1"/>
    <col min="3333" max="3333" width="10.28125" style="256" customWidth="1"/>
    <col min="3334" max="3335" width="12.421875" style="256" customWidth="1"/>
    <col min="3336" max="3337" width="10.28125" style="256" customWidth="1"/>
    <col min="3338" max="3340" width="9.28125" style="256" hidden="1" customWidth="1"/>
    <col min="3341" max="3341" width="5.7109375" style="256" customWidth="1"/>
    <col min="3342" max="3342" width="9.28125" style="256" customWidth="1"/>
    <col min="3343" max="3343" width="11.421875" style="256" bestFit="1" customWidth="1"/>
    <col min="3344" max="3584" width="9.28125" style="256" customWidth="1"/>
    <col min="3585" max="3588" width="12.421875" style="256" customWidth="1"/>
    <col min="3589" max="3589" width="10.28125" style="256" customWidth="1"/>
    <col min="3590" max="3591" width="12.421875" style="256" customWidth="1"/>
    <col min="3592" max="3593" width="10.28125" style="256" customWidth="1"/>
    <col min="3594" max="3596" width="9.28125" style="256" hidden="1" customWidth="1"/>
    <col min="3597" max="3597" width="5.7109375" style="256" customWidth="1"/>
    <col min="3598" max="3598" width="9.28125" style="256" customWidth="1"/>
    <col min="3599" max="3599" width="11.421875" style="256" bestFit="1" customWidth="1"/>
    <col min="3600" max="3840" width="9.28125" style="256" customWidth="1"/>
    <col min="3841" max="3844" width="12.421875" style="256" customWidth="1"/>
    <col min="3845" max="3845" width="10.28125" style="256" customWidth="1"/>
    <col min="3846" max="3847" width="12.421875" style="256" customWidth="1"/>
    <col min="3848" max="3849" width="10.28125" style="256" customWidth="1"/>
    <col min="3850" max="3852" width="9.28125" style="256" hidden="1" customWidth="1"/>
    <col min="3853" max="3853" width="5.7109375" style="256" customWidth="1"/>
    <col min="3854" max="3854" width="9.28125" style="256" customWidth="1"/>
    <col min="3855" max="3855" width="11.421875" style="256" bestFit="1" customWidth="1"/>
    <col min="3856" max="4096" width="9.28125" style="256" customWidth="1"/>
    <col min="4097" max="4100" width="12.421875" style="256" customWidth="1"/>
    <col min="4101" max="4101" width="10.28125" style="256" customWidth="1"/>
    <col min="4102" max="4103" width="12.421875" style="256" customWidth="1"/>
    <col min="4104" max="4105" width="10.28125" style="256" customWidth="1"/>
    <col min="4106" max="4108" width="9.28125" style="256" hidden="1" customWidth="1"/>
    <col min="4109" max="4109" width="5.7109375" style="256" customWidth="1"/>
    <col min="4110" max="4110" width="9.28125" style="256" customWidth="1"/>
    <col min="4111" max="4111" width="11.421875" style="256" bestFit="1" customWidth="1"/>
    <col min="4112" max="4352" width="9.28125" style="256" customWidth="1"/>
    <col min="4353" max="4356" width="12.421875" style="256" customWidth="1"/>
    <col min="4357" max="4357" width="10.28125" style="256" customWidth="1"/>
    <col min="4358" max="4359" width="12.421875" style="256" customWidth="1"/>
    <col min="4360" max="4361" width="10.28125" style="256" customWidth="1"/>
    <col min="4362" max="4364" width="9.28125" style="256" hidden="1" customWidth="1"/>
    <col min="4365" max="4365" width="5.7109375" style="256" customWidth="1"/>
    <col min="4366" max="4366" width="9.28125" style="256" customWidth="1"/>
    <col min="4367" max="4367" width="11.421875" style="256" bestFit="1" customWidth="1"/>
    <col min="4368" max="4608" width="9.28125" style="256" customWidth="1"/>
    <col min="4609" max="4612" width="12.421875" style="256" customWidth="1"/>
    <col min="4613" max="4613" width="10.28125" style="256" customWidth="1"/>
    <col min="4614" max="4615" width="12.421875" style="256" customWidth="1"/>
    <col min="4616" max="4617" width="10.28125" style="256" customWidth="1"/>
    <col min="4618" max="4620" width="9.28125" style="256" hidden="1" customWidth="1"/>
    <col min="4621" max="4621" width="5.7109375" style="256" customWidth="1"/>
    <col min="4622" max="4622" width="9.28125" style="256" customWidth="1"/>
    <col min="4623" max="4623" width="11.421875" style="256" bestFit="1" customWidth="1"/>
    <col min="4624" max="4864" width="9.28125" style="256" customWidth="1"/>
    <col min="4865" max="4868" width="12.421875" style="256" customWidth="1"/>
    <col min="4869" max="4869" width="10.28125" style="256" customWidth="1"/>
    <col min="4870" max="4871" width="12.421875" style="256" customWidth="1"/>
    <col min="4872" max="4873" width="10.28125" style="256" customWidth="1"/>
    <col min="4874" max="4876" width="9.28125" style="256" hidden="1" customWidth="1"/>
    <col min="4877" max="4877" width="5.7109375" style="256" customWidth="1"/>
    <col min="4878" max="4878" width="9.28125" style="256" customWidth="1"/>
    <col min="4879" max="4879" width="11.421875" style="256" bestFit="1" customWidth="1"/>
    <col min="4880" max="5120" width="9.28125" style="256" customWidth="1"/>
    <col min="5121" max="5124" width="12.421875" style="256" customWidth="1"/>
    <col min="5125" max="5125" width="10.28125" style="256" customWidth="1"/>
    <col min="5126" max="5127" width="12.421875" style="256" customWidth="1"/>
    <col min="5128" max="5129" width="10.28125" style="256" customWidth="1"/>
    <col min="5130" max="5132" width="9.28125" style="256" hidden="1" customWidth="1"/>
    <col min="5133" max="5133" width="5.7109375" style="256" customWidth="1"/>
    <col min="5134" max="5134" width="9.28125" style="256" customWidth="1"/>
    <col min="5135" max="5135" width="11.421875" style="256" bestFit="1" customWidth="1"/>
    <col min="5136" max="5376" width="9.28125" style="256" customWidth="1"/>
    <col min="5377" max="5380" width="12.421875" style="256" customWidth="1"/>
    <col min="5381" max="5381" width="10.28125" style="256" customWidth="1"/>
    <col min="5382" max="5383" width="12.421875" style="256" customWidth="1"/>
    <col min="5384" max="5385" width="10.28125" style="256" customWidth="1"/>
    <col min="5386" max="5388" width="9.28125" style="256" hidden="1" customWidth="1"/>
    <col min="5389" max="5389" width="5.7109375" style="256" customWidth="1"/>
    <col min="5390" max="5390" width="9.28125" style="256" customWidth="1"/>
    <col min="5391" max="5391" width="11.421875" style="256" bestFit="1" customWidth="1"/>
    <col min="5392" max="5632" width="9.28125" style="256" customWidth="1"/>
    <col min="5633" max="5636" width="12.421875" style="256" customWidth="1"/>
    <col min="5637" max="5637" width="10.28125" style="256" customWidth="1"/>
    <col min="5638" max="5639" width="12.421875" style="256" customWidth="1"/>
    <col min="5640" max="5641" width="10.28125" style="256" customWidth="1"/>
    <col min="5642" max="5644" width="9.28125" style="256" hidden="1" customWidth="1"/>
    <col min="5645" max="5645" width="5.7109375" style="256" customWidth="1"/>
    <col min="5646" max="5646" width="9.28125" style="256" customWidth="1"/>
    <col min="5647" max="5647" width="11.421875" style="256" bestFit="1" customWidth="1"/>
    <col min="5648" max="5888" width="9.28125" style="256" customWidth="1"/>
    <col min="5889" max="5892" width="12.421875" style="256" customWidth="1"/>
    <col min="5893" max="5893" width="10.28125" style="256" customWidth="1"/>
    <col min="5894" max="5895" width="12.421875" style="256" customWidth="1"/>
    <col min="5896" max="5897" width="10.28125" style="256" customWidth="1"/>
    <col min="5898" max="5900" width="9.28125" style="256" hidden="1" customWidth="1"/>
    <col min="5901" max="5901" width="5.7109375" style="256" customWidth="1"/>
    <col min="5902" max="5902" width="9.28125" style="256" customWidth="1"/>
    <col min="5903" max="5903" width="11.421875" style="256" bestFit="1" customWidth="1"/>
    <col min="5904" max="6144" width="9.28125" style="256" customWidth="1"/>
    <col min="6145" max="6148" width="12.421875" style="256" customWidth="1"/>
    <col min="6149" max="6149" width="10.28125" style="256" customWidth="1"/>
    <col min="6150" max="6151" width="12.421875" style="256" customWidth="1"/>
    <col min="6152" max="6153" width="10.28125" style="256" customWidth="1"/>
    <col min="6154" max="6156" width="9.28125" style="256" hidden="1" customWidth="1"/>
    <col min="6157" max="6157" width="5.7109375" style="256" customWidth="1"/>
    <col min="6158" max="6158" width="9.28125" style="256" customWidth="1"/>
    <col min="6159" max="6159" width="11.421875" style="256" bestFit="1" customWidth="1"/>
    <col min="6160" max="6400" width="9.28125" style="256" customWidth="1"/>
    <col min="6401" max="6404" width="12.421875" style="256" customWidth="1"/>
    <col min="6405" max="6405" width="10.28125" style="256" customWidth="1"/>
    <col min="6406" max="6407" width="12.421875" style="256" customWidth="1"/>
    <col min="6408" max="6409" width="10.28125" style="256" customWidth="1"/>
    <col min="6410" max="6412" width="9.28125" style="256" hidden="1" customWidth="1"/>
    <col min="6413" max="6413" width="5.7109375" style="256" customWidth="1"/>
    <col min="6414" max="6414" width="9.28125" style="256" customWidth="1"/>
    <col min="6415" max="6415" width="11.421875" style="256" bestFit="1" customWidth="1"/>
    <col min="6416" max="6656" width="9.28125" style="256" customWidth="1"/>
    <col min="6657" max="6660" width="12.421875" style="256" customWidth="1"/>
    <col min="6661" max="6661" width="10.28125" style="256" customWidth="1"/>
    <col min="6662" max="6663" width="12.421875" style="256" customWidth="1"/>
    <col min="6664" max="6665" width="10.28125" style="256" customWidth="1"/>
    <col min="6666" max="6668" width="9.28125" style="256" hidden="1" customWidth="1"/>
    <col min="6669" max="6669" width="5.7109375" style="256" customWidth="1"/>
    <col min="6670" max="6670" width="9.28125" style="256" customWidth="1"/>
    <col min="6671" max="6671" width="11.421875" style="256" bestFit="1" customWidth="1"/>
    <col min="6672" max="6912" width="9.28125" style="256" customWidth="1"/>
    <col min="6913" max="6916" width="12.421875" style="256" customWidth="1"/>
    <col min="6917" max="6917" width="10.28125" style="256" customWidth="1"/>
    <col min="6918" max="6919" width="12.421875" style="256" customWidth="1"/>
    <col min="6920" max="6921" width="10.28125" style="256" customWidth="1"/>
    <col min="6922" max="6924" width="9.28125" style="256" hidden="1" customWidth="1"/>
    <col min="6925" max="6925" width="5.7109375" style="256" customWidth="1"/>
    <col min="6926" max="6926" width="9.28125" style="256" customWidth="1"/>
    <col min="6927" max="6927" width="11.421875" style="256" bestFit="1" customWidth="1"/>
    <col min="6928" max="7168" width="9.28125" style="256" customWidth="1"/>
    <col min="7169" max="7172" width="12.421875" style="256" customWidth="1"/>
    <col min="7173" max="7173" width="10.28125" style="256" customWidth="1"/>
    <col min="7174" max="7175" width="12.421875" style="256" customWidth="1"/>
    <col min="7176" max="7177" width="10.28125" style="256" customWidth="1"/>
    <col min="7178" max="7180" width="9.28125" style="256" hidden="1" customWidth="1"/>
    <col min="7181" max="7181" width="5.7109375" style="256" customWidth="1"/>
    <col min="7182" max="7182" width="9.28125" style="256" customWidth="1"/>
    <col min="7183" max="7183" width="11.421875" style="256" bestFit="1" customWidth="1"/>
    <col min="7184" max="7424" width="9.28125" style="256" customWidth="1"/>
    <col min="7425" max="7428" width="12.421875" style="256" customWidth="1"/>
    <col min="7429" max="7429" width="10.28125" style="256" customWidth="1"/>
    <col min="7430" max="7431" width="12.421875" style="256" customWidth="1"/>
    <col min="7432" max="7433" width="10.28125" style="256" customWidth="1"/>
    <col min="7434" max="7436" width="9.28125" style="256" hidden="1" customWidth="1"/>
    <col min="7437" max="7437" width="5.7109375" style="256" customWidth="1"/>
    <col min="7438" max="7438" width="9.28125" style="256" customWidth="1"/>
    <col min="7439" max="7439" width="11.421875" style="256" bestFit="1" customWidth="1"/>
    <col min="7440" max="7680" width="9.28125" style="256" customWidth="1"/>
    <col min="7681" max="7684" width="12.421875" style="256" customWidth="1"/>
    <col min="7685" max="7685" width="10.28125" style="256" customWidth="1"/>
    <col min="7686" max="7687" width="12.421875" style="256" customWidth="1"/>
    <col min="7688" max="7689" width="10.28125" style="256" customWidth="1"/>
    <col min="7690" max="7692" width="9.28125" style="256" hidden="1" customWidth="1"/>
    <col min="7693" max="7693" width="5.7109375" style="256" customWidth="1"/>
    <col min="7694" max="7694" width="9.28125" style="256" customWidth="1"/>
    <col min="7695" max="7695" width="11.421875" style="256" bestFit="1" customWidth="1"/>
    <col min="7696" max="7936" width="9.28125" style="256" customWidth="1"/>
    <col min="7937" max="7940" width="12.421875" style="256" customWidth="1"/>
    <col min="7941" max="7941" width="10.28125" style="256" customWidth="1"/>
    <col min="7942" max="7943" width="12.421875" style="256" customWidth="1"/>
    <col min="7944" max="7945" width="10.28125" style="256" customWidth="1"/>
    <col min="7946" max="7948" width="9.28125" style="256" hidden="1" customWidth="1"/>
    <col min="7949" max="7949" width="5.7109375" style="256" customWidth="1"/>
    <col min="7950" max="7950" width="9.28125" style="256" customWidth="1"/>
    <col min="7951" max="7951" width="11.421875" style="256" bestFit="1" customWidth="1"/>
    <col min="7952" max="8192" width="9.28125" style="256" customWidth="1"/>
    <col min="8193" max="8196" width="12.421875" style="256" customWidth="1"/>
    <col min="8197" max="8197" width="10.28125" style="256" customWidth="1"/>
    <col min="8198" max="8199" width="12.421875" style="256" customWidth="1"/>
    <col min="8200" max="8201" width="10.28125" style="256" customWidth="1"/>
    <col min="8202" max="8204" width="9.28125" style="256" hidden="1" customWidth="1"/>
    <col min="8205" max="8205" width="5.7109375" style="256" customWidth="1"/>
    <col min="8206" max="8206" width="9.28125" style="256" customWidth="1"/>
    <col min="8207" max="8207" width="11.421875" style="256" bestFit="1" customWidth="1"/>
    <col min="8208" max="8448" width="9.28125" style="256" customWidth="1"/>
    <col min="8449" max="8452" width="12.421875" style="256" customWidth="1"/>
    <col min="8453" max="8453" width="10.28125" style="256" customWidth="1"/>
    <col min="8454" max="8455" width="12.421875" style="256" customWidth="1"/>
    <col min="8456" max="8457" width="10.28125" style="256" customWidth="1"/>
    <col min="8458" max="8460" width="9.28125" style="256" hidden="1" customWidth="1"/>
    <col min="8461" max="8461" width="5.7109375" style="256" customWidth="1"/>
    <col min="8462" max="8462" width="9.28125" style="256" customWidth="1"/>
    <col min="8463" max="8463" width="11.421875" style="256" bestFit="1" customWidth="1"/>
    <col min="8464" max="8704" width="9.28125" style="256" customWidth="1"/>
    <col min="8705" max="8708" width="12.421875" style="256" customWidth="1"/>
    <col min="8709" max="8709" width="10.28125" style="256" customWidth="1"/>
    <col min="8710" max="8711" width="12.421875" style="256" customWidth="1"/>
    <col min="8712" max="8713" width="10.28125" style="256" customWidth="1"/>
    <col min="8714" max="8716" width="9.28125" style="256" hidden="1" customWidth="1"/>
    <col min="8717" max="8717" width="5.7109375" style="256" customWidth="1"/>
    <col min="8718" max="8718" width="9.28125" style="256" customWidth="1"/>
    <col min="8719" max="8719" width="11.421875" style="256" bestFit="1" customWidth="1"/>
    <col min="8720" max="8960" width="9.28125" style="256" customWidth="1"/>
    <col min="8961" max="8964" width="12.421875" style="256" customWidth="1"/>
    <col min="8965" max="8965" width="10.28125" style="256" customWidth="1"/>
    <col min="8966" max="8967" width="12.421875" style="256" customWidth="1"/>
    <col min="8968" max="8969" width="10.28125" style="256" customWidth="1"/>
    <col min="8970" max="8972" width="9.28125" style="256" hidden="1" customWidth="1"/>
    <col min="8973" max="8973" width="5.7109375" style="256" customWidth="1"/>
    <col min="8974" max="8974" width="9.28125" style="256" customWidth="1"/>
    <col min="8975" max="8975" width="11.421875" style="256" bestFit="1" customWidth="1"/>
    <col min="8976" max="9216" width="9.28125" style="256" customWidth="1"/>
    <col min="9217" max="9220" width="12.421875" style="256" customWidth="1"/>
    <col min="9221" max="9221" width="10.28125" style="256" customWidth="1"/>
    <col min="9222" max="9223" width="12.421875" style="256" customWidth="1"/>
    <col min="9224" max="9225" width="10.28125" style="256" customWidth="1"/>
    <col min="9226" max="9228" width="9.28125" style="256" hidden="1" customWidth="1"/>
    <col min="9229" max="9229" width="5.7109375" style="256" customWidth="1"/>
    <col min="9230" max="9230" width="9.28125" style="256" customWidth="1"/>
    <col min="9231" max="9231" width="11.421875" style="256" bestFit="1" customWidth="1"/>
    <col min="9232" max="9472" width="9.28125" style="256" customWidth="1"/>
    <col min="9473" max="9476" width="12.421875" style="256" customWidth="1"/>
    <col min="9477" max="9477" width="10.28125" style="256" customWidth="1"/>
    <col min="9478" max="9479" width="12.421875" style="256" customWidth="1"/>
    <col min="9480" max="9481" width="10.28125" style="256" customWidth="1"/>
    <col min="9482" max="9484" width="9.28125" style="256" hidden="1" customWidth="1"/>
    <col min="9485" max="9485" width="5.7109375" style="256" customWidth="1"/>
    <col min="9486" max="9486" width="9.28125" style="256" customWidth="1"/>
    <col min="9487" max="9487" width="11.421875" style="256" bestFit="1" customWidth="1"/>
    <col min="9488" max="9728" width="9.28125" style="256" customWidth="1"/>
    <col min="9729" max="9732" width="12.421875" style="256" customWidth="1"/>
    <col min="9733" max="9733" width="10.28125" style="256" customWidth="1"/>
    <col min="9734" max="9735" width="12.421875" style="256" customWidth="1"/>
    <col min="9736" max="9737" width="10.28125" style="256" customWidth="1"/>
    <col min="9738" max="9740" width="9.28125" style="256" hidden="1" customWidth="1"/>
    <col min="9741" max="9741" width="5.7109375" style="256" customWidth="1"/>
    <col min="9742" max="9742" width="9.28125" style="256" customWidth="1"/>
    <col min="9743" max="9743" width="11.421875" style="256" bestFit="1" customWidth="1"/>
    <col min="9744" max="9984" width="9.28125" style="256" customWidth="1"/>
    <col min="9985" max="9988" width="12.421875" style="256" customWidth="1"/>
    <col min="9989" max="9989" width="10.28125" style="256" customWidth="1"/>
    <col min="9990" max="9991" width="12.421875" style="256" customWidth="1"/>
    <col min="9992" max="9993" width="10.28125" style="256" customWidth="1"/>
    <col min="9994" max="9996" width="9.28125" style="256" hidden="1" customWidth="1"/>
    <col min="9997" max="9997" width="5.7109375" style="256" customWidth="1"/>
    <col min="9998" max="9998" width="9.28125" style="256" customWidth="1"/>
    <col min="9999" max="9999" width="11.421875" style="256" bestFit="1" customWidth="1"/>
    <col min="10000" max="10240" width="9.28125" style="256" customWidth="1"/>
    <col min="10241" max="10244" width="12.421875" style="256" customWidth="1"/>
    <col min="10245" max="10245" width="10.28125" style="256" customWidth="1"/>
    <col min="10246" max="10247" width="12.421875" style="256" customWidth="1"/>
    <col min="10248" max="10249" width="10.28125" style="256" customWidth="1"/>
    <col min="10250" max="10252" width="9.28125" style="256" hidden="1" customWidth="1"/>
    <col min="10253" max="10253" width="5.7109375" style="256" customWidth="1"/>
    <col min="10254" max="10254" width="9.28125" style="256" customWidth="1"/>
    <col min="10255" max="10255" width="11.421875" style="256" bestFit="1" customWidth="1"/>
    <col min="10256" max="10496" width="9.28125" style="256" customWidth="1"/>
    <col min="10497" max="10500" width="12.421875" style="256" customWidth="1"/>
    <col min="10501" max="10501" width="10.28125" style="256" customWidth="1"/>
    <col min="10502" max="10503" width="12.421875" style="256" customWidth="1"/>
    <col min="10504" max="10505" width="10.28125" style="256" customWidth="1"/>
    <col min="10506" max="10508" width="9.28125" style="256" hidden="1" customWidth="1"/>
    <col min="10509" max="10509" width="5.7109375" style="256" customWidth="1"/>
    <col min="10510" max="10510" width="9.28125" style="256" customWidth="1"/>
    <col min="10511" max="10511" width="11.421875" style="256" bestFit="1" customWidth="1"/>
    <col min="10512" max="10752" width="9.28125" style="256" customWidth="1"/>
    <col min="10753" max="10756" width="12.421875" style="256" customWidth="1"/>
    <col min="10757" max="10757" width="10.28125" style="256" customWidth="1"/>
    <col min="10758" max="10759" width="12.421875" style="256" customWidth="1"/>
    <col min="10760" max="10761" width="10.28125" style="256" customWidth="1"/>
    <col min="10762" max="10764" width="9.28125" style="256" hidden="1" customWidth="1"/>
    <col min="10765" max="10765" width="5.7109375" style="256" customWidth="1"/>
    <col min="10766" max="10766" width="9.28125" style="256" customWidth="1"/>
    <col min="10767" max="10767" width="11.421875" style="256" bestFit="1" customWidth="1"/>
    <col min="10768" max="11008" width="9.28125" style="256" customWidth="1"/>
    <col min="11009" max="11012" width="12.421875" style="256" customWidth="1"/>
    <col min="11013" max="11013" width="10.28125" style="256" customWidth="1"/>
    <col min="11014" max="11015" width="12.421875" style="256" customWidth="1"/>
    <col min="11016" max="11017" width="10.28125" style="256" customWidth="1"/>
    <col min="11018" max="11020" width="9.28125" style="256" hidden="1" customWidth="1"/>
    <col min="11021" max="11021" width="5.7109375" style="256" customWidth="1"/>
    <col min="11022" max="11022" width="9.28125" style="256" customWidth="1"/>
    <col min="11023" max="11023" width="11.421875" style="256" bestFit="1" customWidth="1"/>
    <col min="11024" max="11264" width="9.28125" style="256" customWidth="1"/>
    <col min="11265" max="11268" width="12.421875" style="256" customWidth="1"/>
    <col min="11269" max="11269" width="10.28125" style="256" customWidth="1"/>
    <col min="11270" max="11271" width="12.421875" style="256" customWidth="1"/>
    <col min="11272" max="11273" width="10.28125" style="256" customWidth="1"/>
    <col min="11274" max="11276" width="9.28125" style="256" hidden="1" customWidth="1"/>
    <col min="11277" max="11277" width="5.7109375" style="256" customWidth="1"/>
    <col min="11278" max="11278" width="9.28125" style="256" customWidth="1"/>
    <col min="11279" max="11279" width="11.421875" style="256" bestFit="1" customWidth="1"/>
    <col min="11280" max="11520" width="9.28125" style="256" customWidth="1"/>
    <col min="11521" max="11524" width="12.421875" style="256" customWidth="1"/>
    <col min="11525" max="11525" width="10.28125" style="256" customWidth="1"/>
    <col min="11526" max="11527" width="12.421875" style="256" customWidth="1"/>
    <col min="11528" max="11529" width="10.28125" style="256" customWidth="1"/>
    <col min="11530" max="11532" width="9.28125" style="256" hidden="1" customWidth="1"/>
    <col min="11533" max="11533" width="5.7109375" style="256" customWidth="1"/>
    <col min="11534" max="11534" width="9.28125" style="256" customWidth="1"/>
    <col min="11535" max="11535" width="11.421875" style="256" bestFit="1" customWidth="1"/>
    <col min="11536" max="11776" width="9.28125" style="256" customWidth="1"/>
    <col min="11777" max="11780" width="12.421875" style="256" customWidth="1"/>
    <col min="11781" max="11781" width="10.28125" style="256" customWidth="1"/>
    <col min="11782" max="11783" width="12.421875" style="256" customWidth="1"/>
    <col min="11784" max="11785" width="10.28125" style="256" customWidth="1"/>
    <col min="11786" max="11788" width="9.28125" style="256" hidden="1" customWidth="1"/>
    <col min="11789" max="11789" width="5.7109375" style="256" customWidth="1"/>
    <col min="11790" max="11790" width="9.28125" style="256" customWidth="1"/>
    <col min="11791" max="11791" width="11.421875" style="256" bestFit="1" customWidth="1"/>
    <col min="11792" max="12032" width="9.28125" style="256" customWidth="1"/>
    <col min="12033" max="12036" width="12.421875" style="256" customWidth="1"/>
    <col min="12037" max="12037" width="10.28125" style="256" customWidth="1"/>
    <col min="12038" max="12039" width="12.421875" style="256" customWidth="1"/>
    <col min="12040" max="12041" width="10.28125" style="256" customWidth="1"/>
    <col min="12042" max="12044" width="9.28125" style="256" hidden="1" customWidth="1"/>
    <col min="12045" max="12045" width="5.7109375" style="256" customWidth="1"/>
    <col min="12046" max="12046" width="9.28125" style="256" customWidth="1"/>
    <col min="12047" max="12047" width="11.421875" style="256" bestFit="1" customWidth="1"/>
    <col min="12048" max="12288" width="9.28125" style="256" customWidth="1"/>
    <col min="12289" max="12292" width="12.421875" style="256" customWidth="1"/>
    <col min="12293" max="12293" width="10.28125" style="256" customWidth="1"/>
    <col min="12294" max="12295" width="12.421875" style="256" customWidth="1"/>
    <col min="12296" max="12297" width="10.28125" style="256" customWidth="1"/>
    <col min="12298" max="12300" width="9.28125" style="256" hidden="1" customWidth="1"/>
    <col min="12301" max="12301" width="5.7109375" style="256" customWidth="1"/>
    <col min="12302" max="12302" width="9.28125" style="256" customWidth="1"/>
    <col min="12303" max="12303" width="11.421875" style="256" bestFit="1" customWidth="1"/>
    <col min="12304" max="12544" width="9.28125" style="256" customWidth="1"/>
    <col min="12545" max="12548" width="12.421875" style="256" customWidth="1"/>
    <col min="12549" max="12549" width="10.28125" style="256" customWidth="1"/>
    <col min="12550" max="12551" width="12.421875" style="256" customWidth="1"/>
    <col min="12552" max="12553" width="10.28125" style="256" customWidth="1"/>
    <col min="12554" max="12556" width="9.28125" style="256" hidden="1" customWidth="1"/>
    <col min="12557" max="12557" width="5.7109375" style="256" customWidth="1"/>
    <col min="12558" max="12558" width="9.28125" style="256" customWidth="1"/>
    <col min="12559" max="12559" width="11.421875" style="256" bestFit="1" customWidth="1"/>
    <col min="12560" max="12800" width="9.28125" style="256" customWidth="1"/>
    <col min="12801" max="12804" width="12.421875" style="256" customWidth="1"/>
    <col min="12805" max="12805" width="10.28125" style="256" customWidth="1"/>
    <col min="12806" max="12807" width="12.421875" style="256" customWidth="1"/>
    <col min="12808" max="12809" width="10.28125" style="256" customWidth="1"/>
    <col min="12810" max="12812" width="9.28125" style="256" hidden="1" customWidth="1"/>
    <col min="12813" max="12813" width="5.7109375" style="256" customWidth="1"/>
    <col min="12814" max="12814" width="9.28125" style="256" customWidth="1"/>
    <col min="12815" max="12815" width="11.421875" style="256" bestFit="1" customWidth="1"/>
    <col min="12816" max="13056" width="9.28125" style="256" customWidth="1"/>
    <col min="13057" max="13060" width="12.421875" style="256" customWidth="1"/>
    <col min="13061" max="13061" width="10.28125" style="256" customWidth="1"/>
    <col min="13062" max="13063" width="12.421875" style="256" customWidth="1"/>
    <col min="13064" max="13065" width="10.28125" style="256" customWidth="1"/>
    <col min="13066" max="13068" width="9.28125" style="256" hidden="1" customWidth="1"/>
    <col min="13069" max="13069" width="5.7109375" style="256" customWidth="1"/>
    <col min="13070" max="13070" width="9.28125" style="256" customWidth="1"/>
    <col min="13071" max="13071" width="11.421875" style="256" bestFit="1" customWidth="1"/>
    <col min="13072" max="13312" width="9.28125" style="256" customWidth="1"/>
    <col min="13313" max="13316" width="12.421875" style="256" customWidth="1"/>
    <col min="13317" max="13317" width="10.28125" style="256" customWidth="1"/>
    <col min="13318" max="13319" width="12.421875" style="256" customWidth="1"/>
    <col min="13320" max="13321" width="10.28125" style="256" customWidth="1"/>
    <col min="13322" max="13324" width="9.28125" style="256" hidden="1" customWidth="1"/>
    <col min="13325" max="13325" width="5.7109375" style="256" customWidth="1"/>
    <col min="13326" max="13326" width="9.28125" style="256" customWidth="1"/>
    <col min="13327" max="13327" width="11.421875" style="256" bestFit="1" customWidth="1"/>
    <col min="13328" max="13568" width="9.28125" style="256" customWidth="1"/>
    <col min="13569" max="13572" width="12.421875" style="256" customWidth="1"/>
    <col min="13573" max="13573" width="10.28125" style="256" customWidth="1"/>
    <col min="13574" max="13575" width="12.421875" style="256" customWidth="1"/>
    <col min="13576" max="13577" width="10.28125" style="256" customWidth="1"/>
    <col min="13578" max="13580" width="9.28125" style="256" hidden="1" customWidth="1"/>
    <col min="13581" max="13581" width="5.7109375" style="256" customWidth="1"/>
    <col min="13582" max="13582" width="9.28125" style="256" customWidth="1"/>
    <col min="13583" max="13583" width="11.421875" style="256" bestFit="1" customWidth="1"/>
    <col min="13584" max="13824" width="9.28125" style="256" customWidth="1"/>
    <col min="13825" max="13828" width="12.421875" style="256" customWidth="1"/>
    <col min="13829" max="13829" width="10.28125" style="256" customWidth="1"/>
    <col min="13830" max="13831" width="12.421875" style="256" customWidth="1"/>
    <col min="13832" max="13833" width="10.28125" style="256" customWidth="1"/>
    <col min="13834" max="13836" width="9.28125" style="256" hidden="1" customWidth="1"/>
    <col min="13837" max="13837" width="5.7109375" style="256" customWidth="1"/>
    <col min="13838" max="13838" width="9.28125" style="256" customWidth="1"/>
    <col min="13839" max="13839" width="11.421875" style="256" bestFit="1" customWidth="1"/>
    <col min="13840" max="14080" width="9.28125" style="256" customWidth="1"/>
    <col min="14081" max="14084" width="12.421875" style="256" customWidth="1"/>
    <col min="14085" max="14085" width="10.28125" style="256" customWidth="1"/>
    <col min="14086" max="14087" width="12.421875" style="256" customWidth="1"/>
    <col min="14088" max="14089" width="10.28125" style="256" customWidth="1"/>
    <col min="14090" max="14092" width="9.28125" style="256" hidden="1" customWidth="1"/>
    <col min="14093" max="14093" width="5.7109375" style="256" customWidth="1"/>
    <col min="14094" max="14094" width="9.28125" style="256" customWidth="1"/>
    <col min="14095" max="14095" width="11.421875" style="256" bestFit="1" customWidth="1"/>
    <col min="14096" max="14336" width="9.28125" style="256" customWidth="1"/>
    <col min="14337" max="14340" width="12.421875" style="256" customWidth="1"/>
    <col min="14341" max="14341" width="10.28125" style="256" customWidth="1"/>
    <col min="14342" max="14343" width="12.421875" style="256" customWidth="1"/>
    <col min="14344" max="14345" width="10.28125" style="256" customWidth="1"/>
    <col min="14346" max="14348" width="9.28125" style="256" hidden="1" customWidth="1"/>
    <col min="14349" max="14349" width="5.7109375" style="256" customWidth="1"/>
    <col min="14350" max="14350" width="9.28125" style="256" customWidth="1"/>
    <col min="14351" max="14351" width="11.421875" style="256" bestFit="1" customWidth="1"/>
    <col min="14352" max="14592" width="9.28125" style="256" customWidth="1"/>
    <col min="14593" max="14596" width="12.421875" style="256" customWidth="1"/>
    <col min="14597" max="14597" width="10.28125" style="256" customWidth="1"/>
    <col min="14598" max="14599" width="12.421875" style="256" customWidth="1"/>
    <col min="14600" max="14601" width="10.28125" style="256" customWidth="1"/>
    <col min="14602" max="14604" width="9.28125" style="256" hidden="1" customWidth="1"/>
    <col min="14605" max="14605" width="5.7109375" style="256" customWidth="1"/>
    <col min="14606" max="14606" width="9.28125" style="256" customWidth="1"/>
    <col min="14607" max="14607" width="11.421875" style="256" bestFit="1" customWidth="1"/>
    <col min="14608" max="14848" width="9.28125" style="256" customWidth="1"/>
    <col min="14849" max="14852" width="12.421875" style="256" customWidth="1"/>
    <col min="14853" max="14853" width="10.28125" style="256" customWidth="1"/>
    <col min="14854" max="14855" width="12.421875" style="256" customWidth="1"/>
    <col min="14856" max="14857" width="10.28125" style="256" customWidth="1"/>
    <col min="14858" max="14860" width="9.28125" style="256" hidden="1" customWidth="1"/>
    <col min="14861" max="14861" width="5.7109375" style="256" customWidth="1"/>
    <col min="14862" max="14862" width="9.28125" style="256" customWidth="1"/>
    <col min="14863" max="14863" width="11.421875" style="256" bestFit="1" customWidth="1"/>
    <col min="14864" max="15104" width="9.28125" style="256" customWidth="1"/>
    <col min="15105" max="15108" width="12.421875" style="256" customWidth="1"/>
    <col min="15109" max="15109" width="10.28125" style="256" customWidth="1"/>
    <col min="15110" max="15111" width="12.421875" style="256" customWidth="1"/>
    <col min="15112" max="15113" width="10.28125" style="256" customWidth="1"/>
    <col min="15114" max="15116" width="9.28125" style="256" hidden="1" customWidth="1"/>
    <col min="15117" max="15117" width="5.7109375" style="256" customWidth="1"/>
    <col min="15118" max="15118" width="9.28125" style="256" customWidth="1"/>
    <col min="15119" max="15119" width="11.421875" style="256" bestFit="1" customWidth="1"/>
    <col min="15120" max="15360" width="9.28125" style="256" customWidth="1"/>
    <col min="15361" max="15364" width="12.421875" style="256" customWidth="1"/>
    <col min="15365" max="15365" width="10.28125" style="256" customWidth="1"/>
    <col min="15366" max="15367" width="12.421875" style="256" customWidth="1"/>
    <col min="15368" max="15369" width="10.28125" style="256" customWidth="1"/>
    <col min="15370" max="15372" width="9.28125" style="256" hidden="1" customWidth="1"/>
    <col min="15373" max="15373" width="5.7109375" style="256" customWidth="1"/>
    <col min="15374" max="15374" width="9.28125" style="256" customWidth="1"/>
    <col min="15375" max="15375" width="11.421875" style="256" bestFit="1" customWidth="1"/>
    <col min="15376" max="15616" width="9.28125" style="256" customWidth="1"/>
    <col min="15617" max="15620" width="12.421875" style="256" customWidth="1"/>
    <col min="15621" max="15621" width="10.28125" style="256" customWidth="1"/>
    <col min="15622" max="15623" width="12.421875" style="256" customWidth="1"/>
    <col min="15624" max="15625" width="10.28125" style="256" customWidth="1"/>
    <col min="15626" max="15628" width="9.28125" style="256" hidden="1" customWidth="1"/>
    <col min="15629" max="15629" width="5.7109375" style="256" customWidth="1"/>
    <col min="15630" max="15630" width="9.28125" style="256" customWidth="1"/>
    <col min="15631" max="15631" width="11.421875" style="256" bestFit="1" customWidth="1"/>
    <col min="15632" max="15872" width="9.28125" style="256" customWidth="1"/>
    <col min="15873" max="15876" width="12.421875" style="256" customWidth="1"/>
    <col min="15877" max="15877" width="10.28125" style="256" customWidth="1"/>
    <col min="15878" max="15879" width="12.421875" style="256" customWidth="1"/>
    <col min="15880" max="15881" width="10.28125" style="256" customWidth="1"/>
    <col min="15882" max="15884" width="9.28125" style="256" hidden="1" customWidth="1"/>
    <col min="15885" max="15885" width="5.7109375" style="256" customWidth="1"/>
    <col min="15886" max="15886" width="9.28125" style="256" customWidth="1"/>
    <col min="15887" max="15887" width="11.421875" style="256" bestFit="1" customWidth="1"/>
    <col min="15888" max="16128" width="9.28125" style="256" customWidth="1"/>
    <col min="16129" max="16132" width="12.421875" style="256" customWidth="1"/>
    <col min="16133" max="16133" width="10.28125" style="256" customWidth="1"/>
    <col min="16134" max="16135" width="12.421875" style="256" customWidth="1"/>
    <col min="16136" max="16137" width="10.28125" style="256" customWidth="1"/>
    <col min="16138" max="16140" width="9.28125" style="256" hidden="1" customWidth="1"/>
    <col min="16141" max="16141" width="5.7109375" style="256" customWidth="1"/>
    <col min="16142" max="16142" width="9.28125" style="256" customWidth="1"/>
    <col min="16143" max="16143" width="11.421875" style="256" bestFit="1" customWidth="1"/>
    <col min="16144" max="16384" width="9.28125" style="256" customWidth="1"/>
  </cols>
  <sheetData>
    <row r="2" spans="1:9" ht="37.5" customHeight="1">
      <c r="A2" s="592" t="s">
        <v>865</v>
      </c>
      <c r="B2" s="592"/>
      <c r="C2" s="593" t="s">
        <v>866</v>
      </c>
      <c r="D2" s="594"/>
      <c r="E2" s="594"/>
      <c r="F2" s="594"/>
      <c r="G2" s="594"/>
      <c r="H2" s="594"/>
      <c r="I2" s="594"/>
    </row>
    <row r="3" spans="1:9" ht="52.5" customHeight="1">
      <c r="A3" s="592"/>
      <c r="B3" s="592"/>
      <c r="C3" s="595" t="s">
        <v>934</v>
      </c>
      <c r="D3" s="595"/>
      <c r="E3" s="595"/>
      <c r="F3" s="595"/>
      <c r="G3" s="595"/>
      <c r="H3" s="595"/>
      <c r="I3" s="595"/>
    </row>
    <row r="4" spans="1:9" ht="19.5" customHeight="1">
      <c r="A4" s="596" t="s">
        <v>868</v>
      </c>
      <c r="B4" s="597"/>
      <c r="C4" s="598" t="s">
        <v>925</v>
      </c>
      <c r="D4" s="598"/>
      <c r="E4" s="598"/>
      <c r="F4" s="598"/>
      <c r="G4" s="598"/>
      <c r="H4" s="598"/>
      <c r="I4" s="598"/>
    </row>
    <row r="5" spans="1:9" ht="30" customHeight="1" thickBot="1">
      <c r="A5" s="599"/>
      <c r="B5" s="599"/>
      <c r="C5" s="600"/>
      <c r="D5" s="600"/>
      <c r="E5" s="600"/>
      <c r="F5" s="600"/>
      <c r="G5" s="600"/>
      <c r="H5" s="600"/>
      <c r="I5" s="600"/>
    </row>
    <row r="6" spans="11:13" ht="15" customHeight="1">
      <c r="K6" s="251" t="s">
        <v>870</v>
      </c>
      <c r="L6" s="252">
        <v>0</v>
      </c>
      <c r="M6" s="601"/>
    </row>
    <row r="7" spans="1:12" ht="24">
      <c r="A7" s="364" t="s">
        <v>871</v>
      </c>
      <c r="B7" s="354"/>
      <c r="C7" s="602"/>
      <c r="D7" s="602"/>
      <c r="E7" s="366" t="s">
        <v>872</v>
      </c>
      <c r="F7" s="367"/>
      <c r="G7" s="603" t="s">
        <v>873</v>
      </c>
      <c r="H7" s="604"/>
      <c r="I7" s="604"/>
      <c r="K7" s="254" t="s">
        <v>741</v>
      </c>
      <c r="L7" s="255">
        <v>0</v>
      </c>
    </row>
    <row r="8" spans="1:7" ht="12">
      <c r="A8" s="360"/>
      <c r="B8" s="360"/>
      <c r="C8" s="360"/>
      <c r="E8" s="352"/>
      <c r="F8" s="352"/>
      <c r="G8" s="352"/>
    </row>
    <row r="9" spans="1:9" ht="12">
      <c r="A9" s="354" t="s">
        <v>874</v>
      </c>
      <c r="B9" s="354"/>
      <c r="C9" s="605"/>
      <c r="D9" s="605"/>
      <c r="E9" s="361"/>
      <c r="F9" s="361"/>
      <c r="G9" s="606"/>
      <c r="H9" s="607"/>
      <c r="I9" s="607"/>
    </row>
    <row r="10" spans="1:7" ht="12">
      <c r="A10" s="352"/>
      <c r="B10" s="352"/>
      <c r="C10" s="352"/>
      <c r="E10" s="353"/>
      <c r="F10" s="353"/>
      <c r="G10" s="353"/>
    </row>
    <row r="11" spans="1:9" ht="12">
      <c r="A11" s="354" t="s">
        <v>875</v>
      </c>
      <c r="B11" s="354"/>
      <c r="C11" s="605" t="s">
        <v>873</v>
      </c>
      <c r="D11" s="605"/>
      <c r="E11" s="356" t="s">
        <v>876</v>
      </c>
      <c r="F11" s="356"/>
      <c r="G11" s="608" t="s">
        <v>877</v>
      </c>
      <c r="H11" s="609"/>
      <c r="I11" s="609"/>
    </row>
    <row r="12" spans="1:9" ht="12">
      <c r="A12" s="257"/>
      <c r="B12" s="257"/>
      <c r="C12" s="257"/>
      <c r="D12" s="257"/>
      <c r="E12" s="259"/>
      <c r="F12" s="259"/>
      <c r="G12" s="610"/>
      <c r="H12" s="611"/>
      <c r="I12" s="611"/>
    </row>
    <row r="13" spans="1:9" ht="13.5" thickBot="1">
      <c r="A13" s="612"/>
      <c r="B13" s="612"/>
      <c r="C13" s="612"/>
      <c r="D13" s="612"/>
      <c r="E13" s="612"/>
      <c r="F13" s="612"/>
      <c r="G13" s="612"/>
      <c r="H13" s="612"/>
      <c r="I13" s="612"/>
    </row>
    <row r="15" spans="1:9" ht="12">
      <c r="A15" s="613" t="s">
        <v>878</v>
      </c>
      <c r="B15" s="613"/>
      <c r="C15" s="613"/>
      <c r="D15" s="613"/>
      <c r="E15" s="614"/>
      <c r="F15" s="614"/>
      <c r="G15" s="614"/>
      <c r="H15" s="614"/>
      <c r="I15" s="614"/>
    </row>
    <row r="16" spans="1:9" ht="12">
      <c r="A16" s="615" t="s">
        <v>879</v>
      </c>
      <c r="B16" s="615"/>
      <c r="C16" s="615"/>
      <c r="D16" s="615"/>
      <c r="E16" s="616"/>
      <c r="F16" s="617">
        <f>'RR - VCHOD F'!G9</f>
        <v>0</v>
      </c>
      <c r="G16" s="617"/>
      <c r="H16" s="618"/>
      <c r="I16" s="256" t="s">
        <v>880</v>
      </c>
    </row>
    <row r="17" spans="1:9" ht="12">
      <c r="A17" s="619" t="s">
        <v>881</v>
      </c>
      <c r="B17" s="615"/>
      <c r="C17" s="615"/>
      <c r="D17" s="615"/>
      <c r="E17" s="620">
        <v>0.06</v>
      </c>
      <c r="F17" s="617">
        <f>F16*E17</f>
        <v>0</v>
      </c>
      <c r="G17" s="617"/>
      <c r="H17" s="618"/>
      <c r="I17" s="256" t="s">
        <v>880</v>
      </c>
    </row>
    <row r="18" spans="1:9" ht="12">
      <c r="A18" s="615" t="s">
        <v>882</v>
      </c>
      <c r="B18" s="615"/>
      <c r="C18" s="615"/>
      <c r="D18" s="615"/>
      <c r="E18" s="616"/>
      <c r="F18" s="617">
        <f>'RR - VCHOD F'!G101</f>
        <v>0</v>
      </c>
      <c r="G18" s="617"/>
      <c r="H18" s="618"/>
      <c r="I18" s="256" t="s">
        <v>880</v>
      </c>
    </row>
    <row r="19" spans="1:9" ht="12">
      <c r="A19" s="615" t="s">
        <v>883</v>
      </c>
      <c r="B19" s="615"/>
      <c r="C19" s="615"/>
      <c r="D19" s="615"/>
      <c r="E19" s="616"/>
      <c r="F19" s="617">
        <f>'RR - VCHOD F'!I101</f>
        <v>0</v>
      </c>
      <c r="G19" s="617"/>
      <c r="H19" s="618"/>
      <c r="I19" s="256" t="s">
        <v>880</v>
      </c>
    </row>
    <row r="20" spans="1:9" ht="12">
      <c r="A20" s="619" t="s">
        <v>884</v>
      </c>
      <c r="B20" s="615"/>
      <c r="C20" s="615"/>
      <c r="D20" s="615"/>
      <c r="E20" s="616"/>
      <c r="F20" s="617">
        <v>0</v>
      </c>
      <c r="G20" s="617"/>
      <c r="H20" s="618"/>
      <c r="I20" s="256" t="s">
        <v>880</v>
      </c>
    </row>
    <row r="21" spans="1:9" ht="12">
      <c r="A21" s="621" t="s">
        <v>885</v>
      </c>
      <c r="B21" s="621"/>
      <c r="C21" s="621"/>
      <c r="D21" s="621"/>
      <c r="E21" s="622"/>
      <c r="F21" s="623">
        <f>SUM(F16:G20)</f>
        <v>0</v>
      </c>
      <c r="G21" s="623"/>
      <c r="H21" s="624"/>
      <c r="I21" s="625" t="s">
        <v>880</v>
      </c>
    </row>
    <row r="22" spans="1:9" ht="13.5" thickBot="1">
      <c r="A22" s="612"/>
      <c r="B22" s="612"/>
      <c r="C22" s="612"/>
      <c r="D22" s="612"/>
      <c r="E22" s="626"/>
      <c r="F22" s="627"/>
      <c r="G22" s="627"/>
      <c r="H22" s="612"/>
      <c r="I22" s="612"/>
    </row>
    <row r="23" spans="5:7" ht="12">
      <c r="E23" s="616"/>
      <c r="F23" s="628"/>
      <c r="G23" s="628"/>
    </row>
    <row r="24" spans="1:9" ht="12">
      <c r="A24" s="629" t="s">
        <v>886</v>
      </c>
      <c r="B24" s="615"/>
      <c r="C24" s="615"/>
      <c r="D24" s="615"/>
      <c r="E24" s="620">
        <v>0.05</v>
      </c>
      <c r="F24" s="617">
        <f>F19*E24</f>
        <v>0</v>
      </c>
      <c r="G24" s="617"/>
      <c r="H24" s="618"/>
      <c r="I24" s="256" t="s">
        <v>880</v>
      </c>
    </row>
    <row r="25" spans="1:9" ht="12">
      <c r="A25" s="619" t="s">
        <v>887</v>
      </c>
      <c r="B25" s="615"/>
      <c r="C25" s="615"/>
      <c r="D25" s="615"/>
      <c r="E25" s="620">
        <v>0.015</v>
      </c>
      <c r="F25" s="617">
        <f>F20*E25</f>
        <v>0</v>
      </c>
      <c r="G25" s="617"/>
      <c r="H25" s="618"/>
      <c r="I25" s="256" t="s">
        <v>880</v>
      </c>
    </row>
    <row r="26" spans="1:9" ht="12">
      <c r="A26" s="621" t="s">
        <v>888</v>
      </c>
      <c r="B26" s="621"/>
      <c r="C26" s="621"/>
      <c r="D26" s="621"/>
      <c r="E26" s="616"/>
      <c r="F26" s="623">
        <f>SUM(F24:G25)</f>
        <v>0</v>
      </c>
      <c r="G26" s="623"/>
      <c r="H26" s="625"/>
      <c r="I26" s="625" t="s">
        <v>880</v>
      </c>
    </row>
    <row r="27" spans="5:7" ht="12">
      <c r="E27" s="616"/>
      <c r="F27" s="628"/>
      <c r="G27" s="628"/>
    </row>
    <row r="28" spans="1:7" ht="12">
      <c r="A28" s="619"/>
      <c r="B28" s="615"/>
      <c r="C28" s="615"/>
      <c r="D28" s="615"/>
      <c r="E28" s="620"/>
      <c r="F28" s="617"/>
      <c r="G28" s="617"/>
    </row>
    <row r="29" spans="1:7" ht="12">
      <c r="A29" s="629"/>
      <c r="B29" s="615"/>
      <c r="C29" s="615"/>
      <c r="D29" s="615"/>
      <c r="E29" s="620"/>
      <c r="F29" s="617"/>
      <c r="G29" s="617"/>
    </row>
    <row r="30" spans="1:9" ht="12">
      <c r="A30" s="613" t="s">
        <v>889</v>
      </c>
      <c r="B30" s="613"/>
      <c r="C30" s="613"/>
      <c r="D30" s="613"/>
      <c r="E30" s="614"/>
      <c r="F30" s="623">
        <f>F21+F26+F28+F29</f>
        <v>0</v>
      </c>
      <c r="G30" s="623"/>
      <c r="H30" s="625"/>
      <c r="I30" s="625" t="s">
        <v>880</v>
      </c>
    </row>
    <row r="31" spans="1:9" ht="13.5" thickBot="1">
      <c r="A31" s="612"/>
      <c r="B31" s="612"/>
      <c r="C31" s="612"/>
      <c r="D31" s="612"/>
      <c r="E31" s="612"/>
      <c r="F31" s="627"/>
      <c r="G31" s="627"/>
      <c r="H31" s="612"/>
      <c r="I31" s="612"/>
    </row>
    <row r="32" spans="6:7" ht="12">
      <c r="F32" s="628"/>
      <c r="G32" s="628"/>
    </row>
    <row r="33" spans="1:7" ht="12">
      <c r="A33" s="630" t="s">
        <v>890</v>
      </c>
      <c r="B33" s="630"/>
      <c r="C33" s="630"/>
      <c r="D33" s="630"/>
      <c r="E33" s="616"/>
      <c r="F33" s="628"/>
      <c r="G33" s="628"/>
    </row>
    <row r="34" spans="1:9" ht="26.25" customHeight="1">
      <c r="A34" s="631" t="s">
        <v>891</v>
      </c>
      <c r="B34" s="632"/>
      <c r="C34" s="632"/>
      <c r="D34" s="632"/>
      <c r="E34" s="620">
        <v>0.015</v>
      </c>
      <c r="F34" s="617">
        <f>F30*E34</f>
        <v>0</v>
      </c>
      <c r="G34" s="617"/>
      <c r="I34" s="256" t="s">
        <v>880</v>
      </c>
    </row>
    <row r="35" spans="1:9" ht="12">
      <c r="A35" s="629" t="s">
        <v>892</v>
      </c>
      <c r="B35" s="615"/>
      <c r="C35" s="615"/>
      <c r="D35" s="615"/>
      <c r="E35" s="620">
        <v>0.018</v>
      </c>
      <c r="F35" s="617">
        <f>F30*E35</f>
        <v>0</v>
      </c>
      <c r="G35" s="617"/>
      <c r="I35" s="256" t="s">
        <v>880</v>
      </c>
    </row>
    <row r="36" spans="1:9" ht="12">
      <c r="A36" s="633" t="s">
        <v>893</v>
      </c>
      <c r="B36" s="633"/>
      <c r="C36" s="633"/>
      <c r="D36" s="633"/>
      <c r="E36" s="616"/>
      <c r="F36" s="623">
        <f>SUM(F34:G35)</f>
        <v>0</v>
      </c>
      <c r="G36" s="623"/>
      <c r="H36" s="625"/>
      <c r="I36" s="625" t="s">
        <v>880</v>
      </c>
    </row>
    <row r="37" spans="1:9" ht="13.5" thickBot="1">
      <c r="A37" s="612"/>
      <c r="B37" s="612"/>
      <c r="C37" s="612"/>
      <c r="D37" s="612"/>
      <c r="E37" s="612"/>
      <c r="F37" s="627"/>
      <c r="G37" s="627"/>
      <c r="H37" s="612"/>
      <c r="I37" s="612"/>
    </row>
    <row r="38" spans="6:7" ht="12">
      <c r="F38" s="628"/>
      <c r="G38" s="628"/>
    </row>
    <row r="39" spans="1:9" ht="12">
      <c r="A39" s="629" t="s">
        <v>894</v>
      </c>
      <c r="B39" s="615"/>
      <c r="C39" s="615"/>
      <c r="D39" s="615"/>
      <c r="E39" s="620">
        <v>0.015</v>
      </c>
      <c r="F39" s="617">
        <f>F30*E39</f>
        <v>0</v>
      </c>
      <c r="G39" s="617"/>
      <c r="I39" s="256" t="s">
        <v>880</v>
      </c>
    </row>
    <row r="40" spans="1:9" ht="13.5" thickBot="1">
      <c r="A40" s="612"/>
      <c r="B40" s="612"/>
      <c r="C40" s="612"/>
      <c r="D40" s="612"/>
      <c r="E40" s="612"/>
      <c r="F40" s="627"/>
      <c r="G40" s="627"/>
      <c r="H40" s="612"/>
      <c r="I40" s="612"/>
    </row>
    <row r="41" spans="6:7" ht="12">
      <c r="F41" s="628"/>
      <c r="G41" s="628"/>
    </row>
    <row r="42" spans="1:15" ht="18" customHeight="1">
      <c r="A42" s="634" t="s">
        <v>895</v>
      </c>
      <c r="B42" s="634"/>
      <c r="C42" s="634"/>
      <c r="D42" s="634"/>
      <c r="E42" s="635"/>
      <c r="F42" s="636">
        <f>F30+F36+F39</f>
        <v>0</v>
      </c>
      <c r="G42" s="636"/>
      <c r="H42" s="637"/>
      <c r="I42" s="638" t="s">
        <v>880</v>
      </c>
      <c r="O42" s="628">
        <f>F42</f>
        <v>0</v>
      </c>
    </row>
    <row r="43" spans="6:7" ht="12">
      <c r="F43" s="628"/>
      <c r="G43" s="628"/>
    </row>
    <row r="44" spans="4:9" ht="12">
      <c r="D44" s="639" t="s">
        <v>896</v>
      </c>
      <c r="E44" s="640">
        <v>0</v>
      </c>
      <c r="F44" s="641">
        <f>F42*E44</f>
        <v>0</v>
      </c>
      <c r="G44" s="641"/>
      <c r="H44" s="616"/>
      <c r="I44" s="616" t="s">
        <v>880</v>
      </c>
    </row>
    <row r="45" spans="4:9" ht="12">
      <c r="D45" s="642" t="s">
        <v>896</v>
      </c>
      <c r="E45" s="643">
        <v>0.21</v>
      </c>
      <c r="F45" s="644">
        <f>F42*E45</f>
        <v>0</v>
      </c>
      <c r="G45" s="644"/>
      <c r="H45" s="645"/>
      <c r="I45" s="645" t="s">
        <v>880</v>
      </c>
    </row>
    <row r="46" spans="6:7" ht="13.5" thickBot="1">
      <c r="F46" s="628"/>
      <c r="G46" s="628"/>
    </row>
    <row r="47" spans="1:9" s="652" customFormat="1" ht="25.5" customHeight="1" thickBot="1">
      <c r="A47" s="646" t="s">
        <v>897</v>
      </c>
      <c r="B47" s="647"/>
      <c r="C47" s="647"/>
      <c r="D47" s="647"/>
      <c r="E47" s="648"/>
      <c r="F47" s="649">
        <f>F42+F45</f>
        <v>0</v>
      </c>
      <c r="G47" s="649"/>
      <c r="H47" s="650"/>
      <c r="I47" s="651" t="s">
        <v>880</v>
      </c>
    </row>
  </sheetData>
  <protectedRanges>
    <protectedRange sqref="B3:B5 A7:I48 A1:I2" name="Oblast1"/>
    <protectedRange sqref="A4:A5" name="Oblast1_1"/>
    <protectedRange sqref="C3:I3" name="Oblast1_2_1_1"/>
    <protectedRange sqref="C4 D4:I5" name="Oblast1_3_1"/>
  </protectedRanges>
  <mergeCells count="61">
    <mergeCell ref="A7:B7"/>
    <mergeCell ref="C7:D7"/>
    <mergeCell ref="E7:F7"/>
    <mergeCell ref="G7:I7"/>
    <mergeCell ref="A2:B3"/>
    <mergeCell ref="C2:I2"/>
    <mergeCell ref="C3:I3"/>
    <mergeCell ref="A4:B5"/>
    <mergeCell ref="C4:I5"/>
    <mergeCell ref="A8:C8"/>
    <mergeCell ref="E8:G8"/>
    <mergeCell ref="A9:B9"/>
    <mergeCell ref="C9:D9"/>
    <mergeCell ref="E9:F9"/>
    <mergeCell ref="G9:I9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19:D19"/>
    <mergeCell ref="F19:G19"/>
    <mergeCell ref="A20:D20"/>
    <mergeCell ref="F20:G20"/>
    <mergeCell ref="A21:D21"/>
    <mergeCell ref="F21:G21"/>
    <mergeCell ref="A24:D24"/>
    <mergeCell ref="F24:G24"/>
    <mergeCell ref="A25:D25"/>
    <mergeCell ref="F25:G25"/>
    <mergeCell ref="A26:D26"/>
    <mergeCell ref="F26:G26"/>
    <mergeCell ref="A36:D36"/>
    <mergeCell ref="F36:G36"/>
    <mergeCell ref="A28:D28"/>
    <mergeCell ref="F28:G28"/>
    <mergeCell ref="A29:D29"/>
    <mergeCell ref="F29:G29"/>
    <mergeCell ref="A30:D30"/>
    <mergeCell ref="F30:G30"/>
    <mergeCell ref="A33:D33"/>
    <mergeCell ref="A34:D34"/>
    <mergeCell ref="F34:G34"/>
    <mergeCell ref="A35:D35"/>
    <mergeCell ref="F35:G35"/>
    <mergeCell ref="A47:D47"/>
    <mergeCell ref="F47:G47"/>
    <mergeCell ref="A39:D39"/>
    <mergeCell ref="F39:G39"/>
    <mergeCell ref="A42:D42"/>
    <mergeCell ref="F42:G42"/>
    <mergeCell ref="F44:G44"/>
    <mergeCell ref="F45:G4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03"/>
  <sheetViews>
    <sheetView view="pageBreakPreview" zoomScale="90" zoomScaleSheetLayoutView="90" workbookViewId="0" topLeftCell="A1">
      <pane ySplit="3" topLeftCell="A4" activePane="bottomLeft" state="frozen"/>
      <selection pane="topLeft" activeCell="O49" sqref="O49"/>
      <selection pane="bottomLeft" activeCell="F8" sqref="F8"/>
    </sheetView>
  </sheetViews>
  <sheetFormatPr defaultColWidth="9.140625" defaultRowHeight="12"/>
  <cols>
    <col min="1" max="1" width="6.7109375" style="551" customWidth="1"/>
    <col min="2" max="2" width="4.28125" style="524" customWidth="1"/>
    <col min="3" max="3" width="105.140625" style="524" customWidth="1"/>
    <col min="4" max="4" width="9.421875" style="524" bestFit="1" customWidth="1"/>
    <col min="5" max="5" width="9.421875" style="524" customWidth="1"/>
    <col min="6" max="6" width="11.421875" style="524" bestFit="1" customWidth="1"/>
    <col min="7" max="7" width="14.8515625" style="524" customWidth="1"/>
    <col min="8" max="8" width="13.7109375" style="524" customWidth="1"/>
    <col min="9" max="9" width="14.7109375" style="524" bestFit="1" customWidth="1"/>
    <col min="10" max="10" width="16.7109375" style="524" customWidth="1"/>
    <col min="11" max="11" width="26.7109375" style="524" customWidth="1"/>
    <col min="12" max="12" width="12.421875" style="524" customWidth="1"/>
    <col min="13" max="14" width="15.00390625" style="525" hidden="1" customWidth="1"/>
    <col min="15" max="16" width="15.00390625" style="530" hidden="1" customWidth="1"/>
    <col min="17" max="17" width="11.8515625" style="530" hidden="1" customWidth="1"/>
    <col min="18" max="18" width="12.140625" style="524" customWidth="1"/>
    <col min="19" max="19" width="17.421875" style="524" customWidth="1"/>
    <col min="20" max="256" width="9.28125" style="524" customWidth="1"/>
    <col min="257" max="257" width="6.7109375" style="524" customWidth="1"/>
    <col min="258" max="258" width="4.28125" style="524" customWidth="1"/>
    <col min="259" max="259" width="105.140625" style="524" customWidth="1"/>
    <col min="260" max="260" width="9.421875" style="524" bestFit="1" customWidth="1"/>
    <col min="261" max="261" width="9.421875" style="524" customWidth="1"/>
    <col min="262" max="262" width="11.421875" style="524" bestFit="1" customWidth="1"/>
    <col min="263" max="263" width="14.8515625" style="524" customWidth="1"/>
    <col min="264" max="264" width="13.7109375" style="524" customWidth="1"/>
    <col min="265" max="265" width="14.7109375" style="524" bestFit="1" customWidth="1"/>
    <col min="266" max="266" width="16.7109375" style="524" customWidth="1"/>
    <col min="267" max="267" width="26.7109375" style="524" customWidth="1"/>
    <col min="268" max="268" width="12.421875" style="524" customWidth="1"/>
    <col min="269" max="273" width="9.140625" style="524" hidden="1" customWidth="1"/>
    <col min="274" max="274" width="12.140625" style="524" customWidth="1"/>
    <col min="275" max="275" width="17.421875" style="524" customWidth="1"/>
    <col min="276" max="512" width="9.28125" style="524" customWidth="1"/>
    <col min="513" max="513" width="6.7109375" style="524" customWidth="1"/>
    <col min="514" max="514" width="4.28125" style="524" customWidth="1"/>
    <col min="515" max="515" width="105.140625" style="524" customWidth="1"/>
    <col min="516" max="516" width="9.421875" style="524" bestFit="1" customWidth="1"/>
    <col min="517" max="517" width="9.421875" style="524" customWidth="1"/>
    <col min="518" max="518" width="11.421875" style="524" bestFit="1" customWidth="1"/>
    <col min="519" max="519" width="14.8515625" style="524" customWidth="1"/>
    <col min="520" max="520" width="13.7109375" style="524" customWidth="1"/>
    <col min="521" max="521" width="14.7109375" style="524" bestFit="1" customWidth="1"/>
    <col min="522" max="522" width="16.7109375" style="524" customWidth="1"/>
    <col min="523" max="523" width="26.7109375" style="524" customWidth="1"/>
    <col min="524" max="524" width="12.421875" style="524" customWidth="1"/>
    <col min="525" max="529" width="9.140625" style="524" hidden="1" customWidth="1"/>
    <col min="530" max="530" width="12.140625" style="524" customWidth="1"/>
    <col min="531" max="531" width="17.421875" style="524" customWidth="1"/>
    <col min="532" max="768" width="9.28125" style="524" customWidth="1"/>
    <col min="769" max="769" width="6.7109375" style="524" customWidth="1"/>
    <col min="770" max="770" width="4.28125" style="524" customWidth="1"/>
    <col min="771" max="771" width="105.140625" style="524" customWidth="1"/>
    <col min="772" max="772" width="9.421875" style="524" bestFit="1" customWidth="1"/>
    <col min="773" max="773" width="9.421875" style="524" customWidth="1"/>
    <col min="774" max="774" width="11.421875" style="524" bestFit="1" customWidth="1"/>
    <col min="775" max="775" width="14.8515625" style="524" customWidth="1"/>
    <col min="776" max="776" width="13.7109375" style="524" customWidth="1"/>
    <col min="777" max="777" width="14.7109375" style="524" bestFit="1" customWidth="1"/>
    <col min="778" max="778" width="16.7109375" style="524" customWidth="1"/>
    <col min="779" max="779" width="26.7109375" style="524" customWidth="1"/>
    <col min="780" max="780" width="12.421875" style="524" customWidth="1"/>
    <col min="781" max="785" width="9.140625" style="524" hidden="1" customWidth="1"/>
    <col min="786" max="786" width="12.140625" style="524" customWidth="1"/>
    <col min="787" max="787" width="17.421875" style="524" customWidth="1"/>
    <col min="788" max="1024" width="9.28125" style="524" customWidth="1"/>
    <col min="1025" max="1025" width="6.7109375" style="524" customWidth="1"/>
    <col min="1026" max="1026" width="4.28125" style="524" customWidth="1"/>
    <col min="1027" max="1027" width="105.140625" style="524" customWidth="1"/>
    <col min="1028" max="1028" width="9.421875" style="524" bestFit="1" customWidth="1"/>
    <col min="1029" max="1029" width="9.421875" style="524" customWidth="1"/>
    <col min="1030" max="1030" width="11.421875" style="524" bestFit="1" customWidth="1"/>
    <col min="1031" max="1031" width="14.8515625" style="524" customWidth="1"/>
    <col min="1032" max="1032" width="13.7109375" style="524" customWidth="1"/>
    <col min="1033" max="1033" width="14.7109375" style="524" bestFit="1" customWidth="1"/>
    <col min="1034" max="1034" width="16.7109375" style="524" customWidth="1"/>
    <col min="1035" max="1035" width="26.7109375" style="524" customWidth="1"/>
    <col min="1036" max="1036" width="12.421875" style="524" customWidth="1"/>
    <col min="1037" max="1041" width="9.140625" style="524" hidden="1" customWidth="1"/>
    <col min="1042" max="1042" width="12.140625" style="524" customWidth="1"/>
    <col min="1043" max="1043" width="17.421875" style="524" customWidth="1"/>
    <col min="1044" max="1280" width="9.28125" style="524" customWidth="1"/>
    <col min="1281" max="1281" width="6.7109375" style="524" customWidth="1"/>
    <col min="1282" max="1282" width="4.28125" style="524" customWidth="1"/>
    <col min="1283" max="1283" width="105.140625" style="524" customWidth="1"/>
    <col min="1284" max="1284" width="9.421875" style="524" bestFit="1" customWidth="1"/>
    <col min="1285" max="1285" width="9.421875" style="524" customWidth="1"/>
    <col min="1286" max="1286" width="11.421875" style="524" bestFit="1" customWidth="1"/>
    <col min="1287" max="1287" width="14.8515625" style="524" customWidth="1"/>
    <col min="1288" max="1288" width="13.7109375" style="524" customWidth="1"/>
    <col min="1289" max="1289" width="14.7109375" style="524" bestFit="1" customWidth="1"/>
    <col min="1290" max="1290" width="16.7109375" style="524" customWidth="1"/>
    <col min="1291" max="1291" width="26.7109375" style="524" customWidth="1"/>
    <col min="1292" max="1292" width="12.421875" style="524" customWidth="1"/>
    <col min="1293" max="1297" width="9.140625" style="524" hidden="1" customWidth="1"/>
    <col min="1298" max="1298" width="12.140625" style="524" customWidth="1"/>
    <col min="1299" max="1299" width="17.421875" style="524" customWidth="1"/>
    <col min="1300" max="1536" width="9.28125" style="524" customWidth="1"/>
    <col min="1537" max="1537" width="6.7109375" style="524" customWidth="1"/>
    <col min="1538" max="1538" width="4.28125" style="524" customWidth="1"/>
    <col min="1539" max="1539" width="105.140625" style="524" customWidth="1"/>
    <col min="1540" max="1540" width="9.421875" style="524" bestFit="1" customWidth="1"/>
    <col min="1541" max="1541" width="9.421875" style="524" customWidth="1"/>
    <col min="1542" max="1542" width="11.421875" style="524" bestFit="1" customWidth="1"/>
    <col min="1543" max="1543" width="14.8515625" style="524" customWidth="1"/>
    <col min="1544" max="1544" width="13.7109375" style="524" customWidth="1"/>
    <col min="1545" max="1545" width="14.7109375" style="524" bestFit="1" customWidth="1"/>
    <col min="1546" max="1546" width="16.7109375" style="524" customWidth="1"/>
    <col min="1547" max="1547" width="26.7109375" style="524" customWidth="1"/>
    <col min="1548" max="1548" width="12.421875" style="524" customWidth="1"/>
    <col min="1549" max="1553" width="9.140625" style="524" hidden="1" customWidth="1"/>
    <col min="1554" max="1554" width="12.140625" style="524" customWidth="1"/>
    <col min="1555" max="1555" width="17.421875" style="524" customWidth="1"/>
    <col min="1556" max="1792" width="9.28125" style="524" customWidth="1"/>
    <col min="1793" max="1793" width="6.7109375" style="524" customWidth="1"/>
    <col min="1794" max="1794" width="4.28125" style="524" customWidth="1"/>
    <col min="1795" max="1795" width="105.140625" style="524" customWidth="1"/>
    <col min="1796" max="1796" width="9.421875" style="524" bestFit="1" customWidth="1"/>
    <col min="1797" max="1797" width="9.421875" style="524" customWidth="1"/>
    <col min="1798" max="1798" width="11.421875" style="524" bestFit="1" customWidth="1"/>
    <col min="1799" max="1799" width="14.8515625" style="524" customWidth="1"/>
    <col min="1800" max="1800" width="13.7109375" style="524" customWidth="1"/>
    <col min="1801" max="1801" width="14.7109375" style="524" bestFit="1" customWidth="1"/>
    <col min="1802" max="1802" width="16.7109375" style="524" customWidth="1"/>
    <col min="1803" max="1803" width="26.7109375" style="524" customWidth="1"/>
    <col min="1804" max="1804" width="12.421875" style="524" customWidth="1"/>
    <col min="1805" max="1809" width="9.140625" style="524" hidden="1" customWidth="1"/>
    <col min="1810" max="1810" width="12.140625" style="524" customWidth="1"/>
    <col min="1811" max="1811" width="17.421875" style="524" customWidth="1"/>
    <col min="1812" max="2048" width="9.28125" style="524" customWidth="1"/>
    <col min="2049" max="2049" width="6.7109375" style="524" customWidth="1"/>
    <col min="2050" max="2050" width="4.28125" style="524" customWidth="1"/>
    <col min="2051" max="2051" width="105.140625" style="524" customWidth="1"/>
    <col min="2052" max="2052" width="9.421875" style="524" bestFit="1" customWidth="1"/>
    <col min="2053" max="2053" width="9.421875" style="524" customWidth="1"/>
    <col min="2054" max="2054" width="11.421875" style="524" bestFit="1" customWidth="1"/>
    <col min="2055" max="2055" width="14.8515625" style="524" customWidth="1"/>
    <col min="2056" max="2056" width="13.7109375" style="524" customWidth="1"/>
    <col min="2057" max="2057" width="14.7109375" style="524" bestFit="1" customWidth="1"/>
    <col min="2058" max="2058" width="16.7109375" style="524" customWidth="1"/>
    <col min="2059" max="2059" width="26.7109375" style="524" customWidth="1"/>
    <col min="2060" max="2060" width="12.421875" style="524" customWidth="1"/>
    <col min="2061" max="2065" width="9.140625" style="524" hidden="1" customWidth="1"/>
    <col min="2066" max="2066" width="12.140625" style="524" customWidth="1"/>
    <col min="2067" max="2067" width="17.421875" style="524" customWidth="1"/>
    <col min="2068" max="2304" width="9.28125" style="524" customWidth="1"/>
    <col min="2305" max="2305" width="6.7109375" style="524" customWidth="1"/>
    <col min="2306" max="2306" width="4.28125" style="524" customWidth="1"/>
    <col min="2307" max="2307" width="105.140625" style="524" customWidth="1"/>
    <col min="2308" max="2308" width="9.421875" style="524" bestFit="1" customWidth="1"/>
    <col min="2309" max="2309" width="9.421875" style="524" customWidth="1"/>
    <col min="2310" max="2310" width="11.421875" style="524" bestFit="1" customWidth="1"/>
    <col min="2311" max="2311" width="14.8515625" style="524" customWidth="1"/>
    <col min="2312" max="2312" width="13.7109375" style="524" customWidth="1"/>
    <col min="2313" max="2313" width="14.7109375" style="524" bestFit="1" customWidth="1"/>
    <col min="2314" max="2314" width="16.7109375" style="524" customWidth="1"/>
    <col min="2315" max="2315" width="26.7109375" style="524" customWidth="1"/>
    <col min="2316" max="2316" width="12.421875" style="524" customWidth="1"/>
    <col min="2317" max="2321" width="9.140625" style="524" hidden="1" customWidth="1"/>
    <col min="2322" max="2322" width="12.140625" style="524" customWidth="1"/>
    <col min="2323" max="2323" width="17.421875" style="524" customWidth="1"/>
    <col min="2324" max="2560" width="9.28125" style="524" customWidth="1"/>
    <col min="2561" max="2561" width="6.7109375" style="524" customWidth="1"/>
    <col min="2562" max="2562" width="4.28125" style="524" customWidth="1"/>
    <col min="2563" max="2563" width="105.140625" style="524" customWidth="1"/>
    <col min="2564" max="2564" width="9.421875" style="524" bestFit="1" customWidth="1"/>
    <col min="2565" max="2565" width="9.421875" style="524" customWidth="1"/>
    <col min="2566" max="2566" width="11.421875" style="524" bestFit="1" customWidth="1"/>
    <col min="2567" max="2567" width="14.8515625" style="524" customWidth="1"/>
    <col min="2568" max="2568" width="13.7109375" style="524" customWidth="1"/>
    <col min="2569" max="2569" width="14.7109375" style="524" bestFit="1" customWidth="1"/>
    <col min="2570" max="2570" width="16.7109375" style="524" customWidth="1"/>
    <col min="2571" max="2571" width="26.7109375" style="524" customWidth="1"/>
    <col min="2572" max="2572" width="12.421875" style="524" customWidth="1"/>
    <col min="2573" max="2577" width="9.140625" style="524" hidden="1" customWidth="1"/>
    <col min="2578" max="2578" width="12.140625" style="524" customWidth="1"/>
    <col min="2579" max="2579" width="17.421875" style="524" customWidth="1"/>
    <col min="2580" max="2816" width="9.28125" style="524" customWidth="1"/>
    <col min="2817" max="2817" width="6.7109375" style="524" customWidth="1"/>
    <col min="2818" max="2818" width="4.28125" style="524" customWidth="1"/>
    <col min="2819" max="2819" width="105.140625" style="524" customWidth="1"/>
    <col min="2820" max="2820" width="9.421875" style="524" bestFit="1" customWidth="1"/>
    <col min="2821" max="2821" width="9.421875" style="524" customWidth="1"/>
    <col min="2822" max="2822" width="11.421875" style="524" bestFit="1" customWidth="1"/>
    <col min="2823" max="2823" width="14.8515625" style="524" customWidth="1"/>
    <col min="2824" max="2824" width="13.7109375" style="524" customWidth="1"/>
    <col min="2825" max="2825" width="14.7109375" style="524" bestFit="1" customWidth="1"/>
    <col min="2826" max="2826" width="16.7109375" style="524" customWidth="1"/>
    <col min="2827" max="2827" width="26.7109375" style="524" customWidth="1"/>
    <col min="2828" max="2828" width="12.421875" style="524" customWidth="1"/>
    <col min="2829" max="2833" width="9.140625" style="524" hidden="1" customWidth="1"/>
    <col min="2834" max="2834" width="12.140625" style="524" customWidth="1"/>
    <col min="2835" max="2835" width="17.421875" style="524" customWidth="1"/>
    <col min="2836" max="3072" width="9.28125" style="524" customWidth="1"/>
    <col min="3073" max="3073" width="6.7109375" style="524" customWidth="1"/>
    <col min="3074" max="3074" width="4.28125" style="524" customWidth="1"/>
    <col min="3075" max="3075" width="105.140625" style="524" customWidth="1"/>
    <col min="3076" max="3076" width="9.421875" style="524" bestFit="1" customWidth="1"/>
    <col min="3077" max="3077" width="9.421875" style="524" customWidth="1"/>
    <col min="3078" max="3078" width="11.421875" style="524" bestFit="1" customWidth="1"/>
    <col min="3079" max="3079" width="14.8515625" style="524" customWidth="1"/>
    <col min="3080" max="3080" width="13.7109375" style="524" customWidth="1"/>
    <col min="3081" max="3081" width="14.7109375" style="524" bestFit="1" customWidth="1"/>
    <col min="3082" max="3082" width="16.7109375" style="524" customWidth="1"/>
    <col min="3083" max="3083" width="26.7109375" style="524" customWidth="1"/>
    <col min="3084" max="3084" width="12.421875" style="524" customWidth="1"/>
    <col min="3085" max="3089" width="9.140625" style="524" hidden="1" customWidth="1"/>
    <col min="3090" max="3090" width="12.140625" style="524" customWidth="1"/>
    <col min="3091" max="3091" width="17.421875" style="524" customWidth="1"/>
    <col min="3092" max="3328" width="9.28125" style="524" customWidth="1"/>
    <col min="3329" max="3329" width="6.7109375" style="524" customWidth="1"/>
    <col min="3330" max="3330" width="4.28125" style="524" customWidth="1"/>
    <col min="3331" max="3331" width="105.140625" style="524" customWidth="1"/>
    <col min="3332" max="3332" width="9.421875" style="524" bestFit="1" customWidth="1"/>
    <col min="3333" max="3333" width="9.421875" style="524" customWidth="1"/>
    <col min="3334" max="3334" width="11.421875" style="524" bestFit="1" customWidth="1"/>
    <col min="3335" max="3335" width="14.8515625" style="524" customWidth="1"/>
    <col min="3336" max="3336" width="13.7109375" style="524" customWidth="1"/>
    <col min="3337" max="3337" width="14.7109375" style="524" bestFit="1" customWidth="1"/>
    <col min="3338" max="3338" width="16.7109375" style="524" customWidth="1"/>
    <col min="3339" max="3339" width="26.7109375" style="524" customWidth="1"/>
    <col min="3340" max="3340" width="12.421875" style="524" customWidth="1"/>
    <col min="3341" max="3345" width="9.140625" style="524" hidden="1" customWidth="1"/>
    <col min="3346" max="3346" width="12.140625" style="524" customWidth="1"/>
    <col min="3347" max="3347" width="17.421875" style="524" customWidth="1"/>
    <col min="3348" max="3584" width="9.28125" style="524" customWidth="1"/>
    <col min="3585" max="3585" width="6.7109375" style="524" customWidth="1"/>
    <col min="3586" max="3586" width="4.28125" style="524" customWidth="1"/>
    <col min="3587" max="3587" width="105.140625" style="524" customWidth="1"/>
    <col min="3588" max="3588" width="9.421875" style="524" bestFit="1" customWidth="1"/>
    <col min="3589" max="3589" width="9.421875" style="524" customWidth="1"/>
    <col min="3590" max="3590" width="11.421875" style="524" bestFit="1" customWidth="1"/>
    <col min="3591" max="3591" width="14.8515625" style="524" customWidth="1"/>
    <col min="3592" max="3592" width="13.7109375" style="524" customWidth="1"/>
    <col min="3593" max="3593" width="14.7109375" style="524" bestFit="1" customWidth="1"/>
    <col min="3594" max="3594" width="16.7109375" style="524" customWidth="1"/>
    <col min="3595" max="3595" width="26.7109375" style="524" customWidth="1"/>
    <col min="3596" max="3596" width="12.421875" style="524" customWidth="1"/>
    <col min="3597" max="3601" width="9.140625" style="524" hidden="1" customWidth="1"/>
    <col min="3602" max="3602" width="12.140625" style="524" customWidth="1"/>
    <col min="3603" max="3603" width="17.421875" style="524" customWidth="1"/>
    <col min="3604" max="3840" width="9.28125" style="524" customWidth="1"/>
    <col min="3841" max="3841" width="6.7109375" style="524" customWidth="1"/>
    <col min="3842" max="3842" width="4.28125" style="524" customWidth="1"/>
    <col min="3843" max="3843" width="105.140625" style="524" customWidth="1"/>
    <col min="3844" max="3844" width="9.421875" style="524" bestFit="1" customWidth="1"/>
    <col min="3845" max="3845" width="9.421875" style="524" customWidth="1"/>
    <col min="3846" max="3846" width="11.421875" style="524" bestFit="1" customWidth="1"/>
    <col min="3847" max="3847" width="14.8515625" style="524" customWidth="1"/>
    <col min="3848" max="3848" width="13.7109375" style="524" customWidth="1"/>
    <col min="3849" max="3849" width="14.7109375" style="524" bestFit="1" customWidth="1"/>
    <col min="3850" max="3850" width="16.7109375" style="524" customWidth="1"/>
    <col min="3851" max="3851" width="26.7109375" style="524" customWidth="1"/>
    <col min="3852" max="3852" width="12.421875" style="524" customWidth="1"/>
    <col min="3853" max="3857" width="9.140625" style="524" hidden="1" customWidth="1"/>
    <col min="3858" max="3858" width="12.140625" style="524" customWidth="1"/>
    <col min="3859" max="3859" width="17.421875" style="524" customWidth="1"/>
    <col min="3860" max="4096" width="9.28125" style="524" customWidth="1"/>
    <col min="4097" max="4097" width="6.7109375" style="524" customWidth="1"/>
    <col min="4098" max="4098" width="4.28125" style="524" customWidth="1"/>
    <col min="4099" max="4099" width="105.140625" style="524" customWidth="1"/>
    <col min="4100" max="4100" width="9.421875" style="524" bestFit="1" customWidth="1"/>
    <col min="4101" max="4101" width="9.421875" style="524" customWidth="1"/>
    <col min="4102" max="4102" width="11.421875" style="524" bestFit="1" customWidth="1"/>
    <col min="4103" max="4103" width="14.8515625" style="524" customWidth="1"/>
    <col min="4104" max="4104" width="13.7109375" style="524" customWidth="1"/>
    <col min="4105" max="4105" width="14.7109375" style="524" bestFit="1" customWidth="1"/>
    <col min="4106" max="4106" width="16.7109375" style="524" customWidth="1"/>
    <col min="4107" max="4107" width="26.7109375" style="524" customWidth="1"/>
    <col min="4108" max="4108" width="12.421875" style="524" customWidth="1"/>
    <col min="4109" max="4113" width="9.140625" style="524" hidden="1" customWidth="1"/>
    <col min="4114" max="4114" width="12.140625" style="524" customWidth="1"/>
    <col min="4115" max="4115" width="17.421875" style="524" customWidth="1"/>
    <col min="4116" max="4352" width="9.28125" style="524" customWidth="1"/>
    <col min="4353" max="4353" width="6.7109375" style="524" customWidth="1"/>
    <col min="4354" max="4354" width="4.28125" style="524" customWidth="1"/>
    <col min="4355" max="4355" width="105.140625" style="524" customWidth="1"/>
    <col min="4356" max="4356" width="9.421875" style="524" bestFit="1" customWidth="1"/>
    <col min="4357" max="4357" width="9.421875" style="524" customWidth="1"/>
    <col min="4358" max="4358" width="11.421875" style="524" bestFit="1" customWidth="1"/>
    <col min="4359" max="4359" width="14.8515625" style="524" customWidth="1"/>
    <col min="4360" max="4360" width="13.7109375" style="524" customWidth="1"/>
    <col min="4361" max="4361" width="14.7109375" style="524" bestFit="1" customWidth="1"/>
    <col min="4362" max="4362" width="16.7109375" style="524" customWidth="1"/>
    <col min="4363" max="4363" width="26.7109375" style="524" customWidth="1"/>
    <col min="4364" max="4364" width="12.421875" style="524" customWidth="1"/>
    <col min="4365" max="4369" width="9.140625" style="524" hidden="1" customWidth="1"/>
    <col min="4370" max="4370" width="12.140625" style="524" customWidth="1"/>
    <col min="4371" max="4371" width="17.421875" style="524" customWidth="1"/>
    <col min="4372" max="4608" width="9.28125" style="524" customWidth="1"/>
    <col min="4609" max="4609" width="6.7109375" style="524" customWidth="1"/>
    <col min="4610" max="4610" width="4.28125" style="524" customWidth="1"/>
    <col min="4611" max="4611" width="105.140625" style="524" customWidth="1"/>
    <col min="4612" max="4612" width="9.421875" style="524" bestFit="1" customWidth="1"/>
    <col min="4613" max="4613" width="9.421875" style="524" customWidth="1"/>
    <col min="4614" max="4614" width="11.421875" style="524" bestFit="1" customWidth="1"/>
    <col min="4615" max="4615" width="14.8515625" style="524" customWidth="1"/>
    <col min="4616" max="4616" width="13.7109375" style="524" customWidth="1"/>
    <col min="4617" max="4617" width="14.7109375" style="524" bestFit="1" customWidth="1"/>
    <col min="4618" max="4618" width="16.7109375" style="524" customWidth="1"/>
    <col min="4619" max="4619" width="26.7109375" style="524" customWidth="1"/>
    <col min="4620" max="4620" width="12.421875" style="524" customWidth="1"/>
    <col min="4621" max="4625" width="9.140625" style="524" hidden="1" customWidth="1"/>
    <col min="4626" max="4626" width="12.140625" style="524" customWidth="1"/>
    <col min="4627" max="4627" width="17.421875" style="524" customWidth="1"/>
    <col min="4628" max="4864" width="9.28125" style="524" customWidth="1"/>
    <col min="4865" max="4865" width="6.7109375" style="524" customWidth="1"/>
    <col min="4866" max="4866" width="4.28125" style="524" customWidth="1"/>
    <col min="4867" max="4867" width="105.140625" style="524" customWidth="1"/>
    <col min="4868" max="4868" width="9.421875" style="524" bestFit="1" customWidth="1"/>
    <col min="4869" max="4869" width="9.421875" style="524" customWidth="1"/>
    <col min="4870" max="4870" width="11.421875" style="524" bestFit="1" customWidth="1"/>
    <col min="4871" max="4871" width="14.8515625" style="524" customWidth="1"/>
    <col min="4872" max="4872" width="13.7109375" style="524" customWidth="1"/>
    <col min="4873" max="4873" width="14.7109375" style="524" bestFit="1" customWidth="1"/>
    <col min="4874" max="4874" width="16.7109375" style="524" customWidth="1"/>
    <col min="4875" max="4875" width="26.7109375" style="524" customWidth="1"/>
    <col min="4876" max="4876" width="12.421875" style="524" customWidth="1"/>
    <col min="4877" max="4881" width="9.140625" style="524" hidden="1" customWidth="1"/>
    <col min="4882" max="4882" width="12.140625" style="524" customWidth="1"/>
    <col min="4883" max="4883" width="17.421875" style="524" customWidth="1"/>
    <col min="4884" max="5120" width="9.28125" style="524" customWidth="1"/>
    <col min="5121" max="5121" width="6.7109375" style="524" customWidth="1"/>
    <col min="5122" max="5122" width="4.28125" style="524" customWidth="1"/>
    <col min="5123" max="5123" width="105.140625" style="524" customWidth="1"/>
    <col min="5124" max="5124" width="9.421875" style="524" bestFit="1" customWidth="1"/>
    <col min="5125" max="5125" width="9.421875" style="524" customWidth="1"/>
    <col min="5126" max="5126" width="11.421875" style="524" bestFit="1" customWidth="1"/>
    <col min="5127" max="5127" width="14.8515625" style="524" customWidth="1"/>
    <col min="5128" max="5128" width="13.7109375" style="524" customWidth="1"/>
    <col min="5129" max="5129" width="14.7109375" style="524" bestFit="1" customWidth="1"/>
    <col min="5130" max="5130" width="16.7109375" style="524" customWidth="1"/>
    <col min="5131" max="5131" width="26.7109375" style="524" customWidth="1"/>
    <col min="5132" max="5132" width="12.421875" style="524" customWidth="1"/>
    <col min="5133" max="5137" width="9.140625" style="524" hidden="1" customWidth="1"/>
    <col min="5138" max="5138" width="12.140625" style="524" customWidth="1"/>
    <col min="5139" max="5139" width="17.421875" style="524" customWidth="1"/>
    <col min="5140" max="5376" width="9.28125" style="524" customWidth="1"/>
    <col min="5377" max="5377" width="6.7109375" style="524" customWidth="1"/>
    <col min="5378" max="5378" width="4.28125" style="524" customWidth="1"/>
    <col min="5379" max="5379" width="105.140625" style="524" customWidth="1"/>
    <col min="5380" max="5380" width="9.421875" style="524" bestFit="1" customWidth="1"/>
    <col min="5381" max="5381" width="9.421875" style="524" customWidth="1"/>
    <col min="5382" max="5382" width="11.421875" style="524" bestFit="1" customWidth="1"/>
    <col min="5383" max="5383" width="14.8515625" style="524" customWidth="1"/>
    <col min="5384" max="5384" width="13.7109375" style="524" customWidth="1"/>
    <col min="5385" max="5385" width="14.7109375" style="524" bestFit="1" customWidth="1"/>
    <col min="5386" max="5386" width="16.7109375" style="524" customWidth="1"/>
    <col min="5387" max="5387" width="26.7109375" style="524" customWidth="1"/>
    <col min="5388" max="5388" width="12.421875" style="524" customWidth="1"/>
    <col min="5389" max="5393" width="9.140625" style="524" hidden="1" customWidth="1"/>
    <col min="5394" max="5394" width="12.140625" style="524" customWidth="1"/>
    <col min="5395" max="5395" width="17.421875" style="524" customWidth="1"/>
    <col min="5396" max="5632" width="9.28125" style="524" customWidth="1"/>
    <col min="5633" max="5633" width="6.7109375" style="524" customWidth="1"/>
    <col min="5634" max="5634" width="4.28125" style="524" customWidth="1"/>
    <col min="5635" max="5635" width="105.140625" style="524" customWidth="1"/>
    <col min="5636" max="5636" width="9.421875" style="524" bestFit="1" customWidth="1"/>
    <col min="5637" max="5637" width="9.421875" style="524" customWidth="1"/>
    <col min="5638" max="5638" width="11.421875" style="524" bestFit="1" customWidth="1"/>
    <col min="5639" max="5639" width="14.8515625" style="524" customWidth="1"/>
    <col min="5640" max="5640" width="13.7109375" style="524" customWidth="1"/>
    <col min="5641" max="5641" width="14.7109375" style="524" bestFit="1" customWidth="1"/>
    <col min="5642" max="5642" width="16.7109375" style="524" customWidth="1"/>
    <col min="5643" max="5643" width="26.7109375" style="524" customWidth="1"/>
    <col min="5644" max="5644" width="12.421875" style="524" customWidth="1"/>
    <col min="5645" max="5649" width="9.140625" style="524" hidden="1" customWidth="1"/>
    <col min="5650" max="5650" width="12.140625" style="524" customWidth="1"/>
    <col min="5651" max="5651" width="17.421875" style="524" customWidth="1"/>
    <col min="5652" max="5888" width="9.28125" style="524" customWidth="1"/>
    <col min="5889" max="5889" width="6.7109375" style="524" customWidth="1"/>
    <col min="5890" max="5890" width="4.28125" style="524" customWidth="1"/>
    <col min="5891" max="5891" width="105.140625" style="524" customWidth="1"/>
    <col min="5892" max="5892" width="9.421875" style="524" bestFit="1" customWidth="1"/>
    <col min="5893" max="5893" width="9.421875" style="524" customWidth="1"/>
    <col min="5894" max="5894" width="11.421875" style="524" bestFit="1" customWidth="1"/>
    <col min="5895" max="5895" width="14.8515625" style="524" customWidth="1"/>
    <col min="5896" max="5896" width="13.7109375" style="524" customWidth="1"/>
    <col min="5897" max="5897" width="14.7109375" style="524" bestFit="1" customWidth="1"/>
    <col min="5898" max="5898" width="16.7109375" style="524" customWidth="1"/>
    <col min="5899" max="5899" width="26.7109375" style="524" customWidth="1"/>
    <col min="5900" max="5900" width="12.421875" style="524" customWidth="1"/>
    <col min="5901" max="5905" width="9.140625" style="524" hidden="1" customWidth="1"/>
    <col min="5906" max="5906" width="12.140625" style="524" customWidth="1"/>
    <col min="5907" max="5907" width="17.421875" style="524" customWidth="1"/>
    <col min="5908" max="6144" width="9.28125" style="524" customWidth="1"/>
    <col min="6145" max="6145" width="6.7109375" style="524" customWidth="1"/>
    <col min="6146" max="6146" width="4.28125" style="524" customWidth="1"/>
    <col min="6147" max="6147" width="105.140625" style="524" customWidth="1"/>
    <col min="6148" max="6148" width="9.421875" style="524" bestFit="1" customWidth="1"/>
    <col min="6149" max="6149" width="9.421875" style="524" customWidth="1"/>
    <col min="6150" max="6150" width="11.421875" style="524" bestFit="1" customWidth="1"/>
    <col min="6151" max="6151" width="14.8515625" style="524" customWidth="1"/>
    <col min="6152" max="6152" width="13.7109375" style="524" customWidth="1"/>
    <col min="6153" max="6153" width="14.7109375" style="524" bestFit="1" customWidth="1"/>
    <col min="6154" max="6154" width="16.7109375" style="524" customWidth="1"/>
    <col min="6155" max="6155" width="26.7109375" style="524" customWidth="1"/>
    <col min="6156" max="6156" width="12.421875" style="524" customWidth="1"/>
    <col min="6157" max="6161" width="9.140625" style="524" hidden="1" customWidth="1"/>
    <col min="6162" max="6162" width="12.140625" style="524" customWidth="1"/>
    <col min="6163" max="6163" width="17.421875" style="524" customWidth="1"/>
    <col min="6164" max="6400" width="9.28125" style="524" customWidth="1"/>
    <col min="6401" max="6401" width="6.7109375" style="524" customWidth="1"/>
    <col min="6402" max="6402" width="4.28125" style="524" customWidth="1"/>
    <col min="6403" max="6403" width="105.140625" style="524" customWidth="1"/>
    <col min="6404" max="6404" width="9.421875" style="524" bestFit="1" customWidth="1"/>
    <col min="6405" max="6405" width="9.421875" style="524" customWidth="1"/>
    <col min="6406" max="6406" width="11.421875" style="524" bestFit="1" customWidth="1"/>
    <col min="6407" max="6407" width="14.8515625" style="524" customWidth="1"/>
    <col min="6408" max="6408" width="13.7109375" style="524" customWidth="1"/>
    <col min="6409" max="6409" width="14.7109375" style="524" bestFit="1" customWidth="1"/>
    <col min="6410" max="6410" width="16.7109375" style="524" customWidth="1"/>
    <col min="6411" max="6411" width="26.7109375" style="524" customWidth="1"/>
    <col min="6412" max="6412" width="12.421875" style="524" customWidth="1"/>
    <col min="6413" max="6417" width="9.140625" style="524" hidden="1" customWidth="1"/>
    <col min="6418" max="6418" width="12.140625" style="524" customWidth="1"/>
    <col min="6419" max="6419" width="17.421875" style="524" customWidth="1"/>
    <col min="6420" max="6656" width="9.28125" style="524" customWidth="1"/>
    <col min="6657" max="6657" width="6.7109375" style="524" customWidth="1"/>
    <col min="6658" max="6658" width="4.28125" style="524" customWidth="1"/>
    <col min="6659" max="6659" width="105.140625" style="524" customWidth="1"/>
    <col min="6660" max="6660" width="9.421875" style="524" bestFit="1" customWidth="1"/>
    <col min="6661" max="6661" width="9.421875" style="524" customWidth="1"/>
    <col min="6662" max="6662" width="11.421875" style="524" bestFit="1" customWidth="1"/>
    <col min="6663" max="6663" width="14.8515625" style="524" customWidth="1"/>
    <col min="6664" max="6664" width="13.7109375" style="524" customWidth="1"/>
    <col min="6665" max="6665" width="14.7109375" style="524" bestFit="1" customWidth="1"/>
    <col min="6666" max="6666" width="16.7109375" style="524" customWidth="1"/>
    <col min="6667" max="6667" width="26.7109375" style="524" customWidth="1"/>
    <col min="6668" max="6668" width="12.421875" style="524" customWidth="1"/>
    <col min="6669" max="6673" width="9.140625" style="524" hidden="1" customWidth="1"/>
    <col min="6674" max="6674" width="12.140625" style="524" customWidth="1"/>
    <col min="6675" max="6675" width="17.421875" style="524" customWidth="1"/>
    <col min="6676" max="6912" width="9.28125" style="524" customWidth="1"/>
    <col min="6913" max="6913" width="6.7109375" style="524" customWidth="1"/>
    <col min="6914" max="6914" width="4.28125" style="524" customWidth="1"/>
    <col min="6915" max="6915" width="105.140625" style="524" customWidth="1"/>
    <col min="6916" max="6916" width="9.421875" style="524" bestFit="1" customWidth="1"/>
    <col min="6917" max="6917" width="9.421875" style="524" customWidth="1"/>
    <col min="6918" max="6918" width="11.421875" style="524" bestFit="1" customWidth="1"/>
    <col min="6919" max="6919" width="14.8515625" style="524" customWidth="1"/>
    <col min="6920" max="6920" width="13.7109375" style="524" customWidth="1"/>
    <col min="6921" max="6921" width="14.7109375" style="524" bestFit="1" customWidth="1"/>
    <col min="6922" max="6922" width="16.7109375" style="524" customWidth="1"/>
    <col min="6923" max="6923" width="26.7109375" style="524" customWidth="1"/>
    <col min="6924" max="6924" width="12.421875" style="524" customWidth="1"/>
    <col min="6925" max="6929" width="9.140625" style="524" hidden="1" customWidth="1"/>
    <col min="6930" max="6930" width="12.140625" style="524" customWidth="1"/>
    <col min="6931" max="6931" width="17.421875" style="524" customWidth="1"/>
    <col min="6932" max="7168" width="9.28125" style="524" customWidth="1"/>
    <col min="7169" max="7169" width="6.7109375" style="524" customWidth="1"/>
    <col min="7170" max="7170" width="4.28125" style="524" customWidth="1"/>
    <col min="7171" max="7171" width="105.140625" style="524" customWidth="1"/>
    <col min="7172" max="7172" width="9.421875" style="524" bestFit="1" customWidth="1"/>
    <col min="7173" max="7173" width="9.421875" style="524" customWidth="1"/>
    <col min="7174" max="7174" width="11.421875" style="524" bestFit="1" customWidth="1"/>
    <col min="7175" max="7175" width="14.8515625" style="524" customWidth="1"/>
    <col min="7176" max="7176" width="13.7109375" style="524" customWidth="1"/>
    <col min="7177" max="7177" width="14.7109375" style="524" bestFit="1" customWidth="1"/>
    <col min="7178" max="7178" width="16.7109375" style="524" customWidth="1"/>
    <col min="7179" max="7179" width="26.7109375" style="524" customWidth="1"/>
    <col min="7180" max="7180" width="12.421875" style="524" customWidth="1"/>
    <col min="7181" max="7185" width="9.140625" style="524" hidden="1" customWidth="1"/>
    <col min="7186" max="7186" width="12.140625" style="524" customWidth="1"/>
    <col min="7187" max="7187" width="17.421875" style="524" customWidth="1"/>
    <col min="7188" max="7424" width="9.28125" style="524" customWidth="1"/>
    <col min="7425" max="7425" width="6.7109375" style="524" customWidth="1"/>
    <col min="7426" max="7426" width="4.28125" style="524" customWidth="1"/>
    <col min="7427" max="7427" width="105.140625" style="524" customWidth="1"/>
    <col min="7428" max="7428" width="9.421875" style="524" bestFit="1" customWidth="1"/>
    <col min="7429" max="7429" width="9.421875" style="524" customWidth="1"/>
    <col min="7430" max="7430" width="11.421875" style="524" bestFit="1" customWidth="1"/>
    <col min="7431" max="7431" width="14.8515625" style="524" customWidth="1"/>
    <col min="7432" max="7432" width="13.7109375" style="524" customWidth="1"/>
    <col min="7433" max="7433" width="14.7109375" style="524" bestFit="1" customWidth="1"/>
    <col min="7434" max="7434" width="16.7109375" style="524" customWidth="1"/>
    <col min="7435" max="7435" width="26.7109375" style="524" customWidth="1"/>
    <col min="7436" max="7436" width="12.421875" style="524" customWidth="1"/>
    <col min="7437" max="7441" width="9.140625" style="524" hidden="1" customWidth="1"/>
    <col min="7442" max="7442" width="12.140625" style="524" customWidth="1"/>
    <col min="7443" max="7443" width="17.421875" style="524" customWidth="1"/>
    <col min="7444" max="7680" width="9.28125" style="524" customWidth="1"/>
    <col min="7681" max="7681" width="6.7109375" style="524" customWidth="1"/>
    <col min="7682" max="7682" width="4.28125" style="524" customWidth="1"/>
    <col min="7683" max="7683" width="105.140625" style="524" customWidth="1"/>
    <col min="7684" max="7684" width="9.421875" style="524" bestFit="1" customWidth="1"/>
    <col min="7685" max="7685" width="9.421875" style="524" customWidth="1"/>
    <col min="7686" max="7686" width="11.421875" style="524" bestFit="1" customWidth="1"/>
    <col min="7687" max="7687" width="14.8515625" style="524" customWidth="1"/>
    <col min="7688" max="7688" width="13.7109375" style="524" customWidth="1"/>
    <col min="7689" max="7689" width="14.7109375" style="524" bestFit="1" customWidth="1"/>
    <col min="7690" max="7690" width="16.7109375" style="524" customWidth="1"/>
    <col min="7691" max="7691" width="26.7109375" style="524" customWidth="1"/>
    <col min="7692" max="7692" width="12.421875" style="524" customWidth="1"/>
    <col min="7693" max="7697" width="9.140625" style="524" hidden="1" customWidth="1"/>
    <col min="7698" max="7698" width="12.140625" style="524" customWidth="1"/>
    <col min="7699" max="7699" width="17.421875" style="524" customWidth="1"/>
    <col min="7700" max="7936" width="9.28125" style="524" customWidth="1"/>
    <col min="7937" max="7937" width="6.7109375" style="524" customWidth="1"/>
    <col min="7938" max="7938" width="4.28125" style="524" customWidth="1"/>
    <col min="7939" max="7939" width="105.140625" style="524" customWidth="1"/>
    <col min="7940" max="7940" width="9.421875" style="524" bestFit="1" customWidth="1"/>
    <col min="7941" max="7941" width="9.421875" style="524" customWidth="1"/>
    <col min="7942" max="7942" width="11.421875" style="524" bestFit="1" customWidth="1"/>
    <col min="7943" max="7943" width="14.8515625" style="524" customWidth="1"/>
    <col min="7944" max="7944" width="13.7109375" style="524" customWidth="1"/>
    <col min="7945" max="7945" width="14.7109375" style="524" bestFit="1" customWidth="1"/>
    <col min="7946" max="7946" width="16.7109375" style="524" customWidth="1"/>
    <col min="7947" max="7947" width="26.7109375" style="524" customWidth="1"/>
    <col min="7948" max="7948" width="12.421875" style="524" customWidth="1"/>
    <col min="7949" max="7953" width="9.140625" style="524" hidden="1" customWidth="1"/>
    <col min="7954" max="7954" width="12.140625" style="524" customWidth="1"/>
    <col min="7955" max="7955" width="17.421875" style="524" customWidth="1"/>
    <col min="7956" max="8192" width="9.28125" style="524" customWidth="1"/>
    <col min="8193" max="8193" width="6.7109375" style="524" customWidth="1"/>
    <col min="8194" max="8194" width="4.28125" style="524" customWidth="1"/>
    <col min="8195" max="8195" width="105.140625" style="524" customWidth="1"/>
    <col min="8196" max="8196" width="9.421875" style="524" bestFit="1" customWidth="1"/>
    <col min="8197" max="8197" width="9.421875" style="524" customWidth="1"/>
    <col min="8198" max="8198" width="11.421875" style="524" bestFit="1" customWidth="1"/>
    <col min="8199" max="8199" width="14.8515625" style="524" customWidth="1"/>
    <col min="8200" max="8200" width="13.7109375" style="524" customWidth="1"/>
    <col min="8201" max="8201" width="14.7109375" style="524" bestFit="1" customWidth="1"/>
    <col min="8202" max="8202" width="16.7109375" style="524" customWidth="1"/>
    <col min="8203" max="8203" width="26.7109375" style="524" customWidth="1"/>
    <col min="8204" max="8204" width="12.421875" style="524" customWidth="1"/>
    <col min="8205" max="8209" width="9.140625" style="524" hidden="1" customWidth="1"/>
    <col min="8210" max="8210" width="12.140625" style="524" customWidth="1"/>
    <col min="8211" max="8211" width="17.421875" style="524" customWidth="1"/>
    <col min="8212" max="8448" width="9.28125" style="524" customWidth="1"/>
    <col min="8449" max="8449" width="6.7109375" style="524" customWidth="1"/>
    <col min="8450" max="8450" width="4.28125" style="524" customWidth="1"/>
    <col min="8451" max="8451" width="105.140625" style="524" customWidth="1"/>
    <col min="8452" max="8452" width="9.421875" style="524" bestFit="1" customWidth="1"/>
    <col min="8453" max="8453" width="9.421875" style="524" customWidth="1"/>
    <col min="8454" max="8454" width="11.421875" style="524" bestFit="1" customWidth="1"/>
    <col min="8455" max="8455" width="14.8515625" style="524" customWidth="1"/>
    <col min="8456" max="8456" width="13.7109375" style="524" customWidth="1"/>
    <col min="8457" max="8457" width="14.7109375" style="524" bestFit="1" customWidth="1"/>
    <col min="8458" max="8458" width="16.7109375" style="524" customWidth="1"/>
    <col min="8459" max="8459" width="26.7109375" style="524" customWidth="1"/>
    <col min="8460" max="8460" width="12.421875" style="524" customWidth="1"/>
    <col min="8461" max="8465" width="9.140625" style="524" hidden="1" customWidth="1"/>
    <col min="8466" max="8466" width="12.140625" style="524" customWidth="1"/>
    <col min="8467" max="8467" width="17.421875" style="524" customWidth="1"/>
    <col min="8468" max="8704" width="9.28125" style="524" customWidth="1"/>
    <col min="8705" max="8705" width="6.7109375" style="524" customWidth="1"/>
    <col min="8706" max="8706" width="4.28125" style="524" customWidth="1"/>
    <col min="8707" max="8707" width="105.140625" style="524" customWidth="1"/>
    <col min="8708" max="8708" width="9.421875" style="524" bestFit="1" customWidth="1"/>
    <col min="8709" max="8709" width="9.421875" style="524" customWidth="1"/>
    <col min="8710" max="8710" width="11.421875" style="524" bestFit="1" customWidth="1"/>
    <col min="8711" max="8711" width="14.8515625" style="524" customWidth="1"/>
    <col min="8712" max="8712" width="13.7109375" style="524" customWidth="1"/>
    <col min="8713" max="8713" width="14.7109375" style="524" bestFit="1" customWidth="1"/>
    <col min="8714" max="8714" width="16.7109375" style="524" customWidth="1"/>
    <col min="8715" max="8715" width="26.7109375" style="524" customWidth="1"/>
    <col min="8716" max="8716" width="12.421875" style="524" customWidth="1"/>
    <col min="8717" max="8721" width="9.140625" style="524" hidden="1" customWidth="1"/>
    <col min="8722" max="8722" width="12.140625" style="524" customWidth="1"/>
    <col min="8723" max="8723" width="17.421875" style="524" customWidth="1"/>
    <col min="8724" max="8960" width="9.28125" style="524" customWidth="1"/>
    <col min="8961" max="8961" width="6.7109375" style="524" customWidth="1"/>
    <col min="8962" max="8962" width="4.28125" style="524" customWidth="1"/>
    <col min="8963" max="8963" width="105.140625" style="524" customWidth="1"/>
    <col min="8964" max="8964" width="9.421875" style="524" bestFit="1" customWidth="1"/>
    <col min="8965" max="8965" width="9.421875" style="524" customWidth="1"/>
    <col min="8966" max="8966" width="11.421875" style="524" bestFit="1" customWidth="1"/>
    <col min="8967" max="8967" width="14.8515625" style="524" customWidth="1"/>
    <col min="8968" max="8968" width="13.7109375" style="524" customWidth="1"/>
    <col min="8969" max="8969" width="14.7109375" style="524" bestFit="1" customWidth="1"/>
    <col min="8970" max="8970" width="16.7109375" style="524" customWidth="1"/>
    <col min="8971" max="8971" width="26.7109375" style="524" customWidth="1"/>
    <col min="8972" max="8972" width="12.421875" style="524" customWidth="1"/>
    <col min="8973" max="8977" width="9.140625" style="524" hidden="1" customWidth="1"/>
    <col min="8978" max="8978" width="12.140625" style="524" customWidth="1"/>
    <col min="8979" max="8979" width="17.421875" style="524" customWidth="1"/>
    <col min="8980" max="9216" width="9.28125" style="524" customWidth="1"/>
    <col min="9217" max="9217" width="6.7109375" style="524" customWidth="1"/>
    <col min="9218" max="9218" width="4.28125" style="524" customWidth="1"/>
    <col min="9219" max="9219" width="105.140625" style="524" customWidth="1"/>
    <col min="9220" max="9220" width="9.421875" style="524" bestFit="1" customWidth="1"/>
    <col min="9221" max="9221" width="9.421875" style="524" customWidth="1"/>
    <col min="9222" max="9222" width="11.421875" style="524" bestFit="1" customWidth="1"/>
    <col min="9223" max="9223" width="14.8515625" style="524" customWidth="1"/>
    <col min="9224" max="9224" width="13.7109375" style="524" customWidth="1"/>
    <col min="9225" max="9225" width="14.7109375" style="524" bestFit="1" customWidth="1"/>
    <col min="9226" max="9226" width="16.7109375" style="524" customWidth="1"/>
    <col min="9227" max="9227" width="26.7109375" style="524" customWidth="1"/>
    <col min="9228" max="9228" width="12.421875" style="524" customWidth="1"/>
    <col min="9229" max="9233" width="9.140625" style="524" hidden="1" customWidth="1"/>
    <col min="9234" max="9234" width="12.140625" style="524" customWidth="1"/>
    <col min="9235" max="9235" width="17.421875" style="524" customWidth="1"/>
    <col min="9236" max="9472" width="9.28125" style="524" customWidth="1"/>
    <col min="9473" max="9473" width="6.7109375" style="524" customWidth="1"/>
    <col min="9474" max="9474" width="4.28125" style="524" customWidth="1"/>
    <col min="9475" max="9475" width="105.140625" style="524" customWidth="1"/>
    <col min="9476" max="9476" width="9.421875" style="524" bestFit="1" customWidth="1"/>
    <col min="9477" max="9477" width="9.421875" style="524" customWidth="1"/>
    <col min="9478" max="9478" width="11.421875" style="524" bestFit="1" customWidth="1"/>
    <col min="9479" max="9479" width="14.8515625" style="524" customWidth="1"/>
    <col min="9480" max="9480" width="13.7109375" style="524" customWidth="1"/>
    <col min="9481" max="9481" width="14.7109375" style="524" bestFit="1" customWidth="1"/>
    <col min="9482" max="9482" width="16.7109375" style="524" customWidth="1"/>
    <col min="9483" max="9483" width="26.7109375" style="524" customWidth="1"/>
    <col min="9484" max="9484" width="12.421875" style="524" customWidth="1"/>
    <col min="9485" max="9489" width="9.140625" style="524" hidden="1" customWidth="1"/>
    <col min="9490" max="9490" width="12.140625" style="524" customWidth="1"/>
    <col min="9491" max="9491" width="17.421875" style="524" customWidth="1"/>
    <col min="9492" max="9728" width="9.28125" style="524" customWidth="1"/>
    <col min="9729" max="9729" width="6.7109375" style="524" customWidth="1"/>
    <col min="9730" max="9730" width="4.28125" style="524" customWidth="1"/>
    <col min="9731" max="9731" width="105.140625" style="524" customWidth="1"/>
    <col min="9732" max="9732" width="9.421875" style="524" bestFit="1" customWidth="1"/>
    <col min="9733" max="9733" width="9.421875" style="524" customWidth="1"/>
    <col min="9734" max="9734" width="11.421875" style="524" bestFit="1" customWidth="1"/>
    <col min="9735" max="9735" width="14.8515625" style="524" customWidth="1"/>
    <col min="9736" max="9736" width="13.7109375" style="524" customWidth="1"/>
    <col min="9737" max="9737" width="14.7109375" style="524" bestFit="1" customWidth="1"/>
    <col min="9738" max="9738" width="16.7109375" style="524" customWidth="1"/>
    <col min="9739" max="9739" width="26.7109375" style="524" customWidth="1"/>
    <col min="9740" max="9740" width="12.421875" style="524" customWidth="1"/>
    <col min="9741" max="9745" width="9.140625" style="524" hidden="1" customWidth="1"/>
    <col min="9746" max="9746" width="12.140625" style="524" customWidth="1"/>
    <col min="9747" max="9747" width="17.421875" style="524" customWidth="1"/>
    <col min="9748" max="9984" width="9.28125" style="524" customWidth="1"/>
    <col min="9985" max="9985" width="6.7109375" style="524" customWidth="1"/>
    <col min="9986" max="9986" width="4.28125" style="524" customWidth="1"/>
    <col min="9987" max="9987" width="105.140625" style="524" customWidth="1"/>
    <col min="9988" max="9988" width="9.421875" style="524" bestFit="1" customWidth="1"/>
    <col min="9989" max="9989" width="9.421875" style="524" customWidth="1"/>
    <col min="9990" max="9990" width="11.421875" style="524" bestFit="1" customWidth="1"/>
    <col min="9991" max="9991" width="14.8515625" style="524" customWidth="1"/>
    <col min="9992" max="9992" width="13.7109375" style="524" customWidth="1"/>
    <col min="9993" max="9993" width="14.7109375" style="524" bestFit="1" customWidth="1"/>
    <col min="9994" max="9994" width="16.7109375" style="524" customWidth="1"/>
    <col min="9995" max="9995" width="26.7109375" style="524" customWidth="1"/>
    <col min="9996" max="9996" width="12.421875" style="524" customWidth="1"/>
    <col min="9997" max="10001" width="9.140625" style="524" hidden="1" customWidth="1"/>
    <col min="10002" max="10002" width="12.140625" style="524" customWidth="1"/>
    <col min="10003" max="10003" width="17.421875" style="524" customWidth="1"/>
    <col min="10004" max="10240" width="9.28125" style="524" customWidth="1"/>
    <col min="10241" max="10241" width="6.7109375" style="524" customWidth="1"/>
    <col min="10242" max="10242" width="4.28125" style="524" customWidth="1"/>
    <col min="10243" max="10243" width="105.140625" style="524" customWidth="1"/>
    <col min="10244" max="10244" width="9.421875" style="524" bestFit="1" customWidth="1"/>
    <col min="10245" max="10245" width="9.421875" style="524" customWidth="1"/>
    <col min="10246" max="10246" width="11.421875" style="524" bestFit="1" customWidth="1"/>
    <col min="10247" max="10247" width="14.8515625" style="524" customWidth="1"/>
    <col min="10248" max="10248" width="13.7109375" style="524" customWidth="1"/>
    <col min="10249" max="10249" width="14.7109375" style="524" bestFit="1" customWidth="1"/>
    <col min="10250" max="10250" width="16.7109375" style="524" customWidth="1"/>
    <col min="10251" max="10251" width="26.7109375" style="524" customWidth="1"/>
    <col min="10252" max="10252" width="12.421875" style="524" customWidth="1"/>
    <col min="10253" max="10257" width="9.140625" style="524" hidden="1" customWidth="1"/>
    <col min="10258" max="10258" width="12.140625" style="524" customWidth="1"/>
    <col min="10259" max="10259" width="17.421875" style="524" customWidth="1"/>
    <col min="10260" max="10496" width="9.28125" style="524" customWidth="1"/>
    <col min="10497" max="10497" width="6.7109375" style="524" customWidth="1"/>
    <col min="10498" max="10498" width="4.28125" style="524" customWidth="1"/>
    <col min="10499" max="10499" width="105.140625" style="524" customWidth="1"/>
    <col min="10500" max="10500" width="9.421875" style="524" bestFit="1" customWidth="1"/>
    <col min="10501" max="10501" width="9.421875" style="524" customWidth="1"/>
    <col min="10502" max="10502" width="11.421875" style="524" bestFit="1" customWidth="1"/>
    <col min="10503" max="10503" width="14.8515625" style="524" customWidth="1"/>
    <col min="10504" max="10504" width="13.7109375" style="524" customWidth="1"/>
    <col min="10505" max="10505" width="14.7109375" style="524" bestFit="1" customWidth="1"/>
    <col min="10506" max="10506" width="16.7109375" style="524" customWidth="1"/>
    <col min="10507" max="10507" width="26.7109375" style="524" customWidth="1"/>
    <col min="10508" max="10508" width="12.421875" style="524" customWidth="1"/>
    <col min="10509" max="10513" width="9.140625" style="524" hidden="1" customWidth="1"/>
    <col min="10514" max="10514" width="12.140625" style="524" customWidth="1"/>
    <col min="10515" max="10515" width="17.421875" style="524" customWidth="1"/>
    <col min="10516" max="10752" width="9.28125" style="524" customWidth="1"/>
    <col min="10753" max="10753" width="6.7109375" style="524" customWidth="1"/>
    <col min="10754" max="10754" width="4.28125" style="524" customWidth="1"/>
    <col min="10755" max="10755" width="105.140625" style="524" customWidth="1"/>
    <col min="10756" max="10756" width="9.421875" style="524" bestFit="1" customWidth="1"/>
    <col min="10757" max="10757" width="9.421875" style="524" customWidth="1"/>
    <col min="10758" max="10758" width="11.421875" style="524" bestFit="1" customWidth="1"/>
    <col min="10759" max="10759" width="14.8515625" style="524" customWidth="1"/>
    <col min="10760" max="10760" width="13.7109375" style="524" customWidth="1"/>
    <col min="10761" max="10761" width="14.7109375" style="524" bestFit="1" customWidth="1"/>
    <col min="10762" max="10762" width="16.7109375" style="524" customWidth="1"/>
    <col min="10763" max="10763" width="26.7109375" style="524" customWidth="1"/>
    <col min="10764" max="10764" width="12.421875" style="524" customWidth="1"/>
    <col min="10765" max="10769" width="9.140625" style="524" hidden="1" customWidth="1"/>
    <col min="10770" max="10770" width="12.140625" style="524" customWidth="1"/>
    <col min="10771" max="10771" width="17.421875" style="524" customWidth="1"/>
    <col min="10772" max="11008" width="9.28125" style="524" customWidth="1"/>
    <col min="11009" max="11009" width="6.7109375" style="524" customWidth="1"/>
    <col min="11010" max="11010" width="4.28125" style="524" customWidth="1"/>
    <col min="11011" max="11011" width="105.140625" style="524" customWidth="1"/>
    <col min="11012" max="11012" width="9.421875" style="524" bestFit="1" customWidth="1"/>
    <col min="11013" max="11013" width="9.421875" style="524" customWidth="1"/>
    <col min="11014" max="11014" width="11.421875" style="524" bestFit="1" customWidth="1"/>
    <col min="11015" max="11015" width="14.8515625" style="524" customWidth="1"/>
    <col min="11016" max="11016" width="13.7109375" style="524" customWidth="1"/>
    <col min="11017" max="11017" width="14.7109375" style="524" bestFit="1" customWidth="1"/>
    <col min="11018" max="11018" width="16.7109375" style="524" customWidth="1"/>
    <col min="11019" max="11019" width="26.7109375" style="524" customWidth="1"/>
    <col min="11020" max="11020" width="12.421875" style="524" customWidth="1"/>
    <col min="11021" max="11025" width="9.140625" style="524" hidden="1" customWidth="1"/>
    <col min="11026" max="11026" width="12.140625" style="524" customWidth="1"/>
    <col min="11027" max="11027" width="17.421875" style="524" customWidth="1"/>
    <col min="11028" max="11264" width="9.28125" style="524" customWidth="1"/>
    <col min="11265" max="11265" width="6.7109375" style="524" customWidth="1"/>
    <col min="11266" max="11266" width="4.28125" style="524" customWidth="1"/>
    <col min="11267" max="11267" width="105.140625" style="524" customWidth="1"/>
    <col min="11268" max="11268" width="9.421875" style="524" bestFit="1" customWidth="1"/>
    <col min="11269" max="11269" width="9.421875" style="524" customWidth="1"/>
    <col min="11270" max="11270" width="11.421875" style="524" bestFit="1" customWidth="1"/>
    <col min="11271" max="11271" width="14.8515625" style="524" customWidth="1"/>
    <col min="11272" max="11272" width="13.7109375" style="524" customWidth="1"/>
    <col min="11273" max="11273" width="14.7109375" style="524" bestFit="1" customWidth="1"/>
    <col min="11274" max="11274" width="16.7109375" style="524" customWidth="1"/>
    <col min="11275" max="11275" width="26.7109375" style="524" customWidth="1"/>
    <col min="11276" max="11276" width="12.421875" style="524" customWidth="1"/>
    <col min="11277" max="11281" width="9.140625" style="524" hidden="1" customWidth="1"/>
    <col min="11282" max="11282" width="12.140625" style="524" customWidth="1"/>
    <col min="11283" max="11283" width="17.421875" style="524" customWidth="1"/>
    <col min="11284" max="11520" width="9.28125" style="524" customWidth="1"/>
    <col min="11521" max="11521" width="6.7109375" style="524" customWidth="1"/>
    <col min="11522" max="11522" width="4.28125" style="524" customWidth="1"/>
    <col min="11523" max="11523" width="105.140625" style="524" customWidth="1"/>
    <col min="11524" max="11524" width="9.421875" style="524" bestFit="1" customWidth="1"/>
    <col min="11525" max="11525" width="9.421875" style="524" customWidth="1"/>
    <col min="11526" max="11526" width="11.421875" style="524" bestFit="1" customWidth="1"/>
    <col min="11527" max="11527" width="14.8515625" style="524" customWidth="1"/>
    <col min="11528" max="11528" width="13.7109375" style="524" customWidth="1"/>
    <col min="11529" max="11529" width="14.7109375" style="524" bestFit="1" customWidth="1"/>
    <col min="11530" max="11530" width="16.7109375" style="524" customWidth="1"/>
    <col min="11531" max="11531" width="26.7109375" style="524" customWidth="1"/>
    <col min="11532" max="11532" width="12.421875" style="524" customWidth="1"/>
    <col min="11533" max="11537" width="9.140625" style="524" hidden="1" customWidth="1"/>
    <col min="11538" max="11538" width="12.140625" style="524" customWidth="1"/>
    <col min="11539" max="11539" width="17.421875" style="524" customWidth="1"/>
    <col min="11540" max="11776" width="9.28125" style="524" customWidth="1"/>
    <col min="11777" max="11777" width="6.7109375" style="524" customWidth="1"/>
    <col min="11778" max="11778" width="4.28125" style="524" customWidth="1"/>
    <col min="11779" max="11779" width="105.140625" style="524" customWidth="1"/>
    <col min="11780" max="11780" width="9.421875" style="524" bestFit="1" customWidth="1"/>
    <col min="11781" max="11781" width="9.421875" style="524" customWidth="1"/>
    <col min="11782" max="11782" width="11.421875" style="524" bestFit="1" customWidth="1"/>
    <col min="11783" max="11783" width="14.8515625" style="524" customWidth="1"/>
    <col min="11784" max="11784" width="13.7109375" style="524" customWidth="1"/>
    <col min="11785" max="11785" width="14.7109375" style="524" bestFit="1" customWidth="1"/>
    <col min="11786" max="11786" width="16.7109375" style="524" customWidth="1"/>
    <col min="11787" max="11787" width="26.7109375" style="524" customWidth="1"/>
    <col min="11788" max="11788" width="12.421875" style="524" customWidth="1"/>
    <col min="11789" max="11793" width="9.140625" style="524" hidden="1" customWidth="1"/>
    <col min="11794" max="11794" width="12.140625" style="524" customWidth="1"/>
    <col min="11795" max="11795" width="17.421875" style="524" customWidth="1"/>
    <col min="11796" max="12032" width="9.28125" style="524" customWidth="1"/>
    <col min="12033" max="12033" width="6.7109375" style="524" customWidth="1"/>
    <col min="12034" max="12034" width="4.28125" style="524" customWidth="1"/>
    <col min="12035" max="12035" width="105.140625" style="524" customWidth="1"/>
    <col min="12036" max="12036" width="9.421875" style="524" bestFit="1" customWidth="1"/>
    <col min="12037" max="12037" width="9.421875" style="524" customWidth="1"/>
    <col min="12038" max="12038" width="11.421875" style="524" bestFit="1" customWidth="1"/>
    <col min="12039" max="12039" width="14.8515625" style="524" customWidth="1"/>
    <col min="12040" max="12040" width="13.7109375" style="524" customWidth="1"/>
    <col min="12041" max="12041" width="14.7109375" style="524" bestFit="1" customWidth="1"/>
    <col min="12042" max="12042" width="16.7109375" style="524" customWidth="1"/>
    <col min="12043" max="12043" width="26.7109375" style="524" customWidth="1"/>
    <col min="12044" max="12044" width="12.421875" style="524" customWidth="1"/>
    <col min="12045" max="12049" width="9.140625" style="524" hidden="1" customWidth="1"/>
    <col min="12050" max="12050" width="12.140625" style="524" customWidth="1"/>
    <col min="12051" max="12051" width="17.421875" style="524" customWidth="1"/>
    <col min="12052" max="12288" width="9.28125" style="524" customWidth="1"/>
    <col min="12289" max="12289" width="6.7109375" style="524" customWidth="1"/>
    <col min="12290" max="12290" width="4.28125" style="524" customWidth="1"/>
    <col min="12291" max="12291" width="105.140625" style="524" customWidth="1"/>
    <col min="12292" max="12292" width="9.421875" style="524" bestFit="1" customWidth="1"/>
    <col min="12293" max="12293" width="9.421875" style="524" customWidth="1"/>
    <col min="12294" max="12294" width="11.421875" style="524" bestFit="1" customWidth="1"/>
    <col min="12295" max="12295" width="14.8515625" style="524" customWidth="1"/>
    <col min="12296" max="12296" width="13.7109375" style="524" customWidth="1"/>
    <col min="12297" max="12297" width="14.7109375" style="524" bestFit="1" customWidth="1"/>
    <col min="12298" max="12298" width="16.7109375" style="524" customWidth="1"/>
    <col min="12299" max="12299" width="26.7109375" style="524" customWidth="1"/>
    <col min="12300" max="12300" width="12.421875" style="524" customWidth="1"/>
    <col min="12301" max="12305" width="9.140625" style="524" hidden="1" customWidth="1"/>
    <col min="12306" max="12306" width="12.140625" style="524" customWidth="1"/>
    <col min="12307" max="12307" width="17.421875" style="524" customWidth="1"/>
    <col min="12308" max="12544" width="9.28125" style="524" customWidth="1"/>
    <col min="12545" max="12545" width="6.7109375" style="524" customWidth="1"/>
    <col min="12546" max="12546" width="4.28125" style="524" customWidth="1"/>
    <col min="12547" max="12547" width="105.140625" style="524" customWidth="1"/>
    <col min="12548" max="12548" width="9.421875" style="524" bestFit="1" customWidth="1"/>
    <col min="12549" max="12549" width="9.421875" style="524" customWidth="1"/>
    <col min="12550" max="12550" width="11.421875" style="524" bestFit="1" customWidth="1"/>
    <col min="12551" max="12551" width="14.8515625" style="524" customWidth="1"/>
    <col min="12552" max="12552" width="13.7109375" style="524" customWidth="1"/>
    <col min="12553" max="12553" width="14.7109375" style="524" bestFit="1" customWidth="1"/>
    <col min="12554" max="12554" width="16.7109375" style="524" customWidth="1"/>
    <col min="12555" max="12555" width="26.7109375" style="524" customWidth="1"/>
    <col min="12556" max="12556" width="12.421875" style="524" customWidth="1"/>
    <col min="12557" max="12561" width="9.140625" style="524" hidden="1" customWidth="1"/>
    <col min="12562" max="12562" width="12.140625" style="524" customWidth="1"/>
    <col min="12563" max="12563" width="17.421875" style="524" customWidth="1"/>
    <col min="12564" max="12800" width="9.28125" style="524" customWidth="1"/>
    <col min="12801" max="12801" width="6.7109375" style="524" customWidth="1"/>
    <col min="12802" max="12802" width="4.28125" style="524" customWidth="1"/>
    <col min="12803" max="12803" width="105.140625" style="524" customWidth="1"/>
    <col min="12804" max="12804" width="9.421875" style="524" bestFit="1" customWidth="1"/>
    <col min="12805" max="12805" width="9.421875" style="524" customWidth="1"/>
    <col min="12806" max="12806" width="11.421875" style="524" bestFit="1" customWidth="1"/>
    <col min="12807" max="12807" width="14.8515625" style="524" customWidth="1"/>
    <col min="12808" max="12808" width="13.7109375" style="524" customWidth="1"/>
    <col min="12809" max="12809" width="14.7109375" style="524" bestFit="1" customWidth="1"/>
    <col min="12810" max="12810" width="16.7109375" style="524" customWidth="1"/>
    <col min="12811" max="12811" width="26.7109375" style="524" customWidth="1"/>
    <col min="12812" max="12812" width="12.421875" style="524" customWidth="1"/>
    <col min="12813" max="12817" width="9.140625" style="524" hidden="1" customWidth="1"/>
    <col min="12818" max="12818" width="12.140625" style="524" customWidth="1"/>
    <col min="12819" max="12819" width="17.421875" style="524" customWidth="1"/>
    <col min="12820" max="13056" width="9.28125" style="524" customWidth="1"/>
    <col min="13057" max="13057" width="6.7109375" style="524" customWidth="1"/>
    <col min="13058" max="13058" width="4.28125" style="524" customWidth="1"/>
    <col min="13059" max="13059" width="105.140625" style="524" customWidth="1"/>
    <col min="13060" max="13060" width="9.421875" style="524" bestFit="1" customWidth="1"/>
    <col min="13061" max="13061" width="9.421875" style="524" customWidth="1"/>
    <col min="13062" max="13062" width="11.421875" style="524" bestFit="1" customWidth="1"/>
    <col min="13063" max="13063" width="14.8515625" style="524" customWidth="1"/>
    <col min="13064" max="13064" width="13.7109375" style="524" customWidth="1"/>
    <col min="13065" max="13065" width="14.7109375" style="524" bestFit="1" customWidth="1"/>
    <col min="13066" max="13066" width="16.7109375" style="524" customWidth="1"/>
    <col min="13067" max="13067" width="26.7109375" style="524" customWidth="1"/>
    <col min="13068" max="13068" width="12.421875" style="524" customWidth="1"/>
    <col min="13069" max="13073" width="9.140625" style="524" hidden="1" customWidth="1"/>
    <col min="13074" max="13074" width="12.140625" style="524" customWidth="1"/>
    <col min="13075" max="13075" width="17.421875" style="524" customWidth="1"/>
    <col min="13076" max="13312" width="9.28125" style="524" customWidth="1"/>
    <col min="13313" max="13313" width="6.7109375" style="524" customWidth="1"/>
    <col min="13314" max="13314" width="4.28125" style="524" customWidth="1"/>
    <col min="13315" max="13315" width="105.140625" style="524" customWidth="1"/>
    <col min="13316" max="13316" width="9.421875" style="524" bestFit="1" customWidth="1"/>
    <col min="13317" max="13317" width="9.421875" style="524" customWidth="1"/>
    <col min="13318" max="13318" width="11.421875" style="524" bestFit="1" customWidth="1"/>
    <col min="13319" max="13319" width="14.8515625" style="524" customWidth="1"/>
    <col min="13320" max="13320" width="13.7109375" style="524" customWidth="1"/>
    <col min="13321" max="13321" width="14.7109375" style="524" bestFit="1" customWidth="1"/>
    <col min="13322" max="13322" width="16.7109375" style="524" customWidth="1"/>
    <col min="13323" max="13323" width="26.7109375" style="524" customWidth="1"/>
    <col min="13324" max="13324" width="12.421875" style="524" customWidth="1"/>
    <col min="13325" max="13329" width="9.140625" style="524" hidden="1" customWidth="1"/>
    <col min="13330" max="13330" width="12.140625" style="524" customWidth="1"/>
    <col min="13331" max="13331" width="17.421875" style="524" customWidth="1"/>
    <col min="13332" max="13568" width="9.28125" style="524" customWidth="1"/>
    <col min="13569" max="13569" width="6.7109375" style="524" customWidth="1"/>
    <col min="13570" max="13570" width="4.28125" style="524" customWidth="1"/>
    <col min="13571" max="13571" width="105.140625" style="524" customWidth="1"/>
    <col min="13572" max="13572" width="9.421875" style="524" bestFit="1" customWidth="1"/>
    <col min="13573" max="13573" width="9.421875" style="524" customWidth="1"/>
    <col min="13574" max="13574" width="11.421875" style="524" bestFit="1" customWidth="1"/>
    <col min="13575" max="13575" width="14.8515625" style="524" customWidth="1"/>
    <col min="13576" max="13576" width="13.7109375" style="524" customWidth="1"/>
    <col min="13577" max="13577" width="14.7109375" style="524" bestFit="1" customWidth="1"/>
    <col min="13578" max="13578" width="16.7109375" style="524" customWidth="1"/>
    <col min="13579" max="13579" width="26.7109375" style="524" customWidth="1"/>
    <col min="13580" max="13580" width="12.421875" style="524" customWidth="1"/>
    <col min="13581" max="13585" width="9.140625" style="524" hidden="1" customWidth="1"/>
    <col min="13586" max="13586" width="12.140625" style="524" customWidth="1"/>
    <col min="13587" max="13587" width="17.421875" style="524" customWidth="1"/>
    <col min="13588" max="13824" width="9.28125" style="524" customWidth="1"/>
    <col min="13825" max="13825" width="6.7109375" style="524" customWidth="1"/>
    <col min="13826" max="13826" width="4.28125" style="524" customWidth="1"/>
    <col min="13827" max="13827" width="105.140625" style="524" customWidth="1"/>
    <col min="13828" max="13828" width="9.421875" style="524" bestFit="1" customWidth="1"/>
    <col min="13829" max="13829" width="9.421875" style="524" customWidth="1"/>
    <col min="13830" max="13830" width="11.421875" style="524" bestFit="1" customWidth="1"/>
    <col min="13831" max="13831" width="14.8515625" style="524" customWidth="1"/>
    <col min="13832" max="13832" width="13.7109375" style="524" customWidth="1"/>
    <col min="13833" max="13833" width="14.7109375" style="524" bestFit="1" customWidth="1"/>
    <col min="13834" max="13834" width="16.7109375" style="524" customWidth="1"/>
    <col min="13835" max="13835" width="26.7109375" style="524" customWidth="1"/>
    <col min="13836" max="13836" width="12.421875" style="524" customWidth="1"/>
    <col min="13837" max="13841" width="9.140625" style="524" hidden="1" customWidth="1"/>
    <col min="13842" max="13842" width="12.140625" style="524" customWidth="1"/>
    <col min="13843" max="13843" width="17.421875" style="524" customWidth="1"/>
    <col min="13844" max="14080" width="9.28125" style="524" customWidth="1"/>
    <col min="14081" max="14081" width="6.7109375" style="524" customWidth="1"/>
    <col min="14082" max="14082" width="4.28125" style="524" customWidth="1"/>
    <col min="14083" max="14083" width="105.140625" style="524" customWidth="1"/>
    <col min="14084" max="14084" width="9.421875" style="524" bestFit="1" customWidth="1"/>
    <col min="14085" max="14085" width="9.421875" style="524" customWidth="1"/>
    <col min="14086" max="14086" width="11.421875" style="524" bestFit="1" customWidth="1"/>
    <col min="14087" max="14087" width="14.8515625" style="524" customWidth="1"/>
    <col min="14088" max="14088" width="13.7109375" style="524" customWidth="1"/>
    <col min="14089" max="14089" width="14.7109375" style="524" bestFit="1" customWidth="1"/>
    <col min="14090" max="14090" width="16.7109375" style="524" customWidth="1"/>
    <col min="14091" max="14091" width="26.7109375" style="524" customWidth="1"/>
    <col min="14092" max="14092" width="12.421875" style="524" customWidth="1"/>
    <col min="14093" max="14097" width="9.140625" style="524" hidden="1" customWidth="1"/>
    <col min="14098" max="14098" width="12.140625" style="524" customWidth="1"/>
    <col min="14099" max="14099" width="17.421875" style="524" customWidth="1"/>
    <col min="14100" max="14336" width="9.28125" style="524" customWidth="1"/>
    <col min="14337" max="14337" width="6.7109375" style="524" customWidth="1"/>
    <col min="14338" max="14338" width="4.28125" style="524" customWidth="1"/>
    <col min="14339" max="14339" width="105.140625" style="524" customWidth="1"/>
    <col min="14340" max="14340" width="9.421875" style="524" bestFit="1" customWidth="1"/>
    <col min="14341" max="14341" width="9.421875" style="524" customWidth="1"/>
    <col min="14342" max="14342" width="11.421875" style="524" bestFit="1" customWidth="1"/>
    <col min="14343" max="14343" width="14.8515625" style="524" customWidth="1"/>
    <col min="14344" max="14344" width="13.7109375" style="524" customWidth="1"/>
    <col min="14345" max="14345" width="14.7109375" style="524" bestFit="1" customWidth="1"/>
    <col min="14346" max="14346" width="16.7109375" style="524" customWidth="1"/>
    <col min="14347" max="14347" width="26.7109375" style="524" customWidth="1"/>
    <col min="14348" max="14348" width="12.421875" style="524" customWidth="1"/>
    <col min="14349" max="14353" width="9.140625" style="524" hidden="1" customWidth="1"/>
    <col min="14354" max="14354" width="12.140625" style="524" customWidth="1"/>
    <col min="14355" max="14355" width="17.421875" style="524" customWidth="1"/>
    <col min="14356" max="14592" width="9.28125" style="524" customWidth="1"/>
    <col min="14593" max="14593" width="6.7109375" style="524" customWidth="1"/>
    <col min="14594" max="14594" width="4.28125" style="524" customWidth="1"/>
    <col min="14595" max="14595" width="105.140625" style="524" customWidth="1"/>
    <col min="14596" max="14596" width="9.421875" style="524" bestFit="1" customWidth="1"/>
    <col min="14597" max="14597" width="9.421875" style="524" customWidth="1"/>
    <col min="14598" max="14598" width="11.421875" style="524" bestFit="1" customWidth="1"/>
    <col min="14599" max="14599" width="14.8515625" style="524" customWidth="1"/>
    <col min="14600" max="14600" width="13.7109375" style="524" customWidth="1"/>
    <col min="14601" max="14601" width="14.7109375" style="524" bestFit="1" customWidth="1"/>
    <col min="14602" max="14602" width="16.7109375" style="524" customWidth="1"/>
    <col min="14603" max="14603" width="26.7109375" style="524" customWidth="1"/>
    <col min="14604" max="14604" width="12.421875" style="524" customWidth="1"/>
    <col min="14605" max="14609" width="9.140625" style="524" hidden="1" customWidth="1"/>
    <col min="14610" max="14610" width="12.140625" style="524" customWidth="1"/>
    <col min="14611" max="14611" width="17.421875" style="524" customWidth="1"/>
    <col min="14612" max="14848" width="9.28125" style="524" customWidth="1"/>
    <col min="14849" max="14849" width="6.7109375" style="524" customWidth="1"/>
    <col min="14850" max="14850" width="4.28125" style="524" customWidth="1"/>
    <col min="14851" max="14851" width="105.140625" style="524" customWidth="1"/>
    <col min="14852" max="14852" width="9.421875" style="524" bestFit="1" customWidth="1"/>
    <col min="14853" max="14853" width="9.421875" style="524" customWidth="1"/>
    <col min="14854" max="14854" width="11.421875" style="524" bestFit="1" customWidth="1"/>
    <col min="14855" max="14855" width="14.8515625" style="524" customWidth="1"/>
    <col min="14856" max="14856" width="13.7109375" style="524" customWidth="1"/>
    <col min="14857" max="14857" width="14.7109375" style="524" bestFit="1" customWidth="1"/>
    <col min="14858" max="14858" width="16.7109375" style="524" customWidth="1"/>
    <col min="14859" max="14859" width="26.7109375" style="524" customWidth="1"/>
    <col min="14860" max="14860" width="12.421875" style="524" customWidth="1"/>
    <col min="14861" max="14865" width="9.140625" style="524" hidden="1" customWidth="1"/>
    <col min="14866" max="14866" width="12.140625" style="524" customWidth="1"/>
    <col min="14867" max="14867" width="17.421875" style="524" customWidth="1"/>
    <col min="14868" max="15104" width="9.28125" style="524" customWidth="1"/>
    <col min="15105" max="15105" width="6.7109375" style="524" customWidth="1"/>
    <col min="15106" max="15106" width="4.28125" style="524" customWidth="1"/>
    <col min="15107" max="15107" width="105.140625" style="524" customWidth="1"/>
    <col min="15108" max="15108" width="9.421875" style="524" bestFit="1" customWidth="1"/>
    <col min="15109" max="15109" width="9.421875" style="524" customWidth="1"/>
    <col min="15110" max="15110" width="11.421875" style="524" bestFit="1" customWidth="1"/>
    <col min="15111" max="15111" width="14.8515625" style="524" customWidth="1"/>
    <col min="15112" max="15112" width="13.7109375" style="524" customWidth="1"/>
    <col min="15113" max="15113" width="14.7109375" style="524" bestFit="1" customWidth="1"/>
    <col min="15114" max="15114" width="16.7109375" style="524" customWidth="1"/>
    <col min="15115" max="15115" width="26.7109375" style="524" customWidth="1"/>
    <col min="15116" max="15116" width="12.421875" style="524" customWidth="1"/>
    <col min="15117" max="15121" width="9.140625" style="524" hidden="1" customWidth="1"/>
    <col min="15122" max="15122" width="12.140625" style="524" customWidth="1"/>
    <col min="15123" max="15123" width="17.421875" style="524" customWidth="1"/>
    <col min="15124" max="15360" width="9.28125" style="524" customWidth="1"/>
    <col min="15361" max="15361" width="6.7109375" style="524" customWidth="1"/>
    <col min="15362" max="15362" width="4.28125" style="524" customWidth="1"/>
    <col min="15363" max="15363" width="105.140625" style="524" customWidth="1"/>
    <col min="15364" max="15364" width="9.421875" style="524" bestFit="1" customWidth="1"/>
    <col min="15365" max="15365" width="9.421875" style="524" customWidth="1"/>
    <col min="15366" max="15366" width="11.421875" style="524" bestFit="1" customWidth="1"/>
    <col min="15367" max="15367" width="14.8515625" style="524" customWidth="1"/>
    <col min="15368" max="15368" width="13.7109375" style="524" customWidth="1"/>
    <col min="15369" max="15369" width="14.7109375" style="524" bestFit="1" customWidth="1"/>
    <col min="15370" max="15370" width="16.7109375" style="524" customWidth="1"/>
    <col min="15371" max="15371" width="26.7109375" style="524" customWidth="1"/>
    <col min="15372" max="15372" width="12.421875" style="524" customWidth="1"/>
    <col min="15373" max="15377" width="9.140625" style="524" hidden="1" customWidth="1"/>
    <col min="15378" max="15378" width="12.140625" style="524" customWidth="1"/>
    <col min="15379" max="15379" width="17.421875" style="524" customWidth="1"/>
    <col min="15380" max="15616" width="9.28125" style="524" customWidth="1"/>
    <col min="15617" max="15617" width="6.7109375" style="524" customWidth="1"/>
    <col min="15618" max="15618" width="4.28125" style="524" customWidth="1"/>
    <col min="15619" max="15619" width="105.140625" style="524" customWidth="1"/>
    <col min="15620" max="15620" width="9.421875" style="524" bestFit="1" customWidth="1"/>
    <col min="15621" max="15621" width="9.421875" style="524" customWidth="1"/>
    <col min="15622" max="15622" width="11.421875" style="524" bestFit="1" customWidth="1"/>
    <col min="15623" max="15623" width="14.8515625" style="524" customWidth="1"/>
    <col min="15624" max="15624" width="13.7109375" style="524" customWidth="1"/>
    <col min="15625" max="15625" width="14.7109375" style="524" bestFit="1" customWidth="1"/>
    <col min="15626" max="15626" width="16.7109375" style="524" customWidth="1"/>
    <col min="15627" max="15627" width="26.7109375" style="524" customWidth="1"/>
    <col min="15628" max="15628" width="12.421875" style="524" customWidth="1"/>
    <col min="15629" max="15633" width="9.140625" style="524" hidden="1" customWidth="1"/>
    <col min="15634" max="15634" width="12.140625" style="524" customWidth="1"/>
    <col min="15635" max="15635" width="17.421875" style="524" customWidth="1"/>
    <col min="15636" max="15872" width="9.28125" style="524" customWidth="1"/>
    <col min="15873" max="15873" width="6.7109375" style="524" customWidth="1"/>
    <col min="15874" max="15874" width="4.28125" style="524" customWidth="1"/>
    <col min="15875" max="15875" width="105.140625" style="524" customWidth="1"/>
    <col min="15876" max="15876" width="9.421875" style="524" bestFit="1" customWidth="1"/>
    <col min="15877" max="15877" width="9.421875" style="524" customWidth="1"/>
    <col min="15878" max="15878" width="11.421875" style="524" bestFit="1" customWidth="1"/>
    <col min="15879" max="15879" width="14.8515625" style="524" customWidth="1"/>
    <col min="15880" max="15880" width="13.7109375" style="524" customWidth="1"/>
    <col min="15881" max="15881" width="14.7109375" style="524" bestFit="1" customWidth="1"/>
    <col min="15882" max="15882" width="16.7109375" style="524" customWidth="1"/>
    <col min="15883" max="15883" width="26.7109375" style="524" customWidth="1"/>
    <col min="15884" max="15884" width="12.421875" style="524" customWidth="1"/>
    <col min="15885" max="15889" width="9.140625" style="524" hidden="1" customWidth="1"/>
    <col min="15890" max="15890" width="12.140625" style="524" customWidth="1"/>
    <col min="15891" max="15891" width="17.421875" style="524" customWidth="1"/>
    <col min="15892" max="16128" width="9.28125" style="524" customWidth="1"/>
    <col min="16129" max="16129" width="6.7109375" style="524" customWidth="1"/>
    <col min="16130" max="16130" width="4.28125" style="524" customWidth="1"/>
    <col min="16131" max="16131" width="105.140625" style="524" customWidth="1"/>
    <col min="16132" max="16132" width="9.421875" style="524" bestFit="1" customWidth="1"/>
    <col min="16133" max="16133" width="9.421875" style="524" customWidth="1"/>
    <col min="16134" max="16134" width="11.421875" style="524" bestFit="1" customWidth="1"/>
    <col min="16135" max="16135" width="14.8515625" style="524" customWidth="1"/>
    <col min="16136" max="16136" width="13.7109375" style="524" customWidth="1"/>
    <col min="16137" max="16137" width="14.7109375" style="524" bestFit="1" customWidth="1"/>
    <col min="16138" max="16138" width="16.7109375" style="524" customWidth="1"/>
    <col min="16139" max="16139" width="26.7109375" style="524" customWidth="1"/>
    <col min="16140" max="16140" width="12.421875" style="524" customWidth="1"/>
    <col min="16141" max="16145" width="9.140625" style="524" hidden="1" customWidth="1"/>
    <col min="16146" max="16146" width="12.140625" style="524" customWidth="1"/>
    <col min="16147" max="16147" width="17.421875" style="524" customWidth="1"/>
    <col min="16148" max="16384" width="9.28125" style="524" customWidth="1"/>
  </cols>
  <sheetData>
    <row r="1" spans="1:17" ht="33.75" customHeight="1">
      <c r="A1" s="519" t="s">
        <v>737</v>
      </c>
      <c r="B1" s="520"/>
      <c r="C1" s="521" t="s">
        <v>738</v>
      </c>
      <c r="D1" s="522"/>
      <c r="E1" s="523"/>
      <c r="F1" s="522"/>
      <c r="G1" s="522"/>
      <c r="H1" s="522"/>
      <c r="I1" s="522"/>
      <c r="J1" s="522"/>
      <c r="N1" s="247" t="s">
        <v>739</v>
      </c>
      <c r="O1" s="248">
        <v>1</v>
      </c>
      <c r="P1" s="526"/>
      <c r="Q1" s="526">
        <v>1</v>
      </c>
    </row>
    <row r="2" spans="1:15" ht="30" customHeight="1">
      <c r="A2" s="519"/>
      <c r="B2" s="520"/>
      <c r="C2" s="527" t="s">
        <v>935</v>
      </c>
      <c r="D2" s="528"/>
      <c r="E2" s="529"/>
      <c r="F2" s="528"/>
      <c r="G2" s="528"/>
      <c r="H2" s="528"/>
      <c r="I2" s="528"/>
      <c r="J2" s="528"/>
      <c r="K2" s="520"/>
      <c r="N2" s="247" t="s">
        <v>741</v>
      </c>
      <c r="O2" s="249">
        <v>0</v>
      </c>
    </row>
    <row r="3" spans="1:17" s="523" customFormat="1" ht="25.5">
      <c r="A3" s="531"/>
      <c r="B3" s="532"/>
      <c r="C3" s="533"/>
      <c r="D3" s="534" t="s">
        <v>742</v>
      </c>
      <c r="E3" s="534" t="s">
        <v>936</v>
      </c>
      <c r="F3" s="534" t="s">
        <v>744</v>
      </c>
      <c r="G3" s="534" t="s">
        <v>745</v>
      </c>
      <c r="H3" s="534" t="s">
        <v>746</v>
      </c>
      <c r="I3" s="534" t="s">
        <v>747</v>
      </c>
      <c r="J3" s="534" t="s">
        <v>748</v>
      </c>
      <c r="K3" s="535" t="s">
        <v>749</v>
      </c>
      <c r="M3" s="536" t="s">
        <v>750</v>
      </c>
      <c r="N3" s="537" t="s">
        <v>751</v>
      </c>
      <c r="O3" s="536" t="s">
        <v>752</v>
      </c>
      <c r="P3" s="536" t="s">
        <v>753</v>
      </c>
      <c r="Q3" s="538" t="s">
        <v>754</v>
      </c>
    </row>
    <row r="4" spans="1:17" s="542" customFormat="1" ht="14.25" customHeight="1">
      <c r="A4" s="539">
        <v>1</v>
      </c>
      <c r="B4" s="540"/>
      <c r="C4" s="540"/>
      <c r="D4" s="540"/>
      <c r="E4" s="540"/>
      <c r="F4" s="541"/>
      <c r="G4" s="541"/>
      <c r="H4" s="541"/>
      <c r="I4" s="541"/>
      <c r="J4" s="541"/>
      <c r="K4" s="541"/>
      <c r="M4" s="543"/>
      <c r="N4" s="543"/>
      <c r="O4" s="544"/>
      <c r="P4" s="545"/>
      <c r="Q4" s="545"/>
    </row>
    <row r="5" spans="1:17" ht="30">
      <c r="A5" s="539">
        <f>A4+1</f>
        <v>2</v>
      </c>
      <c r="B5" s="546" t="s">
        <v>149</v>
      </c>
      <c r="C5" s="547" t="s">
        <v>937</v>
      </c>
      <c r="F5" s="548"/>
      <c r="G5" s="548"/>
      <c r="H5" s="548"/>
      <c r="I5" s="548"/>
      <c r="J5" s="548"/>
      <c r="K5" s="548"/>
      <c r="M5" s="549"/>
      <c r="N5" s="549"/>
      <c r="O5" s="550"/>
      <c r="P5" s="549"/>
      <c r="Q5" s="549"/>
    </row>
    <row r="6" spans="1:17" ht="7.5" customHeight="1">
      <c r="A6" s="539">
        <f aca="true" t="shared" si="0" ref="A6:A69">A5+1</f>
        <v>3</v>
      </c>
      <c r="F6" s="548"/>
      <c r="G6" s="548"/>
      <c r="H6" s="548"/>
      <c r="I6" s="548"/>
      <c r="J6" s="548"/>
      <c r="K6" s="548"/>
      <c r="M6" s="549"/>
      <c r="N6" s="549"/>
      <c r="O6" s="550"/>
      <c r="P6" s="549"/>
      <c r="Q6" s="549"/>
    </row>
    <row r="7" spans="1:17" ht="15">
      <c r="A7" s="539">
        <f t="shared" si="0"/>
        <v>4</v>
      </c>
      <c r="B7" s="551"/>
      <c r="C7" s="552" t="s">
        <v>756</v>
      </c>
      <c r="D7" s="523"/>
      <c r="E7" s="523"/>
      <c r="F7" s="548"/>
      <c r="G7" s="548"/>
      <c r="H7" s="548"/>
      <c r="I7" s="548"/>
      <c r="J7" s="548"/>
      <c r="K7" s="548"/>
      <c r="M7" s="553"/>
      <c r="N7" s="554"/>
      <c r="O7" s="555"/>
      <c r="P7" s="556"/>
      <c r="Q7" s="556"/>
    </row>
    <row r="8" spans="1:17" ht="24.75">
      <c r="A8" s="539">
        <f t="shared" si="0"/>
        <v>5</v>
      </c>
      <c r="B8" s="551"/>
      <c r="C8" s="557" t="s">
        <v>938</v>
      </c>
      <c r="D8" s="523" t="s">
        <v>325</v>
      </c>
      <c r="E8" s="523">
        <v>1</v>
      </c>
      <c r="F8" s="590"/>
      <c r="G8" s="548">
        <f>F8*E8</f>
        <v>0</v>
      </c>
      <c r="H8" s="548"/>
      <c r="I8" s="548"/>
      <c r="J8" s="548">
        <f>G8+I8</f>
        <v>0</v>
      </c>
      <c r="K8" s="548"/>
      <c r="M8" s="553">
        <v>15500</v>
      </c>
      <c r="N8" s="554"/>
      <c r="O8" s="555">
        <v>0</v>
      </c>
      <c r="P8" s="556"/>
      <c r="Q8" s="556"/>
    </row>
    <row r="9" spans="1:17" ht="15.75" customHeight="1">
      <c r="A9" s="539">
        <f t="shared" si="0"/>
        <v>6</v>
      </c>
      <c r="B9" s="551"/>
      <c r="C9" s="558" t="s">
        <v>758</v>
      </c>
      <c r="D9" s="559"/>
      <c r="E9" s="559"/>
      <c r="F9" s="560"/>
      <c r="G9" s="561">
        <f>SUM(G8:G8)</f>
        <v>0</v>
      </c>
      <c r="H9" s="560"/>
      <c r="I9" s="560"/>
      <c r="J9" s="560"/>
      <c r="K9" s="548"/>
      <c r="M9" s="553"/>
      <c r="N9" s="554"/>
      <c r="O9" s="555"/>
      <c r="P9" s="556"/>
      <c r="Q9" s="556"/>
    </row>
    <row r="10" spans="1:17" ht="15">
      <c r="A10" s="539">
        <f t="shared" si="0"/>
        <v>7</v>
      </c>
      <c r="B10" s="551"/>
      <c r="C10" s="562"/>
      <c r="D10" s="563"/>
      <c r="E10" s="563"/>
      <c r="F10" s="564"/>
      <c r="G10" s="565"/>
      <c r="H10" s="564"/>
      <c r="I10" s="564"/>
      <c r="J10" s="564"/>
      <c r="K10" s="548"/>
      <c r="M10" s="553"/>
      <c r="N10" s="554"/>
      <c r="O10" s="555"/>
      <c r="P10" s="556"/>
      <c r="Q10" s="556"/>
    </row>
    <row r="11" spans="1:17" ht="15">
      <c r="A11" s="539">
        <f t="shared" si="0"/>
        <v>8</v>
      </c>
      <c r="B11" s="551"/>
      <c r="C11" s="566"/>
      <c r="D11" s="523"/>
      <c r="E11" s="523"/>
      <c r="F11" s="548"/>
      <c r="G11" s="568"/>
      <c r="H11" s="548"/>
      <c r="I11" s="548"/>
      <c r="J11" s="548"/>
      <c r="K11" s="548"/>
      <c r="M11" s="553"/>
      <c r="N11" s="554"/>
      <c r="O11" s="555"/>
      <c r="P11" s="556"/>
      <c r="Q11" s="556"/>
    </row>
    <row r="12" spans="1:17" ht="30">
      <c r="A12" s="539">
        <f t="shared" si="0"/>
        <v>9</v>
      </c>
      <c r="B12" s="546"/>
      <c r="C12" s="547" t="s">
        <v>939</v>
      </c>
      <c r="D12" s="523"/>
      <c r="E12" s="523"/>
      <c r="F12" s="548"/>
      <c r="G12" s="548"/>
      <c r="H12" s="548"/>
      <c r="I12" s="548"/>
      <c r="J12" s="548"/>
      <c r="K12" s="548"/>
      <c r="M12" s="553"/>
      <c r="N12" s="554"/>
      <c r="O12" s="555"/>
      <c r="P12" s="556"/>
      <c r="Q12" s="556"/>
    </row>
    <row r="13" spans="1:17" ht="7.5" customHeight="1">
      <c r="A13" s="539">
        <f t="shared" si="0"/>
        <v>10</v>
      </c>
      <c r="F13" s="548"/>
      <c r="G13" s="548"/>
      <c r="H13" s="548"/>
      <c r="I13" s="548"/>
      <c r="J13" s="548"/>
      <c r="K13" s="548"/>
      <c r="M13" s="549"/>
      <c r="N13" s="549"/>
      <c r="O13" s="550"/>
      <c r="P13" s="549"/>
      <c r="Q13" s="549"/>
    </row>
    <row r="14" spans="1:17" ht="15">
      <c r="A14" s="539">
        <f t="shared" si="0"/>
        <v>11</v>
      </c>
      <c r="B14" s="551"/>
      <c r="C14" s="569" t="s">
        <v>760</v>
      </c>
      <c r="D14" s="570"/>
      <c r="E14" s="570"/>
      <c r="F14" s="548"/>
      <c r="G14" s="548"/>
      <c r="H14" s="548"/>
      <c r="I14" s="548"/>
      <c r="J14" s="548"/>
      <c r="K14" s="548"/>
      <c r="M14" s="553"/>
      <c r="N14" s="554"/>
      <c r="O14" s="555"/>
      <c r="P14" s="556"/>
      <c r="Q14" s="556"/>
    </row>
    <row r="15" spans="1:17" ht="15">
      <c r="A15" s="539">
        <f t="shared" si="0"/>
        <v>12</v>
      </c>
      <c r="B15" s="551"/>
      <c r="C15" s="572" t="s">
        <v>761</v>
      </c>
      <c r="D15" s="573" t="s">
        <v>184</v>
      </c>
      <c r="E15" s="654">
        <v>7</v>
      </c>
      <c r="F15" s="590"/>
      <c r="G15" s="548">
        <f>F15*E15</f>
        <v>0</v>
      </c>
      <c r="H15" s="548"/>
      <c r="I15" s="548"/>
      <c r="J15" s="548">
        <f aca="true" t="shared" si="1" ref="J15:J19">G15+I15</f>
        <v>0</v>
      </c>
      <c r="K15" s="548"/>
      <c r="M15" s="553">
        <v>105</v>
      </c>
      <c r="N15" s="554"/>
      <c r="O15" s="555">
        <v>0</v>
      </c>
      <c r="P15" s="556"/>
      <c r="Q15" s="556"/>
    </row>
    <row r="16" spans="1:17" ht="15">
      <c r="A16" s="539">
        <f t="shared" si="0"/>
        <v>13</v>
      </c>
      <c r="B16" s="551"/>
      <c r="C16" s="572" t="s">
        <v>763</v>
      </c>
      <c r="D16" s="573" t="s">
        <v>184</v>
      </c>
      <c r="E16" s="654">
        <v>30</v>
      </c>
      <c r="F16" s="590"/>
      <c r="G16" s="548">
        <f aca="true" t="shared" si="2" ref="G16:G19">F16*E16</f>
        <v>0</v>
      </c>
      <c r="H16" s="548"/>
      <c r="I16" s="548"/>
      <c r="J16" s="548">
        <f t="shared" si="1"/>
        <v>0</v>
      </c>
      <c r="K16" s="548"/>
      <c r="M16" s="553">
        <v>24</v>
      </c>
      <c r="N16" s="554"/>
      <c r="O16" s="555">
        <v>0</v>
      </c>
      <c r="P16" s="556"/>
      <c r="Q16" s="556"/>
    </row>
    <row r="17" spans="1:17" ht="15">
      <c r="A17" s="539">
        <f t="shared" si="0"/>
        <v>14</v>
      </c>
      <c r="B17" s="551"/>
      <c r="C17" s="572" t="s">
        <v>764</v>
      </c>
      <c r="D17" s="573" t="s">
        <v>184</v>
      </c>
      <c r="E17" s="654">
        <v>43</v>
      </c>
      <c r="F17" s="590"/>
      <c r="G17" s="548">
        <f t="shared" si="2"/>
        <v>0</v>
      </c>
      <c r="H17" s="548"/>
      <c r="I17" s="548"/>
      <c r="J17" s="548">
        <f t="shared" si="1"/>
        <v>0</v>
      </c>
      <c r="K17" s="548"/>
      <c r="M17" s="553">
        <v>22</v>
      </c>
      <c r="N17" s="554"/>
      <c r="O17" s="555">
        <v>0</v>
      </c>
      <c r="P17" s="556"/>
      <c r="Q17" s="556"/>
    </row>
    <row r="18" spans="1:17" ht="15">
      <c r="A18" s="539">
        <f t="shared" si="0"/>
        <v>15</v>
      </c>
      <c r="B18" s="551"/>
      <c r="C18" s="572" t="s">
        <v>766</v>
      </c>
      <c r="D18" s="573" t="s">
        <v>184</v>
      </c>
      <c r="E18" s="654">
        <v>10</v>
      </c>
      <c r="F18" s="590"/>
      <c r="G18" s="548">
        <f t="shared" si="2"/>
        <v>0</v>
      </c>
      <c r="H18" s="548"/>
      <c r="I18" s="548"/>
      <c r="J18" s="548">
        <f t="shared" si="1"/>
        <v>0</v>
      </c>
      <c r="K18" s="548"/>
      <c r="M18" s="553">
        <v>20</v>
      </c>
      <c r="N18" s="554"/>
      <c r="O18" s="555">
        <v>0</v>
      </c>
      <c r="P18" s="556"/>
      <c r="Q18" s="556"/>
    </row>
    <row r="19" spans="1:17" ht="15">
      <c r="A19" s="539">
        <f t="shared" si="0"/>
        <v>16</v>
      </c>
      <c r="B19" s="551"/>
      <c r="C19" s="576" t="s">
        <v>767</v>
      </c>
      <c r="D19" s="577" t="s">
        <v>184</v>
      </c>
      <c r="E19" s="571">
        <v>32</v>
      </c>
      <c r="F19" s="590"/>
      <c r="G19" s="548">
        <f t="shared" si="2"/>
        <v>0</v>
      </c>
      <c r="H19" s="548"/>
      <c r="I19" s="548"/>
      <c r="J19" s="548">
        <f t="shared" si="1"/>
        <v>0</v>
      </c>
      <c r="K19" s="548"/>
      <c r="M19" s="553">
        <v>8.5</v>
      </c>
      <c r="N19" s="554"/>
      <c r="O19" s="555">
        <v>0</v>
      </c>
      <c r="P19" s="556"/>
      <c r="Q19" s="556"/>
    </row>
    <row r="20" spans="1:17" ht="15">
      <c r="A20" s="539">
        <f t="shared" si="0"/>
        <v>17</v>
      </c>
      <c r="B20" s="551"/>
      <c r="C20" s="572"/>
      <c r="D20" s="573"/>
      <c r="E20" s="573"/>
      <c r="F20" s="548"/>
      <c r="G20" s="548"/>
      <c r="H20" s="548"/>
      <c r="I20" s="548"/>
      <c r="J20" s="548"/>
      <c r="K20" s="548"/>
      <c r="M20" s="553"/>
      <c r="N20" s="554"/>
      <c r="O20" s="555"/>
      <c r="P20" s="556"/>
      <c r="Q20" s="556"/>
    </row>
    <row r="21" spans="1:17" ht="15">
      <c r="A21" s="539">
        <f t="shared" si="0"/>
        <v>18</v>
      </c>
      <c r="B21" s="551"/>
      <c r="C21" s="578" t="s">
        <v>768</v>
      </c>
      <c r="D21" s="575"/>
      <c r="E21" s="575"/>
      <c r="F21" s="548"/>
      <c r="G21" s="548"/>
      <c r="H21" s="548"/>
      <c r="I21" s="548"/>
      <c r="J21" s="548"/>
      <c r="K21" s="548"/>
      <c r="M21" s="553"/>
      <c r="N21" s="554"/>
      <c r="O21" s="555"/>
      <c r="P21" s="556"/>
      <c r="Q21" s="556"/>
    </row>
    <row r="22" spans="1:17" ht="15">
      <c r="A22" s="539">
        <f t="shared" si="0"/>
        <v>19</v>
      </c>
      <c r="B22" s="551"/>
      <c r="C22" s="579" t="s">
        <v>769</v>
      </c>
      <c r="D22" s="575" t="s">
        <v>770</v>
      </c>
      <c r="E22" s="575">
        <v>1</v>
      </c>
      <c r="F22" s="590"/>
      <c r="G22" s="548">
        <f aca="true" t="shared" si="3" ref="G22:G23">F22*E22</f>
        <v>0</v>
      </c>
      <c r="H22" s="548"/>
      <c r="I22" s="548"/>
      <c r="J22" s="548">
        <f>G22+I22</f>
        <v>0</v>
      </c>
      <c r="K22" s="548"/>
      <c r="M22" s="553">
        <v>150</v>
      </c>
      <c r="N22" s="554"/>
      <c r="O22" s="555">
        <v>0</v>
      </c>
      <c r="P22" s="556"/>
      <c r="Q22" s="556"/>
    </row>
    <row r="23" spans="1:17" ht="15">
      <c r="A23" s="539">
        <f t="shared" si="0"/>
        <v>20</v>
      </c>
      <c r="B23" s="551"/>
      <c r="C23" s="579" t="s">
        <v>771</v>
      </c>
      <c r="D23" s="575" t="s">
        <v>325</v>
      </c>
      <c r="E23" s="575">
        <v>8</v>
      </c>
      <c r="F23" s="590"/>
      <c r="G23" s="548">
        <f t="shared" si="3"/>
        <v>0</v>
      </c>
      <c r="H23" s="548"/>
      <c r="I23" s="548"/>
      <c r="J23" s="548">
        <f>G23+I23</f>
        <v>0</v>
      </c>
      <c r="K23" s="548"/>
      <c r="M23" s="553">
        <v>82</v>
      </c>
      <c r="N23" s="554"/>
      <c r="O23" s="555">
        <v>0</v>
      </c>
      <c r="P23" s="556"/>
      <c r="Q23" s="556"/>
    </row>
    <row r="24" spans="1:17" ht="15">
      <c r="A24" s="539">
        <f t="shared" si="0"/>
        <v>21</v>
      </c>
      <c r="B24" s="551"/>
      <c r="C24" s="580"/>
      <c r="D24" s="575"/>
      <c r="E24" s="575"/>
      <c r="F24" s="548"/>
      <c r="G24" s="548"/>
      <c r="H24" s="548"/>
      <c r="I24" s="548"/>
      <c r="J24" s="548"/>
      <c r="K24" s="548"/>
      <c r="M24" s="553"/>
      <c r="N24" s="554"/>
      <c r="O24" s="555"/>
      <c r="P24" s="556"/>
      <c r="Q24" s="556"/>
    </row>
    <row r="25" spans="1:17" ht="15">
      <c r="A25" s="539">
        <f t="shared" si="0"/>
        <v>22</v>
      </c>
      <c r="B25" s="551"/>
      <c r="C25" s="581" t="s">
        <v>772</v>
      </c>
      <c r="D25" s="575"/>
      <c r="E25" s="575"/>
      <c r="F25" s="548"/>
      <c r="G25" s="548"/>
      <c r="H25" s="548"/>
      <c r="I25" s="548"/>
      <c r="J25" s="548"/>
      <c r="K25" s="548"/>
      <c r="M25" s="553"/>
      <c r="N25" s="554"/>
      <c r="O25" s="555"/>
      <c r="P25" s="556"/>
      <c r="Q25" s="556"/>
    </row>
    <row r="26" spans="1:17" ht="15">
      <c r="A26" s="539">
        <f t="shared" si="0"/>
        <v>23</v>
      </c>
      <c r="B26" s="551"/>
      <c r="C26" s="582" t="s">
        <v>773</v>
      </c>
      <c r="D26" s="583" t="s">
        <v>325</v>
      </c>
      <c r="E26" s="575">
        <v>6</v>
      </c>
      <c r="F26" s="590"/>
      <c r="G26" s="548">
        <f aca="true" t="shared" si="4" ref="G26:G29">F26*E26</f>
        <v>0</v>
      </c>
      <c r="H26" s="548"/>
      <c r="I26" s="548"/>
      <c r="J26" s="548">
        <f aca="true" t="shared" si="5" ref="J26:J29">G26+I26</f>
        <v>0</v>
      </c>
      <c r="K26" s="548"/>
      <c r="M26" s="553">
        <v>145</v>
      </c>
      <c r="N26" s="554"/>
      <c r="O26" s="555">
        <v>0</v>
      </c>
      <c r="P26" s="556"/>
      <c r="Q26" s="556"/>
    </row>
    <row r="27" spans="1:17" ht="15">
      <c r="A27" s="539">
        <f t="shared" si="0"/>
        <v>24</v>
      </c>
      <c r="B27" s="551"/>
      <c r="C27" s="584" t="s">
        <v>775</v>
      </c>
      <c r="D27" s="575" t="s">
        <v>325</v>
      </c>
      <c r="E27" s="571">
        <v>2</v>
      </c>
      <c r="F27" s="590"/>
      <c r="G27" s="548">
        <f t="shared" si="4"/>
        <v>0</v>
      </c>
      <c r="H27" s="548"/>
      <c r="I27" s="548"/>
      <c r="J27" s="548">
        <f t="shared" si="5"/>
        <v>0</v>
      </c>
      <c r="K27" s="548"/>
      <c r="M27" s="553">
        <v>94</v>
      </c>
      <c r="N27" s="554"/>
      <c r="O27" s="555">
        <v>0</v>
      </c>
      <c r="P27" s="556"/>
      <c r="Q27" s="556"/>
    </row>
    <row r="28" spans="1:17" ht="15">
      <c r="A28" s="539">
        <f t="shared" si="0"/>
        <v>25</v>
      </c>
      <c r="B28" s="551"/>
      <c r="C28" s="584" t="s">
        <v>776</v>
      </c>
      <c r="D28" s="575" t="s">
        <v>325</v>
      </c>
      <c r="E28" s="571">
        <v>4</v>
      </c>
      <c r="F28" s="590"/>
      <c r="G28" s="548">
        <f t="shared" si="4"/>
        <v>0</v>
      </c>
      <c r="H28" s="548"/>
      <c r="I28" s="548"/>
      <c r="J28" s="548">
        <f t="shared" si="5"/>
        <v>0</v>
      </c>
      <c r="K28" s="548"/>
      <c r="M28" s="553">
        <v>90</v>
      </c>
      <c r="N28" s="554"/>
      <c r="O28" s="555">
        <v>0</v>
      </c>
      <c r="P28" s="556"/>
      <c r="Q28" s="556"/>
    </row>
    <row r="29" spans="1:17" ht="15">
      <c r="A29" s="539">
        <f t="shared" si="0"/>
        <v>26</v>
      </c>
      <c r="B29" s="551"/>
      <c r="C29" s="584" t="s">
        <v>777</v>
      </c>
      <c r="D29" s="575" t="s">
        <v>325</v>
      </c>
      <c r="E29" s="571">
        <v>2</v>
      </c>
      <c r="F29" s="590"/>
      <c r="G29" s="548">
        <f t="shared" si="4"/>
        <v>0</v>
      </c>
      <c r="H29" s="548"/>
      <c r="I29" s="548"/>
      <c r="J29" s="548">
        <f t="shared" si="5"/>
        <v>0</v>
      </c>
      <c r="K29" s="548"/>
      <c r="M29" s="553">
        <v>42</v>
      </c>
      <c r="N29" s="554"/>
      <c r="O29" s="555">
        <v>0</v>
      </c>
      <c r="P29" s="556"/>
      <c r="Q29" s="556"/>
    </row>
    <row r="30" spans="1:17" ht="15">
      <c r="A30" s="539">
        <f t="shared" si="0"/>
        <v>27</v>
      </c>
      <c r="B30" s="551"/>
      <c r="C30" s="584"/>
      <c r="D30" s="575"/>
      <c r="E30" s="575"/>
      <c r="F30" s="548"/>
      <c r="G30" s="548"/>
      <c r="H30" s="548"/>
      <c r="I30" s="548"/>
      <c r="J30" s="548"/>
      <c r="K30" s="548"/>
      <c r="M30" s="553"/>
      <c r="N30" s="554"/>
      <c r="O30" s="555"/>
      <c r="P30" s="556"/>
      <c r="Q30" s="556"/>
    </row>
    <row r="31" spans="1:17" ht="15">
      <c r="A31" s="539">
        <f t="shared" si="0"/>
        <v>28</v>
      </c>
      <c r="B31" s="551"/>
      <c r="C31" s="581" t="s">
        <v>778</v>
      </c>
      <c r="D31" s="575"/>
      <c r="E31" s="575"/>
      <c r="F31" s="548"/>
      <c r="G31" s="548"/>
      <c r="H31" s="548"/>
      <c r="I31" s="548"/>
      <c r="J31" s="548"/>
      <c r="K31" s="548"/>
      <c r="M31" s="553"/>
      <c r="N31" s="554"/>
      <c r="O31" s="555"/>
      <c r="P31" s="556"/>
      <c r="Q31" s="556"/>
    </row>
    <row r="32" spans="1:17" ht="15">
      <c r="A32" s="539">
        <f t="shared" si="0"/>
        <v>29</v>
      </c>
      <c r="B32" s="551"/>
      <c r="C32" s="579" t="s">
        <v>779</v>
      </c>
      <c r="D32" s="575" t="s">
        <v>325</v>
      </c>
      <c r="E32" s="575">
        <v>5</v>
      </c>
      <c r="F32" s="590"/>
      <c r="G32" s="548">
        <f aca="true" t="shared" si="6" ref="G32:G33">F32*E32</f>
        <v>0</v>
      </c>
      <c r="H32" s="548"/>
      <c r="I32" s="548"/>
      <c r="J32" s="548">
        <f>G32+I32</f>
        <v>0</v>
      </c>
      <c r="K32" s="548"/>
      <c r="M32" s="553">
        <v>85</v>
      </c>
      <c r="N32" s="554"/>
      <c r="O32" s="555">
        <v>0</v>
      </c>
      <c r="P32" s="556"/>
      <c r="Q32" s="556"/>
    </row>
    <row r="33" spans="1:17" ht="15">
      <c r="A33" s="539">
        <f t="shared" si="0"/>
        <v>30</v>
      </c>
      <c r="B33" s="551"/>
      <c r="C33" s="579" t="s">
        <v>781</v>
      </c>
      <c r="D33" s="575" t="s">
        <v>325</v>
      </c>
      <c r="E33" s="575">
        <v>1</v>
      </c>
      <c r="F33" s="590"/>
      <c r="G33" s="548">
        <f t="shared" si="6"/>
        <v>0</v>
      </c>
      <c r="H33" s="548"/>
      <c r="I33" s="548"/>
      <c r="J33" s="548">
        <f>G33+I33</f>
        <v>0</v>
      </c>
      <c r="K33" s="548"/>
      <c r="M33" s="553">
        <v>115</v>
      </c>
      <c r="N33" s="554"/>
      <c r="O33" s="555">
        <v>0</v>
      </c>
      <c r="P33" s="556"/>
      <c r="Q33" s="556"/>
    </row>
    <row r="34" spans="1:17" ht="15">
      <c r="A34" s="539">
        <f t="shared" si="0"/>
        <v>31</v>
      </c>
      <c r="B34" s="551"/>
      <c r="C34" s="584"/>
      <c r="D34" s="575"/>
      <c r="E34" s="575"/>
      <c r="F34" s="548"/>
      <c r="G34" s="548"/>
      <c r="H34" s="548"/>
      <c r="I34" s="548"/>
      <c r="J34" s="548"/>
      <c r="K34" s="548"/>
      <c r="M34" s="553"/>
      <c r="N34" s="554"/>
      <c r="O34" s="555"/>
      <c r="P34" s="556"/>
      <c r="Q34" s="556"/>
    </row>
    <row r="35" spans="1:17" ht="15">
      <c r="A35" s="539">
        <f t="shared" si="0"/>
        <v>32</v>
      </c>
      <c r="B35" s="551"/>
      <c r="C35" s="581" t="s">
        <v>782</v>
      </c>
      <c r="D35" s="575"/>
      <c r="E35" s="575"/>
      <c r="F35" s="548"/>
      <c r="G35" s="548"/>
      <c r="H35" s="548"/>
      <c r="I35" s="548"/>
      <c r="J35" s="548"/>
      <c r="K35" s="548"/>
      <c r="M35" s="553"/>
      <c r="N35" s="554"/>
      <c r="O35" s="555"/>
      <c r="P35" s="556"/>
      <c r="Q35" s="556"/>
    </row>
    <row r="36" spans="1:17" ht="15">
      <c r="A36" s="539">
        <f t="shared" si="0"/>
        <v>33</v>
      </c>
      <c r="B36" s="551"/>
      <c r="C36" s="579" t="s">
        <v>783</v>
      </c>
      <c r="D36" s="575" t="s">
        <v>325</v>
      </c>
      <c r="E36" s="575">
        <v>1</v>
      </c>
      <c r="F36" s="590"/>
      <c r="G36" s="548">
        <f aca="true" t="shared" si="7" ref="G36:G42">F36*E36</f>
        <v>0</v>
      </c>
      <c r="H36" s="548"/>
      <c r="I36" s="548"/>
      <c r="J36" s="548">
        <f aca="true" t="shared" si="8" ref="J36:J42">G36+I36</f>
        <v>0</v>
      </c>
      <c r="K36" s="548"/>
      <c r="M36" s="553">
        <v>220</v>
      </c>
      <c r="N36" s="554"/>
      <c r="O36" s="555">
        <v>0</v>
      </c>
      <c r="P36" s="556"/>
      <c r="Q36" s="556"/>
    </row>
    <row r="37" spans="1:17" ht="15">
      <c r="A37" s="539">
        <f t="shared" si="0"/>
        <v>34</v>
      </c>
      <c r="B37" s="551"/>
      <c r="C37" s="579" t="s">
        <v>784</v>
      </c>
      <c r="D37" s="575" t="s">
        <v>325</v>
      </c>
      <c r="E37" s="575">
        <v>1</v>
      </c>
      <c r="F37" s="590"/>
      <c r="G37" s="548">
        <f t="shared" si="7"/>
        <v>0</v>
      </c>
      <c r="H37" s="548"/>
      <c r="I37" s="548"/>
      <c r="J37" s="548">
        <f t="shared" si="8"/>
        <v>0</v>
      </c>
      <c r="K37" s="548"/>
      <c r="M37" s="553">
        <v>750</v>
      </c>
      <c r="N37" s="554"/>
      <c r="O37" s="555">
        <v>0</v>
      </c>
      <c r="P37" s="556"/>
      <c r="Q37" s="556"/>
    </row>
    <row r="38" spans="1:17" ht="15">
      <c r="A38" s="539">
        <f t="shared" si="0"/>
        <v>35</v>
      </c>
      <c r="B38" s="551"/>
      <c r="C38" s="582" t="s">
        <v>909</v>
      </c>
      <c r="D38" s="575" t="s">
        <v>325</v>
      </c>
      <c r="E38" s="571">
        <v>2</v>
      </c>
      <c r="F38" s="590"/>
      <c r="G38" s="548">
        <f t="shared" si="7"/>
        <v>0</v>
      </c>
      <c r="H38" s="548"/>
      <c r="I38" s="548"/>
      <c r="J38" s="548">
        <f t="shared" si="8"/>
        <v>0</v>
      </c>
      <c r="K38" s="548"/>
      <c r="M38" s="553">
        <v>1140</v>
      </c>
      <c r="N38" s="554"/>
      <c r="O38" s="555">
        <v>0</v>
      </c>
      <c r="P38" s="556"/>
      <c r="Q38" s="556"/>
    </row>
    <row r="39" spans="1:17" ht="15">
      <c r="A39" s="539">
        <f t="shared" si="0"/>
        <v>36</v>
      </c>
      <c r="B39" s="551"/>
      <c r="C39" s="579" t="s">
        <v>786</v>
      </c>
      <c r="D39" s="575" t="s">
        <v>325</v>
      </c>
      <c r="E39" s="575">
        <v>1</v>
      </c>
      <c r="F39" s="590"/>
      <c r="G39" s="548">
        <f t="shared" si="7"/>
        <v>0</v>
      </c>
      <c r="H39" s="548"/>
      <c r="I39" s="548"/>
      <c r="J39" s="548">
        <f t="shared" si="8"/>
        <v>0</v>
      </c>
      <c r="K39" s="548"/>
      <c r="M39" s="553">
        <v>94</v>
      </c>
      <c r="N39" s="554"/>
      <c r="O39" s="555">
        <v>0</v>
      </c>
      <c r="P39" s="556"/>
      <c r="Q39" s="556"/>
    </row>
    <row r="40" spans="1:17" ht="15">
      <c r="A40" s="539">
        <f t="shared" si="0"/>
        <v>37</v>
      </c>
      <c r="B40" s="551"/>
      <c r="C40" s="579" t="s">
        <v>910</v>
      </c>
      <c r="D40" s="575" t="s">
        <v>325</v>
      </c>
      <c r="E40" s="571">
        <v>2</v>
      </c>
      <c r="F40" s="590"/>
      <c r="G40" s="548">
        <f t="shared" si="7"/>
        <v>0</v>
      </c>
      <c r="H40" s="548"/>
      <c r="I40" s="548"/>
      <c r="J40" s="548">
        <f t="shared" si="8"/>
        <v>0</v>
      </c>
      <c r="K40" s="548"/>
      <c r="M40" s="553">
        <v>85</v>
      </c>
      <c r="N40" s="554"/>
      <c r="O40" s="555">
        <v>0</v>
      </c>
      <c r="P40" s="556"/>
      <c r="Q40" s="556"/>
    </row>
    <row r="41" spans="1:17" ht="15">
      <c r="A41" s="539">
        <f t="shared" si="0"/>
        <v>38</v>
      </c>
      <c r="B41" s="551"/>
      <c r="C41" s="579" t="s">
        <v>787</v>
      </c>
      <c r="D41" s="575" t="s">
        <v>325</v>
      </c>
      <c r="E41" s="571">
        <v>2</v>
      </c>
      <c r="F41" s="590"/>
      <c r="G41" s="548">
        <f t="shared" si="7"/>
        <v>0</v>
      </c>
      <c r="H41" s="548"/>
      <c r="I41" s="548"/>
      <c r="J41" s="548">
        <f t="shared" si="8"/>
        <v>0</v>
      </c>
      <c r="K41" s="548"/>
      <c r="M41" s="553">
        <v>2450</v>
      </c>
      <c r="N41" s="554"/>
      <c r="O41" s="555">
        <v>0</v>
      </c>
      <c r="P41" s="556"/>
      <c r="Q41" s="556"/>
    </row>
    <row r="42" spans="1:17" ht="15">
      <c r="A42" s="539">
        <f t="shared" si="0"/>
        <v>39</v>
      </c>
      <c r="B42" s="551"/>
      <c r="C42" s="579" t="s">
        <v>788</v>
      </c>
      <c r="D42" s="575" t="s">
        <v>325</v>
      </c>
      <c r="E42" s="575">
        <v>6</v>
      </c>
      <c r="F42" s="590"/>
      <c r="G42" s="548">
        <f t="shared" si="7"/>
        <v>0</v>
      </c>
      <c r="H42" s="548"/>
      <c r="I42" s="548"/>
      <c r="J42" s="548">
        <f t="shared" si="8"/>
        <v>0</v>
      </c>
      <c r="K42" s="548"/>
      <c r="M42" s="553">
        <v>1920</v>
      </c>
      <c r="N42" s="554"/>
      <c r="O42" s="555">
        <v>0</v>
      </c>
      <c r="P42" s="556"/>
      <c r="Q42" s="556"/>
    </row>
    <row r="43" spans="1:17" ht="15">
      <c r="A43" s="539">
        <f t="shared" si="0"/>
        <v>40</v>
      </c>
      <c r="B43" s="551"/>
      <c r="C43" s="579"/>
      <c r="D43" s="575"/>
      <c r="E43" s="575"/>
      <c r="F43" s="548"/>
      <c r="G43" s="548"/>
      <c r="H43" s="548"/>
      <c r="I43" s="548"/>
      <c r="J43" s="548"/>
      <c r="K43" s="548"/>
      <c r="M43" s="553"/>
      <c r="N43" s="554"/>
      <c r="O43" s="555"/>
      <c r="P43" s="556"/>
      <c r="Q43" s="556"/>
    </row>
    <row r="44" spans="1:17" ht="15">
      <c r="A44" s="539">
        <f t="shared" si="0"/>
        <v>41</v>
      </c>
      <c r="B44" s="551"/>
      <c r="C44" s="581" t="s">
        <v>789</v>
      </c>
      <c r="D44" s="575"/>
      <c r="E44" s="575"/>
      <c r="F44" s="548"/>
      <c r="G44" s="548"/>
      <c r="H44" s="548"/>
      <c r="I44" s="548"/>
      <c r="J44" s="548"/>
      <c r="K44" s="548"/>
      <c r="M44" s="553"/>
      <c r="N44" s="554"/>
      <c r="O44" s="555"/>
      <c r="P44" s="556"/>
      <c r="Q44" s="556"/>
    </row>
    <row r="45" spans="1:17" ht="15">
      <c r="A45" s="539">
        <f t="shared" si="0"/>
        <v>42</v>
      </c>
      <c r="B45" s="551"/>
      <c r="C45" s="582" t="s">
        <v>790</v>
      </c>
      <c r="D45" s="575" t="s">
        <v>184</v>
      </c>
      <c r="E45" s="571">
        <v>4</v>
      </c>
      <c r="F45" s="590"/>
      <c r="G45" s="548">
        <f aca="true" t="shared" si="9" ref="G45:G51">F45*E45</f>
        <v>0</v>
      </c>
      <c r="H45" s="548"/>
      <c r="I45" s="548"/>
      <c r="J45" s="548">
        <f aca="true" t="shared" si="10" ref="J45:J51">G45+I45</f>
        <v>0</v>
      </c>
      <c r="K45" s="548"/>
      <c r="M45" s="553">
        <v>230</v>
      </c>
      <c r="N45" s="554"/>
      <c r="O45" s="555">
        <v>0</v>
      </c>
      <c r="P45" s="556"/>
      <c r="Q45" s="556"/>
    </row>
    <row r="46" spans="1:17" ht="15">
      <c r="A46" s="539">
        <f t="shared" si="0"/>
        <v>43</v>
      </c>
      <c r="B46" s="551"/>
      <c r="C46" s="582" t="s">
        <v>791</v>
      </c>
      <c r="D46" s="575" t="s">
        <v>184</v>
      </c>
      <c r="E46" s="571">
        <v>4</v>
      </c>
      <c r="F46" s="590"/>
      <c r="G46" s="548">
        <f t="shared" si="9"/>
        <v>0</v>
      </c>
      <c r="H46" s="548"/>
      <c r="I46" s="548"/>
      <c r="J46" s="548">
        <f t="shared" si="10"/>
        <v>0</v>
      </c>
      <c r="K46" s="548"/>
      <c r="M46" s="553">
        <v>125</v>
      </c>
      <c r="N46" s="554"/>
      <c r="O46" s="555">
        <v>0</v>
      </c>
      <c r="P46" s="556"/>
      <c r="Q46" s="556"/>
    </row>
    <row r="47" spans="1:17" ht="15">
      <c r="A47" s="539">
        <f t="shared" si="0"/>
        <v>44</v>
      </c>
      <c r="B47" s="551"/>
      <c r="C47" s="582" t="s">
        <v>792</v>
      </c>
      <c r="D47" s="575" t="s">
        <v>184</v>
      </c>
      <c r="E47" s="575">
        <v>2</v>
      </c>
      <c r="F47" s="590"/>
      <c r="G47" s="548">
        <f t="shared" si="9"/>
        <v>0</v>
      </c>
      <c r="H47" s="548"/>
      <c r="I47" s="548"/>
      <c r="J47" s="548">
        <f t="shared" si="10"/>
        <v>0</v>
      </c>
      <c r="K47" s="548"/>
      <c r="M47" s="553">
        <v>80</v>
      </c>
      <c r="N47" s="554"/>
      <c r="O47" s="555">
        <v>0</v>
      </c>
      <c r="P47" s="556"/>
      <c r="Q47" s="556"/>
    </row>
    <row r="48" spans="1:17" ht="15">
      <c r="A48" s="539">
        <f t="shared" si="0"/>
        <v>45</v>
      </c>
      <c r="B48" s="551"/>
      <c r="C48" s="582" t="s">
        <v>793</v>
      </c>
      <c r="D48" s="575" t="s">
        <v>184</v>
      </c>
      <c r="E48" s="575">
        <v>24</v>
      </c>
      <c r="F48" s="590"/>
      <c r="G48" s="548">
        <f t="shared" si="9"/>
        <v>0</v>
      </c>
      <c r="H48" s="548"/>
      <c r="I48" s="548"/>
      <c r="J48" s="548">
        <f t="shared" si="10"/>
        <v>0</v>
      </c>
      <c r="K48" s="548"/>
      <c r="M48" s="553">
        <v>45</v>
      </c>
      <c r="N48" s="554"/>
      <c r="O48" s="555">
        <v>0</v>
      </c>
      <c r="P48" s="556"/>
      <c r="Q48" s="556"/>
    </row>
    <row r="49" spans="1:17" ht="15">
      <c r="A49" s="539">
        <f t="shared" si="0"/>
        <v>46</v>
      </c>
      <c r="B49" s="551"/>
      <c r="C49" s="585" t="s">
        <v>794</v>
      </c>
      <c r="D49" s="570" t="s">
        <v>184</v>
      </c>
      <c r="E49" s="570">
        <v>10</v>
      </c>
      <c r="F49" s="590"/>
      <c r="G49" s="548">
        <f t="shared" si="9"/>
        <v>0</v>
      </c>
      <c r="H49" s="548"/>
      <c r="I49" s="548"/>
      <c r="J49" s="548">
        <f t="shared" si="10"/>
        <v>0</v>
      </c>
      <c r="K49" s="548"/>
      <c r="M49" s="553">
        <v>45</v>
      </c>
      <c r="N49" s="554"/>
      <c r="O49" s="555">
        <v>0</v>
      </c>
      <c r="P49" s="556"/>
      <c r="Q49" s="556"/>
    </row>
    <row r="50" spans="1:17" ht="15">
      <c r="A50" s="539">
        <f t="shared" si="0"/>
        <v>47</v>
      </c>
      <c r="B50" s="551"/>
      <c r="C50" s="582" t="s">
        <v>795</v>
      </c>
      <c r="D50" s="575" t="s">
        <v>325</v>
      </c>
      <c r="E50" s="575">
        <v>46</v>
      </c>
      <c r="F50" s="590"/>
      <c r="G50" s="548">
        <f t="shared" si="9"/>
        <v>0</v>
      </c>
      <c r="H50" s="548"/>
      <c r="I50" s="548"/>
      <c r="J50" s="548">
        <f t="shared" si="10"/>
        <v>0</v>
      </c>
      <c r="K50" s="548"/>
      <c r="M50" s="553">
        <v>6.5</v>
      </c>
      <c r="N50" s="554"/>
      <c r="O50" s="555">
        <v>0</v>
      </c>
      <c r="P50" s="556"/>
      <c r="Q50" s="556"/>
    </row>
    <row r="51" spans="1:17" ht="15">
      <c r="A51" s="539">
        <f t="shared" si="0"/>
        <v>48</v>
      </c>
      <c r="B51" s="551"/>
      <c r="C51" s="582" t="s">
        <v>796</v>
      </c>
      <c r="D51" s="575" t="s">
        <v>770</v>
      </c>
      <c r="E51" s="575">
        <v>1</v>
      </c>
      <c r="F51" s="590"/>
      <c r="G51" s="548">
        <f t="shared" si="9"/>
        <v>0</v>
      </c>
      <c r="H51" s="548"/>
      <c r="I51" s="548"/>
      <c r="J51" s="548">
        <f t="shared" si="10"/>
        <v>0</v>
      </c>
      <c r="K51" s="548"/>
      <c r="M51" s="553">
        <v>320</v>
      </c>
      <c r="N51" s="554"/>
      <c r="O51" s="555">
        <v>0</v>
      </c>
      <c r="P51" s="556"/>
      <c r="Q51" s="556"/>
    </row>
    <row r="52" spans="1:17" ht="15">
      <c r="A52" s="539">
        <f t="shared" si="0"/>
        <v>49</v>
      </c>
      <c r="B52" s="551"/>
      <c r="C52" s="582"/>
      <c r="D52" s="575"/>
      <c r="E52" s="575"/>
      <c r="F52" s="548"/>
      <c r="G52" s="548"/>
      <c r="H52" s="548"/>
      <c r="I52" s="548"/>
      <c r="J52" s="548"/>
      <c r="K52" s="548"/>
      <c r="M52" s="553"/>
      <c r="N52" s="554"/>
      <c r="O52" s="555"/>
      <c r="P52" s="556"/>
      <c r="Q52" s="556"/>
    </row>
    <row r="53" spans="1:17" ht="15">
      <c r="A53" s="539">
        <f t="shared" si="0"/>
        <v>50</v>
      </c>
      <c r="B53" s="551"/>
      <c r="C53" s="581" t="s">
        <v>854</v>
      </c>
      <c r="D53" s="653"/>
      <c r="E53" s="575"/>
      <c r="F53" s="548"/>
      <c r="G53" s="548"/>
      <c r="H53" s="548"/>
      <c r="I53" s="548"/>
      <c r="J53" s="548"/>
      <c r="K53" s="548"/>
      <c r="M53" s="553"/>
      <c r="N53" s="554"/>
      <c r="O53" s="555"/>
      <c r="P53" s="556"/>
      <c r="Q53" s="556"/>
    </row>
    <row r="54" spans="1:17" ht="15">
      <c r="A54" s="539">
        <f t="shared" si="0"/>
        <v>51</v>
      </c>
      <c r="B54" s="551"/>
      <c r="C54" s="582" t="s">
        <v>855</v>
      </c>
      <c r="D54" s="575" t="s">
        <v>325</v>
      </c>
      <c r="E54" s="575">
        <v>4</v>
      </c>
      <c r="F54" s="590"/>
      <c r="G54" s="548">
        <f aca="true" t="shared" si="11" ref="G54:G62">F54*E54</f>
        <v>0</v>
      </c>
      <c r="H54" s="548"/>
      <c r="I54" s="548"/>
      <c r="J54" s="548">
        <f aca="true" t="shared" si="12" ref="J54:J62">G54+I54</f>
        <v>0</v>
      </c>
      <c r="K54" s="548"/>
      <c r="M54" s="553">
        <v>320</v>
      </c>
      <c r="N54" s="554"/>
      <c r="O54" s="555">
        <v>0</v>
      </c>
      <c r="P54" s="556"/>
      <c r="Q54" s="556"/>
    </row>
    <row r="55" spans="1:17" ht="15">
      <c r="A55" s="539">
        <f t="shared" si="0"/>
        <v>52</v>
      </c>
      <c r="B55" s="551"/>
      <c r="C55" s="582" t="s">
        <v>856</v>
      </c>
      <c r="D55" s="575" t="s">
        <v>325</v>
      </c>
      <c r="E55" s="575">
        <v>8</v>
      </c>
      <c r="F55" s="590"/>
      <c r="G55" s="548">
        <f t="shared" si="11"/>
        <v>0</v>
      </c>
      <c r="H55" s="548"/>
      <c r="I55" s="548"/>
      <c r="J55" s="548">
        <f t="shared" si="12"/>
        <v>0</v>
      </c>
      <c r="K55" s="548"/>
      <c r="M55" s="553">
        <v>45</v>
      </c>
      <c r="N55" s="554"/>
      <c r="O55" s="555">
        <v>0</v>
      </c>
      <c r="P55" s="556"/>
      <c r="Q55" s="556"/>
    </row>
    <row r="56" spans="1:17" ht="15">
      <c r="A56" s="539">
        <f t="shared" si="0"/>
        <v>53</v>
      </c>
      <c r="B56" s="551"/>
      <c r="C56" s="582" t="s">
        <v>857</v>
      </c>
      <c r="D56" s="575" t="s">
        <v>325</v>
      </c>
      <c r="E56" s="575">
        <v>3</v>
      </c>
      <c r="F56" s="590"/>
      <c r="G56" s="548">
        <f t="shared" si="11"/>
        <v>0</v>
      </c>
      <c r="H56" s="548"/>
      <c r="I56" s="548"/>
      <c r="J56" s="548">
        <f t="shared" si="12"/>
        <v>0</v>
      </c>
      <c r="K56" s="548"/>
      <c r="M56" s="553">
        <v>42</v>
      </c>
      <c r="N56" s="554"/>
      <c r="O56" s="555">
        <v>0</v>
      </c>
      <c r="P56" s="556"/>
      <c r="Q56" s="556"/>
    </row>
    <row r="57" spans="1:17" ht="15">
      <c r="A57" s="539">
        <f t="shared" si="0"/>
        <v>54</v>
      </c>
      <c r="B57" s="551"/>
      <c r="C57" s="582" t="s">
        <v>858</v>
      </c>
      <c r="D57" s="575" t="s">
        <v>325</v>
      </c>
      <c r="E57" s="575">
        <v>8</v>
      </c>
      <c r="F57" s="590"/>
      <c r="G57" s="548">
        <f t="shared" si="11"/>
        <v>0</v>
      </c>
      <c r="H57" s="548"/>
      <c r="I57" s="548"/>
      <c r="J57" s="548">
        <f t="shared" si="12"/>
        <v>0</v>
      </c>
      <c r="K57" s="548"/>
      <c r="M57" s="553">
        <v>48</v>
      </c>
      <c r="N57" s="554"/>
      <c r="O57" s="555">
        <v>0</v>
      </c>
      <c r="P57" s="556"/>
      <c r="Q57" s="556"/>
    </row>
    <row r="58" spans="1:17" ht="15">
      <c r="A58" s="539">
        <f t="shared" si="0"/>
        <v>55</v>
      </c>
      <c r="B58" s="551"/>
      <c r="C58" s="582" t="s">
        <v>859</v>
      </c>
      <c r="D58" s="575" t="s">
        <v>325</v>
      </c>
      <c r="E58" s="575">
        <v>24</v>
      </c>
      <c r="F58" s="590"/>
      <c r="G58" s="548">
        <f t="shared" si="11"/>
        <v>0</v>
      </c>
      <c r="H58" s="548"/>
      <c r="I58" s="548"/>
      <c r="J58" s="548">
        <f t="shared" si="12"/>
        <v>0</v>
      </c>
      <c r="K58" s="548"/>
      <c r="M58" s="553">
        <v>1.5</v>
      </c>
      <c r="N58" s="554"/>
      <c r="O58" s="555">
        <v>0</v>
      </c>
      <c r="P58" s="556"/>
      <c r="Q58" s="556"/>
    </row>
    <row r="59" spans="1:17" ht="15">
      <c r="A59" s="539">
        <f t="shared" si="0"/>
        <v>56</v>
      </c>
      <c r="B59" s="551"/>
      <c r="C59" s="582" t="s">
        <v>860</v>
      </c>
      <c r="D59" s="575" t="s">
        <v>325</v>
      </c>
      <c r="E59" s="575">
        <v>6</v>
      </c>
      <c r="F59" s="590"/>
      <c r="G59" s="548">
        <f t="shared" si="11"/>
        <v>0</v>
      </c>
      <c r="H59" s="548"/>
      <c r="I59" s="548"/>
      <c r="J59" s="548">
        <f t="shared" si="12"/>
        <v>0</v>
      </c>
      <c r="K59" s="548"/>
      <c r="M59" s="553">
        <v>26</v>
      </c>
      <c r="N59" s="554"/>
      <c r="O59" s="555">
        <v>0</v>
      </c>
      <c r="P59" s="556"/>
      <c r="Q59" s="556"/>
    </row>
    <row r="60" spans="1:17" ht="15">
      <c r="A60" s="539">
        <f t="shared" si="0"/>
        <v>57</v>
      </c>
      <c r="B60" s="551"/>
      <c r="C60" s="582" t="s">
        <v>861</v>
      </c>
      <c r="D60" s="575" t="s">
        <v>325</v>
      </c>
      <c r="E60" s="575">
        <v>3</v>
      </c>
      <c r="F60" s="590"/>
      <c r="G60" s="548">
        <f t="shared" si="11"/>
        <v>0</v>
      </c>
      <c r="H60" s="548"/>
      <c r="I60" s="548"/>
      <c r="J60" s="548">
        <f t="shared" si="12"/>
        <v>0</v>
      </c>
      <c r="K60" s="548"/>
      <c r="M60" s="553">
        <v>18</v>
      </c>
      <c r="N60" s="554"/>
      <c r="O60" s="555">
        <v>0</v>
      </c>
      <c r="P60" s="556"/>
      <c r="Q60" s="556"/>
    </row>
    <row r="61" spans="1:17" ht="15">
      <c r="A61" s="539">
        <f t="shared" si="0"/>
        <v>58</v>
      </c>
      <c r="B61" s="551"/>
      <c r="C61" s="582" t="s">
        <v>862</v>
      </c>
      <c r="D61" s="575" t="s">
        <v>325</v>
      </c>
      <c r="E61" s="575">
        <v>8</v>
      </c>
      <c r="F61" s="590"/>
      <c r="G61" s="548">
        <f t="shared" si="11"/>
        <v>0</v>
      </c>
      <c r="H61" s="548"/>
      <c r="I61" s="548"/>
      <c r="J61" s="548">
        <f t="shared" si="12"/>
        <v>0</v>
      </c>
      <c r="K61" s="548"/>
      <c r="M61" s="553">
        <v>6.5</v>
      </c>
      <c r="N61" s="554"/>
      <c r="O61" s="555">
        <v>0</v>
      </c>
      <c r="P61" s="556"/>
      <c r="Q61" s="556"/>
    </row>
    <row r="62" spans="1:17" ht="15">
      <c r="A62" s="539">
        <f t="shared" si="0"/>
        <v>59</v>
      </c>
      <c r="B62" s="551"/>
      <c r="C62" s="582" t="s">
        <v>863</v>
      </c>
      <c r="D62" s="575" t="s">
        <v>184</v>
      </c>
      <c r="E62" s="575">
        <v>4</v>
      </c>
      <c r="F62" s="590"/>
      <c r="G62" s="548">
        <f t="shared" si="11"/>
        <v>0</v>
      </c>
      <c r="H62" s="548"/>
      <c r="I62" s="548"/>
      <c r="J62" s="548">
        <f t="shared" si="12"/>
        <v>0</v>
      </c>
      <c r="K62" s="548"/>
      <c r="M62" s="553">
        <v>18</v>
      </c>
      <c r="N62" s="554"/>
      <c r="O62" s="555">
        <v>0</v>
      </c>
      <c r="P62" s="556"/>
      <c r="Q62" s="556"/>
    </row>
    <row r="63" spans="1:17" ht="15">
      <c r="A63" s="539">
        <f t="shared" si="0"/>
        <v>60</v>
      </c>
      <c r="B63" s="551"/>
      <c r="C63" s="579"/>
      <c r="D63" s="575"/>
      <c r="E63" s="575"/>
      <c r="F63" s="548"/>
      <c r="G63" s="548"/>
      <c r="H63" s="548"/>
      <c r="I63" s="548"/>
      <c r="J63" s="548"/>
      <c r="K63" s="548"/>
      <c r="M63" s="553"/>
      <c r="N63" s="554"/>
      <c r="O63" s="555"/>
      <c r="P63" s="556"/>
      <c r="Q63" s="556"/>
    </row>
    <row r="64" spans="1:17" ht="15">
      <c r="A64" s="539">
        <f t="shared" si="0"/>
        <v>61</v>
      </c>
      <c r="B64" s="551"/>
      <c r="C64" s="581" t="s">
        <v>797</v>
      </c>
      <c r="D64" s="575"/>
      <c r="E64" s="575"/>
      <c r="F64" s="548"/>
      <c r="G64" s="548"/>
      <c r="H64" s="548"/>
      <c r="I64" s="548"/>
      <c r="J64" s="548"/>
      <c r="K64" s="548"/>
      <c r="M64" s="553"/>
      <c r="N64" s="554"/>
      <c r="O64" s="555"/>
      <c r="P64" s="556"/>
      <c r="Q64" s="556"/>
    </row>
    <row r="65" spans="1:17" ht="15">
      <c r="A65" s="539">
        <f t="shared" si="0"/>
        <v>62</v>
      </c>
      <c r="B65" s="551"/>
      <c r="C65" s="579" t="s">
        <v>798</v>
      </c>
      <c r="D65" s="575" t="s">
        <v>719</v>
      </c>
      <c r="E65" s="575">
        <v>5</v>
      </c>
      <c r="F65" s="590"/>
      <c r="G65" s="548">
        <f aca="true" t="shared" si="13" ref="G65:G67">F65*E65</f>
        <v>0</v>
      </c>
      <c r="H65" s="548"/>
      <c r="I65" s="548"/>
      <c r="J65" s="548">
        <f>G65+I65</f>
        <v>0</v>
      </c>
      <c r="K65" s="548"/>
      <c r="M65" s="553">
        <v>14.5</v>
      </c>
      <c r="N65" s="554"/>
      <c r="O65" s="555">
        <v>0</v>
      </c>
      <c r="P65" s="556"/>
      <c r="Q65" s="556"/>
    </row>
    <row r="66" spans="1:17" ht="15">
      <c r="A66" s="539">
        <f t="shared" si="0"/>
        <v>63</v>
      </c>
      <c r="B66" s="551"/>
      <c r="C66" s="582" t="s">
        <v>799</v>
      </c>
      <c r="D66" s="575" t="s">
        <v>325</v>
      </c>
      <c r="E66" s="575">
        <v>4</v>
      </c>
      <c r="F66" s="590"/>
      <c r="G66" s="548">
        <f t="shared" si="13"/>
        <v>0</v>
      </c>
      <c r="H66" s="548"/>
      <c r="I66" s="548"/>
      <c r="J66" s="548">
        <f>G66+I66</f>
        <v>0</v>
      </c>
      <c r="K66" s="548"/>
      <c r="M66" s="553">
        <v>9.4</v>
      </c>
      <c r="N66" s="554"/>
      <c r="O66" s="555">
        <v>0</v>
      </c>
      <c r="P66" s="556"/>
      <c r="Q66" s="556"/>
    </row>
    <row r="67" spans="1:17" ht="15">
      <c r="A67" s="539">
        <f t="shared" si="0"/>
        <v>64</v>
      </c>
      <c r="B67" s="551"/>
      <c r="C67" s="582" t="s">
        <v>800</v>
      </c>
      <c r="D67" s="575" t="s">
        <v>325</v>
      </c>
      <c r="E67" s="575">
        <v>74</v>
      </c>
      <c r="F67" s="590"/>
      <c r="G67" s="548">
        <f t="shared" si="13"/>
        <v>0</v>
      </c>
      <c r="H67" s="548"/>
      <c r="I67" s="548"/>
      <c r="J67" s="548">
        <f>G67+I67</f>
        <v>0</v>
      </c>
      <c r="K67" s="548"/>
      <c r="M67" s="553">
        <v>6.5</v>
      </c>
      <c r="N67" s="554"/>
      <c r="O67" s="555">
        <v>0</v>
      </c>
      <c r="P67" s="556"/>
      <c r="Q67" s="556"/>
    </row>
    <row r="68" spans="1:17" ht="15">
      <c r="A68" s="539">
        <f t="shared" si="0"/>
        <v>65</v>
      </c>
      <c r="B68" s="551"/>
      <c r="C68" s="579"/>
      <c r="D68" s="575"/>
      <c r="E68" s="575"/>
      <c r="F68" s="548"/>
      <c r="G68" s="548"/>
      <c r="H68" s="548"/>
      <c r="I68" s="548"/>
      <c r="J68" s="548"/>
      <c r="K68" s="548"/>
      <c r="M68" s="553"/>
      <c r="N68" s="554"/>
      <c r="O68" s="555"/>
      <c r="P68" s="556"/>
      <c r="Q68" s="556"/>
    </row>
    <row r="69" spans="1:17" ht="15">
      <c r="A69" s="539">
        <f t="shared" si="0"/>
        <v>66</v>
      </c>
      <c r="B69" s="551"/>
      <c r="C69" s="581" t="s">
        <v>801</v>
      </c>
      <c r="D69" s="583"/>
      <c r="E69" s="583"/>
      <c r="F69" s="548"/>
      <c r="G69" s="548"/>
      <c r="H69" s="548"/>
      <c r="I69" s="548"/>
      <c r="J69" s="548"/>
      <c r="K69" s="548"/>
      <c r="M69" s="553"/>
      <c r="N69" s="554"/>
      <c r="O69" s="555"/>
      <c r="P69" s="556"/>
      <c r="Q69" s="556"/>
    </row>
    <row r="70" spans="1:17" ht="15">
      <c r="A70" s="539">
        <f aca="true" t="shared" si="14" ref="A70:A101">A69+1</f>
        <v>67</v>
      </c>
      <c r="B70" s="551"/>
      <c r="C70" s="580" t="s">
        <v>802</v>
      </c>
      <c r="D70" s="575" t="s">
        <v>483</v>
      </c>
      <c r="E70" s="575">
        <v>2</v>
      </c>
      <c r="F70" s="548"/>
      <c r="G70" s="548"/>
      <c r="H70" s="590"/>
      <c r="I70" s="548">
        <f>H70*E70</f>
        <v>0</v>
      </c>
      <c r="J70" s="548">
        <f aca="true" t="shared" si="15" ref="J70:J75">G70+I70</f>
        <v>0</v>
      </c>
      <c r="K70" s="548"/>
      <c r="M70" s="553">
        <v>0</v>
      </c>
      <c r="N70" s="554"/>
      <c r="O70" s="555">
        <v>450</v>
      </c>
      <c r="P70" s="556"/>
      <c r="Q70" s="556"/>
    </row>
    <row r="71" spans="1:17" ht="15">
      <c r="A71" s="539">
        <f t="shared" si="14"/>
        <v>68</v>
      </c>
      <c r="B71" s="551"/>
      <c r="C71" s="580" t="s">
        <v>803</v>
      </c>
      <c r="D71" s="575" t="s">
        <v>483</v>
      </c>
      <c r="E71" s="575">
        <v>1</v>
      </c>
      <c r="F71" s="548"/>
      <c r="G71" s="548"/>
      <c r="H71" s="590"/>
      <c r="I71" s="548">
        <f>H71*E71</f>
        <v>0</v>
      </c>
      <c r="J71" s="548">
        <f t="shared" si="15"/>
        <v>0</v>
      </c>
      <c r="K71" s="548"/>
      <c r="M71" s="553">
        <v>0</v>
      </c>
      <c r="N71" s="554"/>
      <c r="O71" s="555">
        <v>450</v>
      </c>
      <c r="P71" s="556"/>
      <c r="Q71" s="556"/>
    </row>
    <row r="72" spans="1:17" ht="15">
      <c r="A72" s="539">
        <f t="shared" si="14"/>
        <v>69</v>
      </c>
      <c r="B72" s="551"/>
      <c r="C72" s="580" t="s">
        <v>804</v>
      </c>
      <c r="D72" s="575" t="s">
        <v>483</v>
      </c>
      <c r="E72" s="575">
        <v>0.5</v>
      </c>
      <c r="F72" s="548"/>
      <c r="G72" s="548"/>
      <c r="H72" s="590"/>
      <c r="I72" s="548">
        <f>H72*E72</f>
        <v>0</v>
      </c>
      <c r="J72" s="548">
        <f t="shared" si="15"/>
        <v>0</v>
      </c>
      <c r="K72" s="548"/>
      <c r="M72" s="553">
        <v>0</v>
      </c>
      <c r="N72" s="554"/>
      <c r="O72" s="555">
        <v>450</v>
      </c>
      <c r="P72" s="556"/>
      <c r="Q72" s="556"/>
    </row>
    <row r="73" spans="1:17" ht="15">
      <c r="A73" s="539">
        <f t="shared" si="14"/>
        <v>70</v>
      </c>
      <c r="B73" s="551"/>
      <c r="C73" s="580" t="s">
        <v>805</v>
      </c>
      <c r="D73" s="575" t="s">
        <v>483</v>
      </c>
      <c r="E73" s="575">
        <v>1</v>
      </c>
      <c r="F73" s="548"/>
      <c r="G73" s="548"/>
      <c r="H73" s="590"/>
      <c r="I73" s="548">
        <f>H73*E73</f>
        <v>0</v>
      </c>
      <c r="J73" s="548">
        <f t="shared" si="15"/>
        <v>0</v>
      </c>
      <c r="K73" s="548"/>
      <c r="M73" s="553">
        <v>0</v>
      </c>
      <c r="N73" s="554"/>
      <c r="O73" s="555">
        <v>450</v>
      </c>
      <c r="P73" s="556"/>
      <c r="Q73" s="556"/>
    </row>
    <row r="74" spans="1:17" ht="15">
      <c r="A74" s="539">
        <f t="shared" si="14"/>
        <v>71</v>
      </c>
      <c r="B74" s="551"/>
      <c r="C74" s="584" t="s">
        <v>806</v>
      </c>
      <c r="D74" s="575" t="s">
        <v>325</v>
      </c>
      <c r="E74" s="575">
        <v>1</v>
      </c>
      <c r="F74" s="590"/>
      <c r="G74" s="548">
        <f aca="true" t="shared" si="16" ref="G74:G75">F74*E74</f>
        <v>0</v>
      </c>
      <c r="H74" s="591"/>
      <c r="I74" s="548"/>
      <c r="J74" s="548">
        <f t="shared" si="15"/>
        <v>0</v>
      </c>
      <c r="K74" s="548"/>
      <c r="M74" s="553">
        <v>550</v>
      </c>
      <c r="N74" s="554"/>
      <c r="O74" s="555">
        <v>0</v>
      </c>
      <c r="P74" s="556"/>
      <c r="Q74" s="556"/>
    </row>
    <row r="75" spans="1:17" ht="15">
      <c r="A75" s="539">
        <f t="shared" si="14"/>
        <v>72</v>
      </c>
      <c r="B75" s="551"/>
      <c r="C75" s="584" t="s">
        <v>807</v>
      </c>
      <c r="D75" s="575" t="s">
        <v>184</v>
      </c>
      <c r="E75" s="575">
        <v>6</v>
      </c>
      <c r="F75" s="590"/>
      <c r="G75" s="548">
        <f t="shared" si="16"/>
        <v>0</v>
      </c>
      <c r="H75" s="591"/>
      <c r="I75" s="548"/>
      <c r="J75" s="548">
        <f t="shared" si="15"/>
        <v>0</v>
      </c>
      <c r="K75" s="548"/>
      <c r="M75" s="553">
        <v>24</v>
      </c>
      <c r="N75" s="554"/>
      <c r="O75" s="555">
        <v>0</v>
      </c>
      <c r="P75" s="556"/>
      <c r="Q75" s="556"/>
    </row>
    <row r="76" spans="1:17" ht="15">
      <c r="A76" s="539">
        <f t="shared" si="14"/>
        <v>73</v>
      </c>
      <c r="B76" s="551"/>
      <c r="C76" s="584"/>
      <c r="D76" s="575"/>
      <c r="E76" s="575"/>
      <c r="F76" s="548"/>
      <c r="G76" s="548"/>
      <c r="H76" s="591"/>
      <c r="I76" s="548"/>
      <c r="J76" s="548"/>
      <c r="K76" s="548"/>
      <c r="M76" s="553"/>
      <c r="N76" s="554"/>
      <c r="O76" s="555"/>
      <c r="P76" s="556"/>
      <c r="Q76" s="556"/>
    </row>
    <row r="77" spans="1:17" ht="15">
      <c r="A77" s="539">
        <f t="shared" si="14"/>
        <v>74</v>
      </c>
      <c r="B77" s="551"/>
      <c r="C77" s="584"/>
      <c r="D77" s="575"/>
      <c r="E77" s="575"/>
      <c r="F77" s="548"/>
      <c r="G77" s="548"/>
      <c r="H77" s="591"/>
      <c r="I77" s="548"/>
      <c r="J77" s="548"/>
      <c r="K77" s="548"/>
      <c r="M77" s="553"/>
      <c r="N77" s="554"/>
      <c r="O77" s="555"/>
      <c r="P77" s="556"/>
      <c r="Q77" s="556"/>
    </row>
    <row r="78" spans="1:17" ht="15">
      <c r="A78" s="539">
        <f t="shared" si="14"/>
        <v>75</v>
      </c>
      <c r="B78" s="551"/>
      <c r="C78" s="581" t="s">
        <v>816</v>
      </c>
      <c r="D78" s="575"/>
      <c r="E78" s="575"/>
      <c r="F78" s="548"/>
      <c r="G78" s="548"/>
      <c r="H78" s="591"/>
      <c r="I78" s="548"/>
      <c r="J78" s="548"/>
      <c r="K78" s="548"/>
      <c r="M78" s="553"/>
      <c r="N78" s="554"/>
      <c r="O78" s="555"/>
      <c r="P78" s="556"/>
      <c r="Q78" s="556"/>
    </row>
    <row r="79" spans="1:17" ht="15">
      <c r="A79" s="539">
        <f t="shared" si="14"/>
        <v>76</v>
      </c>
      <c r="B79" s="551"/>
      <c r="C79" s="579" t="s">
        <v>817</v>
      </c>
      <c r="D79" s="575" t="s">
        <v>325</v>
      </c>
      <c r="E79" s="575">
        <v>7</v>
      </c>
      <c r="F79" s="548"/>
      <c r="G79" s="548"/>
      <c r="H79" s="590"/>
      <c r="I79" s="548">
        <f aca="true" t="shared" si="17" ref="I79:I91">H79*E79</f>
        <v>0</v>
      </c>
      <c r="J79" s="548">
        <f aca="true" t="shared" si="18" ref="J79:J87">G79+I79</f>
        <v>0</v>
      </c>
      <c r="K79" s="548"/>
      <c r="M79" s="553">
        <v>0</v>
      </c>
      <c r="N79" s="554"/>
      <c r="O79" s="555">
        <v>180</v>
      </c>
      <c r="P79" s="556"/>
      <c r="Q79" s="556"/>
    </row>
    <row r="80" spans="1:17" ht="15">
      <c r="A80" s="539">
        <f t="shared" si="14"/>
        <v>77</v>
      </c>
      <c r="B80" s="551"/>
      <c r="C80" s="524" t="s">
        <v>818</v>
      </c>
      <c r="D80" s="575" t="s">
        <v>325</v>
      </c>
      <c r="E80" s="575">
        <v>41</v>
      </c>
      <c r="F80" s="548"/>
      <c r="G80" s="548"/>
      <c r="H80" s="590"/>
      <c r="I80" s="548">
        <f t="shared" si="17"/>
        <v>0</v>
      </c>
      <c r="J80" s="548">
        <f t="shared" si="18"/>
        <v>0</v>
      </c>
      <c r="K80" s="548"/>
      <c r="M80" s="553">
        <v>0</v>
      </c>
      <c r="N80" s="554"/>
      <c r="O80" s="555">
        <v>4.5</v>
      </c>
      <c r="P80" s="556"/>
      <c r="Q80" s="556"/>
    </row>
    <row r="81" spans="1:17" ht="15">
      <c r="A81" s="539">
        <f t="shared" si="14"/>
        <v>78</v>
      </c>
      <c r="B81" s="551"/>
      <c r="C81" s="524" t="s">
        <v>819</v>
      </c>
      <c r="D81" s="523" t="s">
        <v>325</v>
      </c>
      <c r="E81" s="523">
        <v>42</v>
      </c>
      <c r="F81" s="548"/>
      <c r="G81" s="548"/>
      <c r="H81" s="590"/>
      <c r="I81" s="548">
        <f t="shared" si="17"/>
        <v>0</v>
      </c>
      <c r="J81" s="548">
        <f t="shared" si="18"/>
        <v>0</v>
      </c>
      <c r="K81" s="548"/>
      <c r="M81" s="553">
        <v>0</v>
      </c>
      <c r="N81" s="554"/>
      <c r="O81" s="555">
        <v>3.2</v>
      </c>
      <c r="P81" s="556"/>
      <c r="Q81" s="556"/>
    </row>
    <row r="82" spans="1:17" ht="15">
      <c r="A82" s="539">
        <f t="shared" si="14"/>
        <v>79</v>
      </c>
      <c r="B82" s="551"/>
      <c r="C82" s="524" t="s">
        <v>820</v>
      </c>
      <c r="D82" s="523" t="s">
        <v>325</v>
      </c>
      <c r="E82" s="523">
        <v>48</v>
      </c>
      <c r="F82" s="548"/>
      <c r="G82" s="548"/>
      <c r="H82" s="590"/>
      <c r="I82" s="548">
        <f t="shared" si="17"/>
        <v>0</v>
      </c>
      <c r="J82" s="548">
        <f>G82+I82</f>
        <v>0</v>
      </c>
      <c r="K82" s="548"/>
      <c r="M82" s="553">
        <v>0</v>
      </c>
      <c r="N82" s="554"/>
      <c r="O82" s="555">
        <v>4.8</v>
      </c>
      <c r="P82" s="556"/>
      <c r="Q82" s="556"/>
    </row>
    <row r="83" spans="1:17" ht="15">
      <c r="A83" s="539">
        <f t="shared" si="14"/>
        <v>80</v>
      </c>
      <c r="B83" s="551"/>
      <c r="C83" s="579" t="s">
        <v>940</v>
      </c>
      <c r="D83" s="575" t="s">
        <v>483</v>
      </c>
      <c r="E83" s="575">
        <v>5</v>
      </c>
      <c r="F83" s="548"/>
      <c r="G83" s="548"/>
      <c r="H83" s="590"/>
      <c r="I83" s="548">
        <f t="shared" si="17"/>
        <v>0</v>
      </c>
      <c r="J83" s="548">
        <f t="shared" si="18"/>
        <v>0</v>
      </c>
      <c r="K83" s="548"/>
      <c r="M83" s="553">
        <v>0</v>
      </c>
      <c r="N83" s="554"/>
      <c r="O83" s="555">
        <v>450</v>
      </c>
      <c r="P83" s="556"/>
      <c r="Q83" s="556"/>
    </row>
    <row r="84" spans="1:17" ht="15">
      <c r="A84" s="539">
        <f t="shared" si="14"/>
        <v>81</v>
      </c>
      <c r="B84" s="551"/>
      <c r="C84" s="579" t="s">
        <v>822</v>
      </c>
      <c r="D84" s="575" t="s">
        <v>483</v>
      </c>
      <c r="E84" s="575">
        <v>2.5</v>
      </c>
      <c r="F84" s="548"/>
      <c r="G84" s="548"/>
      <c r="H84" s="590"/>
      <c r="I84" s="548">
        <f t="shared" si="17"/>
        <v>0</v>
      </c>
      <c r="J84" s="548">
        <f t="shared" si="18"/>
        <v>0</v>
      </c>
      <c r="K84" s="548"/>
      <c r="M84" s="553">
        <v>0</v>
      </c>
      <c r="N84" s="554"/>
      <c r="O84" s="555">
        <v>450</v>
      </c>
      <c r="P84" s="556"/>
      <c r="Q84" s="556"/>
    </row>
    <row r="85" spans="1:17" ht="15">
      <c r="A85" s="539">
        <f t="shared" si="14"/>
        <v>82</v>
      </c>
      <c r="B85" s="551"/>
      <c r="C85" s="579" t="s">
        <v>932</v>
      </c>
      <c r="D85" s="575" t="s">
        <v>325</v>
      </c>
      <c r="E85" s="575">
        <v>1</v>
      </c>
      <c r="F85" s="548"/>
      <c r="G85" s="548"/>
      <c r="H85" s="590"/>
      <c r="I85" s="548">
        <f t="shared" si="17"/>
        <v>0</v>
      </c>
      <c r="J85" s="548">
        <f t="shared" si="18"/>
        <v>0</v>
      </c>
      <c r="K85" s="548"/>
      <c r="M85" s="553">
        <v>0</v>
      </c>
      <c r="N85" s="554"/>
      <c r="O85" s="555">
        <v>420</v>
      </c>
      <c r="P85" s="556"/>
      <c r="Q85" s="556"/>
    </row>
    <row r="86" spans="1:17" ht="15">
      <c r="A86" s="539">
        <f t="shared" si="14"/>
        <v>83</v>
      </c>
      <c r="B86" s="551"/>
      <c r="C86" s="579" t="s">
        <v>824</v>
      </c>
      <c r="D86" s="575" t="s">
        <v>483</v>
      </c>
      <c r="E86" s="575">
        <v>0.8</v>
      </c>
      <c r="F86" s="548"/>
      <c r="G86" s="548"/>
      <c r="H86" s="590"/>
      <c r="I86" s="548">
        <f t="shared" si="17"/>
        <v>0</v>
      </c>
      <c r="J86" s="548">
        <f t="shared" si="18"/>
        <v>0</v>
      </c>
      <c r="K86" s="548"/>
      <c r="M86" s="553">
        <v>0</v>
      </c>
      <c r="N86" s="554"/>
      <c r="O86" s="555">
        <v>450</v>
      </c>
      <c r="P86" s="556"/>
      <c r="Q86" s="556"/>
    </row>
    <row r="87" spans="1:17" ht="15">
      <c r="A87" s="539">
        <f t="shared" si="14"/>
        <v>84</v>
      </c>
      <c r="B87" s="551"/>
      <c r="C87" s="579" t="s">
        <v>825</v>
      </c>
      <c r="D87" s="523" t="s">
        <v>826</v>
      </c>
      <c r="E87" s="523">
        <v>10</v>
      </c>
      <c r="F87" s="548"/>
      <c r="G87" s="548"/>
      <c r="H87" s="590"/>
      <c r="I87" s="548">
        <f t="shared" si="17"/>
        <v>0</v>
      </c>
      <c r="J87" s="548">
        <f t="shared" si="18"/>
        <v>0</v>
      </c>
      <c r="K87" s="548"/>
      <c r="M87" s="553">
        <v>0</v>
      </c>
      <c r="N87" s="554"/>
      <c r="O87" s="555">
        <v>450</v>
      </c>
      <c r="P87" s="556"/>
      <c r="Q87" s="556"/>
    </row>
    <row r="88" spans="1:17" ht="15">
      <c r="A88" s="539">
        <f t="shared" si="14"/>
        <v>85</v>
      </c>
      <c r="B88" s="551"/>
      <c r="C88" s="579" t="s">
        <v>827</v>
      </c>
      <c r="D88" s="523" t="s">
        <v>826</v>
      </c>
      <c r="E88" s="523">
        <v>8</v>
      </c>
      <c r="F88" s="548"/>
      <c r="G88" s="548"/>
      <c r="H88" s="590"/>
      <c r="I88" s="548">
        <f t="shared" si="17"/>
        <v>0</v>
      </c>
      <c r="J88" s="548">
        <f>G88+I88</f>
        <v>0</v>
      </c>
      <c r="K88" s="548"/>
      <c r="M88" s="553">
        <v>0</v>
      </c>
      <c r="N88" s="554"/>
      <c r="O88" s="555">
        <v>450</v>
      </c>
      <c r="P88" s="556"/>
      <c r="Q88" s="556"/>
    </row>
    <row r="89" spans="1:17" ht="24.75">
      <c r="A89" s="539">
        <f t="shared" si="14"/>
        <v>86</v>
      </c>
      <c r="B89" s="551"/>
      <c r="C89" s="557" t="s">
        <v>913</v>
      </c>
      <c r="D89" s="523" t="s">
        <v>826</v>
      </c>
      <c r="E89" s="523">
        <v>10</v>
      </c>
      <c r="F89" s="548"/>
      <c r="G89" s="548"/>
      <c r="H89" s="590"/>
      <c r="I89" s="548">
        <f t="shared" si="17"/>
        <v>0</v>
      </c>
      <c r="J89" s="548">
        <f>G89+I89</f>
        <v>0</v>
      </c>
      <c r="K89" s="548"/>
      <c r="M89" s="553">
        <v>0</v>
      </c>
      <c r="N89" s="554"/>
      <c r="O89" s="555">
        <v>450</v>
      </c>
      <c r="P89" s="556"/>
      <c r="Q89" s="556"/>
    </row>
    <row r="90" spans="1:17" ht="15">
      <c r="A90" s="539">
        <f t="shared" si="14"/>
        <v>87</v>
      </c>
      <c r="B90" s="551"/>
      <c r="C90" s="524" t="s">
        <v>829</v>
      </c>
      <c r="D90" s="523" t="s">
        <v>826</v>
      </c>
      <c r="E90" s="523">
        <v>24</v>
      </c>
      <c r="F90" s="548"/>
      <c r="G90" s="548"/>
      <c r="H90" s="590"/>
      <c r="I90" s="548">
        <f t="shared" si="17"/>
        <v>0</v>
      </c>
      <c r="J90" s="548">
        <f>G90+I90</f>
        <v>0</v>
      </c>
      <c r="K90" s="548"/>
      <c r="M90" s="553">
        <v>0</v>
      </c>
      <c r="N90" s="554"/>
      <c r="O90" s="555">
        <v>450</v>
      </c>
      <c r="P90" s="556"/>
      <c r="Q90" s="556"/>
    </row>
    <row r="91" spans="1:17" ht="15">
      <c r="A91" s="539">
        <f t="shared" si="14"/>
        <v>88</v>
      </c>
      <c r="B91" s="551"/>
      <c r="C91" s="524" t="s">
        <v>830</v>
      </c>
      <c r="D91" s="523" t="s">
        <v>826</v>
      </c>
      <c r="E91" s="523">
        <v>5</v>
      </c>
      <c r="F91" s="548"/>
      <c r="G91" s="548"/>
      <c r="H91" s="590"/>
      <c r="I91" s="548">
        <f t="shared" si="17"/>
        <v>0</v>
      </c>
      <c r="J91" s="548">
        <f>G91+I91</f>
        <v>0</v>
      </c>
      <c r="K91" s="548"/>
      <c r="M91" s="553">
        <v>0</v>
      </c>
      <c r="N91" s="554"/>
      <c r="O91" s="555">
        <v>450</v>
      </c>
      <c r="P91" s="556"/>
      <c r="Q91" s="556"/>
    </row>
    <row r="92" spans="1:17" ht="15">
      <c r="A92" s="539">
        <f t="shared" si="14"/>
        <v>89</v>
      </c>
      <c r="B92" s="551"/>
      <c r="C92" s="579"/>
      <c r="D92" s="575"/>
      <c r="E92" s="575"/>
      <c r="F92" s="548"/>
      <c r="G92" s="548"/>
      <c r="H92" s="591"/>
      <c r="I92" s="548"/>
      <c r="J92" s="548"/>
      <c r="K92" s="548"/>
      <c r="M92" s="553"/>
      <c r="N92" s="554"/>
      <c r="O92" s="555"/>
      <c r="P92" s="556"/>
      <c r="Q92" s="556"/>
    </row>
    <row r="93" spans="1:17" ht="15">
      <c r="A93" s="539">
        <f t="shared" si="14"/>
        <v>90</v>
      </c>
      <c r="B93" s="551"/>
      <c r="C93" s="520" t="s">
        <v>831</v>
      </c>
      <c r="D93" s="524" t="s">
        <v>832</v>
      </c>
      <c r="E93" s="523">
        <v>3</v>
      </c>
      <c r="F93" s="548"/>
      <c r="G93" s="548"/>
      <c r="H93" s="590"/>
      <c r="I93" s="548">
        <f aca="true" t="shared" si="19" ref="I93:I94">H93*E93</f>
        <v>0</v>
      </c>
      <c r="J93" s="548">
        <f aca="true" t="shared" si="20" ref="J93:J98">G93+I93</f>
        <v>0</v>
      </c>
      <c r="K93" s="548"/>
      <c r="M93" s="553">
        <v>0</v>
      </c>
      <c r="N93" s="554"/>
      <c r="O93" s="555">
        <v>450</v>
      </c>
      <c r="P93" s="556"/>
      <c r="Q93" s="556"/>
    </row>
    <row r="94" spans="1:17" ht="15">
      <c r="A94" s="539">
        <f t="shared" si="14"/>
        <v>91</v>
      </c>
      <c r="B94" s="551"/>
      <c r="C94" s="520" t="s">
        <v>833</v>
      </c>
      <c r="D94" s="524" t="s">
        <v>834</v>
      </c>
      <c r="E94" s="523">
        <v>2.5</v>
      </c>
      <c r="F94" s="548"/>
      <c r="G94" s="548"/>
      <c r="H94" s="590"/>
      <c r="I94" s="548">
        <f t="shared" si="19"/>
        <v>0</v>
      </c>
      <c r="J94" s="548">
        <f t="shared" si="20"/>
        <v>0</v>
      </c>
      <c r="K94" s="548"/>
      <c r="M94" s="553">
        <v>0</v>
      </c>
      <c r="N94" s="554"/>
      <c r="O94" s="555">
        <v>450</v>
      </c>
      <c r="P94" s="556"/>
      <c r="Q94" s="556"/>
    </row>
    <row r="95" spans="1:17" ht="15">
      <c r="A95" s="539">
        <f t="shared" si="14"/>
        <v>92</v>
      </c>
      <c r="B95" s="551"/>
      <c r="C95" s="520" t="s">
        <v>835</v>
      </c>
      <c r="D95" s="524" t="s">
        <v>836</v>
      </c>
      <c r="E95" s="523">
        <v>20</v>
      </c>
      <c r="F95" s="590"/>
      <c r="G95" s="548">
        <f>F95*E95</f>
        <v>0</v>
      </c>
      <c r="H95" s="591"/>
      <c r="I95" s="548"/>
      <c r="J95" s="548">
        <f t="shared" si="20"/>
        <v>0</v>
      </c>
      <c r="K95" s="548"/>
      <c r="M95" s="553">
        <v>15</v>
      </c>
      <c r="N95" s="554"/>
      <c r="O95" s="555">
        <v>0</v>
      </c>
      <c r="P95" s="556"/>
      <c r="Q95" s="556"/>
    </row>
    <row r="96" spans="1:17" ht="15">
      <c r="A96" s="539">
        <f t="shared" si="14"/>
        <v>93</v>
      </c>
      <c r="B96" s="551"/>
      <c r="C96" s="520" t="s">
        <v>837</v>
      </c>
      <c r="D96" s="524" t="s">
        <v>838</v>
      </c>
      <c r="E96" s="523">
        <v>2.5</v>
      </c>
      <c r="F96" s="548"/>
      <c r="G96" s="548"/>
      <c r="H96" s="590"/>
      <c r="I96" s="548">
        <f aca="true" t="shared" si="21" ref="I96:I98">H96*E96</f>
        <v>0</v>
      </c>
      <c r="J96" s="548">
        <f t="shared" si="20"/>
        <v>0</v>
      </c>
      <c r="K96" s="548"/>
      <c r="M96" s="553">
        <v>0</v>
      </c>
      <c r="N96" s="554"/>
      <c r="O96" s="555">
        <v>450</v>
      </c>
      <c r="P96" s="556"/>
      <c r="Q96" s="556"/>
    </row>
    <row r="97" spans="1:17" ht="15">
      <c r="A97" s="539">
        <f t="shared" si="14"/>
        <v>94</v>
      </c>
      <c r="B97" s="551"/>
      <c r="C97" s="520" t="s">
        <v>839</v>
      </c>
      <c r="D97" s="524" t="s">
        <v>826</v>
      </c>
      <c r="E97" s="523">
        <v>1.5</v>
      </c>
      <c r="F97" s="548"/>
      <c r="G97" s="548"/>
      <c r="H97" s="590"/>
      <c r="I97" s="548">
        <f t="shared" si="21"/>
        <v>0</v>
      </c>
      <c r="J97" s="548">
        <f t="shared" si="20"/>
        <v>0</v>
      </c>
      <c r="K97" s="548"/>
      <c r="M97" s="553">
        <v>0</v>
      </c>
      <c r="N97" s="554"/>
      <c r="O97" s="555">
        <v>450</v>
      </c>
      <c r="P97" s="556"/>
      <c r="Q97" s="556"/>
    </row>
    <row r="98" spans="1:17" ht="15">
      <c r="A98" s="539">
        <f t="shared" si="14"/>
        <v>95</v>
      </c>
      <c r="B98" s="551"/>
      <c r="C98" s="520" t="s">
        <v>840</v>
      </c>
      <c r="D98" s="524" t="s">
        <v>770</v>
      </c>
      <c r="E98" s="523">
        <v>1</v>
      </c>
      <c r="F98" s="590"/>
      <c r="G98" s="548">
        <f>F98*E98</f>
        <v>0</v>
      </c>
      <c r="H98" s="590"/>
      <c r="I98" s="548">
        <f t="shared" si="21"/>
        <v>0</v>
      </c>
      <c r="J98" s="548">
        <f t="shared" si="20"/>
        <v>0</v>
      </c>
      <c r="K98" s="548"/>
      <c r="M98" s="553">
        <v>250</v>
      </c>
      <c r="N98" s="554"/>
      <c r="O98" s="555">
        <v>200</v>
      </c>
      <c r="P98" s="556"/>
      <c r="Q98" s="556"/>
    </row>
    <row r="99" spans="1:17" ht="15">
      <c r="A99" s="539">
        <f t="shared" si="14"/>
        <v>96</v>
      </c>
      <c r="B99" s="551"/>
      <c r="C99" s="520" t="s">
        <v>841</v>
      </c>
      <c r="D99" s="524" t="s">
        <v>842</v>
      </c>
      <c r="E99" s="523">
        <v>4</v>
      </c>
      <c r="F99" s="548">
        <f>SUM(G14:G98)</f>
        <v>0</v>
      </c>
      <c r="G99" s="548">
        <f>E99%*F99</f>
        <v>0</v>
      </c>
      <c r="H99" s="548"/>
      <c r="I99" s="548"/>
      <c r="J99" s="548">
        <f>G99+I99</f>
        <v>0</v>
      </c>
      <c r="K99" s="548"/>
      <c r="M99" s="553"/>
      <c r="N99" s="554"/>
      <c r="O99" s="555"/>
      <c r="P99" s="556"/>
      <c r="Q99" s="556"/>
    </row>
    <row r="100" spans="1:17" ht="6.75" customHeight="1">
      <c r="A100" s="539">
        <f t="shared" si="14"/>
        <v>97</v>
      </c>
      <c r="F100" s="548"/>
      <c r="G100" s="548"/>
      <c r="H100" s="548"/>
      <c r="I100" s="548"/>
      <c r="J100" s="548"/>
      <c r="K100" s="548"/>
      <c r="M100" s="549"/>
      <c r="N100" s="549"/>
      <c r="O100" s="550"/>
      <c r="P100" s="549"/>
      <c r="Q100" s="549"/>
    </row>
    <row r="101" spans="1:17" ht="30">
      <c r="A101" s="539">
        <f t="shared" si="14"/>
        <v>98</v>
      </c>
      <c r="B101" s="546" t="s">
        <v>843</v>
      </c>
      <c r="C101" s="586" t="s">
        <v>941</v>
      </c>
      <c r="D101" s="559"/>
      <c r="E101" s="559"/>
      <c r="F101" s="560"/>
      <c r="G101" s="561">
        <f>SUM(G14:G99)</f>
        <v>0</v>
      </c>
      <c r="H101" s="560"/>
      <c r="I101" s="561">
        <f>SUM(I14:I99)</f>
        <v>0</v>
      </c>
      <c r="J101" s="561">
        <f>SUM(J14:J99)</f>
        <v>0</v>
      </c>
      <c r="K101" s="587"/>
      <c r="M101" s="549"/>
      <c r="N101" s="549"/>
      <c r="O101" s="550"/>
      <c r="P101" s="549"/>
      <c r="Q101" s="549"/>
    </row>
    <row r="102" spans="1:11" ht="9.75" customHeight="1">
      <c r="A102" s="539"/>
      <c r="C102" s="588"/>
      <c r="D102" s="520"/>
      <c r="E102" s="520"/>
      <c r="F102" s="520"/>
      <c r="G102" s="589"/>
      <c r="H102" s="520"/>
      <c r="I102" s="589"/>
      <c r="J102" s="589"/>
      <c r="K102" s="589"/>
    </row>
    <row r="103" spans="3:10" ht="12">
      <c r="C103" s="520"/>
      <c r="D103" s="520"/>
      <c r="E103" s="520"/>
      <c r="F103" s="520"/>
      <c r="G103" s="520"/>
      <c r="H103" s="520"/>
      <c r="I103" s="520"/>
      <c r="J103" s="520"/>
    </row>
  </sheetData>
  <sheetProtection password="DAFF" sheet="1" objects="1" scenarios="1" formatCells="0" selectLockedCells="1"/>
  <mergeCells count="6">
    <mergeCell ref="J1:J2"/>
    <mergeCell ref="D1:D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3" horizontalDpi="600" verticalDpi="600" orientation="landscape" paperSize="9" scale="64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1"/>
  <sheetViews>
    <sheetView showGridLines="0" workbookViewId="0" topLeftCell="D1">
      <selection activeCell="X149" sqref="X14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314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86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99</v>
      </c>
      <c r="L4" s="18"/>
      <c r="M4" s="85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4" t="s">
        <v>14</v>
      </c>
      <c r="L6" s="18"/>
    </row>
    <row r="7" spans="2:12" s="1" customFormat="1" ht="16.5" customHeight="1">
      <c r="B7" s="18"/>
      <c r="E7" s="319" t="str">
        <f>'Rekapitulace stavby'!K6</f>
        <v>Oprava prostorů 1PP</v>
      </c>
      <c r="F7" s="320"/>
      <c r="G7" s="320"/>
      <c r="H7" s="320"/>
      <c r="L7" s="18"/>
    </row>
    <row r="8" spans="1:31" s="2" customFormat="1" ht="12" customHeight="1">
      <c r="A8" s="27"/>
      <c r="B8" s="28"/>
      <c r="C8" s="27"/>
      <c r="D8" s="24" t="s">
        <v>100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285" t="s">
        <v>495</v>
      </c>
      <c r="F9" s="321"/>
      <c r="G9" s="321"/>
      <c r="H9" s="32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 t="str">
        <f>'Rekapitulace stavby'!AN8</f>
        <v>20. 3. 2022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4" t="s">
        <v>22</v>
      </c>
      <c r="E14" s="27"/>
      <c r="F14" s="27"/>
      <c r="G14" s="27"/>
      <c r="H14" s="27"/>
      <c r="I14" s="24" t="s">
        <v>23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23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2" t="s">
        <v>27</v>
      </c>
      <c r="F18" s="27"/>
      <c r="G18" s="27"/>
      <c r="H18" s="27"/>
      <c r="I18" s="24" t="s">
        <v>25</v>
      </c>
      <c r="J18" s="22" t="s">
        <v>1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23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29</v>
      </c>
      <c r="F21" s="27"/>
      <c r="G21" s="27"/>
      <c r="H21" s="27"/>
      <c r="I21" s="24" t="s">
        <v>25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31</v>
      </c>
      <c r="E23" s="27"/>
      <c r="F23" s="27"/>
      <c r="G23" s="27"/>
      <c r="H23" s="27"/>
      <c r="I23" s="24" t="s">
        <v>23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6"/>
      <c r="B27" s="87"/>
      <c r="C27" s="86"/>
      <c r="D27" s="86"/>
      <c r="E27" s="310" t="s">
        <v>1</v>
      </c>
      <c r="F27" s="310"/>
      <c r="G27" s="310"/>
      <c r="H27" s="31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9" t="s">
        <v>34</v>
      </c>
      <c r="E30" s="27"/>
      <c r="F30" s="27"/>
      <c r="G30" s="27"/>
      <c r="H30" s="27"/>
      <c r="I30" s="27"/>
      <c r="J30" s="66">
        <f>ROUND(J139,2)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0" t="s">
        <v>38</v>
      </c>
      <c r="E33" s="24" t="s">
        <v>39</v>
      </c>
      <c r="F33" s="91">
        <f>J139</f>
        <v>0</v>
      </c>
      <c r="G33" s="27"/>
      <c r="H33" s="27"/>
      <c r="I33" s="92">
        <v>0.21</v>
      </c>
      <c r="J33" s="91">
        <f>ROUND(((SUM(BF138:BF259))*I33),2)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40</v>
      </c>
      <c r="F34" s="91">
        <v>0</v>
      </c>
      <c r="G34" s="27"/>
      <c r="H34" s="27"/>
      <c r="I34" s="92">
        <v>0.15</v>
      </c>
      <c r="J34" s="91"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1">
        <f>ROUND((SUM(BG139:BG260)),2)</f>
        <v>0</v>
      </c>
      <c r="G35" s="27"/>
      <c r="H35" s="27"/>
      <c r="I35" s="92">
        <v>0.21</v>
      </c>
      <c r="J35" s="9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1">
        <f>ROUND((SUM(BH139:BH260)),2)</f>
        <v>0</v>
      </c>
      <c r="G36" s="27"/>
      <c r="H36" s="27"/>
      <c r="I36" s="92">
        <v>0.15</v>
      </c>
      <c r="J36" s="9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1">
        <f>ROUND((SUM(BI139:BI260)),2)</f>
        <v>0</v>
      </c>
      <c r="G37" s="27"/>
      <c r="H37" s="27"/>
      <c r="I37" s="92">
        <v>0</v>
      </c>
      <c r="J37" s="9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94" t="s">
        <v>44</v>
      </c>
      <c r="E39" s="55"/>
      <c r="F39" s="55"/>
      <c r="G39" s="95" t="s">
        <v>45</v>
      </c>
      <c r="H39" s="96" t="s">
        <v>46</v>
      </c>
      <c r="I39" s="55"/>
      <c r="J39" s="97">
        <f>SUM(J30:J37)</f>
        <v>0</v>
      </c>
      <c r="K39" s="98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27"/>
      <c r="B61" s="28"/>
      <c r="C61" s="27"/>
      <c r="D61" s="40" t="s">
        <v>49</v>
      </c>
      <c r="E61" s="30"/>
      <c r="F61" s="99" t="s">
        <v>50</v>
      </c>
      <c r="G61" s="40" t="s">
        <v>49</v>
      </c>
      <c r="H61" s="30"/>
      <c r="I61" s="30"/>
      <c r="J61" s="100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27"/>
      <c r="B76" s="28"/>
      <c r="C76" s="27"/>
      <c r="D76" s="40" t="s">
        <v>49</v>
      </c>
      <c r="E76" s="30"/>
      <c r="F76" s="99" t="s">
        <v>50</v>
      </c>
      <c r="G76" s="40" t="s">
        <v>49</v>
      </c>
      <c r="H76" s="30"/>
      <c r="I76" s="30"/>
      <c r="J76" s="100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102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319" t="str">
        <f>E7</f>
        <v>Oprava prostorů 1PP</v>
      </c>
      <c r="F85" s="320"/>
      <c r="G85" s="320"/>
      <c r="H85" s="32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100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285" t="str">
        <f>E9</f>
        <v>UHK-2 - SO-02-Oprava prostorů sekce B</v>
      </c>
      <c r="F87" s="321"/>
      <c r="G87" s="321"/>
      <c r="H87" s="32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HK,Palachovy koleje č.p.1129-1135</v>
      </c>
      <c r="G89" s="27"/>
      <c r="H89" s="27"/>
      <c r="I89" s="24" t="s">
        <v>20</v>
      </c>
      <c r="J89" s="50" t="str">
        <f>IF(J12="","",J12)</f>
        <v>20. 3. 2022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22</v>
      </c>
      <c r="D91" s="27"/>
      <c r="E91" s="27"/>
      <c r="F91" s="22" t="str">
        <f>E15</f>
        <v>Univerzita Hradec Králové</v>
      </c>
      <c r="G91" s="27"/>
      <c r="H91" s="27"/>
      <c r="I91" s="24" t="s">
        <v>28</v>
      </c>
      <c r="J91" s="25" t="str">
        <f>E21</f>
        <v>Pridos Hradec Králové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>bude určen ve výběrovém řízení</v>
      </c>
      <c r="G92" s="27"/>
      <c r="H92" s="27"/>
      <c r="I92" s="24" t="s">
        <v>31</v>
      </c>
      <c r="J92" s="25" t="str">
        <f>E24</f>
        <v>Ing.Pavel Michálek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1" t="s">
        <v>103</v>
      </c>
      <c r="D94" s="93"/>
      <c r="E94" s="93"/>
      <c r="F94" s="93"/>
      <c r="G94" s="93"/>
      <c r="H94" s="93"/>
      <c r="I94" s="93"/>
      <c r="J94" s="102" t="s">
        <v>104</v>
      </c>
      <c r="K94" s="9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3" t="s">
        <v>105</v>
      </c>
      <c r="D96" s="27"/>
      <c r="E96" s="27"/>
      <c r="F96" s="27"/>
      <c r="G96" s="27"/>
      <c r="H96" s="27"/>
      <c r="I96" s="27"/>
      <c r="J96" s="66">
        <f>J139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106</v>
      </c>
    </row>
    <row r="97" spans="2:12" s="9" customFormat="1" ht="24.95" customHeight="1" hidden="1">
      <c r="B97" s="104"/>
      <c r="D97" s="105" t="s">
        <v>107</v>
      </c>
      <c r="E97" s="106"/>
      <c r="F97" s="106"/>
      <c r="G97" s="106"/>
      <c r="H97" s="106"/>
      <c r="I97" s="106"/>
      <c r="J97" s="107">
        <f>J140</f>
        <v>0</v>
      </c>
      <c r="L97" s="104"/>
    </row>
    <row r="98" spans="2:12" s="10" customFormat="1" ht="19.9" customHeight="1" hidden="1">
      <c r="B98" s="108"/>
      <c r="D98" s="109" t="s">
        <v>108</v>
      </c>
      <c r="E98" s="110"/>
      <c r="F98" s="110"/>
      <c r="G98" s="110"/>
      <c r="H98" s="110"/>
      <c r="I98" s="110"/>
      <c r="J98" s="111">
        <f>J141</f>
        <v>0</v>
      </c>
      <c r="L98" s="108"/>
    </row>
    <row r="99" spans="2:12" s="10" customFormat="1" ht="19.9" customHeight="1" hidden="1">
      <c r="B99" s="108"/>
      <c r="D99" s="109" t="s">
        <v>109</v>
      </c>
      <c r="E99" s="110"/>
      <c r="F99" s="110"/>
      <c r="G99" s="110"/>
      <c r="H99" s="110"/>
      <c r="I99" s="110"/>
      <c r="J99" s="111">
        <f>J146</f>
        <v>0</v>
      </c>
      <c r="L99" s="108"/>
    </row>
    <row r="100" spans="2:12" s="10" customFormat="1" ht="19.9" customHeight="1" hidden="1">
      <c r="B100" s="108"/>
      <c r="D100" s="109" t="s">
        <v>110</v>
      </c>
      <c r="E100" s="110"/>
      <c r="F100" s="110"/>
      <c r="G100" s="110"/>
      <c r="H100" s="110"/>
      <c r="I100" s="110"/>
      <c r="J100" s="111">
        <f>J148</f>
        <v>0</v>
      </c>
      <c r="L100" s="108"/>
    </row>
    <row r="101" spans="2:12" s="10" customFormat="1" ht="19.9" customHeight="1" hidden="1">
      <c r="B101" s="108"/>
      <c r="D101" s="109" t="s">
        <v>111</v>
      </c>
      <c r="E101" s="110"/>
      <c r="F101" s="110"/>
      <c r="G101" s="110"/>
      <c r="H101" s="110"/>
      <c r="I101" s="110"/>
      <c r="J101" s="111">
        <f>J162</f>
        <v>0</v>
      </c>
      <c r="L101" s="108"/>
    </row>
    <row r="102" spans="2:12" s="10" customFormat="1" ht="19.9" customHeight="1" hidden="1">
      <c r="B102" s="108"/>
      <c r="D102" s="109" t="s">
        <v>112</v>
      </c>
      <c r="E102" s="110"/>
      <c r="F102" s="110"/>
      <c r="G102" s="110"/>
      <c r="H102" s="110"/>
      <c r="I102" s="110"/>
      <c r="J102" s="111">
        <f>J168</f>
        <v>0</v>
      </c>
      <c r="L102" s="108"/>
    </row>
    <row r="103" spans="2:12" s="9" customFormat="1" ht="24.95" customHeight="1" hidden="1">
      <c r="B103" s="104"/>
      <c r="D103" s="105" t="s">
        <v>113</v>
      </c>
      <c r="E103" s="106"/>
      <c r="F103" s="106"/>
      <c r="G103" s="106"/>
      <c r="H103" s="106"/>
      <c r="I103" s="106"/>
      <c r="J103" s="107">
        <f>J170</f>
        <v>0</v>
      </c>
      <c r="L103" s="104"/>
    </row>
    <row r="104" spans="2:12" s="10" customFormat="1" ht="19.9" customHeight="1" hidden="1">
      <c r="B104" s="108"/>
      <c r="D104" s="109" t="s">
        <v>114</v>
      </c>
      <c r="E104" s="110"/>
      <c r="F104" s="110"/>
      <c r="G104" s="110"/>
      <c r="H104" s="110"/>
      <c r="I104" s="110"/>
      <c r="J104" s="111">
        <f>J171</f>
        <v>0</v>
      </c>
      <c r="L104" s="108"/>
    </row>
    <row r="105" spans="2:12" s="10" customFormat="1" ht="19.9" customHeight="1" hidden="1">
      <c r="B105" s="108"/>
      <c r="D105" s="109" t="s">
        <v>115</v>
      </c>
      <c r="E105" s="110"/>
      <c r="F105" s="110"/>
      <c r="G105" s="110"/>
      <c r="H105" s="110"/>
      <c r="I105" s="110"/>
      <c r="J105" s="111">
        <f>J180</f>
        <v>0</v>
      </c>
      <c r="L105" s="108"/>
    </row>
    <row r="106" spans="2:12" s="10" customFormat="1" ht="19.9" customHeight="1" hidden="1">
      <c r="B106" s="108"/>
      <c r="D106" s="109" t="s">
        <v>116</v>
      </c>
      <c r="E106" s="110"/>
      <c r="F106" s="110"/>
      <c r="G106" s="110"/>
      <c r="H106" s="110"/>
      <c r="I106" s="110"/>
      <c r="J106" s="111">
        <f>J182</f>
        <v>0</v>
      </c>
      <c r="L106" s="108"/>
    </row>
    <row r="107" spans="2:12" s="10" customFormat="1" ht="19.9" customHeight="1" hidden="1">
      <c r="B107" s="108"/>
      <c r="D107" s="109" t="s">
        <v>117</v>
      </c>
      <c r="E107" s="110"/>
      <c r="F107" s="110"/>
      <c r="G107" s="110"/>
      <c r="H107" s="110"/>
      <c r="I107" s="110"/>
      <c r="J107" s="111">
        <f>J189</f>
        <v>0</v>
      </c>
      <c r="L107" s="108"/>
    </row>
    <row r="108" spans="2:12" s="10" customFormat="1" ht="19.9" customHeight="1" hidden="1">
      <c r="B108" s="108"/>
      <c r="D108" s="109" t="s">
        <v>119</v>
      </c>
      <c r="E108" s="110"/>
      <c r="F108" s="110"/>
      <c r="G108" s="110"/>
      <c r="H108" s="110"/>
      <c r="I108" s="110"/>
      <c r="J108" s="111">
        <f>J192</f>
        <v>0</v>
      </c>
      <c r="L108" s="108"/>
    </row>
    <row r="109" spans="2:12" s="10" customFormat="1" ht="19.9" customHeight="1" hidden="1">
      <c r="B109" s="108"/>
      <c r="D109" s="109" t="s">
        <v>120</v>
      </c>
      <c r="E109" s="110"/>
      <c r="F109" s="110"/>
      <c r="G109" s="110"/>
      <c r="H109" s="110"/>
      <c r="I109" s="110"/>
      <c r="J109" s="111">
        <f>J194</f>
        <v>0</v>
      </c>
      <c r="L109" s="108"/>
    </row>
    <row r="110" spans="2:12" s="10" customFormat="1" ht="19.9" customHeight="1" hidden="1">
      <c r="B110" s="108"/>
      <c r="D110" s="109" t="s">
        <v>121</v>
      </c>
      <c r="E110" s="110"/>
      <c r="F110" s="110"/>
      <c r="G110" s="110"/>
      <c r="H110" s="110"/>
      <c r="I110" s="110"/>
      <c r="J110" s="111">
        <f>J197</f>
        <v>0</v>
      </c>
      <c r="L110" s="108"/>
    </row>
    <row r="111" spans="2:12" s="10" customFormat="1" ht="19.9" customHeight="1" hidden="1">
      <c r="B111" s="108"/>
      <c r="D111" s="109" t="s">
        <v>122</v>
      </c>
      <c r="E111" s="110"/>
      <c r="F111" s="110"/>
      <c r="G111" s="110"/>
      <c r="H111" s="110"/>
      <c r="I111" s="110"/>
      <c r="J111" s="111">
        <f>J203</f>
        <v>0</v>
      </c>
      <c r="L111" s="108"/>
    </row>
    <row r="112" spans="2:12" s="10" customFormat="1" ht="19.9" customHeight="1" hidden="1">
      <c r="B112" s="108"/>
      <c r="D112" s="109" t="s">
        <v>123</v>
      </c>
      <c r="E112" s="110"/>
      <c r="F112" s="110"/>
      <c r="G112" s="110"/>
      <c r="H112" s="110"/>
      <c r="I112" s="110"/>
      <c r="J112" s="111">
        <f>J215</f>
        <v>0</v>
      </c>
      <c r="L112" s="108"/>
    </row>
    <row r="113" spans="2:12" s="10" customFormat="1" ht="19.9" customHeight="1" hidden="1">
      <c r="B113" s="108"/>
      <c r="D113" s="109" t="s">
        <v>124</v>
      </c>
      <c r="E113" s="110"/>
      <c r="F113" s="110"/>
      <c r="G113" s="110"/>
      <c r="H113" s="110"/>
      <c r="I113" s="110"/>
      <c r="J113" s="111">
        <f>J224</f>
        <v>0</v>
      </c>
      <c r="L113" s="108"/>
    </row>
    <row r="114" spans="2:12" s="10" customFormat="1" ht="19.9" customHeight="1" hidden="1">
      <c r="B114" s="108"/>
      <c r="D114" s="109" t="s">
        <v>125</v>
      </c>
      <c r="E114" s="110"/>
      <c r="F114" s="110"/>
      <c r="G114" s="110"/>
      <c r="H114" s="110"/>
      <c r="I114" s="110"/>
      <c r="J114" s="111">
        <f>J239</f>
        <v>0</v>
      </c>
      <c r="L114" s="108"/>
    </row>
    <row r="115" spans="2:12" s="10" customFormat="1" ht="19.9" customHeight="1" hidden="1">
      <c r="B115" s="108"/>
      <c r="D115" s="109" t="s">
        <v>126</v>
      </c>
      <c r="E115" s="110"/>
      <c r="F115" s="110"/>
      <c r="G115" s="110"/>
      <c r="H115" s="110"/>
      <c r="I115" s="110"/>
      <c r="J115" s="111">
        <f>J245</f>
        <v>0</v>
      </c>
      <c r="L115" s="108"/>
    </row>
    <row r="116" spans="2:12" s="10" customFormat="1" ht="19.9" customHeight="1" hidden="1">
      <c r="B116" s="108"/>
      <c r="D116" s="109" t="s">
        <v>127</v>
      </c>
      <c r="E116" s="110"/>
      <c r="F116" s="110"/>
      <c r="G116" s="110"/>
      <c r="H116" s="110"/>
      <c r="I116" s="110"/>
      <c r="J116" s="111">
        <f>J251</f>
        <v>0</v>
      </c>
      <c r="L116" s="108"/>
    </row>
    <row r="117" spans="2:12" s="9" customFormat="1" ht="24.95" customHeight="1" hidden="1">
      <c r="B117" s="104"/>
      <c r="D117" s="105" t="s">
        <v>128</v>
      </c>
      <c r="E117" s="106"/>
      <c r="F117" s="106"/>
      <c r="G117" s="106"/>
      <c r="H117" s="106"/>
      <c r="I117" s="106"/>
      <c r="J117" s="107">
        <f>J256</f>
        <v>0</v>
      </c>
      <c r="L117" s="104"/>
    </row>
    <row r="118" spans="2:12" s="9" customFormat="1" ht="24.95" customHeight="1" hidden="1">
      <c r="B118" s="104"/>
      <c r="D118" s="105" t="s">
        <v>129</v>
      </c>
      <c r="E118" s="106"/>
      <c r="F118" s="106"/>
      <c r="G118" s="106"/>
      <c r="H118" s="106"/>
      <c r="I118" s="106"/>
      <c r="J118" s="107">
        <f>J258</f>
        <v>0</v>
      </c>
      <c r="L118" s="104"/>
    </row>
    <row r="119" spans="2:12" s="10" customFormat="1" ht="19.9" customHeight="1" hidden="1">
      <c r="B119" s="108"/>
      <c r="D119" s="109" t="s">
        <v>130</v>
      </c>
      <c r="E119" s="110"/>
      <c r="F119" s="110"/>
      <c r="G119" s="110"/>
      <c r="H119" s="110"/>
      <c r="I119" s="110"/>
      <c r="J119" s="111">
        <f>J259</f>
        <v>0</v>
      </c>
      <c r="L119" s="108"/>
    </row>
    <row r="120" spans="1:31" s="2" customFormat="1" ht="21.75" customHeight="1" hidden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 hidden="1">
      <c r="A121" s="27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ht="12" hidden="1"/>
    <row r="123" ht="12" hidden="1"/>
    <row r="124" ht="12" hidden="1"/>
    <row r="125" spans="1:31" s="2" customFormat="1" ht="6.95" customHeight="1">
      <c r="A125" s="27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2" customFormat="1" ht="24.95" customHeight="1">
      <c r="A126" s="27"/>
      <c r="B126" s="28"/>
      <c r="C126" s="19" t="s">
        <v>131</v>
      </c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2" customFormat="1" ht="6.95" customHeight="1">
      <c r="A127" s="27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2" customFormat="1" ht="12" customHeight="1">
      <c r="A128" s="27"/>
      <c r="B128" s="28"/>
      <c r="C128" s="24" t="s">
        <v>14</v>
      </c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2" customFormat="1" ht="16.5" customHeight="1">
      <c r="A129" s="27"/>
      <c r="B129" s="28"/>
      <c r="C129" s="27"/>
      <c r="D129" s="27"/>
      <c r="E129" s="319" t="str">
        <f>E7</f>
        <v>Oprava prostorů 1PP</v>
      </c>
      <c r="F129" s="320"/>
      <c r="G129" s="320"/>
      <c r="H129" s="320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2" customFormat="1" ht="12" customHeight="1">
      <c r="A130" s="27"/>
      <c r="B130" s="28"/>
      <c r="C130" s="24" t="s">
        <v>100</v>
      </c>
      <c r="D130" s="27"/>
      <c r="E130" s="27"/>
      <c r="F130" s="27"/>
      <c r="G130" s="27"/>
      <c r="H130" s="27"/>
      <c r="I130" s="27"/>
      <c r="J130" s="27"/>
      <c r="K130" s="27"/>
      <c r="L130" s="3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s="2" customFormat="1" ht="16.5" customHeight="1">
      <c r="A131" s="27"/>
      <c r="B131" s="28"/>
      <c r="C131" s="27"/>
      <c r="D131" s="27"/>
      <c r="E131" s="285" t="str">
        <f>E9</f>
        <v>UHK-2 - SO-02-Oprava prostorů sekce B</v>
      </c>
      <c r="F131" s="321"/>
      <c r="G131" s="321"/>
      <c r="H131" s="321"/>
      <c r="I131" s="27"/>
      <c r="J131" s="27"/>
      <c r="K131" s="27"/>
      <c r="L131" s="3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s="2" customFormat="1" ht="6.95" customHeight="1">
      <c r="A132" s="27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3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s="2" customFormat="1" ht="12" customHeight="1">
      <c r="A133" s="27"/>
      <c r="B133" s="28"/>
      <c r="C133" s="24" t="s">
        <v>18</v>
      </c>
      <c r="D133" s="27"/>
      <c r="E133" s="27"/>
      <c r="F133" s="22" t="str">
        <f>F12</f>
        <v>HK,Palachovy koleje č.p.1129-1135</v>
      </c>
      <c r="G133" s="27"/>
      <c r="H133" s="27"/>
      <c r="I133" s="24" t="s">
        <v>20</v>
      </c>
      <c r="J133" s="50" t="str">
        <f>IF(J12="","",J12)</f>
        <v>20. 3. 2022</v>
      </c>
      <c r="K133" s="27"/>
      <c r="L133" s="3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s="2" customFormat="1" ht="6.95" customHeight="1">
      <c r="A134" s="27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3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s="2" customFormat="1" ht="15.2" customHeight="1">
      <c r="A135" s="27"/>
      <c r="B135" s="28"/>
      <c r="C135" s="24" t="s">
        <v>22</v>
      </c>
      <c r="D135" s="27"/>
      <c r="E135" s="27"/>
      <c r="F135" s="22" t="str">
        <f>E15</f>
        <v>Univerzita Hradec Králové</v>
      </c>
      <c r="G135" s="27"/>
      <c r="H135" s="27"/>
      <c r="I135" s="24" t="s">
        <v>28</v>
      </c>
      <c r="J135" s="25" t="str">
        <f>E21</f>
        <v>Pridos Hradec Králové</v>
      </c>
      <c r="K135" s="27"/>
      <c r="L135" s="3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s="2" customFormat="1" ht="15.2" customHeight="1">
      <c r="A136" s="27"/>
      <c r="B136" s="28"/>
      <c r="C136" s="24" t="s">
        <v>26</v>
      </c>
      <c r="D136" s="27"/>
      <c r="E136" s="27"/>
      <c r="F136" s="22" t="str">
        <f>IF(E18="","",E18)</f>
        <v>bude určen ve výběrovém řízení</v>
      </c>
      <c r="G136" s="27"/>
      <c r="H136" s="27"/>
      <c r="I136" s="24" t="s">
        <v>31</v>
      </c>
      <c r="J136" s="25" t="str">
        <f>E24</f>
        <v>Ing.Pavel Michálek</v>
      </c>
      <c r="K136" s="27"/>
      <c r="L136" s="3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s="2" customFormat="1" ht="10.35" customHeight="1">
      <c r="A137" s="27"/>
      <c r="B137" s="28"/>
      <c r="C137" s="27"/>
      <c r="D137" s="27"/>
      <c r="E137" s="27"/>
      <c r="F137" s="27"/>
      <c r="G137" s="27"/>
      <c r="H137" s="27"/>
      <c r="I137" s="27"/>
      <c r="J137" s="27"/>
      <c r="K137" s="27"/>
      <c r="L137" s="3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s="11" customFormat="1" ht="29.25" customHeight="1">
      <c r="A138" s="112"/>
      <c r="B138" s="113"/>
      <c r="C138" s="447" t="s">
        <v>132</v>
      </c>
      <c r="D138" s="448" t="s">
        <v>59</v>
      </c>
      <c r="E138" s="448" t="s">
        <v>55</v>
      </c>
      <c r="F138" s="448" t="s">
        <v>56</v>
      </c>
      <c r="G138" s="448" t="s">
        <v>133</v>
      </c>
      <c r="H138" s="448" t="s">
        <v>134</v>
      </c>
      <c r="I138" s="448" t="s">
        <v>135</v>
      </c>
      <c r="J138" s="448" t="s">
        <v>104</v>
      </c>
      <c r="K138" s="449" t="s">
        <v>136</v>
      </c>
      <c r="L138" s="117"/>
      <c r="M138" s="57" t="s">
        <v>1</v>
      </c>
      <c r="N138" s="58" t="s">
        <v>38</v>
      </c>
      <c r="O138" s="58" t="s">
        <v>137</v>
      </c>
      <c r="P138" s="58" t="s">
        <v>138</v>
      </c>
      <c r="Q138" s="58" t="s">
        <v>139</v>
      </c>
      <c r="R138" s="58" t="s">
        <v>140</v>
      </c>
      <c r="S138" s="58" t="s">
        <v>141</v>
      </c>
      <c r="T138" s="59" t="s">
        <v>142</v>
      </c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</row>
    <row r="139" spans="1:63" s="2" customFormat="1" ht="22.9" customHeight="1">
      <c r="A139" s="27"/>
      <c r="B139" s="28"/>
      <c r="C139" s="454" t="s">
        <v>143</v>
      </c>
      <c r="D139" s="393"/>
      <c r="E139" s="393"/>
      <c r="F139" s="393"/>
      <c r="G139" s="393"/>
      <c r="H139" s="393"/>
      <c r="I139" s="393"/>
      <c r="J139" s="455">
        <f>BK139+J176</f>
        <v>0</v>
      </c>
      <c r="K139" s="393"/>
      <c r="L139" s="28"/>
      <c r="M139" s="60"/>
      <c r="N139" s="51"/>
      <c r="O139" s="61"/>
      <c r="P139" s="119">
        <f>P140+P170+P256+P258</f>
        <v>262.065461</v>
      </c>
      <c r="Q139" s="61"/>
      <c r="R139" s="119">
        <f>R140+R170+R256+R258</f>
        <v>2.65713988</v>
      </c>
      <c r="S139" s="61"/>
      <c r="T139" s="120">
        <f>T140+T170+T256+T258</f>
        <v>2.5176428000000004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T139" s="15" t="s">
        <v>73</v>
      </c>
      <c r="AU139" s="15" t="s">
        <v>106</v>
      </c>
      <c r="BK139" s="121">
        <f>BK140+BK170+BK256+BK258</f>
        <v>0</v>
      </c>
    </row>
    <row r="140" spans="2:63" s="12" customFormat="1" ht="25.9" customHeight="1">
      <c r="B140" s="122"/>
      <c r="C140" s="460"/>
      <c r="D140" s="462" t="s">
        <v>73</v>
      </c>
      <c r="E140" s="463" t="s">
        <v>144</v>
      </c>
      <c r="F140" s="463" t="s">
        <v>145</v>
      </c>
      <c r="G140" s="460"/>
      <c r="H140" s="460"/>
      <c r="I140" s="460"/>
      <c r="J140" s="464">
        <f>BK140</f>
        <v>0</v>
      </c>
      <c r="K140" s="460"/>
      <c r="L140" s="122"/>
      <c r="M140" s="126"/>
      <c r="N140" s="127"/>
      <c r="O140" s="127"/>
      <c r="P140" s="128">
        <f>P141+P146+P148+P162+P168</f>
        <v>136.520991</v>
      </c>
      <c r="Q140" s="127"/>
      <c r="R140" s="128">
        <f>R141+R146+R148+R162+R168</f>
        <v>1.6516224</v>
      </c>
      <c r="S140" s="127"/>
      <c r="T140" s="129">
        <f>T141+T146+T148+T162+T168</f>
        <v>2.1233560000000002</v>
      </c>
      <c r="AR140" s="123" t="s">
        <v>82</v>
      </c>
      <c r="AT140" s="130" t="s">
        <v>73</v>
      </c>
      <c r="AU140" s="130" t="s">
        <v>74</v>
      </c>
      <c r="AY140" s="123" t="s">
        <v>146</v>
      </c>
      <c r="BK140" s="131">
        <f>BK141+BK146+BK148+BK162+BK168</f>
        <v>0</v>
      </c>
    </row>
    <row r="141" spans="2:63" s="12" customFormat="1" ht="22.9" customHeight="1">
      <c r="B141" s="122"/>
      <c r="C141" s="460"/>
      <c r="D141" s="462" t="s">
        <v>73</v>
      </c>
      <c r="E141" s="469" t="s">
        <v>147</v>
      </c>
      <c r="F141" s="469" t="s">
        <v>148</v>
      </c>
      <c r="G141" s="460"/>
      <c r="H141" s="460"/>
      <c r="I141" s="460"/>
      <c r="J141" s="470">
        <f>BK141</f>
        <v>0</v>
      </c>
      <c r="K141" s="460"/>
      <c r="L141" s="122"/>
      <c r="M141" s="126"/>
      <c r="N141" s="127"/>
      <c r="O141" s="127"/>
      <c r="P141" s="128">
        <f>SUM(P142:P145)</f>
        <v>9.136600000000001</v>
      </c>
      <c r="Q141" s="127"/>
      <c r="R141" s="128">
        <f>SUM(R142:R145)</f>
        <v>0.998734</v>
      </c>
      <c r="S141" s="127"/>
      <c r="T141" s="129">
        <f>SUM(T142:T145)</f>
        <v>0</v>
      </c>
      <c r="AR141" s="123" t="s">
        <v>82</v>
      </c>
      <c r="AT141" s="130" t="s">
        <v>73</v>
      </c>
      <c r="AU141" s="130" t="s">
        <v>82</v>
      </c>
      <c r="AY141" s="123" t="s">
        <v>146</v>
      </c>
      <c r="BK141" s="131">
        <f>SUM(BK142:BK145)</f>
        <v>0</v>
      </c>
    </row>
    <row r="142" spans="1:65" s="2" customFormat="1" ht="24.2" customHeight="1">
      <c r="A142" s="27"/>
      <c r="B142" s="134"/>
      <c r="C142" s="471" t="s">
        <v>82</v>
      </c>
      <c r="D142" s="471" t="s">
        <v>149</v>
      </c>
      <c r="E142" s="472" t="s">
        <v>496</v>
      </c>
      <c r="F142" s="473" t="s">
        <v>497</v>
      </c>
      <c r="G142" s="474" t="s">
        <v>152</v>
      </c>
      <c r="H142" s="475">
        <v>12.6</v>
      </c>
      <c r="I142" s="381"/>
      <c r="J142" s="476">
        <f>ROUND(I142*H142,2)</f>
        <v>0</v>
      </c>
      <c r="K142" s="473" t="s">
        <v>153</v>
      </c>
      <c r="L142" s="28"/>
      <c r="M142" s="141" t="s">
        <v>1</v>
      </c>
      <c r="N142" s="142" t="s">
        <v>40</v>
      </c>
      <c r="O142" s="143">
        <v>0.525</v>
      </c>
      <c r="P142" s="143">
        <f>O142*H142</f>
        <v>6.615</v>
      </c>
      <c r="Q142" s="143">
        <v>0.05897</v>
      </c>
      <c r="R142" s="143">
        <f>Q142*H142</f>
        <v>0.743022</v>
      </c>
      <c r="S142" s="143">
        <v>0</v>
      </c>
      <c r="T142" s="144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45" t="s">
        <v>154</v>
      </c>
      <c r="AT142" s="145" t="s">
        <v>149</v>
      </c>
      <c r="AU142" s="145" t="s">
        <v>155</v>
      </c>
      <c r="AY142" s="15" t="s">
        <v>146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5" t="s">
        <v>155</v>
      </c>
      <c r="BK142" s="146">
        <f>ROUND(I142*H142,2)</f>
        <v>0</v>
      </c>
      <c r="BL142" s="15" t="s">
        <v>154</v>
      </c>
      <c r="BM142" s="145" t="s">
        <v>498</v>
      </c>
    </row>
    <row r="143" spans="2:51" s="13" customFormat="1" ht="12">
      <c r="B143" s="147"/>
      <c r="C143" s="481"/>
      <c r="D143" s="483" t="s">
        <v>157</v>
      </c>
      <c r="E143" s="484" t="s">
        <v>1</v>
      </c>
      <c r="F143" s="485" t="s">
        <v>499</v>
      </c>
      <c r="G143" s="481"/>
      <c r="H143" s="486">
        <v>12.6</v>
      </c>
      <c r="I143" s="505"/>
      <c r="J143" s="481"/>
      <c r="K143" s="481"/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155</v>
      </c>
      <c r="AV143" s="13" t="s">
        <v>155</v>
      </c>
      <c r="AW143" s="13" t="s">
        <v>30</v>
      </c>
      <c r="AX143" s="13" t="s">
        <v>82</v>
      </c>
      <c r="AY143" s="149" t="s">
        <v>146</v>
      </c>
    </row>
    <row r="144" spans="1:65" s="2" customFormat="1" ht="16.5" customHeight="1">
      <c r="A144" s="27"/>
      <c r="B144" s="134"/>
      <c r="C144" s="471" t="s">
        <v>155</v>
      </c>
      <c r="D144" s="471" t="s">
        <v>149</v>
      </c>
      <c r="E144" s="472" t="s">
        <v>150</v>
      </c>
      <c r="F144" s="473" t="s">
        <v>151</v>
      </c>
      <c r="G144" s="474" t="s">
        <v>152</v>
      </c>
      <c r="H144" s="475">
        <v>3.2</v>
      </c>
      <c r="I144" s="381"/>
      <c r="J144" s="476">
        <f>ROUND(I144*H144,2)</f>
        <v>0</v>
      </c>
      <c r="K144" s="473" t="s">
        <v>153</v>
      </c>
      <c r="L144" s="28"/>
      <c r="M144" s="141" t="s">
        <v>1</v>
      </c>
      <c r="N144" s="142" t="s">
        <v>40</v>
      </c>
      <c r="O144" s="143">
        <v>0.788</v>
      </c>
      <c r="P144" s="143">
        <f>O144*H144</f>
        <v>2.5216000000000003</v>
      </c>
      <c r="Q144" s="143">
        <v>0.07991</v>
      </c>
      <c r="R144" s="143">
        <f>Q144*H144</f>
        <v>0.255712</v>
      </c>
      <c r="S144" s="143">
        <v>0</v>
      </c>
      <c r="T144" s="144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45" t="s">
        <v>154</v>
      </c>
      <c r="AT144" s="145" t="s">
        <v>149</v>
      </c>
      <c r="AU144" s="145" t="s">
        <v>155</v>
      </c>
      <c r="AY144" s="15" t="s">
        <v>146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5" t="s">
        <v>155</v>
      </c>
      <c r="BK144" s="146">
        <f>ROUND(I144*H144,2)</f>
        <v>0</v>
      </c>
      <c r="BL144" s="15" t="s">
        <v>154</v>
      </c>
      <c r="BM144" s="145" t="s">
        <v>156</v>
      </c>
    </row>
    <row r="145" spans="2:51" s="13" customFormat="1" ht="12">
      <c r="B145" s="147"/>
      <c r="C145" s="481"/>
      <c r="D145" s="483" t="s">
        <v>157</v>
      </c>
      <c r="E145" s="484" t="s">
        <v>1</v>
      </c>
      <c r="F145" s="485" t="s">
        <v>158</v>
      </c>
      <c r="G145" s="481"/>
      <c r="H145" s="486">
        <v>3.2</v>
      </c>
      <c r="I145" s="505"/>
      <c r="J145" s="481"/>
      <c r="K145" s="481"/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155</v>
      </c>
      <c r="AV145" s="13" t="s">
        <v>155</v>
      </c>
      <c r="AW145" s="13" t="s">
        <v>30</v>
      </c>
      <c r="AX145" s="13" t="s">
        <v>82</v>
      </c>
      <c r="AY145" s="149" t="s">
        <v>146</v>
      </c>
    </row>
    <row r="146" spans="2:63" s="12" customFormat="1" ht="22.9" customHeight="1">
      <c r="B146" s="122"/>
      <c r="C146" s="460"/>
      <c r="D146" s="462" t="s">
        <v>73</v>
      </c>
      <c r="E146" s="469" t="s">
        <v>159</v>
      </c>
      <c r="F146" s="469" t="s">
        <v>160</v>
      </c>
      <c r="G146" s="460"/>
      <c r="H146" s="460"/>
      <c r="I146" s="504"/>
      <c r="J146" s="470">
        <f>BK146</f>
        <v>0</v>
      </c>
      <c r="K146" s="460"/>
      <c r="L146" s="122"/>
      <c r="M146" s="126"/>
      <c r="N146" s="127"/>
      <c r="O146" s="127"/>
      <c r="P146" s="128">
        <f>P147</f>
        <v>51.9948</v>
      </c>
      <c r="Q146" s="127"/>
      <c r="R146" s="128">
        <f>R147</f>
        <v>0.6326034</v>
      </c>
      <c r="S146" s="127"/>
      <c r="T146" s="129">
        <f>T147</f>
        <v>0</v>
      </c>
      <c r="AR146" s="123" t="s">
        <v>82</v>
      </c>
      <c r="AT146" s="130" t="s">
        <v>73</v>
      </c>
      <c r="AU146" s="130" t="s">
        <v>82</v>
      </c>
      <c r="AY146" s="123" t="s">
        <v>146</v>
      </c>
      <c r="BK146" s="131">
        <f>BK147</f>
        <v>0</v>
      </c>
    </row>
    <row r="147" spans="1:65" s="2" customFormat="1" ht="24.2" customHeight="1">
      <c r="A147" s="27"/>
      <c r="B147" s="134"/>
      <c r="C147" s="471" t="s">
        <v>147</v>
      </c>
      <c r="D147" s="471" t="s">
        <v>149</v>
      </c>
      <c r="E147" s="472" t="s">
        <v>161</v>
      </c>
      <c r="F147" s="473" t="s">
        <v>162</v>
      </c>
      <c r="G147" s="474" t="s">
        <v>152</v>
      </c>
      <c r="H147" s="475">
        <v>144.43</v>
      </c>
      <c r="I147" s="381"/>
      <c r="J147" s="476">
        <f>ROUND(I147*H147,2)</f>
        <v>0</v>
      </c>
      <c r="K147" s="473" t="s">
        <v>153</v>
      </c>
      <c r="L147" s="28"/>
      <c r="M147" s="141" t="s">
        <v>1</v>
      </c>
      <c r="N147" s="142" t="s">
        <v>40</v>
      </c>
      <c r="O147" s="143">
        <v>0.36</v>
      </c>
      <c r="P147" s="143">
        <f>O147*H147</f>
        <v>51.9948</v>
      </c>
      <c r="Q147" s="143">
        <v>0.00438</v>
      </c>
      <c r="R147" s="143">
        <f>Q147*H147</f>
        <v>0.6326034</v>
      </c>
      <c r="S147" s="143">
        <v>0</v>
      </c>
      <c r="T147" s="144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45" t="s">
        <v>154</v>
      </c>
      <c r="AT147" s="145" t="s">
        <v>149</v>
      </c>
      <c r="AU147" s="145" t="s">
        <v>155</v>
      </c>
      <c r="AY147" s="15" t="s">
        <v>146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5" t="s">
        <v>155</v>
      </c>
      <c r="BK147" s="146">
        <f>ROUND(I147*H147,2)</f>
        <v>0</v>
      </c>
      <c r="BL147" s="15" t="s">
        <v>154</v>
      </c>
      <c r="BM147" s="145" t="s">
        <v>500</v>
      </c>
    </row>
    <row r="148" spans="2:63" s="12" customFormat="1" ht="22.9" customHeight="1">
      <c r="B148" s="122"/>
      <c r="C148" s="460"/>
      <c r="D148" s="462" t="s">
        <v>73</v>
      </c>
      <c r="E148" s="469" t="s">
        <v>164</v>
      </c>
      <c r="F148" s="469" t="s">
        <v>165</v>
      </c>
      <c r="G148" s="460"/>
      <c r="H148" s="460"/>
      <c r="I148" s="504"/>
      <c r="J148" s="470">
        <f>BK148</f>
        <v>0</v>
      </c>
      <c r="K148" s="460"/>
      <c r="L148" s="122"/>
      <c r="M148" s="126"/>
      <c r="N148" s="127"/>
      <c r="O148" s="127"/>
      <c r="P148" s="128">
        <f>SUM(P149:P161)</f>
        <v>67.35142400000001</v>
      </c>
      <c r="Q148" s="127"/>
      <c r="R148" s="128">
        <f>SUM(R149:R161)</f>
        <v>0.020284999999999997</v>
      </c>
      <c r="S148" s="127"/>
      <c r="T148" s="129">
        <f>SUM(T149:T161)</f>
        <v>2.1233560000000002</v>
      </c>
      <c r="AR148" s="123" t="s">
        <v>82</v>
      </c>
      <c r="AT148" s="130" t="s">
        <v>73</v>
      </c>
      <c r="AU148" s="130" t="s">
        <v>82</v>
      </c>
      <c r="AY148" s="123" t="s">
        <v>146</v>
      </c>
      <c r="BK148" s="131">
        <f>SUM(BK149:BK161)</f>
        <v>0</v>
      </c>
    </row>
    <row r="149" spans="1:65" s="2" customFormat="1" ht="33" customHeight="1">
      <c r="A149" s="27"/>
      <c r="B149" s="134"/>
      <c r="C149" s="471" t="s">
        <v>154</v>
      </c>
      <c r="D149" s="471" t="s">
        <v>149</v>
      </c>
      <c r="E149" s="472" t="s">
        <v>166</v>
      </c>
      <c r="F149" s="473" t="s">
        <v>167</v>
      </c>
      <c r="G149" s="474" t="s">
        <v>152</v>
      </c>
      <c r="H149" s="475">
        <v>115</v>
      </c>
      <c r="I149" s="381"/>
      <c r="J149" s="476">
        <f>ROUND(I149*H149,2)</f>
        <v>0</v>
      </c>
      <c r="K149" s="473" t="s">
        <v>153</v>
      </c>
      <c r="L149" s="28"/>
      <c r="M149" s="141" t="s">
        <v>1</v>
      </c>
      <c r="N149" s="142" t="s">
        <v>40</v>
      </c>
      <c r="O149" s="143">
        <v>0.105</v>
      </c>
      <c r="P149" s="143">
        <f>O149*H149</f>
        <v>12.075</v>
      </c>
      <c r="Q149" s="143">
        <v>0.00013</v>
      </c>
      <c r="R149" s="143">
        <f>Q149*H149</f>
        <v>0.014949999999999998</v>
      </c>
      <c r="S149" s="143">
        <v>0</v>
      </c>
      <c r="T149" s="144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45" t="s">
        <v>154</v>
      </c>
      <c r="AT149" s="145" t="s">
        <v>149</v>
      </c>
      <c r="AU149" s="145" t="s">
        <v>155</v>
      </c>
      <c r="AY149" s="15" t="s">
        <v>146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5" t="s">
        <v>155</v>
      </c>
      <c r="BK149" s="146">
        <f>ROUND(I149*H149,2)</f>
        <v>0</v>
      </c>
      <c r="BL149" s="15" t="s">
        <v>154</v>
      </c>
      <c r="BM149" s="145" t="s">
        <v>168</v>
      </c>
    </row>
    <row r="150" spans="2:51" s="13" customFormat="1" ht="12">
      <c r="B150" s="147"/>
      <c r="C150" s="481"/>
      <c r="D150" s="483" t="s">
        <v>157</v>
      </c>
      <c r="E150" s="484" t="s">
        <v>1</v>
      </c>
      <c r="F150" s="485" t="s">
        <v>501</v>
      </c>
      <c r="G150" s="481"/>
      <c r="H150" s="486">
        <v>115</v>
      </c>
      <c r="I150" s="505"/>
      <c r="J150" s="481"/>
      <c r="K150" s="481"/>
      <c r="L150" s="147"/>
      <c r="M150" s="152"/>
      <c r="N150" s="153"/>
      <c r="O150" s="153"/>
      <c r="P150" s="153"/>
      <c r="Q150" s="153"/>
      <c r="R150" s="153"/>
      <c r="S150" s="153"/>
      <c r="T150" s="154"/>
      <c r="AT150" s="149" t="s">
        <v>157</v>
      </c>
      <c r="AU150" s="149" t="s">
        <v>155</v>
      </c>
      <c r="AV150" s="13" t="s">
        <v>155</v>
      </c>
      <c r="AW150" s="13" t="s">
        <v>30</v>
      </c>
      <c r="AX150" s="13" t="s">
        <v>82</v>
      </c>
      <c r="AY150" s="149" t="s">
        <v>146</v>
      </c>
    </row>
    <row r="151" spans="1:65" s="2" customFormat="1" ht="24.2" customHeight="1">
      <c r="A151" s="27"/>
      <c r="B151" s="134"/>
      <c r="C151" s="471" t="s">
        <v>173</v>
      </c>
      <c r="D151" s="471" t="s">
        <v>149</v>
      </c>
      <c r="E151" s="472" t="s">
        <v>170</v>
      </c>
      <c r="F151" s="473" t="s">
        <v>171</v>
      </c>
      <c r="G151" s="474" t="s">
        <v>152</v>
      </c>
      <c r="H151" s="475">
        <v>115</v>
      </c>
      <c r="I151" s="381"/>
      <c r="J151" s="476">
        <f>ROUND(I151*H151,2)</f>
        <v>0</v>
      </c>
      <c r="K151" s="473" t="s">
        <v>153</v>
      </c>
      <c r="L151" s="28"/>
      <c r="M151" s="141" t="s">
        <v>1</v>
      </c>
      <c r="N151" s="142" t="s">
        <v>40</v>
      </c>
      <c r="O151" s="143">
        <v>0.308</v>
      </c>
      <c r="P151" s="143">
        <f>O151*H151</f>
        <v>35.42</v>
      </c>
      <c r="Q151" s="143">
        <v>4E-05</v>
      </c>
      <c r="R151" s="143">
        <f>Q151*H151</f>
        <v>0.004600000000000001</v>
      </c>
      <c r="S151" s="143">
        <v>0</v>
      </c>
      <c r="T151" s="144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5" t="s">
        <v>154</v>
      </c>
      <c r="AT151" s="145" t="s">
        <v>149</v>
      </c>
      <c r="AU151" s="145" t="s">
        <v>155</v>
      </c>
      <c r="AY151" s="15" t="s">
        <v>146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5" t="s">
        <v>155</v>
      </c>
      <c r="BK151" s="146">
        <f>ROUND(I151*H151,2)</f>
        <v>0</v>
      </c>
      <c r="BL151" s="15" t="s">
        <v>154</v>
      </c>
      <c r="BM151" s="145" t="s">
        <v>172</v>
      </c>
    </row>
    <row r="152" spans="1:65" s="2" customFormat="1" ht="21.75" customHeight="1">
      <c r="A152" s="27"/>
      <c r="B152" s="134"/>
      <c r="C152" s="471" t="s">
        <v>159</v>
      </c>
      <c r="D152" s="471" t="s">
        <v>149</v>
      </c>
      <c r="E152" s="472" t="s">
        <v>502</v>
      </c>
      <c r="F152" s="473" t="s">
        <v>503</v>
      </c>
      <c r="G152" s="474" t="s">
        <v>152</v>
      </c>
      <c r="H152" s="475">
        <v>6.61</v>
      </c>
      <c r="I152" s="381"/>
      <c r="J152" s="476">
        <f>ROUND(I152*H152,2)</f>
        <v>0</v>
      </c>
      <c r="K152" s="473" t="s">
        <v>153</v>
      </c>
      <c r="L152" s="28"/>
      <c r="M152" s="141" t="s">
        <v>1</v>
      </c>
      <c r="N152" s="142" t="s">
        <v>40</v>
      </c>
      <c r="O152" s="143">
        <v>0.418</v>
      </c>
      <c r="P152" s="143">
        <f>O152*H152</f>
        <v>2.76298</v>
      </c>
      <c r="Q152" s="143">
        <v>0</v>
      </c>
      <c r="R152" s="143">
        <f>Q152*H152</f>
        <v>0</v>
      </c>
      <c r="S152" s="143">
        <v>0.2</v>
      </c>
      <c r="T152" s="144">
        <f>S152*H152</f>
        <v>1.322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45" t="s">
        <v>154</v>
      </c>
      <c r="AT152" s="145" t="s">
        <v>149</v>
      </c>
      <c r="AU152" s="145" t="s">
        <v>155</v>
      </c>
      <c r="AY152" s="15" t="s">
        <v>146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5" t="s">
        <v>155</v>
      </c>
      <c r="BK152" s="146">
        <f>ROUND(I152*H152,2)</f>
        <v>0</v>
      </c>
      <c r="BL152" s="15" t="s">
        <v>154</v>
      </c>
      <c r="BM152" s="145" t="s">
        <v>504</v>
      </c>
    </row>
    <row r="153" spans="1:65" s="2" customFormat="1" ht="21.75" customHeight="1">
      <c r="A153" s="27"/>
      <c r="B153" s="134"/>
      <c r="C153" s="471" t="s">
        <v>181</v>
      </c>
      <c r="D153" s="471" t="s">
        <v>149</v>
      </c>
      <c r="E153" s="472" t="s">
        <v>174</v>
      </c>
      <c r="F153" s="473" t="s">
        <v>175</v>
      </c>
      <c r="G153" s="474" t="s">
        <v>152</v>
      </c>
      <c r="H153" s="475">
        <v>38.33</v>
      </c>
      <c r="I153" s="381"/>
      <c r="J153" s="476">
        <f>ROUND(I153*H153,2)</f>
        <v>0</v>
      </c>
      <c r="K153" s="473" t="s">
        <v>153</v>
      </c>
      <c r="L153" s="28"/>
      <c r="M153" s="141" t="s">
        <v>1</v>
      </c>
      <c r="N153" s="142" t="s">
        <v>40</v>
      </c>
      <c r="O153" s="143">
        <v>0.306</v>
      </c>
      <c r="P153" s="143">
        <f>O153*H153</f>
        <v>11.72898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45" t="s">
        <v>154</v>
      </c>
      <c r="AT153" s="145" t="s">
        <v>149</v>
      </c>
      <c r="AU153" s="145" t="s">
        <v>155</v>
      </c>
      <c r="AY153" s="15" t="s">
        <v>146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5" t="s">
        <v>155</v>
      </c>
      <c r="BK153" s="146">
        <f>ROUND(I153*H153,2)</f>
        <v>0</v>
      </c>
      <c r="BL153" s="15" t="s">
        <v>154</v>
      </c>
      <c r="BM153" s="145" t="s">
        <v>176</v>
      </c>
    </row>
    <row r="154" spans="2:51" s="13" customFormat="1" ht="12">
      <c r="B154" s="147"/>
      <c r="C154" s="481"/>
      <c r="D154" s="483" t="s">
        <v>157</v>
      </c>
      <c r="E154" s="484" t="s">
        <v>1</v>
      </c>
      <c r="F154" s="485" t="s">
        <v>505</v>
      </c>
      <c r="G154" s="481"/>
      <c r="H154" s="486">
        <v>38.33</v>
      </c>
      <c r="I154" s="505"/>
      <c r="J154" s="481"/>
      <c r="K154" s="481"/>
      <c r="L154" s="147"/>
      <c r="M154" s="152"/>
      <c r="N154" s="153"/>
      <c r="O154" s="153"/>
      <c r="P154" s="153"/>
      <c r="Q154" s="153"/>
      <c r="R154" s="153"/>
      <c r="S154" s="153"/>
      <c r="T154" s="154"/>
      <c r="AT154" s="149" t="s">
        <v>157</v>
      </c>
      <c r="AU154" s="149" t="s">
        <v>155</v>
      </c>
      <c r="AV154" s="13" t="s">
        <v>155</v>
      </c>
      <c r="AW154" s="13" t="s">
        <v>30</v>
      </c>
      <c r="AX154" s="13" t="s">
        <v>82</v>
      </c>
      <c r="AY154" s="149" t="s">
        <v>146</v>
      </c>
    </row>
    <row r="155" spans="1:65" s="2" customFormat="1" ht="24.2" customHeight="1">
      <c r="A155" s="27"/>
      <c r="B155" s="134"/>
      <c r="C155" s="471" t="s">
        <v>186</v>
      </c>
      <c r="D155" s="471" t="s">
        <v>149</v>
      </c>
      <c r="E155" s="472" t="s">
        <v>177</v>
      </c>
      <c r="F155" s="473" t="s">
        <v>178</v>
      </c>
      <c r="G155" s="474" t="s">
        <v>152</v>
      </c>
      <c r="H155" s="475">
        <v>1.8</v>
      </c>
      <c r="I155" s="381"/>
      <c r="J155" s="476">
        <f>ROUND(I155*H155,2)</f>
        <v>0</v>
      </c>
      <c r="K155" s="473" t="s">
        <v>153</v>
      </c>
      <c r="L155" s="28"/>
      <c r="M155" s="141" t="s">
        <v>1</v>
      </c>
      <c r="N155" s="142" t="s">
        <v>40</v>
      </c>
      <c r="O155" s="143">
        <v>0.162</v>
      </c>
      <c r="P155" s="143">
        <f>O155*H155</f>
        <v>0.2916</v>
      </c>
      <c r="Q155" s="143">
        <v>0</v>
      </c>
      <c r="R155" s="143">
        <f>Q155*H155</f>
        <v>0</v>
      </c>
      <c r="S155" s="143">
        <v>0.035</v>
      </c>
      <c r="T155" s="144">
        <f>S155*H155</f>
        <v>0.06300000000000001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45" t="s">
        <v>154</v>
      </c>
      <c r="AT155" s="145" t="s">
        <v>149</v>
      </c>
      <c r="AU155" s="145" t="s">
        <v>155</v>
      </c>
      <c r="AY155" s="15" t="s">
        <v>146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5" t="s">
        <v>155</v>
      </c>
      <c r="BK155" s="146">
        <f>ROUND(I155*H155,2)</f>
        <v>0</v>
      </c>
      <c r="BL155" s="15" t="s">
        <v>154</v>
      </c>
      <c r="BM155" s="145" t="s">
        <v>179</v>
      </c>
    </row>
    <row r="156" spans="2:51" s="13" customFormat="1" ht="12">
      <c r="B156" s="147"/>
      <c r="C156" s="481"/>
      <c r="D156" s="483" t="s">
        <v>157</v>
      </c>
      <c r="E156" s="484" t="s">
        <v>1</v>
      </c>
      <c r="F156" s="485" t="s">
        <v>506</v>
      </c>
      <c r="G156" s="481"/>
      <c r="H156" s="486">
        <v>1.8</v>
      </c>
      <c r="I156" s="505"/>
      <c r="J156" s="481"/>
      <c r="K156" s="481"/>
      <c r="L156" s="147"/>
      <c r="M156" s="152"/>
      <c r="N156" s="153"/>
      <c r="O156" s="153"/>
      <c r="P156" s="153"/>
      <c r="Q156" s="153"/>
      <c r="R156" s="153"/>
      <c r="S156" s="153"/>
      <c r="T156" s="154"/>
      <c r="AT156" s="149" t="s">
        <v>157</v>
      </c>
      <c r="AU156" s="149" t="s">
        <v>155</v>
      </c>
      <c r="AV156" s="13" t="s">
        <v>155</v>
      </c>
      <c r="AW156" s="13" t="s">
        <v>30</v>
      </c>
      <c r="AX156" s="13" t="s">
        <v>82</v>
      </c>
      <c r="AY156" s="149" t="s">
        <v>146</v>
      </c>
    </row>
    <row r="157" spans="1:65" s="2" customFormat="1" ht="21.75" customHeight="1">
      <c r="A157" s="27"/>
      <c r="B157" s="134"/>
      <c r="C157" s="471" t="s">
        <v>164</v>
      </c>
      <c r="D157" s="471" t="s">
        <v>149</v>
      </c>
      <c r="E157" s="472" t="s">
        <v>507</v>
      </c>
      <c r="F157" s="473" t="s">
        <v>508</v>
      </c>
      <c r="G157" s="474" t="s">
        <v>152</v>
      </c>
      <c r="H157" s="475">
        <v>1.576</v>
      </c>
      <c r="I157" s="381"/>
      <c r="J157" s="476">
        <f>ROUND(I157*H157,2)</f>
        <v>0</v>
      </c>
      <c r="K157" s="473" t="s">
        <v>153</v>
      </c>
      <c r="L157" s="28"/>
      <c r="M157" s="141" t="s">
        <v>1</v>
      </c>
      <c r="N157" s="142" t="s">
        <v>40</v>
      </c>
      <c r="O157" s="143">
        <v>0.939</v>
      </c>
      <c r="P157" s="143">
        <f>O157*H157</f>
        <v>1.479864</v>
      </c>
      <c r="Q157" s="143">
        <v>0</v>
      </c>
      <c r="R157" s="143">
        <f>Q157*H157</f>
        <v>0</v>
      </c>
      <c r="S157" s="143">
        <v>0.076</v>
      </c>
      <c r="T157" s="144">
        <f>S157*H157</f>
        <v>0.11977600000000001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45" t="s">
        <v>154</v>
      </c>
      <c r="AT157" s="145" t="s">
        <v>149</v>
      </c>
      <c r="AU157" s="145" t="s">
        <v>155</v>
      </c>
      <c r="AY157" s="15" t="s">
        <v>146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5" t="s">
        <v>155</v>
      </c>
      <c r="BK157" s="146">
        <f>ROUND(I157*H157,2)</f>
        <v>0</v>
      </c>
      <c r="BL157" s="15" t="s">
        <v>154</v>
      </c>
      <c r="BM157" s="145" t="s">
        <v>509</v>
      </c>
    </row>
    <row r="158" spans="2:51" s="13" customFormat="1" ht="12">
      <c r="B158" s="147"/>
      <c r="C158" s="481"/>
      <c r="D158" s="483" t="s">
        <v>157</v>
      </c>
      <c r="E158" s="484" t="s">
        <v>1</v>
      </c>
      <c r="F158" s="485" t="s">
        <v>510</v>
      </c>
      <c r="G158" s="481"/>
      <c r="H158" s="486">
        <v>1.576</v>
      </c>
      <c r="I158" s="505"/>
      <c r="J158" s="481"/>
      <c r="K158" s="481"/>
      <c r="L158" s="147"/>
      <c r="M158" s="152"/>
      <c r="N158" s="153"/>
      <c r="O158" s="153"/>
      <c r="P158" s="153"/>
      <c r="Q158" s="153"/>
      <c r="R158" s="153"/>
      <c r="S158" s="153"/>
      <c r="T158" s="154"/>
      <c r="AT158" s="149" t="s">
        <v>157</v>
      </c>
      <c r="AU158" s="149" t="s">
        <v>155</v>
      </c>
      <c r="AV158" s="13" t="s">
        <v>155</v>
      </c>
      <c r="AW158" s="13" t="s">
        <v>30</v>
      </c>
      <c r="AX158" s="13" t="s">
        <v>82</v>
      </c>
      <c r="AY158" s="149" t="s">
        <v>146</v>
      </c>
    </row>
    <row r="159" spans="1:65" s="2" customFormat="1" ht="24.2" customHeight="1">
      <c r="A159" s="27"/>
      <c r="B159" s="134"/>
      <c r="C159" s="471" t="s">
        <v>285</v>
      </c>
      <c r="D159" s="471" t="s">
        <v>149</v>
      </c>
      <c r="E159" s="472" t="s">
        <v>182</v>
      </c>
      <c r="F159" s="473" t="s">
        <v>183</v>
      </c>
      <c r="G159" s="474" t="s">
        <v>184</v>
      </c>
      <c r="H159" s="475">
        <v>0.5</v>
      </c>
      <c r="I159" s="381"/>
      <c r="J159" s="476">
        <f>ROUND(I159*H159,2)</f>
        <v>0</v>
      </c>
      <c r="K159" s="473" t="s">
        <v>153</v>
      </c>
      <c r="L159" s="28"/>
      <c r="M159" s="141" t="s">
        <v>1</v>
      </c>
      <c r="N159" s="142" t="s">
        <v>40</v>
      </c>
      <c r="O159" s="143">
        <v>1.9</v>
      </c>
      <c r="P159" s="143">
        <f>O159*H159</f>
        <v>0.95</v>
      </c>
      <c r="Q159" s="143">
        <v>0.00147</v>
      </c>
      <c r="R159" s="143">
        <f>Q159*H159</f>
        <v>0.000735</v>
      </c>
      <c r="S159" s="143">
        <v>0.039</v>
      </c>
      <c r="T159" s="144">
        <f>S159*H159</f>
        <v>0.0195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45" t="s">
        <v>154</v>
      </c>
      <c r="AT159" s="145" t="s">
        <v>149</v>
      </c>
      <c r="AU159" s="145" t="s">
        <v>155</v>
      </c>
      <c r="AY159" s="15" t="s">
        <v>146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5" t="s">
        <v>155</v>
      </c>
      <c r="BK159" s="146">
        <f>ROUND(I159*H159,2)</f>
        <v>0</v>
      </c>
      <c r="BL159" s="15" t="s">
        <v>154</v>
      </c>
      <c r="BM159" s="145" t="s">
        <v>511</v>
      </c>
    </row>
    <row r="160" spans="1:65" s="2" customFormat="1" ht="24.2" customHeight="1">
      <c r="A160" s="27"/>
      <c r="B160" s="134"/>
      <c r="C160" s="471" t="s">
        <v>197</v>
      </c>
      <c r="D160" s="471" t="s">
        <v>149</v>
      </c>
      <c r="E160" s="472" t="s">
        <v>187</v>
      </c>
      <c r="F160" s="473" t="s">
        <v>188</v>
      </c>
      <c r="G160" s="474" t="s">
        <v>152</v>
      </c>
      <c r="H160" s="475">
        <v>8.81</v>
      </c>
      <c r="I160" s="381"/>
      <c r="J160" s="476">
        <f>ROUND(I160*H160,2)</f>
        <v>0</v>
      </c>
      <c r="K160" s="473" t="s">
        <v>153</v>
      </c>
      <c r="L160" s="28"/>
      <c r="M160" s="141" t="s">
        <v>1</v>
      </c>
      <c r="N160" s="142" t="s">
        <v>40</v>
      </c>
      <c r="O160" s="143">
        <v>0.3</v>
      </c>
      <c r="P160" s="143">
        <f>O160*H160</f>
        <v>2.6430000000000002</v>
      </c>
      <c r="Q160" s="143">
        <v>0</v>
      </c>
      <c r="R160" s="143">
        <f>Q160*H160</f>
        <v>0</v>
      </c>
      <c r="S160" s="143">
        <v>0.068</v>
      </c>
      <c r="T160" s="144">
        <f>S160*H160</f>
        <v>0.5990800000000001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45" t="s">
        <v>154</v>
      </c>
      <c r="AT160" s="145" t="s">
        <v>149</v>
      </c>
      <c r="AU160" s="145" t="s">
        <v>155</v>
      </c>
      <c r="AY160" s="15" t="s">
        <v>146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5" t="s">
        <v>155</v>
      </c>
      <c r="BK160" s="146">
        <f>ROUND(I160*H160,2)</f>
        <v>0</v>
      </c>
      <c r="BL160" s="15" t="s">
        <v>154</v>
      </c>
      <c r="BM160" s="145" t="s">
        <v>189</v>
      </c>
    </row>
    <row r="161" spans="2:51" s="13" customFormat="1" ht="12">
      <c r="B161" s="147"/>
      <c r="C161" s="481"/>
      <c r="D161" s="483" t="s">
        <v>157</v>
      </c>
      <c r="E161" s="484" t="s">
        <v>1</v>
      </c>
      <c r="F161" s="485" t="s">
        <v>512</v>
      </c>
      <c r="G161" s="481"/>
      <c r="H161" s="486">
        <v>8.81</v>
      </c>
      <c r="I161" s="505"/>
      <c r="J161" s="481"/>
      <c r="K161" s="481"/>
      <c r="L161" s="147"/>
      <c r="M161" s="152"/>
      <c r="N161" s="153"/>
      <c r="O161" s="153"/>
      <c r="P161" s="153"/>
      <c r="Q161" s="153"/>
      <c r="R161" s="153"/>
      <c r="S161" s="153"/>
      <c r="T161" s="154"/>
      <c r="AT161" s="149" t="s">
        <v>157</v>
      </c>
      <c r="AU161" s="149" t="s">
        <v>155</v>
      </c>
      <c r="AV161" s="13" t="s">
        <v>155</v>
      </c>
      <c r="AW161" s="13" t="s">
        <v>30</v>
      </c>
      <c r="AX161" s="13" t="s">
        <v>82</v>
      </c>
      <c r="AY161" s="149" t="s">
        <v>146</v>
      </c>
    </row>
    <row r="162" spans="2:63" s="12" customFormat="1" ht="22.9" customHeight="1">
      <c r="B162" s="122"/>
      <c r="C162" s="460"/>
      <c r="D162" s="462" t="s">
        <v>73</v>
      </c>
      <c r="E162" s="469" t="s">
        <v>191</v>
      </c>
      <c r="F162" s="469" t="s">
        <v>192</v>
      </c>
      <c r="G162" s="460"/>
      <c r="H162" s="460"/>
      <c r="I162" s="504"/>
      <c r="J162" s="470">
        <f>BK162</f>
        <v>0</v>
      </c>
      <c r="K162" s="460"/>
      <c r="L162" s="122"/>
      <c r="M162" s="126"/>
      <c r="N162" s="127"/>
      <c r="O162" s="127"/>
      <c r="P162" s="128">
        <f>SUM(P163:P167)</f>
        <v>6.665355</v>
      </c>
      <c r="Q162" s="127"/>
      <c r="R162" s="128">
        <f>SUM(R163:R167)</f>
        <v>0</v>
      </c>
      <c r="S162" s="127"/>
      <c r="T162" s="129">
        <f>SUM(T163:T167)</f>
        <v>0</v>
      </c>
      <c r="AR162" s="123" t="s">
        <v>82</v>
      </c>
      <c r="AT162" s="130" t="s">
        <v>73</v>
      </c>
      <c r="AU162" s="130" t="s">
        <v>82</v>
      </c>
      <c r="AY162" s="123" t="s">
        <v>146</v>
      </c>
      <c r="BK162" s="131">
        <f>SUM(BK163:BK167)</f>
        <v>0</v>
      </c>
    </row>
    <row r="163" spans="1:65" s="2" customFormat="1" ht="24.2" customHeight="1">
      <c r="A163" s="27"/>
      <c r="B163" s="134"/>
      <c r="C163" s="471" t="s">
        <v>201</v>
      </c>
      <c r="D163" s="471" t="s">
        <v>149</v>
      </c>
      <c r="E163" s="472" t="s">
        <v>193</v>
      </c>
      <c r="F163" s="473" t="s">
        <v>194</v>
      </c>
      <c r="G163" s="474" t="s">
        <v>195</v>
      </c>
      <c r="H163" s="475">
        <v>2.565</v>
      </c>
      <c r="I163" s="381"/>
      <c r="J163" s="476">
        <f>ROUND(I163*H163,2)</f>
        <v>0</v>
      </c>
      <c r="K163" s="473" t="s">
        <v>153</v>
      </c>
      <c r="L163" s="28"/>
      <c r="M163" s="141" t="s">
        <v>1</v>
      </c>
      <c r="N163" s="142" t="s">
        <v>40</v>
      </c>
      <c r="O163" s="143">
        <v>2.42</v>
      </c>
      <c r="P163" s="143">
        <f>O163*H163</f>
        <v>6.2073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45" t="s">
        <v>154</v>
      </c>
      <c r="AT163" s="145" t="s">
        <v>149</v>
      </c>
      <c r="AU163" s="145" t="s">
        <v>155</v>
      </c>
      <c r="AY163" s="15" t="s">
        <v>146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5" t="s">
        <v>155</v>
      </c>
      <c r="BK163" s="146">
        <f>ROUND(I163*H163,2)</f>
        <v>0</v>
      </c>
      <c r="BL163" s="15" t="s">
        <v>154</v>
      </c>
      <c r="BM163" s="145" t="s">
        <v>196</v>
      </c>
    </row>
    <row r="164" spans="1:65" s="2" customFormat="1" ht="24.2" customHeight="1">
      <c r="A164" s="27"/>
      <c r="B164" s="134"/>
      <c r="C164" s="471" t="s">
        <v>206</v>
      </c>
      <c r="D164" s="471" t="s">
        <v>149</v>
      </c>
      <c r="E164" s="472" t="s">
        <v>198</v>
      </c>
      <c r="F164" s="473" t="s">
        <v>199</v>
      </c>
      <c r="G164" s="474" t="s">
        <v>195</v>
      </c>
      <c r="H164" s="475">
        <v>2.565</v>
      </c>
      <c r="I164" s="381"/>
      <c r="J164" s="476">
        <f>ROUND(I164*H164,2)</f>
        <v>0</v>
      </c>
      <c r="K164" s="473" t="s">
        <v>153</v>
      </c>
      <c r="L164" s="28"/>
      <c r="M164" s="141" t="s">
        <v>1</v>
      </c>
      <c r="N164" s="142" t="s">
        <v>40</v>
      </c>
      <c r="O164" s="143">
        <v>0.125</v>
      </c>
      <c r="P164" s="143">
        <f>O164*H164</f>
        <v>0.320625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45" t="s">
        <v>154</v>
      </c>
      <c r="AT164" s="145" t="s">
        <v>149</v>
      </c>
      <c r="AU164" s="145" t="s">
        <v>155</v>
      </c>
      <c r="AY164" s="15" t="s">
        <v>146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5" t="s">
        <v>155</v>
      </c>
      <c r="BK164" s="146">
        <f>ROUND(I164*H164,2)</f>
        <v>0</v>
      </c>
      <c r="BL164" s="15" t="s">
        <v>154</v>
      </c>
      <c r="BM164" s="145" t="s">
        <v>200</v>
      </c>
    </row>
    <row r="165" spans="1:65" s="2" customFormat="1" ht="24.2" customHeight="1">
      <c r="A165" s="27"/>
      <c r="B165" s="134"/>
      <c r="C165" s="471" t="s">
        <v>212</v>
      </c>
      <c r="D165" s="471" t="s">
        <v>149</v>
      </c>
      <c r="E165" s="472" t="s">
        <v>202</v>
      </c>
      <c r="F165" s="473" t="s">
        <v>203</v>
      </c>
      <c r="G165" s="474" t="s">
        <v>195</v>
      </c>
      <c r="H165" s="475">
        <v>22.905</v>
      </c>
      <c r="I165" s="381"/>
      <c r="J165" s="476">
        <f>ROUND(I165*H165,2)</f>
        <v>0</v>
      </c>
      <c r="K165" s="473" t="s">
        <v>153</v>
      </c>
      <c r="L165" s="28"/>
      <c r="M165" s="141" t="s">
        <v>1</v>
      </c>
      <c r="N165" s="142" t="s">
        <v>40</v>
      </c>
      <c r="O165" s="143">
        <v>0.006</v>
      </c>
      <c r="P165" s="143">
        <f>O165*H165</f>
        <v>0.13743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45" t="s">
        <v>154</v>
      </c>
      <c r="AT165" s="145" t="s">
        <v>149</v>
      </c>
      <c r="AU165" s="145" t="s">
        <v>155</v>
      </c>
      <c r="AY165" s="15" t="s">
        <v>146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5" t="s">
        <v>155</v>
      </c>
      <c r="BK165" s="146">
        <f>ROUND(I165*H165,2)</f>
        <v>0</v>
      </c>
      <c r="BL165" s="15" t="s">
        <v>154</v>
      </c>
      <c r="BM165" s="145" t="s">
        <v>204</v>
      </c>
    </row>
    <row r="166" spans="2:51" s="13" customFormat="1" ht="12">
      <c r="B166" s="147"/>
      <c r="C166" s="481"/>
      <c r="D166" s="483" t="s">
        <v>157</v>
      </c>
      <c r="E166" s="484" t="s">
        <v>1</v>
      </c>
      <c r="F166" s="485" t="s">
        <v>513</v>
      </c>
      <c r="G166" s="481"/>
      <c r="H166" s="486">
        <v>22.905</v>
      </c>
      <c r="I166" s="505"/>
      <c r="J166" s="481"/>
      <c r="K166" s="481"/>
      <c r="L166" s="147"/>
      <c r="M166" s="152"/>
      <c r="N166" s="153"/>
      <c r="O166" s="153"/>
      <c r="P166" s="153"/>
      <c r="Q166" s="153"/>
      <c r="R166" s="153"/>
      <c r="S166" s="153"/>
      <c r="T166" s="154"/>
      <c r="AT166" s="149" t="s">
        <v>157</v>
      </c>
      <c r="AU166" s="149" t="s">
        <v>155</v>
      </c>
      <c r="AV166" s="13" t="s">
        <v>155</v>
      </c>
      <c r="AW166" s="13" t="s">
        <v>30</v>
      </c>
      <c r="AX166" s="13" t="s">
        <v>82</v>
      </c>
      <c r="AY166" s="149" t="s">
        <v>146</v>
      </c>
    </row>
    <row r="167" spans="1:65" s="2" customFormat="1" ht="33" customHeight="1">
      <c r="A167" s="27"/>
      <c r="B167" s="134"/>
      <c r="C167" s="471" t="s">
        <v>220</v>
      </c>
      <c r="D167" s="471" t="s">
        <v>149</v>
      </c>
      <c r="E167" s="472" t="s">
        <v>207</v>
      </c>
      <c r="F167" s="473" t="s">
        <v>208</v>
      </c>
      <c r="G167" s="474" t="s">
        <v>195</v>
      </c>
      <c r="H167" s="475">
        <v>2.545</v>
      </c>
      <c r="I167" s="381"/>
      <c r="J167" s="476">
        <f>ROUND(I167*H167,2)</f>
        <v>0</v>
      </c>
      <c r="K167" s="473" t="s">
        <v>153</v>
      </c>
      <c r="L167" s="28"/>
      <c r="M167" s="141" t="s">
        <v>1</v>
      </c>
      <c r="N167" s="142" t="s">
        <v>40</v>
      </c>
      <c r="O167" s="143">
        <v>0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45" t="s">
        <v>154</v>
      </c>
      <c r="AT167" s="145" t="s">
        <v>149</v>
      </c>
      <c r="AU167" s="145" t="s">
        <v>155</v>
      </c>
      <c r="AY167" s="15" t="s">
        <v>146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5" t="s">
        <v>155</v>
      </c>
      <c r="BK167" s="146">
        <f>ROUND(I167*H167,2)</f>
        <v>0</v>
      </c>
      <c r="BL167" s="15" t="s">
        <v>154</v>
      </c>
      <c r="BM167" s="145" t="s">
        <v>209</v>
      </c>
    </row>
    <row r="168" spans="2:63" s="12" customFormat="1" ht="22.9" customHeight="1">
      <c r="B168" s="122"/>
      <c r="C168" s="460"/>
      <c r="D168" s="462" t="s">
        <v>73</v>
      </c>
      <c r="E168" s="469" t="s">
        <v>210</v>
      </c>
      <c r="F168" s="469" t="s">
        <v>211</v>
      </c>
      <c r="G168" s="460"/>
      <c r="H168" s="460"/>
      <c r="I168" s="504"/>
      <c r="J168" s="470">
        <f>BK168</f>
        <v>0</v>
      </c>
      <c r="K168" s="460"/>
      <c r="L168" s="122"/>
      <c r="M168" s="126"/>
      <c r="N168" s="127"/>
      <c r="O168" s="127"/>
      <c r="P168" s="128">
        <f>P169</f>
        <v>1.372812</v>
      </c>
      <c r="Q168" s="127"/>
      <c r="R168" s="128">
        <f>R169</f>
        <v>0</v>
      </c>
      <c r="S168" s="127"/>
      <c r="T168" s="129">
        <f>T169</f>
        <v>0</v>
      </c>
      <c r="AR168" s="123" t="s">
        <v>82</v>
      </c>
      <c r="AT168" s="130" t="s">
        <v>73</v>
      </c>
      <c r="AU168" s="130" t="s">
        <v>82</v>
      </c>
      <c r="AY168" s="123" t="s">
        <v>146</v>
      </c>
      <c r="BK168" s="131">
        <f>BK169</f>
        <v>0</v>
      </c>
    </row>
    <row r="169" spans="1:65" s="2" customFormat="1" ht="16.5" customHeight="1">
      <c r="A169" s="27"/>
      <c r="B169" s="134"/>
      <c r="C169" s="471" t="s">
        <v>8</v>
      </c>
      <c r="D169" s="471" t="s">
        <v>149</v>
      </c>
      <c r="E169" s="472" t="s">
        <v>213</v>
      </c>
      <c r="F169" s="473" t="s">
        <v>214</v>
      </c>
      <c r="G169" s="474" t="s">
        <v>195</v>
      </c>
      <c r="H169" s="475">
        <v>1.652</v>
      </c>
      <c r="I169" s="381"/>
      <c r="J169" s="476">
        <f>ROUND(I169*H169,2)</f>
        <v>0</v>
      </c>
      <c r="K169" s="473" t="s">
        <v>153</v>
      </c>
      <c r="L169" s="28"/>
      <c r="M169" s="141" t="s">
        <v>1</v>
      </c>
      <c r="N169" s="142" t="s">
        <v>40</v>
      </c>
      <c r="O169" s="143">
        <v>0.831</v>
      </c>
      <c r="P169" s="143">
        <f>O169*H169</f>
        <v>1.372812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45" t="s">
        <v>154</v>
      </c>
      <c r="AT169" s="145" t="s">
        <v>149</v>
      </c>
      <c r="AU169" s="145" t="s">
        <v>155</v>
      </c>
      <c r="AY169" s="15" t="s">
        <v>146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5" t="s">
        <v>155</v>
      </c>
      <c r="BK169" s="146">
        <f>ROUND(I169*H169,2)</f>
        <v>0</v>
      </c>
      <c r="BL169" s="15" t="s">
        <v>154</v>
      </c>
      <c r="BM169" s="145" t="s">
        <v>215</v>
      </c>
    </row>
    <row r="170" spans="2:63" s="12" customFormat="1" ht="25.9" customHeight="1">
      <c r="B170" s="122"/>
      <c r="C170" s="460"/>
      <c r="D170" s="462" t="s">
        <v>73</v>
      </c>
      <c r="E170" s="463" t="s">
        <v>216</v>
      </c>
      <c r="F170" s="463" t="s">
        <v>217</v>
      </c>
      <c r="G170" s="460"/>
      <c r="H170" s="460"/>
      <c r="I170" s="504"/>
      <c r="J170" s="464">
        <f>BK170+J176</f>
        <v>0</v>
      </c>
      <c r="K170" s="460"/>
      <c r="L170" s="122"/>
      <c r="M170" s="126"/>
      <c r="N170" s="127"/>
      <c r="O170" s="127"/>
      <c r="P170" s="128">
        <f>P171+P180+P182+P189+P192+P194+P197+P203+P215+P224+P239+P245+P251</f>
        <v>113.54446999999999</v>
      </c>
      <c r="Q170" s="127"/>
      <c r="R170" s="128">
        <f>R171+R180+R182+R189+R192+R194+R197+R203+R215+R224+R239+R245+R251</f>
        <v>1.0055174800000002</v>
      </c>
      <c r="S170" s="127"/>
      <c r="T170" s="129">
        <f>T171+T180+T182+T189+T192+T194+T197+T203+T215+T224+T239+T245+T251</f>
        <v>0.39428680000000005</v>
      </c>
      <c r="AR170" s="123" t="s">
        <v>155</v>
      </c>
      <c r="AT170" s="130" t="s">
        <v>73</v>
      </c>
      <c r="AU170" s="130" t="s">
        <v>74</v>
      </c>
      <c r="AY170" s="123" t="s">
        <v>146</v>
      </c>
      <c r="BK170" s="131">
        <f>BK171+BK180+BK182+BK189+BK192+BK194+BK197+BK203+BK215+BK224+BK239+BK245+BK251</f>
        <v>0</v>
      </c>
    </row>
    <row r="171" spans="2:63" s="12" customFormat="1" ht="22.9" customHeight="1">
      <c r="B171" s="122"/>
      <c r="C171" s="460"/>
      <c r="D171" s="462" t="s">
        <v>73</v>
      </c>
      <c r="E171" s="469" t="s">
        <v>218</v>
      </c>
      <c r="F171" s="469" t="s">
        <v>219</v>
      </c>
      <c r="G171" s="460"/>
      <c r="H171" s="460"/>
      <c r="I171" s="504"/>
      <c r="J171" s="470">
        <f>BK171</f>
        <v>0</v>
      </c>
      <c r="K171" s="460"/>
      <c r="L171" s="122"/>
      <c r="M171" s="126"/>
      <c r="N171" s="127"/>
      <c r="O171" s="127"/>
      <c r="P171" s="128">
        <f>SUM(P172:P175)</f>
        <v>5.396199999999999</v>
      </c>
      <c r="Q171" s="127"/>
      <c r="R171" s="128">
        <f>SUM(R172:R175)</f>
        <v>0</v>
      </c>
      <c r="S171" s="127"/>
      <c r="T171" s="129">
        <f>SUM(T172:T175)</f>
        <v>0</v>
      </c>
      <c r="AR171" s="123" t="s">
        <v>155</v>
      </c>
      <c r="AT171" s="130" t="s">
        <v>73</v>
      </c>
      <c r="AU171" s="130" t="s">
        <v>82</v>
      </c>
      <c r="AY171" s="123" t="s">
        <v>146</v>
      </c>
      <c r="BK171" s="131">
        <f>SUM(BK172:BK175)</f>
        <v>0</v>
      </c>
    </row>
    <row r="172" spans="1:65" s="2" customFormat="1" ht="33" customHeight="1">
      <c r="A172" s="27"/>
      <c r="B172" s="134"/>
      <c r="C172" s="471" t="s">
        <v>223</v>
      </c>
      <c r="D172" s="471" t="s">
        <v>149</v>
      </c>
      <c r="E172" s="472" t="s">
        <v>221</v>
      </c>
      <c r="F172" s="473" t="s">
        <v>222</v>
      </c>
      <c r="G172" s="474" t="s">
        <v>152</v>
      </c>
      <c r="H172" s="475">
        <v>2.818</v>
      </c>
      <c r="I172" s="381"/>
      <c r="J172" s="476">
        <f>ROUND(I172*H172,2)</f>
        <v>0</v>
      </c>
      <c r="K172" s="473" t="s">
        <v>1</v>
      </c>
      <c r="L172" s="28"/>
      <c r="M172" s="141" t="s">
        <v>1</v>
      </c>
      <c r="N172" s="142" t="s">
        <v>40</v>
      </c>
      <c r="O172" s="143">
        <v>0.5</v>
      </c>
      <c r="P172" s="143">
        <f>O172*H172</f>
        <v>1.409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45" t="s">
        <v>223</v>
      </c>
      <c r="AT172" s="145" t="s">
        <v>149</v>
      </c>
      <c r="AU172" s="145" t="s">
        <v>155</v>
      </c>
      <c r="AY172" s="15" t="s">
        <v>146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5" t="s">
        <v>155</v>
      </c>
      <c r="BK172" s="146">
        <f>ROUND(I172*H172,2)</f>
        <v>0</v>
      </c>
      <c r="BL172" s="15" t="s">
        <v>223</v>
      </c>
      <c r="BM172" s="145" t="s">
        <v>224</v>
      </c>
    </row>
    <row r="173" spans="1:65" s="2" customFormat="1" ht="33" customHeight="1">
      <c r="A173" s="27"/>
      <c r="B173" s="134"/>
      <c r="C173" s="471" t="s">
        <v>240</v>
      </c>
      <c r="D173" s="471" t="s">
        <v>149</v>
      </c>
      <c r="E173" s="472" t="s">
        <v>225</v>
      </c>
      <c r="F173" s="473" t="s">
        <v>226</v>
      </c>
      <c r="G173" s="474" t="s">
        <v>152</v>
      </c>
      <c r="H173" s="475">
        <v>5.6</v>
      </c>
      <c r="I173" s="381"/>
      <c r="J173" s="476">
        <f>ROUND(I173*H173,2)</f>
        <v>0</v>
      </c>
      <c r="K173" s="473" t="s">
        <v>1</v>
      </c>
      <c r="L173" s="28"/>
      <c r="M173" s="141" t="s">
        <v>1</v>
      </c>
      <c r="N173" s="142" t="s">
        <v>40</v>
      </c>
      <c r="O173" s="143">
        <v>0.712</v>
      </c>
      <c r="P173" s="143">
        <f>O173*H173</f>
        <v>3.9871999999999996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45" t="s">
        <v>223</v>
      </c>
      <c r="AT173" s="145" t="s">
        <v>149</v>
      </c>
      <c r="AU173" s="145" t="s">
        <v>155</v>
      </c>
      <c r="AY173" s="15" t="s">
        <v>146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5" t="s">
        <v>155</v>
      </c>
      <c r="BK173" s="146">
        <f>ROUND(I173*H173,2)</f>
        <v>0</v>
      </c>
      <c r="BL173" s="15" t="s">
        <v>223</v>
      </c>
      <c r="BM173" s="145" t="s">
        <v>227</v>
      </c>
    </row>
    <row r="174" spans="2:51" s="13" customFormat="1" ht="12">
      <c r="B174" s="147"/>
      <c r="C174" s="481"/>
      <c r="D174" s="483" t="s">
        <v>157</v>
      </c>
      <c r="E174" s="484" t="s">
        <v>1</v>
      </c>
      <c r="F174" s="485" t="s">
        <v>228</v>
      </c>
      <c r="G174" s="481"/>
      <c r="H174" s="486">
        <v>5.6</v>
      </c>
      <c r="I174" s="505"/>
      <c r="J174" s="481"/>
      <c r="K174" s="481"/>
      <c r="L174" s="147"/>
      <c r="M174" s="152"/>
      <c r="N174" s="153"/>
      <c r="O174" s="153"/>
      <c r="P174" s="153"/>
      <c r="Q174" s="153"/>
      <c r="R174" s="153"/>
      <c r="S174" s="153"/>
      <c r="T174" s="154"/>
      <c r="AT174" s="149" t="s">
        <v>157</v>
      </c>
      <c r="AU174" s="149" t="s">
        <v>155</v>
      </c>
      <c r="AV174" s="13" t="s">
        <v>155</v>
      </c>
      <c r="AW174" s="13" t="s">
        <v>30</v>
      </c>
      <c r="AX174" s="13" t="s">
        <v>82</v>
      </c>
      <c r="AY174" s="149" t="s">
        <v>146</v>
      </c>
    </row>
    <row r="175" spans="1:65" s="2" customFormat="1" ht="24.2" customHeight="1">
      <c r="A175" s="27"/>
      <c r="B175" s="134"/>
      <c r="C175" s="471" t="s">
        <v>241</v>
      </c>
      <c r="D175" s="471" t="s">
        <v>149</v>
      </c>
      <c r="E175" s="472" t="s">
        <v>229</v>
      </c>
      <c r="F175" s="473" t="s">
        <v>230</v>
      </c>
      <c r="G175" s="474" t="s">
        <v>231</v>
      </c>
      <c r="H175" s="475">
        <v>33.665</v>
      </c>
      <c r="I175" s="381"/>
      <c r="J175" s="476">
        <f>ROUND(I175*H175,2)</f>
        <v>0</v>
      </c>
      <c r="K175" s="473" t="s">
        <v>153</v>
      </c>
      <c r="L175" s="28"/>
      <c r="M175" s="141" t="s">
        <v>1</v>
      </c>
      <c r="N175" s="142" t="s">
        <v>40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45" t="s">
        <v>223</v>
      </c>
      <c r="AT175" s="145" t="s">
        <v>149</v>
      </c>
      <c r="AU175" s="145" t="s">
        <v>155</v>
      </c>
      <c r="AY175" s="15" t="s">
        <v>146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5" t="s">
        <v>155</v>
      </c>
      <c r="BK175" s="146">
        <f>ROUND(I175*H175,2)</f>
        <v>0</v>
      </c>
      <c r="BL175" s="15" t="s">
        <v>223</v>
      </c>
      <c r="BM175" s="145" t="s">
        <v>232</v>
      </c>
    </row>
    <row r="176" spans="2:63" s="12" customFormat="1" ht="22.9" customHeight="1">
      <c r="B176" s="122"/>
      <c r="C176" s="460"/>
      <c r="D176" s="462" t="s">
        <v>73</v>
      </c>
      <c r="E176" s="469" t="s">
        <v>546</v>
      </c>
      <c r="F176" s="469" t="s">
        <v>547</v>
      </c>
      <c r="G176" s="460"/>
      <c r="H176" s="460"/>
      <c r="I176" s="504"/>
      <c r="J176" s="470">
        <f>BK176</f>
        <v>0</v>
      </c>
      <c r="K176" s="460"/>
      <c r="L176" s="122"/>
      <c r="M176" s="126"/>
      <c r="N176" s="127"/>
      <c r="O176" s="127"/>
      <c r="P176" s="128">
        <f>SUM(P177:P179)</f>
        <v>4.818709</v>
      </c>
      <c r="Q176" s="127"/>
      <c r="R176" s="128">
        <f>SUM(R177:R179)</f>
        <v>0.022869999999999998</v>
      </c>
      <c r="S176" s="127"/>
      <c r="T176" s="129">
        <f>SUM(T177:T179)</f>
        <v>0</v>
      </c>
      <c r="AR176" s="123" t="s">
        <v>155</v>
      </c>
      <c r="AT176" s="130" t="s">
        <v>73</v>
      </c>
      <c r="AU176" s="130" t="s">
        <v>82</v>
      </c>
      <c r="AY176" s="123" t="s">
        <v>146</v>
      </c>
      <c r="BK176" s="131">
        <f>SUM(BK177:BK179)</f>
        <v>0</v>
      </c>
    </row>
    <row r="177" spans="1:65" s="2" customFormat="1" ht="33" customHeight="1">
      <c r="A177" s="164"/>
      <c r="B177" s="134"/>
      <c r="C177" s="471" t="s">
        <v>240</v>
      </c>
      <c r="D177" s="471" t="s">
        <v>149</v>
      </c>
      <c r="E177" s="472" t="s">
        <v>548</v>
      </c>
      <c r="F177" s="473" t="s">
        <v>942</v>
      </c>
      <c r="G177" s="474" t="s">
        <v>549</v>
      </c>
      <c r="H177" s="475">
        <v>2.287</v>
      </c>
      <c r="I177" s="381"/>
      <c r="J177" s="476">
        <f>ROUND(I177*H177,2)</f>
        <v>0</v>
      </c>
      <c r="K177" s="473" t="s">
        <v>1</v>
      </c>
      <c r="L177" s="28"/>
      <c r="M177" s="141" t="s">
        <v>1</v>
      </c>
      <c r="N177" s="142" t="s">
        <v>40</v>
      </c>
      <c r="O177" s="143">
        <v>2.107</v>
      </c>
      <c r="P177" s="143">
        <f>O177*H177</f>
        <v>4.818709</v>
      </c>
      <c r="Q177" s="143">
        <v>0.01</v>
      </c>
      <c r="R177" s="143">
        <f>Q177*H177</f>
        <v>0.022869999999999998</v>
      </c>
      <c r="S177" s="143">
        <v>0</v>
      </c>
      <c r="T177" s="144">
        <f>S177*H177</f>
        <v>0</v>
      </c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R177" s="145" t="s">
        <v>223</v>
      </c>
      <c r="AT177" s="145" t="s">
        <v>149</v>
      </c>
      <c r="AU177" s="145" t="s">
        <v>155</v>
      </c>
      <c r="AY177" s="15" t="s">
        <v>146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5" t="s">
        <v>155</v>
      </c>
      <c r="BK177" s="146">
        <f>ROUND(I177*H177,2)</f>
        <v>0</v>
      </c>
      <c r="BL177" s="15" t="s">
        <v>223</v>
      </c>
      <c r="BM177" s="145" t="s">
        <v>550</v>
      </c>
    </row>
    <row r="178" spans="2:51" s="13" customFormat="1" ht="12">
      <c r="B178" s="147"/>
      <c r="C178" s="481"/>
      <c r="D178" s="483" t="s">
        <v>157</v>
      </c>
      <c r="E178" s="484" t="s">
        <v>1</v>
      </c>
      <c r="F178" s="485" t="s">
        <v>943</v>
      </c>
      <c r="G178" s="481"/>
      <c r="H178" s="486">
        <v>2.287</v>
      </c>
      <c r="I178" s="505"/>
      <c r="J178" s="481"/>
      <c r="K178" s="481"/>
      <c r="L178" s="147"/>
      <c r="M178" s="152"/>
      <c r="N178" s="153"/>
      <c r="O178" s="153"/>
      <c r="P178" s="153"/>
      <c r="Q178" s="153"/>
      <c r="R178" s="153"/>
      <c r="S178" s="153"/>
      <c r="T178" s="154"/>
      <c r="AT178" s="149" t="s">
        <v>157</v>
      </c>
      <c r="AU178" s="149" t="s">
        <v>155</v>
      </c>
      <c r="AV178" s="13" t="s">
        <v>155</v>
      </c>
      <c r="AW178" s="13" t="s">
        <v>30</v>
      </c>
      <c r="AX178" s="13" t="s">
        <v>82</v>
      </c>
      <c r="AY178" s="149" t="s">
        <v>146</v>
      </c>
    </row>
    <row r="179" spans="1:65" s="2" customFormat="1" ht="24.2" customHeight="1">
      <c r="A179" s="164"/>
      <c r="B179" s="134"/>
      <c r="C179" s="471" t="s">
        <v>241</v>
      </c>
      <c r="D179" s="471" t="s">
        <v>149</v>
      </c>
      <c r="E179" s="472" t="s">
        <v>552</v>
      </c>
      <c r="F179" s="473" t="s">
        <v>553</v>
      </c>
      <c r="G179" s="474" t="s">
        <v>231</v>
      </c>
      <c r="H179" s="475">
        <v>106.127</v>
      </c>
      <c r="I179" s="381"/>
      <c r="J179" s="476">
        <f>ROUND(I179*H179,2)</f>
        <v>0</v>
      </c>
      <c r="K179" s="473" t="s">
        <v>153</v>
      </c>
      <c r="L179" s="28"/>
      <c r="M179" s="141" t="s">
        <v>1</v>
      </c>
      <c r="N179" s="142" t="s">
        <v>40</v>
      </c>
      <c r="O179" s="143">
        <v>0</v>
      </c>
      <c r="P179" s="143">
        <f>O179*H179</f>
        <v>0</v>
      </c>
      <c r="Q179" s="143">
        <v>0</v>
      </c>
      <c r="R179" s="143">
        <f>Q179*H179</f>
        <v>0</v>
      </c>
      <c r="S179" s="143">
        <v>0</v>
      </c>
      <c r="T179" s="144">
        <f>S179*H179</f>
        <v>0</v>
      </c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R179" s="145" t="s">
        <v>223</v>
      </c>
      <c r="AT179" s="145" t="s">
        <v>149</v>
      </c>
      <c r="AU179" s="145" t="s">
        <v>155</v>
      </c>
      <c r="AY179" s="15" t="s">
        <v>146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5" t="s">
        <v>155</v>
      </c>
      <c r="BK179" s="146">
        <f>ROUND(I179*H179,2)</f>
        <v>0</v>
      </c>
      <c r="BL179" s="15" t="s">
        <v>223</v>
      </c>
      <c r="BM179" s="145" t="s">
        <v>554</v>
      </c>
    </row>
    <row r="180" spans="2:63" s="12" customFormat="1" ht="22.9" customHeight="1">
      <c r="B180" s="122"/>
      <c r="C180" s="460"/>
      <c r="D180" s="462" t="s">
        <v>73</v>
      </c>
      <c r="E180" s="469" t="s">
        <v>233</v>
      </c>
      <c r="F180" s="469" t="s">
        <v>234</v>
      </c>
      <c r="G180" s="460"/>
      <c r="H180" s="460"/>
      <c r="I180" s="504"/>
      <c r="J180" s="470">
        <f>BK180</f>
        <v>0</v>
      </c>
      <c r="K180" s="460"/>
      <c r="L180" s="122"/>
      <c r="M180" s="126"/>
      <c r="N180" s="127"/>
      <c r="O180" s="127"/>
      <c r="P180" s="128">
        <f>SUM(P181:P181)</f>
        <v>0</v>
      </c>
      <c r="Q180" s="127"/>
      <c r="R180" s="128">
        <f>SUM(R181:R181)</f>
        <v>0</v>
      </c>
      <c r="S180" s="127"/>
      <c r="T180" s="129">
        <f>SUM(T181:T181)</f>
        <v>0</v>
      </c>
      <c r="AR180" s="123" t="s">
        <v>155</v>
      </c>
      <c r="AT180" s="130" t="s">
        <v>73</v>
      </c>
      <c r="AU180" s="130" t="s">
        <v>82</v>
      </c>
      <c r="AY180" s="123" t="s">
        <v>146</v>
      </c>
      <c r="BK180" s="131">
        <f>SUM(BK181:BK181)</f>
        <v>0</v>
      </c>
    </row>
    <row r="181" spans="1:65" s="2" customFormat="1" ht="16.5" customHeight="1">
      <c r="A181" s="27"/>
      <c r="B181" s="134"/>
      <c r="C181" s="471" t="s">
        <v>235</v>
      </c>
      <c r="D181" s="471" t="s">
        <v>149</v>
      </c>
      <c r="E181" s="472" t="s">
        <v>236</v>
      </c>
      <c r="F181" s="473" t="s">
        <v>237</v>
      </c>
      <c r="G181" s="474" t="s">
        <v>238</v>
      </c>
      <c r="H181" s="475">
        <v>1</v>
      </c>
      <c r="I181" s="381"/>
      <c r="J181" s="476">
        <f>ROUND(I181*H181,2)</f>
        <v>0</v>
      </c>
      <c r="K181" s="473" t="s">
        <v>1</v>
      </c>
      <c r="L181" s="28"/>
      <c r="M181" s="141" t="s">
        <v>1</v>
      </c>
      <c r="N181" s="142" t="s">
        <v>40</v>
      </c>
      <c r="O181" s="143">
        <v>0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45" t="s">
        <v>154</v>
      </c>
      <c r="AT181" s="145" t="s">
        <v>149</v>
      </c>
      <c r="AU181" s="145" t="s">
        <v>155</v>
      </c>
      <c r="AY181" s="15" t="s">
        <v>146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5" t="s">
        <v>155</v>
      </c>
      <c r="BK181" s="146">
        <f>ROUND(I181*H181,2)</f>
        <v>0</v>
      </c>
      <c r="BL181" s="15" t="s">
        <v>154</v>
      </c>
      <c r="BM181" s="145" t="s">
        <v>514</v>
      </c>
    </row>
    <row r="182" spans="2:63" s="12" customFormat="1" ht="22.9" customHeight="1">
      <c r="B182" s="122"/>
      <c r="C182" s="460"/>
      <c r="D182" s="462" t="s">
        <v>73</v>
      </c>
      <c r="E182" s="469" t="s">
        <v>242</v>
      </c>
      <c r="F182" s="469" t="s">
        <v>243</v>
      </c>
      <c r="G182" s="460"/>
      <c r="H182" s="460"/>
      <c r="I182" s="504"/>
      <c r="J182" s="470">
        <f>BK182</f>
        <v>0</v>
      </c>
      <c r="K182" s="460"/>
      <c r="L182" s="122"/>
      <c r="M182" s="126"/>
      <c r="N182" s="127"/>
      <c r="O182" s="127"/>
      <c r="P182" s="128">
        <f>SUM(P183:P188)</f>
        <v>3.41</v>
      </c>
      <c r="Q182" s="127"/>
      <c r="R182" s="128">
        <f>SUM(R183:R188)</f>
        <v>0.04044</v>
      </c>
      <c r="S182" s="127"/>
      <c r="T182" s="129">
        <f>SUM(T183:T188)</f>
        <v>0.038790000000000005</v>
      </c>
      <c r="AR182" s="123" t="s">
        <v>155</v>
      </c>
      <c r="AT182" s="130" t="s">
        <v>73</v>
      </c>
      <c r="AU182" s="130" t="s">
        <v>82</v>
      </c>
      <c r="AY182" s="123" t="s">
        <v>146</v>
      </c>
      <c r="BK182" s="131">
        <f>SUM(BK183:BK188)</f>
        <v>0</v>
      </c>
    </row>
    <row r="183" spans="1:65" s="2" customFormat="1" ht="16.5" customHeight="1">
      <c r="A183" s="27"/>
      <c r="B183" s="134"/>
      <c r="C183" s="471" t="s">
        <v>7</v>
      </c>
      <c r="D183" s="471" t="s">
        <v>149</v>
      </c>
      <c r="E183" s="472" t="s">
        <v>245</v>
      </c>
      <c r="F183" s="473" t="s">
        <v>246</v>
      </c>
      <c r="G183" s="474" t="s">
        <v>247</v>
      </c>
      <c r="H183" s="475">
        <v>1</v>
      </c>
      <c r="I183" s="381"/>
      <c r="J183" s="476">
        <f aca="true" t="shared" si="0" ref="J183:J188">ROUND(I183*H183,2)</f>
        <v>0</v>
      </c>
      <c r="K183" s="473" t="s">
        <v>153</v>
      </c>
      <c r="L183" s="28"/>
      <c r="M183" s="141" t="s">
        <v>1</v>
      </c>
      <c r="N183" s="142" t="s">
        <v>40</v>
      </c>
      <c r="O183" s="143">
        <v>0.548</v>
      </c>
      <c r="P183" s="143">
        <f aca="true" t="shared" si="1" ref="P183:P188">O183*H183</f>
        <v>0.548</v>
      </c>
      <c r="Q183" s="143">
        <v>0</v>
      </c>
      <c r="R183" s="143">
        <f aca="true" t="shared" si="2" ref="R183:R188">Q183*H183</f>
        <v>0</v>
      </c>
      <c r="S183" s="143">
        <v>0.01933</v>
      </c>
      <c r="T183" s="144">
        <f aca="true" t="shared" si="3" ref="T183:T188">S183*H183</f>
        <v>0.01933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45" t="s">
        <v>223</v>
      </c>
      <c r="AT183" s="145" t="s">
        <v>149</v>
      </c>
      <c r="AU183" s="145" t="s">
        <v>155</v>
      </c>
      <c r="AY183" s="15" t="s">
        <v>146</v>
      </c>
      <c r="BE183" s="146">
        <f aca="true" t="shared" si="4" ref="BE183:BE188">IF(N183="základní",J183,0)</f>
        <v>0</v>
      </c>
      <c r="BF183" s="146">
        <f aca="true" t="shared" si="5" ref="BF183:BF188">IF(N183="snížená",J183,0)</f>
        <v>0</v>
      </c>
      <c r="BG183" s="146">
        <f aca="true" t="shared" si="6" ref="BG183:BG188">IF(N183="zákl. přenesená",J183,0)</f>
        <v>0</v>
      </c>
      <c r="BH183" s="146">
        <f aca="true" t="shared" si="7" ref="BH183:BH188">IF(N183="sníž. přenesená",J183,0)</f>
        <v>0</v>
      </c>
      <c r="BI183" s="146">
        <f aca="true" t="shared" si="8" ref="BI183:BI188">IF(N183="nulová",J183,0)</f>
        <v>0</v>
      </c>
      <c r="BJ183" s="15" t="s">
        <v>155</v>
      </c>
      <c r="BK183" s="146">
        <f aca="true" t="shared" si="9" ref="BK183:BK188">ROUND(I183*H183,2)</f>
        <v>0</v>
      </c>
      <c r="BL183" s="15" t="s">
        <v>223</v>
      </c>
      <c r="BM183" s="145" t="s">
        <v>248</v>
      </c>
    </row>
    <row r="184" spans="1:65" s="2" customFormat="1" ht="24.2" customHeight="1">
      <c r="A184" s="27"/>
      <c r="B184" s="134"/>
      <c r="C184" s="471" t="s">
        <v>256</v>
      </c>
      <c r="D184" s="471" t="s">
        <v>149</v>
      </c>
      <c r="E184" s="472" t="s">
        <v>250</v>
      </c>
      <c r="F184" s="473" t="s">
        <v>251</v>
      </c>
      <c r="G184" s="474" t="s">
        <v>247</v>
      </c>
      <c r="H184" s="475">
        <v>1</v>
      </c>
      <c r="I184" s="381"/>
      <c r="J184" s="476">
        <f t="shared" si="0"/>
        <v>0</v>
      </c>
      <c r="K184" s="473" t="s">
        <v>153</v>
      </c>
      <c r="L184" s="28"/>
      <c r="M184" s="141" t="s">
        <v>1</v>
      </c>
      <c r="N184" s="142" t="s">
        <v>40</v>
      </c>
      <c r="O184" s="143">
        <v>1.1</v>
      </c>
      <c r="P184" s="143">
        <f t="shared" si="1"/>
        <v>1.1</v>
      </c>
      <c r="Q184" s="143">
        <v>0.01697</v>
      </c>
      <c r="R184" s="143">
        <f t="shared" si="2"/>
        <v>0.01697</v>
      </c>
      <c r="S184" s="143">
        <v>0</v>
      </c>
      <c r="T184" s="144">
        <f t="shared" si="3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45" t="s">
        <v>223</v>
      </c>
      <c r="AT184" s="145" t="s">
        <v>149</v>
      </c>
      <c r="AU184" s="145" t="s">
        <v>155</v>
      </c>
      <c r="AY184" s="15" t="s">
        <v>146</v>
      </c>
      <c r="BE184" s="146">
        <f t="shared" si="4"/>
        <v>0</v>
      </c>
      <c r="BF184" s="146">
        <f t="shared" si="5"/>
        <v>0</v>
      </c>
      <c r="BG184" s="146">
        <f t="shared" si="6"/>
        <v>0</v>
      </c>
      <c r="BH184" s="146">
        <f t="shared" si="7"/>
        <v>0</v>
      </c>
      <c r="BI184" s="146">
        <f t="shared" si="8"/>
        <v>0</v>
      </c>
      <c r="BJ184" s="15" t="s">
        <v>155</v>
      </c>
      <c r="BK184" s="146">
        <f t="shared" si="9"/>
        <v>0</v>
      </c>
      <c r="BL184" s="15" t="s">
        <v>223</v>
      </c>
      <c r="BM184" s="145" t="s">
        <v>252</v>
      </c>
    </row>
    <row r="185" spans="1:65" s="2" customFormat="1" ht="16.5" customHeight="1">
      <c r="A185" s="27"/>
      <c r="B185" s="134"/>
      <c r="C185" s="471" t="s">
        <v>260</v>
      </c>
      <c r="D185" s="471" t="s">
        <v>149</v>
      </c>
      <c r="E185" s="472" t="s">
        <v>253</v>
      </c>
      <c r="F185" s="473" t="s">
        <v>254</v>
      </c>
      <c r="G185" s="474" t="s">
        <v>247</v>
      </c>
      <c r="H185" s="475">
        <v>1</v>
      </c>
      <c r="I185" s="381"/>
      <c r="J185" s="476">
        <f t="shared" si="0"/>
        <v>0</v>
      </c>
      <c r="K185" s="473" t="s">
        <v>153</v>
      </c>
      <c r="L185" s="28"/>
      <c r="M185" s="141" t="s">
        <v>1</v>
      </c>
      <c r="N185" s="142" t="s">
        <v>40</v>
      </c>
      <c r="O185" s="143">
        <v>0.362</v>
      </c>
      <c r="P185" s="143">
        <f t="shared" si="1"/>
        <v>0.362</v>
      </c>
      <c r="Q185" s="143">
        <v>0</v>
      </c>
      <c r="R185" s="143">
        <f t="shared" si="2"/>
        <v>0</v>
      </c>
      <c r="S185" s="143">
        <v>0.01946</v>
      </c>
      <c r="T185" s="144">
        <f t="shared" si="3"/>
        <v>0.01946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45" t="s">
        <v>223</v>
      </c>
      <c r="AT185" s="145" t="s">
        <v>149</v>
      </c>
      <c r="AU185" s="145" t="s">
        <v>155</v>
      </c>
      <c r="AY185" s="15" t="s">
        <v>146</v>
      </c>
      <c r="BE185" s="146">
        <f t="shared" si="4"/>
        <v>0</v>
      </c>
      <c r="BF185" s="146">
        <f t="shared" si="5"/>
        <v>0</v>
      </c>
      <c r="BG185" s="146">
        <f t="shared" si="6"/>
        <v>0</v>
      </c>
      <c r="BH185" s="146">
        <f t="shared" si="7"/>
        <v>0</v>
      </c>
      <c r="BI185" s="146">
        <f t="shared" si="8"/>
        <v>0</v>
      </c>
      <c r="BJ185" s="15" t="s">
        <v>155</v>
      </c>
      <c r="BK185" s="146">
        <f t="shared" si="9"/>
        <v>0</v>
      </c>
      <c r="BL185" s="15" t="s">
        <v>223</v>
      </c>
      <c r="BM185" s="145" t="s">
        <v>255</v>
      </c>
    </row>
    <row r="186" spans="1:65" s="2" customFormat="1" ht="24.2" customHeight="1">
      <c r="A186" s="27"/>
      <c r="B186" s="134"/>
      <c r="C186" s="471" t="s">
        <v>264</v>
      </c>
      <c r="D186" s="471" t="s">
        <v>149</v>
      </c>
      <c r="E186" s="472" t="s">
        <v>257</v>
      </c>
      <c r="F186" s="473" t="s">
        <v>258</v>
      </c>
      <c r="G186" s="474" t="s">
        <v>247</v>
      </c>
      <c r="H186" s="475">
        <v>1</v>
      </c>
      <c r="I186" s="381"/>
      <c r="J186" s="476">
        <f t="shared" si="0"/>
        <v>0</v>
      </c>
      <c r="K186" s="473" t="s">
        <v>153</v>
      </c>
      <c r="L186" s="28"/>
      <c r="M186" s="141" t="s">
        <v>1</v>
      </c>
      <c r="N186" s="142" t="s">
        <v>40</v>
      </c>
      <c r="O186" s="143">
        <v>1.2</v>
      </c>
      <c r="P186" s="143">
        <f t="shared" si="1"/>
        <v>1.2</v>
      </c>
      <c r="Q186" s="143">
        <v>0.02163</v>
      </c>
      <c r="R186" s="143">
        <f t="shared" si="2"/>
        <v>0.02163</v>
      </c>
      <c r="S186" s="143">
        <v>0</v>
      </c>
      <c r="T186" s="144">
        <f t="shared" si="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45" t="s">
        <v>223</v>
      </c>
      <c r="AT186" s="145" t="s">
        <v>149</v>
      </c>
      <c r="AU186" s="145" t="s">
        <v>155</v>
      </c>
      <c r="AY186" s="15" t="s">
        <v>146</v>
      </c>
      <c r="BE186" s="146">
        <f t="shared" si="4"/>
        <v>0</v>
      </c>
      <c r="BF186" s="146">
        <f t="shared" si="5"/>
        <v>0</v>
      </c>
      <c r="BG186" s="146">
        <f t="shared" si="6"/>
        <v>0</v>
      </c>
      <c r="BH186" s="146">
        <f t="shared" si="7"/>
        <v>0</v>
      </c>
      <c r="BI186" s="146">
        <f t="shared" si="8"/>
        <v>0</v>
      </c>
      <c r="BJ186" s="15" t="s">
        <v>155</v>
      </c>
      <c r="BK186" s="146">
        <f t="shared" si="9"/>
        <v>0</v>
      </c>
      <c r="BL186" s="15" t="s">
        <v>223</v>
      </c>
      <c r="BM186" s="145" t="s">
        <v>259</v>
      </c>
    </row>
    <row r="187" spans="1:65" s="2" customFormat="1" ht="16.5" customHeight="1">
      <c r="A187" s="27"/>
      <c r="B187" s="134"/>
      <c r="C187" s="471" t="s">
        <v>270</v>
      </c>
      <c r="D187" s="471" t="s">
        <v>149</v>
      </c>
      <c r="E187" s="472" t="s">
        <v>261</v>
      </c>
      <c r="F187" s="473" t="s">
        <v>262</v>
      </c>
      <c r="G187" s="474" t="s">
        <v>247</v>
      </c>
      <c r="H187" s="475">
        <v>1</v>
      </c>
      <c r="I187" s="381"/>
      <c r="J187" s="476">
        <f t="shared" si="0"/>
        <v>0</v>
      </c>
      <c r="K187" s="473" t="s">
        <v>153</v>
      </c>
      <c r="L187" s="28"/>
      <c r="M187" s="141" t="s">
        <v>1</v>
      </c>
      <c r="N187" s="142" t="s">
        <v>40</v>
      </c>
      <c r="O187" s="143">
        <v>0.2</v>
      </c>
      <c r="P187" s="143">
        <f t="shared" si="1"/>
        <v>0.2</v>
      </c>
      <c r="Q187" s="143">
        <v>0.00184</v>
      </c>
      <c r="R187" s="143">
        <f t="shared" si="2"/>
        <v>0.00184</v>
      </c>
      <c r="S187" s="143">
        <v>0</v>
      </c>
      <c r="T187" s="144">
        <f t="shared" si="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45" t="s">
        <v>223</v>
      </c>
      <c r="AT187" s="145" t="s">
        <v>149</v>
      </c>
      <c r="AU187" s="145" t="s">
        <v>155</v>
      </c>
      <c r="AY187" s="15" t="s">
        <v>146</v>
      </c>
      <c r="BE187" s="146">
        <f t="shared" si="4"/>
        <v>0</v>
      </c>
      <c r="BF187" s="146">
        <f t="shared" si="5"/>
        <v>0</v>
      </c>
      <c r="BG187" s="146">
        <f t="shared" si="6"/>
        <v>0</v>
      </c>
      <c r="BH187" s="146">
        <f t="shared" si="7"/>
        <v>0</v>
      </c>
      <c r="BI187" s="146">
        <f t="shared" si="8"/>
        <v>0</v>
      </c>
      <c r="BJ187" s="15" t="s">
        <v>155</v>
      </c>
      <c r="BK187" s="146">
        <f t="shared" si="9"/>
        <v>0</v>
      </c>
      <c r="BL187" s="15" t="s">
        <v>223</v>
      </c>
      <c r="BM187" s="145" t="s">
        <v>263</v>
      </c>
    </row>
    <row r="188" spans="1:65" s="2" customFormat="1" ht="24.2" customHeight="1">
      <c r="A188" s="27"/>
      <c r="B188" s="134"/>
      <c r="C188" s="471" t="s">
        <v>273</v>
      </c>
      <c r="D188" s="471" t="s">
        <v>149</v>
      </c>
      <c r="E188" s="472" t="s">
        <v>265</v>
      </c>
      <c r="F188" s="473" t="s">
        <v>266</v>
      </c>
      <c r="G188" s="474" t="s">
        <v>231</v>
      </c>
      <c r="H188" s="475">
        <v>123.52</v>
      </c>
      <c r="I188" s="381"/>
      <c r="J188" s="476">
        <f t="shared" si="0"/>
        <v>0</v>
      </c>
      <c r="K188" s="473" t="s">
        <v>153</v>
      </c>
      <c r="L188" s="28"/>
      <c r="M188" s="141" t="s">
        <v>1</v>
      </c>
      <c r="N188" s="142" t="s">
        <v>40</v>
      </c>
      <c r="O188" s="143">
        <v>0</v>
      </c>
      <c r="P188" s="143">
        <f t="shared" si="1"/>
        <v>0</v>
      </c>
      <c r="Q188" s="143">
        <v>0</v>
      </c>
      <c r="R188" s="143">
        <f t="shared" si="2"/>
        <v>0</v>
      </c>
      <c r="S188" s="143">
        <v>0</v>
      </c>
      <c r="T188" s="144">
        <f t="shared" si="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45" t="s">
        <v>223</v>
      </c>
      <c r="AT188" s="145" t="s">
        <v>149</v>
      </c>
      <c r="AU188" s="145" t="s">
        <v>155</v>
      </c>
      <c r="AY188" s="15" t="s">
        <v>146</v>
      </c>
      <c r="BE188" s="146">
        <f t="shared" si="4"/>
        <v>0</v>
      </c>
      <c r="BF188" s="146">
        <f t="shared" si="5"/>
        <v>0</v>
      </c>
      <c r="BG188" s="146">
        <f t="shared" si="6"/>
        <v>0</v>
      </c>
      <c r="BH188" s="146">
        <f t="shared" si="7"/>
        <v>0</v>
      </c>
      <c r="BI188" s="146">
        <f t="shared" si="8"/>
        <v>0</v>
      </c>
      <c r="BJ188" s="15" t="s">
        <v>155</v>
      </c>
      <c r="BK188" s="146">
        <f t="shared" si="9"/>
        <v>0</v>
      </c>
      <c r="BL188" s="15" t="s">
        <v>223</v>
      </c>
      <c r="BM188" s="145" t="s">
        <v>267</v>
      </c>
    </row>
    <row r="189" spans="2:63" s="12" customFormat="1" ht="22.9" customHeight="1">
      <c r="B189" s="122"/>
      <c r="C189" s="460"/>
      <c r="D189" s="462" t="s">
        <v>73</v>
      </c>
      <c r="E189" s="469" t="s">
        <v>268</v>
      </c>
      <c r="F189" s="469" t="s">
        <v>269</v>
      </c>
      <c r="G189" s="460"/>
      <c r="H189" s="460"/>
      <c r="I189" s="504"/>
      <c r="J189" s="470">
        <f>BK189</f>
        <v>0</v>
      </c>
      <c r="K189" s="460"/>
      <c r="L189" s="122"/>
      <c r="M189" s="126"/>
      <c r="N189" s="127"/>
      <c r="O189" s="127"/>
      <c r="P189" s="128">
        <f>SUM(P190:P191)</f>
        <v>2.5</v>
      </c>
      <c r="Q189" s="127"/>
      <c r="R189" s="128">
        <f>SUM(R190:R191)</f>
        <v>0.01935</v>
      </c>
      <c r="S189" s="127"/>
      <c r="T189" s="129">
        <f>SUM(T190:T191)</f>
        <v>0</v>
      </c>
      <c r="AR189" s="123" t="s">
        <v>155</v>
      </c>
      <c r="AT189" s="130" t="s">
        <v>73</v>
      </c>
      <c r="AU189" s="130" t="s">
        <v>82</v>
      </c>
      <c r="AY189" s="123" t="s">
        <v>146</v>
      </c>
      <c r="BK189" s="131">
        <f>SUM(BK190:BK191)</f>
        <v>0</v>
      </c>
    </row>
    <row r="190" spans="1:65" s="2" customFormat="1" ht="33" customHeight="1">
      <c r="A190" s="27"/>
      <c r="B190" s="134"/>
      <c r="C190" s="471" t="s">
        <v>279</v>
      </c>
      <c r="D190" s="471" t="s">
        <v>149</v>
      </c>
      <c r="E190" s="472" t="s">
        <v>271</v>
      </c>
      <c r="F190" s="473" t="s">
        <v>675</v>
      </c>
      <c r="G190" s="474" t="s">
        <v>247</v>
      </c>
      <c r="H190" s="475">
        <v>1</v>
      </c>
      <c r="I190" s="381"/>
      <c r="J190" s="476">
        <f>ROUND(I190*H190,2)</f>
        <v>0</v>
      </c>
      <c r="K190" s="473" t="s">
        <v>1</v>
      </c>
      <c r="L190" s="28"/>
      <c r="M190" s="141" t="s">
        <v>1</v>
      </c>
      <c r="N190" s="142" t="s">
        <v>40</v>
      </c>
      <c r="O190" s="143">
        <v>2.5</v>
      </c>
      <c r="P190" s="143">
        <f>O190*H190</f>
        <v>2.5</v>
      </c>
      <c r="Q190" s="143">
        <v>0.01935</v>
      </c>
      <c r="R190" s="143">
        <f>Q190*H190</f>
        <v>0.01935</v>
      </c>
      <c r="S190" s="143">
        <v>0</v>
      </c>
      <c r="T190" s="144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45" t="s">
        <v>223</v>
      </c>
      <c r="AT190" s="145" t="s">
        <v>149</v>
      </c>
      <c r="AU190" s="145" t="s">
        <v>155</v>
      </c>
      <c r="AY190" s="15" t="s">
        <v>146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5" t="s">
        <v>155</v>
      </c>
      <c r="BK190" s="146">
        <f>ROUND(I190*H190,2)</f>
        <v>0</v>
      </c>
      <c r="BL190" s="15" t="s">
        <v>223</v>
      </c>
      <c r="BM190" s="145" t="s">
        <v>272</v>
      </c>
    </row>
    <row r="191" spans="1:65" s="2" customFormat="1" ht="24.2" customHeight="1">
      <c r="A191" s="27"/>
      <c r="B191" s="134"/>
      <c r="C191" s="471" t="s">
        <v>291</v>
      </c>
      <c r="D191" s="471" t="s">
        <v>149</v>
      </c>
      <c r="E191" s="472" t="s">
        <v>274</v>
      </c>
      <c r="F191" s="473" t="s">
        <v>275</v>
      </c>
      <c r="G191" s="474" t="s">
        <v>231</v>
      </c>
      <c r="H191" s="475">
        <v>130.937</v>
      </c>
      <c r="I191" s="381"/>
      <c r="J191" s="476">
        <f>ROUND(I191*H191,2)</f>
        <v>0</v>
      </c>
      <c r="K191" s="473" t="s">
        <v>153</v>
      </c>
      <c r="L191" s="28"/>
      <c r="M191" s="141" t="s">
        <v>1</v>
      </c>
      <c r="N191" s="142" t="s">
        <v>40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45" t="s">
        <v>223</v>
      </c>
      <c r="AT191" s="145" t="s">
        <v>149</v>
      </c>
      <c r="AU191" s="145" t="s">
        <v>155</v>
      </c>
      <c r="AY191" s="15" t="s">
        <v>146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5" t="s">
        <v>155</v>
      </c>
      <c r="BK191" s="146">
        <f>ROUND(I191*H191,2)</f>
        <v>0</v>
      </c>
      <c r="BL191" s="15" t="s">
        <v>223</v>
      </c>
      <c r="BM191" s="145" t="s">
        <v>276</v>
      </c>
    </row>
    <row r="192" spans="2:63" s="12" customFormat="1" ht="22.9" customHeight="1">
      <c r="B192" s="122"/>
      <c r="C192" s="460"/>
      <c r="D192" s="462" t="s">
        <v>73</v>
      </c>
      <c r="E192" s="469" t="s">
        <v>289</v>
      </c>
      <c r="F192" s="469" t="s">
        <v>290</v>
      </c>
      <c r="G192" s="460"/>
      <c r="H192" s="460"/>
      <c r="I192" s="504"/>
      <c r="J192" s="470">
        <f>BK192</f>
        <v>0</v>
      </c>
      <c r="K192" s="460"/>
      <c r="L192" s="122"/>
      <c r="M192" s="126"/>
      <c r="N192" s="127"/>
      <c r="O192" s="127"/>
      <c r="P192" s="128">
        <f>P193</f>
        <v>0</v>
      </c>
      <c r="Q192" s="127"/>
      <c r="R192" s="128">
        <f>R193</f>
        <v>0</v>
      </c>
      <c r="S192" s="127"/>
      <c r="T192" s="129">
        <f>T193</f>
        <v>0</v>
      </c>
      <c r="AR192" s="123" t="s">
        <v>155</v>
      </c>
      <c r="AT192" s="130" t="s">
        <v>73</v>
      </c>
      <c r="AU192" s="130" t="s">
        <v>82</v>
      </c>
      <c r="AY192" s="123" t="s">
        <v>146</v>
      </c>
      <c r="BK192" s="131">
        <f>BK193</f>
        <v>0</v>
      </c>
    </row>
    <row r="193" spans="1:65" s="2" customFormat="1" ht="16.5" customHeight="1">
      <c r="A193" s="27"/>
      <c r="B193" s="134"/>
      <c r="C193" s="471" t="s">
        <v>297</v>
      </c>
      <c r="D193" s="471" t="s">
        <v>149</v>
      </c>
      <c r="E193" s="472" t="s">
        <v>292</v>
      </c>
      <c r="F193" s="473" t="s">
        <v>293</v>
      </c>
      <c r="G193" s="474" t="s">
        <v>238</v>
      </c>
      <c r="H193" s="475">
        <v>1</v>
      </c>
      <c r="I193" s="381"/>
      <c r="J193" s="476">
        <f>ROUND(I193*H193,2)</f>
        <v>0</v>
      </c>
      <c r="K193" s="473" t="s">
        <v>1</v>
      </c>
      <c r="L193" s="28"/>
      <c r="M193" s="141" t="s">
        <v>1</v>
      </c>
      <c r="N193" s="142" t="s">
        <v>40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45" t="s">
        <v>223</v>
      </c>
      <c r="AT193" s="145" t="s">
        <v>149</v>
      </c>
      <c r="AU193" s="145" t="s">
        <v>155</v>
      </c>
      <c r="AY193" s="15" t="s">
        <v>146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5" t="s">
        <v>155</v>
      </c>
      <c r="BK193" s="146">
        <f>ROUND(I193*H193,2)</f>
        <v>0</v>
      </c>
      <c r="BL193" s="15" t="s">
        <v>223</v>
      </c>
      <c r="BM193" s="145" t="s">
        <v>515</v>
      </c>
    </row>
    <row r="194" spans="2:63" s="12" customFormat="1" ht="22.9" customHeight="1">
      <c r="B194" s="122"/>
      <c r="C194" s="460"/>
      <c r="D194" s="462" t="s">
        <v>73</v>
      </c>
      <c r="E194" s="469" t="s">
        <v>295</v>
      </c>
      <c r="F194" s="469" t="s">
        <v>296</v>
      </c>
      <c r="G194" s="460"/>
      <c r="H194" s="460"/>
      <c r="I194" s="504"/>
      <c r="J194" s="470">
        <f>BK194</f>
        <v>0</v>
      </c>
      <c r="K194" s="460"/>
      <c r="L194" s="122"/>
      <c r="M194" s="126"/>
      <c r="N194" s="127"/>
      <c r="O194" s="127"/>
      <c r="P194" s="128">
        <f>SUM(P195:P196)</f>
        <v>0.774</v>
      </c>
      <c r="Q194" s="127"/>
      <c r="R194" s="128">
        <f>SUM(R195:R196)</f>
        <v>0</v>
      </c>
      <c r="S194" s="127"/>
      <c r="T194" s="129">
        <f>SUM(T195:T196)</f>
        <v>0.00132</v>
      </c>
      <c r="AR194" s="123" t="s">
        <v>155</v>
      </c>
      <c r="AT194" s="130" t="s">
        <v>73</v>
      </c>
      <c r="AU194" s="130" t="s">
        <v>82</v>
      </c>
      <c r="AY194" s="123" t="s">
        <v>146</v>
      </c>
      <c r="BK194" s="131">
        <f>SUM(BK195:BK196)</f>
        <v>0</v>
      </c>
    </row>
    <row r="195" spans="1:65" s="2" customFormat="1" ht="21.75" customHeight="1">
      <c r="A195" s="27"/>
      <c r="B195" s="134"/>
      <c r="C195" s="471" t="s">
        <v>480</v>
      </c>
      <c r="D195" s="471" t="s">
        <v>149</v>
      </c>
      <c r="E195" s="472" t="s">
        <v>298</v>
      </c>
      <c r="F195" s="473" t="s">
        <v>299</v>
      </c>
      <c r="G195" s="474" t="s">
        <v>238</v>
      </c>
      <c r="H195" s="475">
        <v>1</v>
      </c>
      <c r="I195" s="381"/>
      <c r="J195" s="476">
        <f>ROUND(I195*H195,2)</f>
        <v>0</v>
      </c>
      <c r="K195" s="473" t="s">
        <v>1</v>
      </c>
      <c r="L195" s="28"/>
      <c r="M195" s="141" t="s">
        <v>1</v>
      </c>
      <c r="N195" s="142" t="s">
        <v>40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45" t="s">
        <v>223</v>
      </c>
      <c r="AT195" s="145" t="s">
        <v>149</v>
      </c>
      <c r="AU195" s="145" t="s">
        <v>155</v>
      </c>
      <c r="AY195" s="15" t="s">
        <v>146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5" t="s">
        <v>155</v>
      </c>
      <c r="BK195" s="146">
        <f>ROUND(I195*H195,2)</f>
        <v>0</v>
      </c>
      <c r="BL195" s="15" t="s">
        <v>223</v>
      </c>
      <c r="BM195" s="145" t="s">
        <v>516</v>
      </c>
    </row>
    <row r="196" spans="1:65" s="2" customFormat="1" ht="39.75" customHeight="1">
      <c r="A196" s="27"/>
      <c r="B196" s="134"/>
      <c r="C196" s="471" t="s">
        <v>490</v>
      </c>
      <c r="D196" s="471" t="s">
        <v>149</v>
      </c>
      <c r="E196" s="472" t="s">
        <v>517</v>
      </c>
      <c r="F196" s="473" t="s">
        <v>303</v>
      </c>
      <c r="G196" s="474" t="s">
        <v>184</v>
      </c>
      <c r="H196" s="475">
        <v>6</v>
      </c>
      <c r="I196" s="381"/>
      <c r="J196" s="476">
        <f>ROUND(I196*H196,2)</f>
        <v>0</v>
      </c>
      <c r="K196" s="473" t="s">
        <v>153</v>
      </c>
      <c r="L196" s="28"/>
      <c r="M196" s="141" t="s">
        <v>1</v>
      </c>
      <c r="N196" s="142" t="s">
        <v>40</v>
      </c>
      <c r="O196" s="143">
        <v>0.129</v>
      </c>
      <c r="P196" s="143">
        <f>O196*H196</f>
        <v>0.774</v>
      </c>
      <c r="Q196" s="143">
        <v>0</v>
      </c>
      <c r="R196" s="143">
        <f>Q196*H196</f>
        <v>0</v>
      </c>
      <c r="S196" s="143">
        <v>0.00022</v>
      </c>
      <c r="T196" s="144">
        <f>S196*H196</f>
        <v>0.00132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45" t="s">
        <v>223</v>
      </c>
      <c r="AT196" s="145" t="s">
        <v>149</v>
      </c>
      <c r="AU196" s="145" t="s">
        <v>155</v>
      </c>
      <c r="AY196" s="15" t="s">
        <v>146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5" t="s">
        <v>155</v>
      </c>
      <c r="BK196" s="146">
        <f>ROUND(I196*H196,2)</f>
        <v>0</v>
      </c>
      <c r="BL196" s="15" t="s">
        <v>223</v>
      </c>
      <c r="BM196" s="145" t="s">
        <v>518</v>
      </c>
    </row>
    <row r="197" spans="2:63" s="12" customFormat="1" ht="22.9" customHeight="1">
      <c r="B197" s="122"/>
      <c r="C197" s="460"/>
      <c r="D197" s="462" t="s">
        <v>73</v>
      </c>
      <c r="E197" s="469" t="s">
        <v>305</v>
      </c>
      <c r="F197" s="469" t="s">
        <v>306</v>
      </c>
      <c r="G197" s="460"/>
      <c r="H197" s="460"/>
      <c r="I197" s="504"/>
      <c r="J197" s="470">
        <f>BK197</f>
        <v>0</v>
      </c>
      <c r="K197" s="460"/>
      <c r="L197" s="122"/>
      <c r="M197" s="126"/>
      <c r="N197" s="127"/>
      <c r="O197" s="127"/>
      <c r="P197" s="128">
        <f>SUM(P198:P202)</f>
        <v>11.9068</v>
      </c>
      <c r="Q197" s="127"/>
      <c r="R197" s="128">
        <f>SUM(R198:R202)</f>
        <v>0.04789500000000001</v>
      </c>
      <c r="S197" s="127"/>
      <c r="T197" s="129">
        <f>SUM(T198:T202)</f>
        <v>0</v>
      </c>
      <c r="AR197" s="123" t="s">
        <v>155</v>
      </c>
      <c r="AT197" s="130" t="s">
        <v>73</v>
      </c>
      <c r="AU197" s="130" t="s">
        <v>82</v>
      </c>
      <c r="AY197" s="123" t="s">
        <v>146</v>
      </c>
      <c r="BK197" s="131">
        <f>SUM(BK198:BK202)</f>
        <v>0</v>
      </c>
    </row>
    <row r="198" spans="1:65" s="2" customFormat="1" ht="33" customHeight="1">
      <c r="A198" s="27"/>
      <c r="B198" s="134"/>
      <c r="C198" s="471" t="s">
        <v>301</v>
      </c>
      <c r="D198" s="471" t="s">
        <v>149</v>
      </c>
      <c r="E198" s="472" t="s">
        <v>308</v>
      </c>
      <c r="F198" s="473" t="s">
        <v>309</v>
      </c>
      <c r="G198" s="474" t="s">
        <v>152</v>
      </c>
      <c r="H198" s="475">
        <v>20.6</v>
      </c>
      <c r="I198" s="381"/>
      <c r="J198" s="476">
        <f>ROUND(I198*H198,2)</f>
        <v>0</v>
      </c>
      <c r="K198" s="473" t="s">
        <v>153</v>
      </c>
      <c r="L198" s="28"/>
      <c r="M198" s="141" t="s">
        <v>1</v>
      </c>
      <c r="N198" s="142" t="s">
        <v>40</v>
      </c>
      <c r="O198" s="143">
        <v>0.578</v>
      </c>
      <c r="P198" s="143">
        <f>O198*H198</f>
        <v>11.9068</v>
      </c>
      <c r="Q198" s="143">
        <v>0.00117</v>
      </c>
      <c r="R198" s="143">
        <f>Q198*H198</f>
        <v>0.024102000000000002</v>
      </c>
      <c r="S198" s="143">
        <v>0</v>
      </c>
      <c r="T198" s="144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45" t="s">
        <v>223</v>
      </c>
      <c r="AT198" s="145" t="s">
        <v>149</v>
      </c>
      <c r="AU198" s="145" t="s">
        <v>155</v>
      </c>
      <c r="AY198" s="15" t="s">
        <v>146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5" t="s">
        <v>155</v>
      </c>
      <c r="BK198" s="146">
        <f>ROUND(I198*H198,2)</f>
        <v>0</v>
      </c>
      <c r="BL198" s="15" t="s">
        <v>223</v>
      </c>
      <c r="BM198" s="145" t="s">
        <v>519</v>
      </c>
    </row>
    <row r="199" spans="2:51" s="13" customFormat="1" ht="12">
      <c r="B199" s="147"/>
      <c r="C199" s="481"/>
      <c r="D199" s="483" t="s">
        <v>157</v>
      </c>
      <c r="E199" s="484" t="s">
        <v>1</v>
      </c>
      <c r="F199" s="485" t="s">
        <v>520</v>
      </c>
      <c r="G199" s="481"/>
      <c r="H199" s="486">
        <v>20.6</v>
      </c>
      <c r="I199" s="505"/>
      <c r="J199" s="481"/>
      <c r="K199" s="481"/>
      <c r="L199" s="147"/>
      <c r="M199" s="152"/>
      <c r="N199" s="153"/>
      <c r="O199" s="153"/>
      <c r="P199" s="153"/>
      <c r="Q199" s="153"/>
      <c r="R199" s="153"/>
      <c r="S199" s="153"/>
      <c r="T199" s="154"/>
      <c r="AT199" s="149" t="s">
        <v>157</v>
      </c>
      <c r="AU199" s="149" t="s">
        <v>155</v>
      </c>
      <c r="AV199" s="13" t="s">
        <v>155</v>
      </c>
      <c r="AW199" s="13" t="s">
        <v>30</v>
      </c>
      <c r="AX199" s="13" t="s">
        <v>82</v>
      </c>
      <c r="AY199" s="149" t="s">
        <v>146</v>
      </c>
    </row>
    <row r="200" spans="1:65" s="2" customFormat="1" ht="24.2" customHeight="1">
      <c r="A200" s="27"/>
      <c r="B200" s="134"/>
      <c r="C200" s="491" t="s">
        <v>307</v>
      </c>
      <c r="D200" s="491" t="s">
        <v>312</v>
      </c>
      <c r="E200" s="492" t="s">
        <v>313</v>
      </c>
      <c r="F200" s="493" t="s">
        <v>314</v>
      </c>
      <c r="G200" s="494" t="s">
        <v>152</v>
      </c>
      <c r="H200" s="495">
        <v>21.63</v>
      </c>
      <c r="I200" s="382"/>
      <c r="J200" s="496">
        <f>ROUND(I200*H200,2)</f>
        <v>0</v>
      </c>
      <c r="K200" s="493" t="s">
        <v>153</v>
      </c>
      <c r="L200" s="155"/>
      <c r="M200" s="156" t="s">
        <v>1</v>
      </c>
      <c r="N200" s="157" t="s">
        <v>40</v>
      </c>
      <c r="O200" s="143">
        <v>0</v>
      </c>
      <c r="P200" s="143">
        <f>O200*H200</f>
        <v>0</v>
      </c>
      <c r="Q200" s="143">
        <v>0.0011</v>
      </c>
      <c r="R200" s="143">
        <f>Q200*H200</f>
        <v>0.023793</v>
      </c>
      <c r="S200" s="143">
        <v>0</v>
      </c>
      <c r="T200" s="144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45" t="s">
        <v>311</v>
      </c>
      <c r="AT200" s="145" t="s">
        <v>312</v>
      </c>
      <c r="AU200" s="145" t="s">
        <v>155</v>
      </c>
      <c r="AY200" s="15" t="s">
        <v>146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5" t="s">
        <v>155</v>
      </c>
      <c r="BK200" s="146">
        <f>ROUND(I200*H200,2)</f>
        <v>0</v>
      </c>
      <c r="BL200" s="15" t="s">
        <v>223</v>
      </c>
      <c r="BM200" s="145" t="s">
        <v>521</v>
      </c>
    </row>
    <row r="201" spans="2:51" s="13" customFormat="1" ht="12">
      <c r="B201" s="147"/>
      <c r="C201" s="481"/>
      <c r="D201" s="483" t="s">
        <v>157</v>
      </c>
      <c r="E201" s="481"/>
      <c r="F201" s="485" t="s">
        <v>522</v>
      </c>
      <c r="G201" s="481"/>
      <c r="H201" s="486">
        <v>21.63</v>
      </c>
      <c r="I201" s="505"/>
      <c r="J201" s="481"/>
      <c r="K201" s="481"/>
      <c r="L201" s="147"/>
      <c r="M201" s="152"/>
      <c r="N201" s="153"/>
      <c r="O201" s="153"/>
      <c r="P201" s="153"/>
      <c r="Q201" s="153"/>
      <c r="R201" s="153"/>
      <c r="S201" s="153"/>
      <c r="T201" s="154"/>
      <c r="AT201" s="149" t="s">
        <v>157</v>
      </c>
      <c r="AU201" s="149" t="s">
        <v>155</v>
      </c>
      <c r="AV201" s="13" t="s">
        <v>155</v>
      </c>
      <c r="AW201" s="13" t="s">
        <v>3</v>
      </c>
      <c r="AX201" s="13" t="s">
        <v>82</v>
      </c>
      <c r="AY201" s="149" t="s">
        <v>146</v>
      </c>
    </row>
    <row r="202" spans="1:65" s="2" customFormat="1" ht="24.2" customHeight="1">
      <c r="A202" s="27"/>
      <c r="B202" s="134"/>
      <c r="C202" s="471" t="s">
        <v>311</v>
      </c>
      <c r="D202" s="471" t="s">
        <v>149</v>
      </c>
      <c r="E202" s="472" t="s">
        <v>318</v>
      </c>
      <c r="F202" s="473" t="s">
        <v>319</v>
      </c>
      <c r="G202" s="474" t="s">
        <v>231</v>
      </c>
      <c r="H202" s="475">
        <v>205.691</v>
      </c>
      <c r="I202" s="381"/>
      <c r="J202" s="476">
        <f>ROUND(I202*H202,2)</f>
        <v>0</v>
      </c>
      <c r="K202" s="473" t="s">
        <v>153</v>
      </c>
      <c r="L202" s="28"/>
      <c r="M202" s="141" t="s">
        <v>1</v>
      </c>
      <c r="N202" s="142" t="s">
        <v>40</v>
      </c>
      <c r="O202" s="143">
        <v>0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45" t="s">
        <v>223</v>
      </c>
      <c r="AT202" s="145" t="s">
        <v>149</v>
      </c>
      <c r="AU202" s="145" t="s">
        <v>155</v>
      </c>
      <c r="AY202" s="15" t="s">
        <v>146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5" t="s">
        <v>155</v>
      </c>
      <c r="BK202" s="146">
        <f>ROUND(I202*H202,2)</f>
        <v>0</v>
      </c>
      <c r="BL202" s="15" t="s">
        <v>223</v>
      </c>
      <c r="BM202" s="145" t="s">
        <v>523</v>
      </c>
    </row>
    <row r="203" spans="2:63" s="12" customFormat="1" ht="22.9" customHeight="1">
      <c r="B203" s="122"/>
      <c r="C203" s="460"/>
      <c r="D203" s="462" t="s">
        <v>73</v>
      </c>
      <c r="E203" s="469" t="s">
        <v>321</v>
      </c>
      <c r="F203" s="469" t="s">
        <v>322</v>
      </c>
      <c r="G203" s="460"/>
      <c r="H203" s="460"/>
      <c r="I203" s="504"/>
      <c r="J203" s="470">
        <f>BK203</f>
        <v>0</v>
      </c>
      <c r="K203" s="460"/>
      <c r="L203" s="122"/>
      <c r="M203" s="126"/>
      <c r="N203" s="127"/>
      <c r="O203" s="127"/>
      <c r="P203" s="128">
        <f>SUM(P204:P214)</f>
        <v>1.5092</v>
      </c>
      <c r="Q203" s="127"/>
      <c r="R203" s="128">
        <f>SUM(R204:R214)</f>
        <v>0.00048</v>
      </c>
      <c r="S203" s="127"/>
      <c r="T203" s="129">
        <f>SUM(T204:T214)</f>
        <v>0.19246000000000002</v>
      </c>
      <c r="AR203" s="123" t="s">
        <v>155</v>
      </c>
      <c r="AT203" s="130" t="s">
        <v>73</v>
      </c>
      <c r="AU203" s="130" t="s">
        <v>82</v>
      </c>
      <c r="AY203" s="123" t="s">
        <v>146</v>
      </c>
      <c r="BK203" s="131">
        <f>SUM(BK204:BK214)</f>
        <v>0</v>
      </c>
    </row>
    <row r="204" spans="1:65" s="2" customFormat="1" ht="24.2" customHeight="1">
      <c r="A204" s="27"/>
      <c r="B204" s="134"/>
      <c r="C204" s="471" t="s">
        <v>317</v>
      </c>
      <c r="D204" s="471" t="s">
        <v>149</v>
      </c>
      <c r="E204" s="472" t="s">
        <v>324</v>
      </c>
      <c r="F204" s="473" t="s">
        <v>678</v>
      </c>
      <c r="G204" s="474" t="s">
        <v>325</v>
      </c>
      <c r="H204" s="475">
        <v>1</v>
      </c>
      <c r="I204" s="381"/>
      <c r="J204" s="476">
        <f>ROUND(I204*H204,2)</f>
        <v>0</v>
      </c>
      <c r="K204" s="473" t="s">
        <v>1</v>
      </c>
      <c r="L204" s="28"/>
      <c r="M204" s="141" t="s">
        <v>1</v>
      </c>
      <c r="N204" s="142" t="s">
        <v>40</v>
      </c>
      <c r="O204" s="143">
        <v>0</v>
      </c>
      <c r="P204" s="143">
        <f>O204*H204</f>
        <v>0</v>
      </c>
      <c r="Q204" s="143">
        <v>0</v>
      </c>
      <c r="R204" s="143">
        <f>Q204*H204</f>
        <v>0</v>
      </c>
      <c r="S204" s="143">
        <v>0</v>
      </c>
      <c r="T204" s="144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45" t="s">
        <v>223</v>
      </c>
      <c r="AT204" s="145" t="s">
        <v>149</v>
      </c>
      <c r="AU204" s="145" t="s">
        <v>155</v>
      </c>
      <c r="AY204" s="15" t="s">
        <v>146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5" t="s">
        <v>155</v>
      </c>
      <c r="BK204" s="146">
        <f>ROUND(I204*H204,2)</f>
        <v>0</v>
      </c>
      <c r="BL204" s="15" t="s">
        <v>223</v>
      </c>
      <c r="BM204" s="145" t="s">
        <v>326</v>
      </c>
    </row>
    <row r="205" spans="2:51" s="13" customFormat="1" ht="12">
      <c r="B205" s="147"/>
      <c r="C205" s="481"/>
      <c r="D205" s="483" t="s">
        <v>157</v>
      </c>
      <c r="E205" s="484" t="s">
        <v>1</v>
      </c>
      <c r="F205" s="485" t="s">
        <v>327</v>
      </c>
      <c r="G205" s="481"/>
      <c r="H205" s="486">
        <v>1</v>
      </c>
      <c r="I205" s="505"/>
      <c r="J205" s="481"/>
      <c r="K205" s="481"/>
      <c r="L205" s="147"/>
      <c r="M205" s="152"/>
      <c r="N205" s="153"/>
      <c r="O205" s="153"/>
      <c r="P205" s="153"/>
      <c r="Q205" s="153"/>
      <c r="R205" s="153"/>
      <c r="S205" s="153"/>
      <c r="T205" s="154"/>
      <c r="AT205" s="149" t="s">
        <v>157</v>
      </c>
      <c r="AU205" s="149" t="s">
        <v>155</v>
      </c>
      <c r="AV205" s="13" t="s">
        <v>155</v>
      </c>
      <c r="AW205" s="13" t="s">
        <v>30</v>
      </c>
      <c r="AX205" s="13" t="s">
        <v>82</v>
      </c>
      <c r="AY205" s="149" t="s">
        <v>146</v>
      </c>
    </row>
    <row r="206" spans="1:65" s="2" customFormat="1" ht="16.5" customHeight="1">
      <c r="A206" s="27"/>
      <c r="B206" s="134"/>
      <c r="C206" s="471" t="s">
        <v>323</v>
      </c>
      <c r="D206" s="471" t="s">
        <v>149</v>
      </c>
      <c r="E206" s="472" t="s">
        <v>329</v>
      </c>
      <c r="F206" s="473" t="s">
        <v>330</v>
      </c>
      <c r="G206" s="474" t="s">
        <v>325</v>
      </c>
      <c r="H206" s="475">
        <v>3</v>
      </c>
      <c r="I206" s="381"/>
      <c r="J206" s="476">
        <f>ROUND(I206*H206,2)</f>
        <v>0</v>
      </c>
      <c r="K206" s="473" t="s">
        <v>1</v>
      </c>
      <c r="L206" s="28"/>
      <c r="M206" s="141" t="s">
        <v>1</v>
      </c>
      <c r="N206" s="142" t="s">
        <v>40</v>
      </c>
      <c r="O206" s="143">
        <v>0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45" t="s">
        <v>223</v>
      </c>
      <c r="AT206" s="145" t="s">
        <v>149</v>
      </c>
      <c r="AU206" s="145" t="s">
        <v>155</v>
      </c>
      <c r="AY206" s="15" t="s">
        <v>146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5" t="s">
        <v>155</v>
      </c>
      <c r="BK206" s="146">
        <f>ROUND(I206*H206,2)</f>
        <v>0</v>
      </c>
      <c r="BL206" s="15" t="s">
        <v>223</v>
      </c>
      <c r="BM206" s="145" t="s">
        <v>331</v>
      </c>
    </row>
    <row r="207" spans="2:51" s="13" customFormat="1" ht="12">
      <c r="B207" s="147"/>
      <c r="C207" s="481"/>
      <c r="D207" s="483" t="s">
        <v>157</v>
      </c>
      <c r="E207" s="484" t="s">
        <v>1</v>
      </c>
      <c r="F207" s="485" t="s">
        <v>669</v>
      </c>
      <c r="G207" s="481"/>
      <c r="H207" s="486">
        <v>3</v>
      </c>
      <c r="I207" s="505"/>
      <c r="J207" s="481"/>
      <c r="K207" s="481"/>
      <c r="L207" s="147"/>
      <c r="M207" s="152"/>
      <c r="N207" s="153"/>
      <c r="O207" s="153"/>
      <c r="P207" s="153"/>
      <c r="Q207" s="153"/>
      <c r="R207" s="153"/>
      <c r="S207" s="153"/>
      <c r="T207" s="154"/>
      <c r="AT207" s="149" t="s">
        <v>157</v>
      </c>
      <c r="AU207" s="149" t="s">
        <v>155</v>
      </c>
      <c r="AV207" s="13" t="s">
        <v>155</v>
      </c>
      <c r="AW207" s="13" t="s">
        <v>30</v>
      </c>
      <c r="AX207" s="13" t="s">
        <v>82</v>
      </c>
      <c r="AY207" s="149" t="s">
        <v>146</v>
      </c>
    </row>
    <row r="208" spans="1:65" s="2" customFormat="1" ht="33" customHeight="1">
      <c r="A208" s="27"/>
      <c r="B208" s="134"/>
      <c r="C208" s="471" t="s">
        <v>328</v>
      </c>
      <c r="D208" s="471" t="s">
        <v>149</v>
      </c>
      <c r="E208" s="472" t="s">
        <v>333</v>
      </c>
      <c r="F208" s="473" t="s">
        <v>334</v>
      </c>
      <c r="G208" s="474" t="s">
        <v>325</v>
      </c>
      <c r="H208" s="475">
        <v>1</v>
      </c>
      <c r="I208" s="381"/>
      <c r="J208" s="476">
        <f>ROUND(I208*H208,2)</f>
        <v>0</v>
      </c>
      <c r="K208" s="473" t="s">
        <v>1</v>
      </c>
      <c r="L208" s="28"/>
      <c r="M208" s="141" t="s">
        <v>1</v>
      </c>
      <c r="N208" s="142" t="s">
        <v>40</v>
      </c>
      <c r="O208" s="143">
        <v>0</v>
      </c>
      <c r="P208" s="143">
        <f>O208*H208</f>
        <v>0</v>
      </c>
      <c r="Q208" s="143">
        <v>0</v>
      </c>
      <c r="R208" s="143">
        <f>Q208*H208</f>
        <v>0</v>
      </c>
      <c r="S208" s="143">
        <v>0</v>
      </c>
      <c r="T208" s="144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45" t="s">
        <v>223</v>
      </c>
      <c r="AT208" s="145" t="s">
        <v>149</v>
      </c>
      <c r="AU208" s="145" t="s">
        <v>155</v>
      </c>
      <c r="AY208" s="15" t="s">
        <v>146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5" t="s">
        <v>155</v>
      </c>
      <c r="BK208" s="146">
        <f>ROUND(I208*H208,2)</f>
        <v>0</v>
      </c>
      <c r="BL208" s="15" t="s">
        <v>223</v>
      </c>
      <c r="BM208" s="145" t="s">
        <v>335</v>
      </c>
    </row>
    <row r="209" spans="2:51" s="13" customFormat="1" ht="12">
      <c r="B209" s="147"/>
      <c r="C209" s="481"/>
      <c r="D209" s="483" t="s">
        <v>157</v>
      </c>
      <c r="E209" s="484" t="s">
        <v>1</v>
      </c>
      <c r="F209" s="485" t="s">
        <v>336</v>
      </c>
      <c r="G209" s="481"/>
      <c r="H209" s="486">
        <v>1</v>
      </c>
      <c r="I209" s="505"/>
      <c r="J209" s="481"/>
      <c r="K209" s="481"/>
      <c r="L209" s="147"/>
      <c r="M209" s="152"/>
      <c r="N209" s="153"/>
      <c r="O209" s="153"/>
      <c r="P209" s="153"/>
      <c r="Q209" s="153"/>
      <c r="R209" s="153"/>
      <c r="S209" s="153"/>
      <c r="T209" s="154"/>
      <c r="AT209" s="149" t="s">
        <v>157</v>
      </c>
      <c r="AU209" s="149" t="s">
        <v>155</v>
      </c>
      <c r="AV209" s="13" t="s">
        <v>155</v>
      </c>
      <c r="AW209" s="13" t="s">
        <v>30</v>
      </c>
      <c r="AX209" s="13" t="s">
        <v>82</v>
      </c>
      <c r="AY209" s="149" t="s">
        <v>146</v>
      </c>
    </row>
    <row r="210" spans="1:65" s="2" customFormat="1" ht="16.5" customHeight="1">
      <c r="A210" s="27"/>
      <c r="B210" s="134"/>
      <c r="C210" s="471" t="s">
        <v>337</v>
      </c>
      <c r="D210" s="471" t="s">
        <v>149</v>
      </c>
      <c r="E210" s="472" t="s">
        <v>339</v>
      </c>
      <c r="F210" s="473" t="s">
        <v>340</v>
      </c>
      <c r="G210" s="474" t="s">
        <v>152</v>
      </c>
      <c r="H210" s="475">
        <v>2.8</v>
      </c>
      <c r="I210" s="381"/>
      <c r="J210" s="476">
        <f aca="true" t="shared" si="10" ref="J210:J214">ROUND(I210*H210,2)</f>
        <v>0</v>
      </c>
      <c r="K210" s="473" t="s">
        <v>153</v>
      </c>
      <c r="L210" s="28"/>
      <c r="M210" s="141" t="s">
        <v>1</v>
      </c>
      <c r="N210" s="142" t="s">
        <v>40</v>
      </c>
      <c r="O210" s="143">
        <v>0.164</v>
      </c>
      <c r="P210" s="143">
        <f aca="true" t="shared" si="11" ref="P210:P214">O210*H210</f>
        <v>0.4592</v>
      </c>
      <c r="Q210" s="143">
        <v>0</v>
      </c>
      <c r="R210" s="143">
        <f aca="true" t="shared" si="12" ref="R210:R214">Q210*H210</f>
        <v>0</v>
      </c>
      <c r="S210" s="143">
        <v>0.01695</v>
      </c>
      <c r="T210" s="144">
        <f aca="true" t="shared" si="13" ref="T210:T214">S210*H210</f>
        <v>0.047459999999999995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45" t="s">
        <v>223</v>
      </c>
      <c r="AT210" s="145" t="s">
        <v>149</v>
      </c>
      <c r="AU210" s="145" t="s">
        <v>155</v>
      </c>
      <c r="AY210" s="15" t="s">
        <v>146</v>
      </c>
      <c r="BE210" s="146">
        <f aca="true" t="shared" si="14" ref="BE210:BE214">IF(N210="základní",J210,0)</f>
        <v>0</v>
      </c>
      <c r="BF210" s="146">
        <f aca="true" t="shared" si="15" ref="BF210:BF214">IF(N210="snížená",J210,0)</f>
        <v>0</v>
      </c>
      <c r="BG210" s="146">
        <f aca="true" t="shared" si="16" ref="BG210:BG214">IF(N210="zákl. přenesená",J210,0)</f>
        <v>0</v>
      </c>
      <c r="BH210" s="146">
        <f aca="true" t="shared" si="17" ref="BH210:BH214">IF(N210="sníž. přenesená",J210,0)</f>
        <v>0</v>
      </c>
      <c r="BI210" s="146">
        <f aca="true" t="shared" si="18" ref="BI210:BI214">IF(N210="nulová",J210,0)</f>
        <v>0</v>
      </c>
      <c r="BJ210" s="15" t="s">
        <v>155</v>
      </c>
      <c r="BK210" s="146">
        <f aca="true" t="shared" si="19" ref="BK210:BK214">ROUND(I210*H210,2)</f>
        <v>0</v>
      </c>
      <c r="BL210" s="15" t="s">
        <v>223</v>
      </c>
      <c r="BM210" s="145" t="s">
        <v>341</v>
      </c>
    </row>
    <row r="211" spans="1:65" s="2" customFormat="1" ht="24.2" customHeight="1">
      <c r="A211" s="27"/>
      <c r="B211" s="134"/>
      <c r="C211" s="471" t="s">
        <v>338</v>
      </c>
      <c r="D211" s="471" t="s">
        <v>149</v>
      </c>
      <c r="E211" s="472" t="s">
        <v>343</v>
      </c>
      <c r="F211" s="473" t="s">
        <v>344</v>
      </c>
      <c r="G211" s="474" t="s">
        <v>345</v>
      </c>
      <c r="H211" s="475">
        <v>1</v>
      </c>
      <c r="I211" s="381"/>
      <c r="J211" s="476">
        <f t="shared" si="10"/>
        <v>0</v>
      </c>
      <c r="K211" s="473" t="s">
        <v>153</v>
      </c>
      <c r="L211" s="28"/>
      <c r="M211" s="141" t="s">
        <v>1</v>
      </c>
      <c r="N211" s="142" t="s">
        <v>40</v>
      </c>
      <c r="O211" s="143">
        <v>0.75</v>
      </c>
      <c r="P211" s="143">
        <f t="shared" si="11"/>
        <v>0.75</v>
      </c>
      <c r="Q211" s="143">
        <v>0</v>
      </c>
      <c r="R211" s="143">
        <f t="shared" si="12"/>
        <v>0</v>
      </c>
      <c r="S211" s="143">
        <v>0.001</v>
      </c>
      <c r="T211" s="144">
        <f t="shared" si="13"/>
        <v>0.001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45" t="s">
        <v>223</v>
      </c>
      <c r="AT211" s="145" t="s">
        <v>149</v>
      </c>
      <c r="AU211" s="145" t="s">
        <v>155</v>
      </c>
      <c r="AY211" s="15" t="s">
        <v>146</v>
      </c>
      <c r="BE211" s="146">
        <f t="shared" si="14"/>
        <v>0</v>
      </c>
      <c r="BF211" s="146">
        <f t="shared" si="15"/>
        <v>0</v>
      </c>
      <c r="BG211" s="146">
        <f t="shared" si="16"/>
        <v>0</v>
      </c>
      <c r="BH211" s="146">
        <f t="shared" si="17"/>
        <v>0</v>
      </c>
      <c r="BI211" s="146">
        <f t="shared" si="18"/>
        <v>0</v>
      </c>
      <c r="BJ211" s="15" t="s">
        <v>155</v>
      </c>
      <c r="BK211" s="146">
        <f t="shared" si="19"/>
        <v>0</v>
      </c>
      <c r="BL211" s="15" t="s">
        <v>223</v>
      </c>
      <c r="BM211" s="145" t="s">
        <v>524</v>
      </c>
    </row>
    <row r="212" spans="1:65" s="2" customFormat="1" ht="16.5" customHeight="1">
      <c r="A212" s="27"/>
      <c r="B212" s="134"/>
      <c r="C212" s="491" t="s">
        <v>342</v>
      </c>
      <c r="D212" s="491" t="s">
        <v>312</v>
      </c>
      <c r="E212" s="492" t="s">
        <v>348</v>
      </c>
      <c r="F212" s="493" t="s">
        <v>349</v>
      </c>
      <c r="G212" s="494" t="s">
        <v>345</v>
      </c>
      <c r="H212" s="495">
        <v>1</v>
      </c>
      <c r="I212" s="382"/>
      <c r="J212" s="496">
        <f t="shared" si="10"/>
        <v>0</v>
      </c>
      <c r="K212" s="493" t="s">
        <v>153</v>
      </c>
      <c r="L212" s="155"/>
      <c r="M212" s="156" t="s">
        <v>1</v>
      </c>
      <c r="N212" s="157" t="s">
        <v>40</v>
      </c>
      <c r="O212" s="143">
        <v>0</v>
      </c>
      <c r="P212" s="143">
        <f t="shared" si="11"/>
        <v>0</v>
      </c>
      <c r="Q212" s="143">
        <v>0.00048</v>
      </c>
      <c r="R212" s="143">
        <f t="shared" si="12"/>
        <v>0.00048</v>
      </c>
      <c r="S212" s="143">
        <v>0</v>
      </c>
      <c r="T212" s="144">
        <f t="shared" si="13"/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45" t="s">
        <v>311</v>
      </c>
      <c r="AT212" s="145" t="s">
        <v>312</v>
      </c>
      <c r="AU212" s="145" t="s">
        <v>155</v>
      </c>
      <c r="AY212" s="15" t="s">
        <v>146</v>
      </c>
      <c r="BE212" s="146">
        <f t="shared" si="14"/>
        <v>0</v>
      </c>
      <c r="BF212" s="146">
        <f t="shared" si="15"/>
        <v>0</v>
      </c>
      <c r="BG212" s="146">
        <f t="shared" si="16"/>
        <v>0</v>
      </c>
      <c r="BH212" s="146">
        <f t="shared" si="17"/>
        <v>0</v>
      </c>
      <c r="BI212" s="146">
        <f t="shared" si="18"/>
        <v>0</v>
      </c>
      <c r="BJ212" s="15" t="s">
        <v>155</v>
      </c>
      <c r="BK212" s="146">
        <f t="shared" si="19"/>
        <v>0</v>
      </c>
      <c r="BL212" s="15" t="s">
        <v>223</v>
      </c>
      <c r="BM212" s="145" t="s">
        <v>525</v>
      </c>
    </row>
    <row r="213" spans="1:65" s="2" customFormat="1" ht="24.2" customHeight="1">
      <c r="A213" s="27"/>
      <c r="B213" s="134"/>
      <c r="C213" s="471" t="s">
        <v>347</v>
      </c>
      <c r="D213" s="471" t="s">
        <v>149</v>
      </c>
      <c r="E213" s="472" t="s">
        <v>352</v>
      </c>
      <c r="F213" s="473" t="s">
        <v>353</v>
      </c>
      <c r="G213" s="474" t="s">
        <v>345</v>
      </c>
      <c r="H213" s="475">
        <v>6</v>
      </c>
      <c r="I213" s="381"/>
      <c r="J213" s="476">
        <f t="shared" si="10"/>
        <v>0</v>
      </c>
      <c r="K213" s="473" t="s">
        <v>153</v>
      </c>
      <c r="L213" s="28"/>
      <c r="M213" s="141" t="s">
        <v>1</v>
      </c>
      <c r="N213" s="142" t="s">
        <v>40</v>
      </c>
      <c r="O213" s="143">
        <v>0.05</v>
      </c>
      <c r="P213" s="143">
        <f t="shared" si="11"/>
        <v>0.30000000000000004</v>
      </c>
      <c r="Q213" s="143">
        <v>0</v>
      </c>
      <c r="R213" s="143">
        <f t="shared" si="12"/>
        <v>0</v>
      </c>
      <c r="S213" s="143">
        <v>0.024</v>
      </c>
      <c r="T213" s="144">
        <f t="shared" si="13"/>
        <v>0.14400000000000002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45" t="s">
        <v>223</v>
      </c>
      <c r="AT213" s="145" t="s">
        <v>149</v>
      </c>
      <c r="AU213" s="145" t="s">
        <v>155</v>
      </c>
      <c r="AY213" s="15" t="s">
        <v>146</v>
      </c>
      <c r="BE213" s="146">
        <f t="shared" si="14"/>
        <v>0</v>
      </c>
      <c r="BF213" s="146">
        <f t="shared" si="15"/>
        <v>0</v>
      </c>
      <c r="BG213" s="146">
        <f t="shared" si="16"/>
        <v>0</v>
      </c>
      <c r="BH213" s="146">
        <f t="shared" si="17"/>
        <v>0</v>
      </c>
      <c r="BI213" s="146">
        <f t="shared" si="18"/>
        <v>0</v>
      </c>
      <c r="BJ213" s="15" t="s">
        <v>155</v>
      </c>
      <c r="BK213" s="146">
        <f t="shared" si="19"/>
        <v>0</v>
      </c>
      <c r="BL213" s="15" t="s">
        <v>223</v>
      </c>
      <c r="BM213" s="145" t="s">
        <v>354</v>
      </c>
    </row>
    <row r="214" spans="1:65" s="2" customFormat="1" ht="24.2" customHeight="1">
      <c r="A214" s="27"/>
      <c r="B214" s="134"/>
      <c r="C214" s="471" t="s">
        <v>351</v>
      </c>
      <c r="D214" s="471" t="s">
        <v>149</v>
      </c>
      <c r="E214" s="472" t="s">
        <v>356</v>
      </c>
      <c r="F214" s="473" t="s">
        <v>357</v>
      </c>
      <c r="G214" s="474" t="s">
        <v>231</v>
      </c>
      <c r="H214" s="475">
        <v>500.51</v>
      </c>
      <c r="I214" s="381"/>
      <c r="J214" s="476">
        <f t="shared" si="10"/>
        <v>0</v>
      </c>
      <c r="K214" s="473" t="s">
        <v>153</v>
      </c>
      <c r="L214" s="28"/>
      <c r="M214" s="141" t="s">
        <v>1</v>
      </c>
      <c r="N214" s="142" t="s">
        <v>40</v>
      </c>
      <c r="O214" s="143">
        <v>0</v>
      </c>
      <c r="P214" s="143">
        <f t="shared" si="11"/>
        <v>0</v>
      </c>
      <c r="Q214" s="143">
        <v>0</v>
      </c>
      <c r="R214" s="143">
        <f t="shared" si="12"/>
        <v>0</v>
      </c>
      <c r="S214" s="143">
        <v>0</v>
      </c>
      <c r="T214" s="144">
        <f t="shared" si="13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45" t="s">
        <v>223</v>
      </c>
      <c r="AT214" s="145" t="s">
        <v>149</v>
      </c>
      <c r="AU214" s="145" t="s">
        <v>155</v>
      </c>
      <c r="AY214" s="15" t="s">
        <v>146</v>
      </c>
      <c r="BE214" s="146">
        <f t="shared" si="14"/>
        <v>0</v>
      </c>
      <c r="BF214" s="146">
        <f t="shared" si="15"/>
        <v>0</v>
      </c>
      <c r="BG214" s="146">
        <f t="shared" si="16"/>
        <v>0</v>
      </c>
      <c r="BH214" s="146">
        <f t="shared" si="17"/>
        <v>0</v>
      </c>
      <c r="BI214" s="146">
        <f t="shared" si="18"/>
        <v>0</v>
      </c>
      <c r="BJ214" s="15" t="s">
        <v>155</v>
      </c>
      <c r="BK214" s="146">
        <f t="shared" si="19"/>
        <v>0</v>
      </c>
      <c r="BL214" s="15" t="s">
        <v>223</v>
      </c>
      <c r="BM214" s="145" t="s">
        <v>358</v>
      </c>
    </row>
    <row r="215" spans="2:63" s="12" customFormat="1" ht="22.9" customHeight="1">
      <c r="B215" s="122"/>
      <c r="C215" s="460"/>
      <c r="D215" s="462" t="s">
        <v>73</v>
      </c>
      <c r="E215" s="469" t="s">
        <v>359</v>
      </c>
      <c r="F215" s="469" t="s">
        <v>360</v>
      </c>
      <c r="G215" s="460"/>
      <c r="H215" s="460"/>
      <c r="I215" s="504"/>
      <c r="J215" s="470">
        <f>BK215</f>
        <v>0</v>
      </c>
      <c r="K215" s="460"/>
      <c r="L215" s="122"/>
      <c r="M215" s="126"/>
      <c r="N215" s="127"/>
      <c r="O215" s="127"/>
      <c r="P215" s="128">
        <f>SUM(P216:P223)</f>
        <v>2.941492</v>
      </c>
      <c r="Q215" s="127"/>
      <c r="R215" s="128">
        <f>SUM(R216:R223)</f>
        <v>0.1069329</v>
      </c>
      <c r="S215" s="127"/>
      <c r="T215" s="129">
        <f>SUM(T216:T223)</f>
        <v>0</v>
      </c>
      <c r="AR215" s="123" t="s">
        <v>155</v>
      </c>
      <c r="AT215" s="130" t="s">
        <v>73</v>
      </c>
      <c r="AU215" s="130" t="s">
        <v>82</v>
      </c>
      <c r="AY215" s="123" t="s">
        <v>146</v>
      </c>
      <c r="BK215" s="131">
        <f>SUM(BK216:BK223)</f>
        <v>0</v>
      </c>
    </row>
    <row r="216" spans="1:65" s="2" customFormat="1" ht="16.5" customHeight="1">
      <c r="A216" s="27"/>
      <c r="B216" s="134"/>
      <c r="C216" s="471" t="s">
        <v>355</v>
      </c>
      <c r="D216" s="471" t="s">
        <v>149</v>
      </c>
      <c r="E216" s="472" t="s">
        <v>362</v>
      </c>
      <c r="F216" s="473" t="s">
        <v>363</v>
      </c>
      <c r="G216" s="474" t="s">
        <v>152</v>
      </c>
      <c r="H216" s="475">
        <v>3.968</v>
      </c>
      <c r="I216" s="381"/>
      <c r="J216" s="476">
        <f>ROUND(I216*H216,2)</f>
        <v>0</v>
      </c>
      <c r="K216" s="473" t="s">
        <v>153</v>
      </c>
      <c r="L216" s="28"/>
      <c r="M216" s="141" t="s">
        <v>1</v>
      </c>
      <c r="N216" s="142" t="s">
        <v>40</v>
      </c>
      <c r="O216" s="143">
        <v>0.044</v>
      </c>
      <c r="P216" s="143">
        <f>O216*H216</f>
        <v>0.174592</v>
      </c>
      <c r="Q216" s="143">
        <v>0.0003</v>
      </c>
      <c r="R216" s="143">
        <f>Q216*H216</f>
        <v>0.0011903999999999999</v>
      </c>
      <c r="S216" s="143">
        <v>0</v>
      </c>
      <c r="T216" s="144">
        <f>S216*H216</f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45" t="s">
        <v>223</v>
      </c>
      <c r="AT216" s="145" t="s">
        <v>149</v>
      </c>
      <c r="AU216" s="145" t="s">
        <v>155</v>
      </c>
      <c r="AY216" s="15" t="s">
        <v>146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5" t="s">
        <v>155</v>
      </c>
      <c r="BK216" s="146">
        <f>ROUND(I216*H216,2)</f>
        <v>0</v>
      </c>
      <c r="BL216" s="15" t="s">
        <v>223</v>
      </c>
      <c r="BM216" s="145" t="s">
        <v>364</v>
      </c>
    </row>
    <row r="217" spans="2:51" s="13" customFormat="1" ht="12">
      <c r="B217" s="147"/>
      <c r="C217" s="481"/>
      <c r="D217" s="483" t="s">
        <v>157</v>
      </c>
      <c r="E217" s="484" t="s">
        <v>1</v>
      </c>
      <c r="F217" s="485" t="s">
        <v>526</v>
      </c>
      <c r="G217" s="481"/>
      <c r="H217" s="486">
        <v>3.968</v>
      </c>
      <c r="I217" s="505"/>
      <c r="J217" s="481"/>
      <c r="K217" s="481"/>
      <c r="L217" s="147"/>
      <c r="M217" s="152"/>
      <c r="N217" s="153"/>
      <c r="O217" s="153"/>
      <c r="P217" s="153"/>
      <c r="Q217" s="153"/>
      <c r="R217" s="153"/>
      <c r="S217" s="153"/>
      <c r="T217" s="154"/>
      <c r="AT217" s="149" t="s">
        <v>157</v>
      </c>
      <c r="AU217" s="149" t="s">
        <v>155</v>
      </c>
      <c r="AV217" s="13" t="s">
        <v>155</v>
      </c>
      <c r="AW217" s="13" t="s">
        <v>30</v>
      </c>
      <c r="AX217" s="13" t="s">
        <v>82</v>
      </c>
      <c r="AY217" s="149" t="s">
        <v>146</v>
      </c>
    </row>
    <row r="218" spans="1:65" s="2" customFormat="1" ht="21.75" customHeight="1">
      <c r="A218" s="27"/>
      <c r="B218" s="134"/>
      <c r="C218" s="471" t="s">
        <v>361</v>
      </c>
      <c r="D218" s="471" t="s">
        <v>149</v>
      </c>
      <c r="E218" s="472" t="s">
        <v>367</v>
      </c>
      <c r="F218" s="473" t="s">
        <v>368</v>
      </c>
      <c r="G218" s="474" t="s">
        <v>152</v>
      </c>
      <c r="H218" s="475">
        <v>3.45</v>
      </c>
      <c r="I218" s="381"/>
      <c r="J218" s="476">
        <f>ROUND(I218*H218,2)</f>
        <v>0</v>
      </c>
      <c r="K218" s="473" t="s">
        <v>153</v>
      </c>
      <c r="L218" s="28"/>
      <c r="M218" s="141" t="s">
        <v>1</v>
      </c>
      <c r="N218" s="142" t="s">
        <v>40</v>
      </c>
      <c r="O218" s="143">
        <v>0.192</v>
      </c>
      <c r="P218" s="143">
        <f>O218*H218</f>
        <v>0.6624000000000001</v>
      </c>
      <c r="Q218" s="143">
        <v>0.00455</v>
      </c>
      <c r="R218" s="143">
        <f>Q218*H218</f>
        <v>0.015697500000000003</v>
      </c>
      <c r="S218" s="143">
        <v>0</v>
      </c>
      <c r="T218" s="144">
        <f>S218*H218</f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45" t="s">
        <v>223</v>
      </c>
      <c r="AT218" s="145" t="s">
        <v>149</v>
      </c>
      <c r="AU218" s="145" t="s">
        <v>155</v>
      </c>
      <c r="AY218" s="15" t="s">
        <v>146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5" t="s">
        <v>155</v>
      </c>
      <c r="BK218" s="146">
        <f>ROUND(I218*H218,2)</f>
        <v>0</v>
      </c>
      <c r="BL218" s="15" t="s">
        <v>223</v>
      </c>
      <c r="BM218" s="145" t="s">
        <v>369</v>
      </c>
    </row>
    <row r="219" spans="1:65" s="2" customFormat="1" ht="24.2" customHeight="1">
      <c r="A219" s="27"/>
      <c r="B219" s="134"/>
      <c r="C219" s="471" t="s">
        <v>366</v>
      </c>
      <c r="D219" s="471" t="s">
        <v>149</v>
      </c>
      <c r="E219" s="472" t="s">
        <v>371</v>
      </c>
      <c r="F219" s="473" t="s">
        <v>372</v>
      </c>
      <c r="G219" s="474" t="s">
        <v>152</v>
      </c>
      <c r="H219" s="475">
        <v>3.45</v>
      </c>
      <c r="I219" s="381"/>
      <c r="J219" s="476">
        <f>ROUND(I219*H219,2)</f>
        <v>0</v>
      </c>
      <c r="K219" s="473" t="s">
        <v>153</v>
      </c>
      <c r="L219" s="28"/>
      <c r="M219" s="141" t="s">
        <v>1</v>
      </c>
      <c r="N219" s="142" t="s">
        <v>40</v>
      </c>
      <c r="O219" s="143">
        <v>0.61</v>
      </c>
      <c r="P219" s="143">
        <f>O219*H219</f>
        <v>2.1045000000000003</v>
      </c>
      <c r="Q219" s="143">
        <v>0.0063</v>
      </c>
      <c r="R219" s="143">
        <f>Q219*H219</f>
        <v>0.021735</v>
      </c>
      <c r="S219" s="143">
        <v>0</v>
      </c>
      <c r="T219" s="144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45" t="s">
        <v>223</v>
      </c>
      <c r="AT219" s="145" t="s">
        <v>149</v>
      </c>
      <c r="AU219" s="145" t="s">
        <v>155</v>
      </c>
      <c r="AY219" s="15" t="s">
        <v>146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5" t="s">
        <v>155</v>
      </c>
      <c r="BK219" s="146">
        <f>ROUND(I219*H219,2)</f>
        <v>0</v>
      </c>
      <c r="BL219" s="15" t="s">
        <v>223</v>
      </c>
      <c r="BM219" s="145" t="s">
        <v>373</v>
      </c>
    </row>
    <row r="220" spans="2:51" s="13" customFormat="1" ht="12">
      <c r="B220" s="147"/>
      <c r="C220" s="481"/>
      <c r="D220" s="483" t="s">
        <v>157</v>
      </c>
      <c r="E220" s="484" t="s">
        <v>1</v>
      </c>
      <c r="F220" s="485" t="s">
        <v>527</v>
      </c>
      <c r="G220" s="481"/>
      <c r="H220" s="486">
        <v>3.45</v>
      </c>
      <c r="I220" s="505"/>
      <c r="J220" s="481"/>
      <c r="K220" s="481"/>
      <c r="L220" s="147"/>
      <c r="M220" s="152"/>
      <c r="N220" s="153"/>
      <c r="O220" s="153"/>
      <c r="P220" s="153"/>
      <c r="Q220" s="153"/>
      <c r="R220" s="153"/>
      <c r="S220" s="153"/>
      <c r="T220" s="154"/>
      <c r="AT220" s="149" t="s">
        <v>157</v>
      </c>
      <c r="AU220" s="149" t="s">
        <v>155</v>
      </c>
      <c r="AV220" s="13" t="s">
        <v>155</v>
      </c>
      <c r="AW220" s="13" t="s">
        <v>30</v>
      </c>
      <c r="AX220" s="13" t="s">
        <v>82</v>
      </c>
      <c r="AY220" s="149" t="s">
        <v>146</v>
      </c>
    </row>
    <row r="221" spans="1:65" s="2" customFormat="1" ht="24.2" customHeight="1">
      <c r="A221" s="27"/>
      <c r="B221" s="134"/>
      <c r="C221" s="491" t="s">
        <v>370</v>
      </c>
      <c r="D221" s="491" t="s">
        <v>312</v>
      </c>
      <c r="E221" s="492" t="s">
        <v>375</v>
      </c>
      <c r="F221" s="493" t="s">
        <v>376</v>
      </c>
      <c r="G221" s="494" t="s">
        <v>152</v>
      </c>
      <c r="H221" s="495">
        <v>3.795</v>
      </c>
      <c r="I221" s="382"/>
      <c r="J221" s="496">
        <f>ROUND(I221*H221,2)</f>
        <v>0</v>
      </c>
      <c r="K221" s="493" t="s">
        <v>153</v>
      </c>
      <c r="L221" s="155"/>
      <c r="M221" s="156" t="s">
        <v>1</v>
      </c>
      <c r="N221" s="157" t="s">
        <v>40</v>
      </c>
      <c r="O221" s="143">
        <v>0</v>
      </c>
      <c r="P221" s="143">
        <f>O221*H221</f>
        <v>0</v>
      </c>
      <c r="Q221" s="143">
        <v>0.018</v>
      </c>
      <c r="R221" s="143">
        <f>Q221*H221</f>
        <v>0.06831</v>
      </c>
      <c r="S221" s="143">
        <v>0</v>
      </c>
      <c r="T221" s="144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45" t="s">
        <v>311</v>
      </c>
      <c r="AT221" s="145" t="s">
        <v>312</v>
      </c>
      <c r="AU221" s="145" t="s">
        <v>155</v>
      </c>
      <c r="AY221" s="15" t="s">
        <v>146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5" t="s">
        <v>155</v>
      </c>
      <c r="BK221" s="146">
        <f>ROUND(I221*H221,2)</f>
        <v>0</v>
      </c>
      <c r="BL221" s="15" t="s">
        <v>223</v>
      </c>
      <c r="BM221" s="145" t="s">
        <v>377</v>
      </c>
    </row>
    <row r="222" spans="2:51" s="13" customFormat="1" ht="12">
      <c r="B222" s="147"/>
      <c r="C222" s="481"/>
      <c r="D222" s="483" t="s">
        <v>157</v>
      </c>
      <c r="E222" s="481"/>
      <c r="F222" s="485" t="s">
        <v>528</v>
      </c>
      <c r="G222" s="481"/>
      <c r="H222" s="486">
        <v>3.795</v>
      </c>
      <c r="I222" s="505"/>
      <c r="J222" s="481"/>
      <c r="K222" s="481"/>
      <c r="L222" s="147"/>
      <c r="M222" s="152"/>
      <c r="N222" s="153"/>
      <c r="O222" s="153"/>
      <c r="P222" s="153"/>
      <c r="Q222" s="153"/>
      <c r="R222" s="153"/>
      <c r="S222" s="153"/>
      <c r="T222" s="154"/>
      <c r="AT222" s="149" t="s">
        <v>157</v>
      </c>
      <c r="AU222" s="149" t="s">
        <v>155</v>
      </c>
      <c r="AV222" s="13" t="s">
        <v>155</v>
      </c>
      <c r="AW222" s="13" t="s">
        <v>3</v>
      </c>
      <c r="AX222" s="13" t="s">
        <v>82</v>
      </c>
      <c r="AY222" s="149" t="s">
        <v>146</v>
      </c>
    </row>
    <row r="223" spans="1:65" s="2" customFormat="1" ht="24.2" customHeight="1">
      <c r="A223" s="27"/>
      <c r="B223" s="134"/>
      <c r="C223" s="471" t="s">
        <v>374</v>
      </c>
      <c r="D223" s="471" t="s">
        <v>149</v>
      </c>
      <c r="E223" s="472" t="s">
        <v>380</v>
      </c>
      <c r="F223" s="473" t="s">
        <v>381</v>
      </c>
      <c r="G223" s="474" t="s">
        <v>231</v>
      </c>
      <c r="H223" s="475">
        <v>44.01</v>
      </c>
      <c r="I223" s="381"/>
      <c r="J223" s="476">
        <f>ROUND(I223*H223,2)</f>
        <v>0</v>
      </c>
      <c r="K223" s="473" t="s">
        <v>153</v>
      </c>
      <c r="L223" s="28"/>
      <c r="M223" s="141" t="s">
        <v>1</v>
      </c>
      <c r="N223" s="142" t="s">
        <v>40</v>
      </c>
      <c r="O223" s="143">
        <v>0</v>
      </c>
      <c r="P223" s="143">
        <f>O223*H223</f>
        <v>0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45" t="s">
        <v>223</v>
      </c>
      <c r="AT223" s="145" t="s">
        <v>149</v>
      </c>
      <c r="AU223" s="145" t="s">
        <v>155</v>
      </c>
      <c r="AY223" s="15" t="s">
        <v>146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5" t="s">
        <v>155</v>
      </c>
      <c r="BK223" s="146">
        <f>ROUND(I223*H223,2)</f>
        <v>0</v>
      </c>
      <c r="BL223" s="15" t="s">
        <v>223</v>
      </c>
      <c r="BM223" s="145" t="s">
        <v>382</v>
      </c>
    </row>
    <row r="224" spans="2:63" s="12" customFormat="1" ht="22.9" customHeight="1">
      <c r="B224" s="122"/>
      <c r="C224" s="460"/>
      <c r="D224" s="462" t="s">
        <v>73</v>
      </c>
      <c r="E224" s="469" t="s">
        <v>383</v>
      </c>
      <c r="F224" s="469" t="s">
        <v>384</v>
      </c>
      <c r="G224" s="460"/>
      <c r="H224" s="460"/>
      <c r="I224" s="504"/>
      <c r="J224" s="470">
        <f>BK224</f>
        <v>0</v>
      </c>
      <c r="K224" s="460"/>
      <c r="L224" s="122"/>
      <c r="M224" s="126"/>
      <c r="N224" s="127"/>
      <c r="O224" s="127"/>
      <c r="P224" s="128">
        <f>SUM(P225:P238)</f>
        <v>41.380818000000005</v>
      </c>
      <c r="Q224" s="127"/>
      <c r="R224" s="128">
        <f>SUM(R225:R238)</f>
        <v>0.3146855800000001</v>
      </c>
      <c r="S224" s="127"/>
      <c r="T224" s="129">
        <f>SUM(T225:T238)</f>
        <v>0.11694349999999999</v>
      </c>
      <c r="AR224" s="123" t="s">
        <v>155</v>
      </c>
      <c r="AT224" s="130" t="s">
        <v>73</v>
      </c>
      <c r="AU224" s="130" t="s">
        <v>82</v>
      </c>
      <c r="AY224" s="123" t="s">
        <v>146</v>
      </c>
      <c r="BK224" s="131">
        <f>SUM(BK225:BK238)</f>
        <v>0</v>
      </c>
    </row>
    <row r="225" spans="1:65" s="2" customFormat="1" ht="24.2" customHeight="1">
      <c r="A225" s="27"/>
      <c r="B225" s="134"/>
      <c r="C225" s="471" t="s">
        <v>379</v>
      </c>
      <c r="D225" s="471" t="s">
        <v>149</v>
      </c>
      <c r="E225" s="472" t="s">
        <v>386</v>
      </c>
      <c r="F225" s="473" t="s">
        <v>387</v>
      </c>
      <c r="G225" s="474" t="s">
        <v>152</v>
      </c>
      <c r="H225" s="475">
        <v>40.304</v>
      </c>
      <c r="I225" s="381"/>
      <c r="J225" s="476">
        <f>ROUND(I225*H225,2)</f>
        <v>0</v>
      </c>
      <c r="K225" s="473" t="s">
        <v>153</v>
      </c>
      <c r="L225" s="28"/>
      <c r="M225" s="141" t="s">
        <v>1</v>
      </c>
      <c r="N225" s="142" t="s">
        <v>40</v>
      </c>
      <c r="O225" s="143">
        <v>0.058</v>
      </c>
      <c r="P225" s="143">
        <f>O225*H225</f>
        <v>2.337632</v>
      </c>
      <c r="Q225" s="143">
        <v>3E-05</v>
      </c>
      <c r="R225" s="143">
        <f>Q225*H225</f>
        <v>0.0012091200000000002</v>
      </c>
      <c r="S225" s="143">
        <v>0</v>
      </c>
      <c r="T225" s="144">
        <f>S225*H225</f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45" t="s">
        <v>223</v>
      </c>
      <c r="AT225" s="145" t="s">
        <v>149</v>
      </c>
      <c r="AU225" s="145" t="s">
        <v>155</v>
      </c>
      <c r="AY225" s="15" t="s">
        <v>146</v>
      </c>
      <c r="BE225" s="146">
        <f>IF(N225="základní",J225,0)</f>
        <v>0</v>
      </c>
      <c r="BF225" s="146">
        <f>IF(N225="snížená",J225,0)</f>
        <v>0</v>
      </c>
      <c r="BG225" s="146">
        <f>IF(N225="zákl. přenesená",J225,0)</f>
        <v>0</v>
      </c>
      <c r="BH225" s="146">
        <f>IF(N225="sníž. přenesená",J225,0)</f>
        <v>0</v>
      </c>
      <c r="BI225" s="146">
        <f>IF(N225="nulová",J225,0)</f>
        <v>0</v>
      </c>
      <c r="BJ225" s="15" t="s">
        <v>155</v>
      </c>
      <c r="BK225" s="146">
        <f>ROUND(I225*H225,2)</f>
        <v>0</v>
      </c>
      <c r="BL225" s="15" t="s">
        <v>223</v>
      </c>
      <c r="BM225" s="145" t="s">
        <v>388</v>
      </c>
    </row>
    <row r="226" spans="2:51" s="13" customFormat="1" ht="12">
      <c r="B226" s="147"/>
      <c r="C226" s="481"/>
      <c r="D226" s="483" t="s">
        <v>157</v>
      </c>
      <c r="E226" s="484" t="s">
        <v>1</v>
      </c>
      <c r="F226" s="485" t="s">
        <v>529</v>
      </c>
      <c r="G226" s="481"/>
      <c r="H226" s="486">
        <v>40.304</v>
      </c>
      <c r="I226" s="505"/>
      <c r="J226" s="481"/>
      <c r="K226" s="481"/>
      <c r="L226" s="147"/>
      <c r="M226" s="152"/>
      <c r="N226" s="153"/>
      <c r="O226" s="153"/>
      <c r="P226" s="153"/>
      <c r="Q226" s="153"/>
      <c r="R226" s="153"/>
      <c r="S226" s="153"/>
      <c r="T226" s="154"/>
      <c r="AT226" s="149" t="s">
        <v>157</v>
      </c>
      <c r="AU226" s="149" t="s">
        <v>155</v>
      </c>
      <c r="AV226" s="13" t="s">
        <v>155</v>
      </c>
      <c r="AW226" s="13" t="s">
        <v>30</v>
      </c>
      <c r="AX226" s="13" t="s">
        <v>82</v>
      </c>
      <c r="AY226" s="149" t="s">
        <v>146</v>
      </c>
    </row>
    <row r="227" spans="1:65" s="2" customFormat="1" ht="24.2" customHeight="1">
      <c r="A227" s="27"/>
      <c r="B227" s="134"/>
      <c r="C227" s="471" t="s">
        <v>385</v>
      </c>
      <c r="D227" s="471" t="s">
        <v>149</v>
      </c>
      <c r="E227" s="472" t="s">
        <v>391</v>
      </c>
      <c r="F227" s="473" t="s">
        <v>392</v>
      </c>
      <c r="G227" s="474" t="s">
        <v>152</v>
      </c>
      <c r="H227" s="475">
        <v>40.304</v>
      </c>
      <c r="I227" s="381"/>
      <c r="J227" s="476">
        <f>ROUND(I227*H227,2)</f>
        <v>0</v>
      </c>
      <c r="K227" s="473" t="s">
        <v>153</v>
      </c>
      <c r="L227" s="28"/>
      <c r="M227" s="141" t="s">
        <v>1</v>
      </c>
      <c r="N227" s="142" t="s">
        <v>40</v>
      </c>
      <c r="O227" s="143">
        <v>0.192</v>
      </c>
      <c r="P227" s="143">
        <f>O227*H227</f>
        <v>7.738368</v>
      </c>
      <c r="Q227" s="143">
        <v>0.00455</v>
      </c>
      <c r="R227" s="143">
        <f>Q227*H227</f>
        <v>0.18338320000000002</v>
      </c>
      <c r="S227" s="143">
        <v>0</v>
      </c>
      <c r="T227" s="144">
        <f>S227*H227</f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45" t="s">
        <v>223</v>
      </c>
      <c r="AT227" s="145" t="s">
        <v>149</v>
      </c>
      <c r="AU227" s="145" t="s">
        <v>155</v>
      </c>
      <c r="AY227" s="15" t="s">
        <v>146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5" t="s">
        <v>155</v>
      </c>
      <c r="BK227" s="146">
        <f>ROUND(I227*H227,2)</f>
        <v>0</v>
      </c>
      <c r="BL227" s="15" t="s">
        <v>223</v>
      </c>
      <c r="BM227" s="145" t="s">
        <v>393</v>
      </c>
    </row>
    <row r="228" spans="1:65" s="2" customFormat="1" ht="24.2" customHeight="1">
      <c r="A228" s="27"/>
      <c r="B228" s="134"/>
      <c r="C228" s="471" t="s">
        <v>390</v>
      </c>
      <c r="D228" s="471" t="s">
        <v>149</v>
      </c>
      <c r="E228" s="472" t="s">
        <v>395</v>
      </c>
      <c r="F228" s="473" t="s">
        <v>396</v>
      </c>
      <c r="G228" s="474" t="s">
        <v>152</v>
      </c>
      <c r="H228" s="475">
        <v>10.439</v>
      </c>
      <c r="I228" s="381"/>
      <c r="J228" s="476">
        <f>ROUND(I228*H228,2)</f>
        <v>0</v>
      </c>
      <c r="K228" s="473" t="s">
        <v>153</v>
      </c>
      <c r="L228" s="28"/>
      <c r="M228" s="141" t="s">
        <v>1</v>
      </c>
      <c r="N228" s="142" t="s">
        <v>40</v>
      </c>
      <c r="O228" s="143">
        <v>0.105</v>
      </c>
      <c r="P228" s="143">
        <f>O228*H228</f>
        <v>1.096095</v>
      </c>
      <c r="Q228" s="143">
        <v>0</v>
      </c>
      <c r="R228" s="143">
        <f>Q228*H228</f>
        <v>0</v>
      </c>
      <c r="S228" s="143">
        <v>0.0025</v>
      </c>
      <c r="T228" s="144">
        <f>S228*H228</f>
        <v>0.0260975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45" t="s">
        <v>223</v>
      </c>
      <c r="AT228" s="145" t="s">
        <v>149</v>
      </c>
      <c r="AU228" s="145" t="s">
        <v>155</v>
      </c>
      <c r="AY228" s="15" t="s">
        <v>146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5" t="s">
        <v>155</v>
      </c>
      <c r="BK228" s="146">
        <f>ROUND(I228*H228,2)</f>
        <v>0</v>
      </c>
      <c r="BL228" s="15" t="s">
        <v>223</v>
      </c>
      <c r="BM228" s="145" t="s">
        <v>397</v>
      </c>
    </row>
    <row r="229" spans="2:51" s="13" customFormat="1" ht="12">
      <c r="B229" s="147"/>
      <c r="C229" s="481"/>
      <c r="D229" s="483" t="s">
        <v>157</v>
      </c>
      <c r="E229" s="484" t="s">
        <v>1</v>
      </c>
      <c r="F229" s="485" t="s">
        <v>530</v>
      </c>
      <c r="G229" s="481"/>
      <c r="H229" s="486">
        <v>10.439</v>
      </c>
      <c r="I229" s="505"/>
      <c r="J229" s="481"/>
      <c r="K229" s="481"/>
      <c r="L229" s="147"/>
      <c r="M229" s="152"/>
      <c r="N229" s="153"/>
      <c r="O229" s="153"/>
      <c r="P229" s="153"/>
      <c r="Q229" s="153"/>
      <c r="R229" s="153"/>
      <c r="S229" s="153"/>
      <c r="T229" s="154"/>
      <c r="AT229" s="149" t="s">
        <v>157</v>
      </c>
      <c r="AU229" s="149" t="s">
        <v>155</v>
      </c>
      <c r="AV229" s="13" t="s">
        <v>155</v>
      </c>
      <c r="AW229" s="13" t="s">
        <v>30</v>
      </c>
      <c r="AX229" s="13" t="s">
        <v>82</v>
      </c>
      <c r="AY229" s="149" t="s">
        <v>146</v>
      </c>
    </row>
    <row r="230" spans="1:65" s="2" customFormat="1" ht="24.2" customHeight="1">
      <c r="A230" s="27"/>
      <c r="B230" s="134"/>
      <c r="C230" s="471" t="s">
        <v>394</v>
      </c>
      <c r="D230" s="471" t="s">
        <v>149</v>
      </c>
      <c r="E230" s="472" t="s">
        <v>400</v>
      </c>
      <c r="F230" s="473" t="s">
        <v>401</v>
      </c>
      <c r="G230" s="474" t="s">
        <v>152</v>
      </c>
      <c r="H230" s="475">
        <v>30.282</v>
      </c>
      <c r="I230" s="381"/>
      <c r="J230" s="476">
        <f>ROUND(I230*H230,2)</f>
        <v>0</v>
      </c>
      <c r="K230" s="473" t="s">
        <v>153</v>
      </c>
      <c r="L230" s="28"/>
      <c r="M230" s="141" t="s">
        <v>1</v>
      </c>
      <c r="N230" s="142" t="s">
        <v>40</v>
      </c>
      <c r="O230" s="143">
        <v>0.255</v>
      </c>
      <c r="P230" s="143">
        <f>O230*H230</f>
        <v>7.72191</v>
      </c>
      <c r="Q230" s="143">
        <v>0</v>
      </c>
      <c r="R230" s="143">
        <f>Q230*H230</f>
        <v>0</v>
      </c>
      <c r="S230" s="143">
        <v>0.003</v>
      </c>
      <c r="T230" s="144">
        <f>S230*H230</f>
        <v>0.090846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R230" s="145" t="s">
        <v>223</v>
      </c>
      <c r="AT230" s="145" t="s">
        <v>149</v>
      </c>
      <c r="AU230" s="145" t="s">
        <v>155</v>
      </c>
      <c r="AY230" s="15" t="s">
        <v>146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5" t="s">
        <v>155</v>
      </c>
      <c r="BK230" s="146">
        <f>ROUND(I230*H230,2)</f>
        <v>0</v>
      </c>
      <c r="BL230" s="15" t="s">
        <v>223</v>
      </c>
      <c r="BM230" s="145" t="s">
        <v>402</v>
      </c>
    </row>
    <row r="231" spans="2:51" s="13" customFormat="1" ht="12">
      <c r="B231" s="147"/>
      <c r="C231" s="481"/>
      <c r="D231" s="483" t="s">
        <v>157</v>
      </c>
      <c r="E231" s="484" t="s">
        <v>1</v>
      </c>
      <c r="F231" s="485" t="s">
        <v>531</v>
      </c>
      <c r="G231" s="481"/>
      <c r="H231" s="486">
        <v>30.282</v>
      </c>
      <c r="I231" s="505"/>
      <c r="J231" s="481"/>
      <c r="K231" s="481"/>
      <c r="L231" s="147"/>
      <c r="M231" s="152"/>
      <c r="N231" s="153"/>
      <c r="O231" s="153"/>
      <c r="P231" s="153"/>
      <c r="Q231" s="153"/>
      <c r="R231" s="153"/>
      <c r="S231" s="153"/>
      <c r="T231" s="154"/>
      <c r="AT231" s="149" t="s">
        <v>157</v>
      </c>
      <c r="AU231" s="149" t="s">
        <v>155</v>
      </c>
      <c r="AV231" s="13" t="s">
        <v>155</v>
      </c>
      <c r="AW231" s="13" t="s">
        <v>30</v>
      </c>
      <c r="AX231" s="13" t="s">
        <v>82</v>
      </c>
      <c r="AY231" s="149" t="s">
        <v>146</v>
      </c>
    </row>
    <row r="232" spans="1:65" s="2" customFormat="1" ht="16.5" customHeight="1">
      <c r="A232" s="27"/>
      <c r="B232" s="134"/>
      <c r="C232" s="471" t="s">
        <v>399</v>
      </c>
      <c r="D232" s="471" t="s">
        <v>149</v>
      </c>
      <c r="E232" s="472" t="s">
        <v>405</v>
      </c>
      <c r="F232" s="473" t="s">
        <v>406</v>
      </c>
      <c r="G232" s="474" t="s">
        <v>152</v>
      </c>
      <c r="H232" s="475">
        <v>40.304</v>
      </c>
      <c r="I232" s="381"/>
      <c r="J232" s="476">
        <f>ROUND(I232*H232,2)</f>
        <v>0</v>
      </c>
      <c r="K232" s="473" t="s">
        <v>153</v>
      </c>
      <c r="L232" s="28"/>
      <c r="M232" s="141" t="s">
        <v>1</v>
      </c>
      <c r="N232" s="142" t="s">
        <v>40</v>
      </c>
      <c r="O232" s="143">
        <v>0.233</v>
      </c>
      <c r="P232" s="143">
        <f>O232*H232</f>
        <v>9.390832000000001</v>
      </c>
      <c r="Q232" s="143">
        <v>0.0003</v>
      </c>
      <c r="R232" s="143">
        <f>Q232*H232</f>
        <v>0.0120912</v>
      </c>
      <c r="S232" s="143">
        <v>0</v>
      </c>
      <c r="T232" s="144">
        <f>S232*H232</f>
        <v>0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R232" s="145" t="s">
        <v>223</v>
      </c>
      <c r="AT232" s="145" t="s">
        <v>149</v>
      </c>
      <c r="AU232" s="145" t="s">
        <v>155</v>
      </c>
      <c r="AY232" s="15" t="s">
        <v>146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5" t="s">
        <v>155</v>
      </c>
      <c r="BK232" s="146">
        <f>ROUND(I232*H232,2)</f>
        <v>0</v>
      </c>
      <c r="BL232" s="15" t="s">
        <v>223</v>
      </c>
      <c r="BM232" s="145" t="s">
        <v>407</v>
      </c>
    </row>
    <row r="233" spans="1:65" s="2" customFormat="1" ht="16.5" customHeight="1">
      <c r="A233" s="27"/>
      <c r="B233" s="134"/>
      <c r="C233" s="491" t="s">
        <v>404</v>
      </c>
      <c r="D233" s="491" t="s">
        <v>312</v>
      </c>
      <c r="E233" s="492" t="s">
        <v>409</v>
      </c>
      <c r="F233" s="493" t="s">
        <v>410</v>
      </c>
      <c r="G233" s="494" t="s">
        <v>152</v>
      </c>
      <c r="H233" s="495">
        <v>44.334</v>
      </c>
      <c r="I233" s="382"/>
      <c r="J233" s="496">
        <f>ROUND(I233*H233,2)</f>
        <v>0</v>
      </c>
      <c r="K233" s="493" t="s">
        <v>153</v>
      </c>
      <c r="L233" s="155"/>
      <c r="M233" s="156" t="s">
        <v>1</v>
      </c>
      <c r="N233" s="157" t="s">
        <v>40</v>
      </c>
      <c r="O233" s="143">
        <v>0</v>
      </c>
      <c r="P233" s="143">
        <f>O233*H233</f>
        <v>0</v>
      </c>
      <c r="Q233" s="143">
        <v>0.00264</v>
      </c>
      <c r="R233" s="143">
        <f>Q233*H233</f>
        <v>0.11704176000000001</v>
      </c>
      <c r="S233" s="143">
        <v>0</v>
      </c>
      <c r="T233" s="144">
        <f>S233*H233</f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R233" s="145" t="s">
        <v>311</v>
      </c>
      <c r="AT233" s="145" t="s">
        <v>312</v>
      </c>
      <c r="AU233" s="145" t="s">
        <v>155</v>
      </c>
      <c r="AY233" s="15" t="s">
        <v>146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5" t="s">
        <v>155</v>
      </c>
      <c r="BK233" s="146">
        <f>ROUND(I233*H233,2)</f>
        <v>0</v>
      </c>
      <c r="BL233" s="15" t="s">
        <v>223</v>
      </c>
      <c r="BM233" s="145" t="s">
        <v>411</v>
      </c>
    </row>
    <row r="234" spans="2:51" s="13" customFormat="1" ht="12">
      <c r="B234" s="147"/>
      <c r="C234" s="481"/>
      <c r="D234" s="483" t="s">
        <v>157</v>
      </c>
      <c r="E234" s="481"/>
      <c r="F234" s="485" t="s">
        <v>532</v>
      </c>
      <c r="G234" s="481"/>
      <c r="H234" s="486">
        <v>44.334</v>
      </c>
      <c r="I234" s="505"/>
      <c r="J234" s="481"/>
      <c r="K234" s="481"/>
      <c r="L234" s="147"/>
      <c r="M234" s="152"/>
      <c r="N234" s="153"/>
      <c r="O234" s="153"/>
      <c r="P234" s="153"/>
      <c r="Q234" s="153"/>
      <c r="R234" s="153"/>
      <c r="S234" s="153"/>
      <c r="T234" s="154"/>
      <c r="AT234" s="149" t="s">
        <v>157</v>
      </c>
      <c r="AU234" s="149" t="s">
        <v>155</v>
      </c>
      <c r="AV234" s="13" t="s">
        <v>155</v>
      </c>
      <c r="AW234" s="13" t="s">
        <v>3</v>
      </c>
      <c r="AX234" s="13" t="s">
        <v>82</v>
      </c>
      <c r="AY234" s="149" t="s">
        <v>146</v>
      </c>
    </row>
    <row r="235" spans="1:65" s="2" customFormat="1" ht="24.2" customHeight="1">
      <c r="A235" s="27"/>
      <c r="B235" s="134"/>
      <c r="C235" s="471" t="s">
        <v>408</v>
      </c>
      <c r="D235" s="471" t="s">
        <v>149</v>
      </c>
      <c r="E235" s="472" t="s">
        <v>414</v>
      </c>
      <c r="F235" s="473" t="s">
        <v>415</v>
      </c>
      <c r="G235" s="474" t="s">
        <v>184</v>
      </c>
      <c r="H235" s="475">
        <v>28.213</v>
      </c>
      <c r="I235" s="381"/>
      <c r="J235" s="476">
        <f>ROUND(I235*H235,2)</f>
        <v>0</v>
      </c>
      <c r="K235" s="473" t="s">
        <v>153</v>
      </c>
      <c r="L235" s="28"/>
      <c r="M235" s="141" t="s">
        <v>1</v>
      </c>
      <c r="N235" s="142" t="s">
        <v>40</v>
      </c>
      <c r="O235" s="143">
        <v>0.117</v>
      </c>
      <c r="P235" s="143">
        <f>O235*H235</f>
        <v>3.300921</v>
      </c>
      <c r="Q235" s="143">
        <v>0</v>
      </c>
      <c r="R235" s="143">
        <f>Q235*H235</f>
        <v>0</v>
      </c>
      <c r="S235" s="143">
        <v>0</v>
      </c>
      <c r="T235" s="144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45" t="s">
        <v>223</v>
      </c>
      <c r="AT235" s="145" t="s">
        <v>149</v>
      </c>
      <c r="AU235" s="145" t="s">
        <v>155</v>
      </c>
      <c r="AY235" s="15" t="s">
        <v>146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5" t="s">
        <v>155</v>
      </c>
      <c r="BK235" s="146">
        <f>ROUND(I235*H235,2)</f>
        <v>0</v>
      </c>
      <c r="BL235" s="15" t="s">
        <v>223</v>
      </c>
      <c r="BM235" s="145" t="s">
        <v>416</v>
      </c>
    </row>
    <row r="236" spans="2:51" s="13" customFormat="1" ht="12">
      <c r="B236" s="147"/>
      <c r="C236" s="481"/>
      <c r="D236" s="483" t="s">
        <v>157</v>
      </c>
      <c r="E236" s="484" t="s">
        <v>1</v>
      </c>
      <c r="F236" s="485" t="s">
        <v>533</v>
      </c>
      <c r="G236" s="481"/>
      <c r="H236" s="486">
        <v>28.213</v>
      </c>
      <c r="I236" s="505"/>
      <c r="J236" s="481"/>
      <c r="K236" s="481"/>
      <c r="L236" s="147"/>
      <c r="M236" s="152"/>
      <c r="N236" s="153"/>
      <c r="O236" s="153"/>
      <c r="P236" s="153"/>
      <c r="Q236" s="153"/>
      <c r="R236" s="153"/>
      <c r="S236" s="153"/>
      <c r="T236" s="154"/>
      <c r="AT236" s="149" t="s">
        <v>157</v>
      </c>
      <c r="AU236" s="149" t="s">
        <v>155</v>
      </c>
      <c r="AV236" s="13" t="s">
        <v>155</v>
      </c>
      <c r="AW236" s="13" t="s">
        <v>30</v>
      </c>
      <c r="AX236" s="13" t="s">
        <v>82</v>
      </c>
      <c r="AY236" s="149" t="s">
        <v>146</v>
      </c>
    </row>
    <row r="237" spans="1:65" s="2" customFormat="1" ht="16.5" customHeight="1">
      <c r="A237" s="27"/>
      <c r="B237" s="134"/>
      <c r="C237" s="471" t="s">
        <v>418</v>
      </c>
      <c r="D237" s="471" t="s">
        <v>149</v>
      </c>
      <c r="E237" s="472" t="s">
        <v>419</v>
      </c>
      <c r="F237" s="473" t="s">
        <v>420</v>
      </c>
      <c r="G237" s="474" t="s">
        <v>184</v>
      </c>
      <c r="H237" s="475">
        <v>32.01</v>
      </c>
      <c r="I237" s="381"/>
      <c r="J237" s="476">
        <f>ROUND(I237*H237,2)</f>
        <v>0</v>
      </c>
      <c r="K237" s="473" t="s">
        <v>153</v>
      </c>
      <c r="L237" s="28"/>
      <c r="M237" s="141" t="s">
        <v>1</v>
      </c>
      <c r="N237" s="142" t="s">
        <v>40</v>
      </c>
      <c r="O237" s="143">
        <v>0.306</v>
      </c>
      <c r="P237" s="143">
        <f>O237*H237</f>
        <v>9.79506</v>
      </c>
      <c r="Q237" s="143">
        <v>3E-05</v>
      </c>
      <c r="R237" s="143">
        <f>Q237*H237</f>
        <v>0.0009603</v>
      </c>
      <c r="S237" s="143">
        <v>0</v>
      </c>
      <c r="T237" s="144">
        <f>S237*H237</f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45" t="s">
        <v>223</v>
      </c>
      <c r="AT237" s="145" t="s">
        <v>149</v>
      </c>
      <c r="AU237" s="145" t="s">
        <v>155</v>
      </c>
      <c r="AY237" s="15" t="s">
        <v>146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5" t="s">
        <v>155</v>
      </c>
      <c r="BK237" s="146">
        <f>ROUND(I237*H237,2)</f>
        <v>0</v>
      </c>
      <c r="BL237" s="15" t="s">
        <v>223</v>
      </c>
      <c r="BM237" s="145" t="s">
        <v>534</v>
      </c>
    </row>
    <row r="238" spans="1:65" s="2" customFormat="1" ht="24.2" customHeight="1">
      <c r="A238" s="27"/>
      <c r="B238" s="134"/>
      <c r="C238" s="471" t="s">
        <v>413</v>
      </c>
      <c r="D238" s="471" t="s">
        <v>149</v>
      </c>
      <c r="E238" s="472" t="s">
        <v>423</v>
      </c>
      <c r="F238" s="473" t="s">
        <v>424</v>
      </c>
      <c r="G238" s="474" t="s">
        <v>231</v>
      </c>
      <c r="H238" s="475">
        <v>432.875</v>
      </c>
      <c r="I238" s="381"/>
      <c r="J238" s="476">
        <f>ROUND(I238*H238,2)</f>
        <v>0</v>
      </c>
      <c r="K238" s="473" t="s">
        <v>153</v>
      </c>
      <c r="L238" s="28"/>
      <c r="M238" s="141" t="s">
        <v>1</v>
      </c>
      <c r="N238" s="142" t="s">
        <v>40</v>
      </c>
      <c r="O238" s="143">
        <v>0</v>
      </c>
      <c r="P238" s="143">
        <f>O238*H238</f>
        <v>0</v>
      </c>
      <c r="Q238" s="143">
        <v>0</v>
      </c>
      <c r="R238" s="143">
        <f>Q238*H238</f>
        <v>0</v>
      </c>
      <c r="S238" s="143">
        <v>0</v>
      </c>
      <c r="T238" s="144">
        <f>S238*H238</f>
        <v>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R238" s="145" t="s">
        <v>223</v>
      </c>
      <c r="AT238" s="145" t="s">
        <v>149</v>
      </c>
      <c r="AU238" s="145" t="s">
        <v>155</v>
      </c>
      <c r="AY238" s="15" t="s">
        <v>146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5" t="s">
        <v>155</v>
      </c>
      <c r="BK238" s="146">
        <f>ROUND(I238*H238,2)</f>
        <v>0</v>
      </c>
      <c r="BL238" s="15" t="s">
        <v>223</v>
      </c>
      <c r="BM238" s="145" t="s">
        <v>425</v>
      </c>
    </row>
    <row r="239" spans="2:63" s="12" customFormat="1" ht="22.9" customHeight="1">
      <c r="B239" s="122"/>
      <c r="C239" s="460"/>
      <c r="D239" s="462" t="s">
        <v>73</v>
      </c>
      <c r="E239" s="469" t="s">
        <v>426</v>
      </c>
      <c r="F239" s="469" t="s">
        <v>427</v>
      </c>
      <c r="G239" s="460"/>
      <c r="H239" s="460"/>
      <c r="I239" s="504"/>
      <c r="J239" s="470">
        <f>BK239</f>
        <v>0</v>
      </c>
      <c r="K239" s="460"/>
      <c r="L239" s="122"/>
      <c r="M239" s="126"/>
      <c r="N239" s="127"/>
      <c r="O239" s="127"/>
      <c r="P239" s="128">
        <f>SUM(P240:P244)</f>
        <v>9.20612</v>
      </c>
      <c r="Q239" s="127"/>
      <c r="R239" s="128">
        <f>SUM(R240:R244)</f>
        <v>0.2587376</v>
      </c>
      <c r="S239" s="127"/>
      <c r="T239" s="129">
        <f>SUM(T240:T244)</f>
        <v>0</v>
      </c>
      <c r="AR239" s="123" t="s">
        <v>155</v>
      </c>
      <c r="AT239" s="130" t="s">
        <v>73</v>
      </c>
      <c r="AU239" s="130" t="s">
        <v>82</v>
      </c>
      <c r="AY239" s="123" t="s">
        <v>146</v>
      </c>
      <c r="BK239" s="131">
        <f>SUM(BK240:BK244)</f>
        <v>0</v>
      </c>
    </row>
    <row r="240" spans="1:65" s="2" customFormat="1" ht="16.5" customHeight="1">
      <c r="A240" s="27"/>
      <c r="B240" s="134"/>
      <c r="C240" s="471" t="s">
        <v>422</v>
      </c>
      <c r="D240" s="471" t="s">
        <v>149</v>
      </c>
      <c r="E240" s="472" t="s">
        <v>429</v>
      </c>
      <c r="F240" s="473" t="s">
        <v>430</v>
      </c>
      <c r="G240" s="474" t="s">
        <v>152</v>
      </c>
      <c r="H240" s="475">
        <v>13.42</v>
      </c>
      <c r="I240" s="381"/>
      <c r="J240" s="476">
        <f>ROUND(I240*H240,2)</f>
        <v>0</v>
      </c>
      <c r="K240" s="473" t="s">
        <v>153</v>
      </c>
      <c r="L240" s="28"/>
      <c r="M240" s="141" t="s">
        <v>1</v>
      </c>
      <c r="N240" s="142" t="s">
        <v>40</v>
      </c>
      <c r="O240" s="143">
        <v>0.044</v>
      </c>
      <c r="P240" s="143">
        <f>O240*H240</f>
        <v>0.59048</v>
      </c>
      <c r="Q240" s="143">
        <v>0.0003</v>
      </c>
      <c r="R240" s="143">
        <f>Q240*H240</f>
        <v>0.004025999999999999</v>
      </c>
      <c r="S240" s="143">
        <v>0</v>
      </c>
      <c r="T240" s="144">
        <f>S240*H240</f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R240" s="145" t="s">
        <v>223</v>
      </c>
      <c r="AT240" s="145" t="s">
        <v>149</v>
      </c>
      <c r="AU240" s="145" t="s">
        <v>155</v>
      </c>
      <c r="AY240" s="15" t="s">
        <v>146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5" t="s">
        <v>155</v>
      </c>
      <c r="BK240" s="146">
        <f>ROUND(I240*H240,2)</f>
        <v>0</v>
      </c>
      <c r="BL240" s="15" t="s">
        <v>223</v>
      </c>
      <c r="BM240" s="145" t="s">
        <v>431</v>
      </c>
    </row>
    <row r="241" spans="1:65" s="2" customFormat="1" ht="33" customHeight="1">
      <c r="A241" s="27"/>
      <c r="B241" s="134"/>
      <c r="C241" s="471" t="s">
        <v>428</v>
      </c>
      <c r="D241" s="471" t="s">
        <v>149</v>
      </c>
      <c r="E241" s="472" t="s">
        <v>433</v>
      </c>
      <c r="F241" s="473" t="s">
        <v>434</v>
      </c>
      <c r="G241" s="474" t="s">
        <v>152</v>
      </c>
      <c r="H241" s="475">
        <v>13.42</v>
      </c>
      <c r="I241" s="381"/>
      <c r="J241" s="476">
        <f>ROUND(I241*H241,2)</f>
        <v>0</v>
      </c>
      <c r="K241" s="473" t="s">
        <v>153</v>
      </c>
      <c r="L241" s="28"/>
      <c r="M241" s="141" t="s">
        <v>1</v>
      </c>
      <c r="N241" s="142" t="s">
        <v>40</v>
      </c>
      <c r="O241" s="143">
        <v>0.642</v>
      </c>
      <c r="P241" s="143">
        <f>O241*H241</f>
        <v>8.61564</v>
      </c>
      <c r="Q241" s="143">
        <v>0.006</v>
      </c>
      <c r="R241" s="143">
        <f>Q241*H241</f>
        <v>0.08052</v>
      </c>
      <c r="S241" s="143">
        <v>0</v>
      </c>
      <c r="T241" s="144">
        <f>S241*H241</f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45" t="s">
        <v>223</v>
      </c>
      <c r="AT241" s="145" t="s">
        <v>149</v>
      </c>
      <c r="AU241" s="145" t="s">
        <v>155</v>
      </c>
      <c r="AY241" s="15" t="s">
        <v>146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5" t="s">
        <v>155</v>
      </c>
      <c r="BK241" s="146">
        <f>ROUND(I241*H241,2)</f>
        <v>0</v>
      </c>
      <c r="BL241" s="15" t="s">
        <v>223</v>
      </c>
      <c r="BM241" s="145" t="s">
        <v>435</v>
      </c>
    </row>
    <row r="242" spans="1:65" s="2" customFormat="1" ht="16.5" customHeight="1">
      <c r="A242" s="27"/>
      <c r="B242" s="134"/>
      <c r="C242" s="491" t="s">
        <v>432</v>
      </c>
      <c r="D242" s="491" t="s">
        <v>312</v>
      </c>
      <c r="E242" s="492" t="s">
        <v>437</v>
      </c>
      <c r="F242" s="493" t="s">
        <v>438</v>
      </c>
      <c r="G242" s="494" t="s">
        <v>152</v>
      </c>
      <c r="H242" s="495">
        <v>14.762</v>
      </c>
      <c r="I242" s="382"/>
      <c r="J242" s="496">
        <f>ROUND(I242*H242,2)</f>
        <v>0</v>
      </c>
      <c r="K242" s="493" t="s">
        <v>153</v>
      </c>
      <c r="L242" s="155"/>
      <c r="M242" s="156" t="s">
        <v>1</v>
      </c>
      <c r="N242" s="157" t="s">
        <v>40</v>
      </c>
      <c r="O242" s="143">
        <v>0</v>
      </c>
      <c r="P242" s="143">
        <f>O242*H242</f>
        <v>0</v>
      </c>
      <c r="Q242" s="143">
        <v>0.0118</v>
      </c>
      <c r="R242" s="143">
        <f>Q242*H242</f>
        <v>0.1741916</v>
      </c>
      <c r="S242" s="143">
        <v>0</v>
      </c>
      <c r="T242" s="144">
        <f>S242*H242</f>
        <v>0</v>
      </c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R242" s="145" t="s">
        <v>311</v>
      </c>
      <c r="AT242" s="145" t="s">
        <v>312</v>
      </c>
      <c r="AU242" s="145" t="s">
        <v>155</v>
      </c>
      <c r="AY242" s="15" t="s">
        <v>146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5" t="s">
        <v>155</v>
      </c>
      <c r="BK242" s="146">
        <f>ROUND(I242*H242,2)</f>
        <v>0</v>
      </c>
      <c r="BL242" s="15" t="s">
        <v>223</v>
      </c>
      <c r="BM242" s="145" t="s">
        <v>439</v>
      </c>
    </row>
    <row r="243" spans="2:51" s="13" customFormat="1" ht="12">
      <c r="B243" s="147"/>
      <c r="C243" s="481"/>
      <c r="D243" s="483" t="s">
        <v>157</v>
      </c>
      <c r="E243" s="481"/>
      <c r="F243" s="485" t="s">
        <v>535</v>
      </c>
      <c r="G243" s="481"/>
      <c r="H243" s="486">
        <v>14.762</v>
      </c>
      <c r="I243" s="505"/>
      <c r="J243" s="481"/>
      <c r="K243" s="481"/>
      <c r="L243" s="147"/>
      <c r="M243" s="152"/>
      <c r="N243" s="153"/>
      <c r="O243" s="153"/>
      <c r="P243" s="153"/>
      <c r="Q243" s="153"/>
      <c r="R243" s="153"/>
      <c r="S243" s="153"/>
      <c r="T243" s="154"/>
      <c r="AT243" s="149" t="s">
        <v>157</v>
      </c>
      <c r="AU243" s="149" t="s">
        <v>155</v>
      </c>
      <c r="AV243" s="13" t="s">
        <v>155</v>
      </c>
      <c r="AW243" s="13" t="s">
        <v>3</v>
      </c>
      <c r="AX243" s="13" t="s">
        <v>82</v>
      </c>
      <c r="AY243" s="149" t="s">
        <v>146</v>
      </c>
    </row>
    <row r="244" spans="1:65" s="2" customFormat="1" ht="24.2" customHeight="1">
      <c r="A244" s="27"/>
      <c r="B244" s="134"/>
      <c r="C244" s="471" t="s">
        <v>436</v>
      </c>
      <c r="D244" s="471" t="s">
        <v>149</v>
      </c>
      <c r="E244" s="472" t="s">
        <v>442</v>
      </c>
      <c r="F244" s="473" t="s">
        <v>443</v>
      </c>
      <c r="G244" s="474" t="s">
        <v>231</v>
      </c>
      <c r="H244" s="475">
        <v>143.446</v>
      </c>
      <c r="I244" s="381"/>
      <c r="J244" s="476">
        <f>ROUND(I244*H244,2)</f>
        <v>0</v>
      </c>
      <c r="K244" s="473" t="s">
        <v>153</v>
      </c>
      <c r="L244" s="28"/>
      <c r="M244" s="141" t="s">
        <v>1</v>
      </c>
      <c r="N244" s="142" t="s">
        <v>40</v>
      </c>
      <c r="O244" s="143">
        <v>0</v>
      </c>
      <c r="P244" s="143">
        <f>O244*H244</f>
        <v>0</v>
      </c>
      <c r="Q244" s="143">
        <v>0</v>
      </c>
      <c r="R244" s="143">
        <f>Q244*H244</f>
        <v>0</v>
      </c>
      <c r="S244" s="143">
        <v>0</v>
      </c>
      <c r="T244" s="144">
        <f>S244*H244</f>
        <v>0</v>
      </c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R244" s="145" t="s">
        <v>223</v>
      </c>
      <c r="AT244" s="145" t="s">
        <v>149</v>
      </c>
      <c r="AU244" s="145" t="s">
        <v>155</v>
      </c>
      <c r="AY244" s="15" t="s">
        <v>146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5" t="s">
        <v>155</v>
      </c>
      <c r="BK244" s="146">
        <f>ROUND(I244*H244,2)</f>
        <v>0</v>
      </c>
      <c r="BL244" s="15" t="s">
        <v>223</v>
      </c>
      <c r="BM244" s="145" t="s">
        <v>444</v>
      </c>
    </row>
    <row r="245" spans="2:63" s="12" customFormat="1" ht="22.9" customHeight="1">
      <c r="B245" s="122"/>
      <c r="C245" s="460"/>
      <c r="D245" s="462" t="s">
        <v>73</v>
      </c>
      <c r="E245" s="469" t="s">
        <v>445</v>
      </c>
      <c r="F245" s="469" t="s">
        <v>446</v>
      </c>
      <c r="G245" s="460"/>
      <c r="H245" s="460"/>
      <c r="I245" s="504"/>
      <c r="J245" s="470">
        <f>BK245</f>
        <v>0</v>
      </c>
      <c r="K245" s="460"/>
      <c r="L245" s="122"/>
      <c r="M245" s="126"/>
      <c r="N245" s="127"/>
      <c r="O245" s="127"/>
      <c r="P245" s="128">
        <f>SUM(P246:P250)</f>
        <v>4.478400000000001</v>
      </c>
      <c r="Q245" s="127"/>
      <c r="R245" s="128">
        <f>SUM(R246:R250)</f>
        <v>0.0032400000000000003</v>
      </c>
      <c r="S245" s="127"/>
      <c r="T245" s="129">
        <f>SUM(T246:T250)</f>
        <v>0</v>
      </c>
      <c r="AR245" s="123" t="s">
        <v>155</v>
      </c>
      <c r="AT245" s="130" t="s">
        <v>73</v>
      </c>
      <c r="AU245" s="130" t="s">
        <v>82</v>
      </c>
      <c r="AY245" s="123" t="s">
        <v>146</v>
      </c>
      <c r="BK245" s="131">
        <f>SUM(BK246:BK250)</f>
        <v>0</v>
      </c>
    </row>
    <row r="246" spans="1:65" s="2" customFormat="1" ht="16.5" customHeight="1">
      <c r="A246" s="27"/>
      <c r="B246" s="134"/>
      <c r="C246" s="471" t="s">
        <v>441</v>
      </c>
      <c r="D246" s="471" t="s">
        <v>149</v>
      </c>
      <c r="E246" s="472" t="s">
        <v>448</v>
      </c>
      <c r="F246" s="473" t="s">
        <v>449</v>
      </c>
      <c r="G246" s="474" t="s">
        <v>152</v>
      </c>
      <c r="H246" s="475">
        <v>7.2</v>
      </c>
      <c r="I246" s="381"/>
      <c r="J246" s="476">
        <f>ROUND(I246*H246,2)</f>
        <v>0</v>
      </c>
      <c r="K246" s="473" t="s">
        <v>153</v>
      </c>
      <c r="L246" s="28"/>
      <c r="M246" s="141" t="s">
        <v>1</v>
      </c>
      <c r="N246" s="142" t="s">
        <v>40</v>
      </c>
      <c r="O246" s="143">
        <v>0.1</v>
      </c>
      <c r="P246" s="143">
        <f>O246*H246</f>
        <v>0.7200000000000001</v>
      </c>
      <c r="Q246" s="143">
        <v>7E-05</v>
      </c>
      <c r="R246" s="143">
        <f>Q246*H246</f>
        <v>0.000504</v>
      </c>
      <c r="S246" s="143">
        <v>0</v>
      </c>
      <c r="T246" s="144">
        <f>S246*H246</f>
        <v>0</v>
      </c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R246" s="145" t="s">
        <v>223</v>
      </c>
      <c r="AT246" s="145" t="s">
        <v>149</v>
      </c>
      <c r="AU246" s="145" t="s">
        <v>155</v>
      </c>
      <c r="AY246" s="15" t="s">
        <v>146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5" t="s">
        <v>155</v>
      </c>
      <c r="BK246" s="146">
        <f>ROUND(I246*H246,2)</f>
        <v>0</v>
      </c>
      <c r="BL246" s="15" t="s">
        <v>223</v>
      </c>
      <c r="BM246" s="145" t="s">
        <v>450</v>
      </c>
    </row>
    <row r="247" spans="2:51" s="13" customFormat="1" ht="12">
      <c r="B247" s="147"/>
      <c r="C247" s="481"/>
      <c r="D247" s="483" t="s">
        <v>157</v>
      </c>
      <c r="E247" s="484" t="s">
        <v>1</v>
      </c>
      <c r="F247" s="485" t="s">
        <v>670</v>
      </c>
      <c r="G247" s="481"/>
      <c r="H247" s="486">
        <v>7.2</v>
      </c>
      <c r="I247" s="505"/>
      <c r="J247" s="481"/>
      <c r="K247" s="481"/>
      <c r="L247" s="147"/>
      <c r="M247" s="152"/>
      <c r="N247" s="153"/>
      <c r="O247" s="153"/>
      <c r="P247" s="153"/>
      <c r="Q247" s="153"/>
      <c r="R247" s="153"/>
      <c r="S247" s="153"/>
      <c r="T247" s="154"/>
      <c r="AT247" s="149" t="s">
        <v>157</v>
      </c>
      <c r="AU247" s="149" t="s">
        <v>155</v>
      </c>
      <c r="AV247" s="13" t="s">
        <v>155</v>
      </c>
      <c r="AW247" s="13" t="s">
        <v>30</v>
      </c>
      <c r="AX247" s="13" t="s">
        <v>82</v>
      </c>
      <c r="AY247" s="149" t="s">
        <v>146</v>
      </c>
    </row>
    <row r="248" spans="1:65" s="2" customFormat="1" ht="24.2" customHeight="1">
      <c r="A248" s="27"/>
      <c r="B248" s="134"/>
      <c r="C248" s="471" t="s">
        <v>447</v>
      </c>
      <c r="D248" s="471" t="s">
        <v>149</v>
      </c>
      <c r="E248" s="472" t="s">
        <v>452</v>
      </c>
      <c r="F248" s="473" t="s">
        <v>453</v>
      </c>
      <c r="G248" s="474" t="s">
        <v>152</v>
      </c>
      <c r="H248" s="475">
        <v>7.2</v>
      </c>
      <c r="I248" s="381"/>
      <c r="J248" s="476">
        <f>ROUND(I248*H248,2)</f>
        <v>0</v>
      </c>
      <c r="K248" s="473" t="s">
        <v>153</v>
      </c>
      <c r="L248" s="28"/>
      <c r="M248" s="141" t="s">
        <v>1</v>
      </c>
      <c r="N248" s="142" t="s">
        <v>40</v>
      </c>
      <c r="O248" s="143">
        <v>0.184</v>
      </c>
      <c r="P248" s="143">
        <f>O248*H248</f>
        <v>1.3248</v>
      </c>
      <c r="Q248" s="143">
        <v>0.00014</v>
      </c>
      <c r="R248" s="143">
        <f>Q248*H248</f>
        <v>0.001008</v>
      </c>
      <c r="S248" s="143">
        <v>0</v>
      </c>
      <c r="T248" s="144">
        <f>S248*H248</f>
        <v>0</v>
      </c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R248" s="145" t="s">
        <v>223</v>
      </c>
      <c r="AT248" s="145" t="s">
        <v>149</v>
      </c>
      <c r="AU248" s="145" t="s">
        <v>155</v>
      </c>
      <c r="AY248" s="15" t="s">
        <v>146</v>
      </c>
      <c r="BE248" s="146">
        <f>IF(N248="základní",J248,0)</f>
        <v>0</v>
      </c>
      <c r="BF248" s="146">
        <f>IF(N248="snížená",J248,0)</f>
        <v>0</v>
      </c>
      <c r="BG248" s="146">
        <f>IF(N248="zákl. přenesená",J248,0)</f>
        <v>0</v>
      </c>
      <c r="BH248" s="146">
        <f>IF(N248="sníž. přenesená",J248,0)</f>
        <v>0</v>
      </c>
      <c r="BI248" s="146">
        <f>IF(N248="nulová",J248,0)</f>
        <v>0</v>
      </c>
      <c r="BJ248" s="15" t="s">
        <v>155</v>
      </c>
      <c r="BK248" s="146">
        <f>ROUND(I248*H248,2)</f>
        <v>0</v>
      </c>
      <c r="BL248" s="15" t="s">
        <v>223</v>
      </c>
      <c r="BM248" s="145" t="s">
        <v>454</v>
      </c>
    </row>
    <row r="249" spans="1:65" s="2" customFormat="1" ht="24.2" customHeight="1">
      <c r="A249" s="27"/>
      <c r="B249" s="134"/>
      <c r="C249" s="471" t="s">
        <v>451</v>
      </c>
      <c r="D249" s="471" t="s">
        <v>149</v>
      </c>
      <c r="E249" s="472" t="s">
        <v>456</v>
      </c>
      <c r="F249" s="473" t="s">
        <v>457</v>
      </c>
      <c r="G249" s="474" t="s">
        <v>152</v>
      </c>
      <c r="H249" s="475">
        <v>7.2</v>
      </c>
      <c r="I249" s="381"/>
      <c r="J249" s="476">
        <f>ROUND(I249*H249,2)</f>
        <v>0</v>
      </c>
      <c r="K249" s="473" t="s">
        <v>153</v>
      </c>
      <c r="L249" s="28"/>
      <c r="M249" s="141" t="s">
        <v>1</v>
      </c>
      <c r="N249" s="142" t="s">
        <v>40</v>
      </c>
      <c r="O249" s="143">
        <v>0.166</v>
      </c>
      <c r="P249" s="143">
        <f>O249*H249</f>
        <v>1.1952</v>
      </c>
      <c r="Q249" s="143">
        <v>0.00012</v>
      </c>
      <c r="R249" s="143">
        <f>Q249*H249</f>
        <v>0.0008640000000000001</v>
      </c>
      <c r="S249" s="143">
        <v>0</v>
      </c>
      <c r="T249" s="144">
        <f>S249*H249</f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45" t="s">
        <v>223</v>
      </c>
      <c r="AT249" s="145" t="s">
        <v>149</v>
      </c>
      <c r="AU249" s="145" t="s">
        <v>155</v>
      </c>
      <c r="AY249" s="15" t="s">
        <v>146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5" t="s">
        <v>155</v>
      </c>
      <c r="BK249" s="146">
        <f>ROUND(I249*H249,2)</f>
        <v>0</v>
      </c>
      <c r="BL249" s="15" t="s">
        <v>223</v>
      </c>
      <c r="BM249" s="145" t="s">
        <v>458</v>
      </c>
    </row>
    <row r="250" spans="1:65" s="2" customFormat="1" ht="24.2" customHeight="1">
      <c r="A250" s="27"/>
      <c r="B250" s="134"/>
      <c r="C250" s="471" t="s">
        <v>455</v>
      </c>
      <c r="D250" s="471" t="s">
        <v>149</v>
      </c>
      <c r="E250" s="472" t="s">
        <v>460</v>
      </c>
      <c r="F250" s="473" t="s">
        <v>461</v>
      </c>
      <c r="G250" s="474" t="s">
        <v>152</v>
      </c>
      <c r="H250" s="475">
        <v>7.2</v>
      </c>
      <c r="I250" s="381"/>
      <c r="J250" s="476">
        <f>ROUND(I250*H250,2)</f>
        <v>0</v>
      </c>
      <c r="K250" s="473" t="s">
        <v>153</v>
      </c>
      <c r="L250" s="28"/>
      <c r="M250" s="141" t="s">
        <v>1</v>
      </c>
      <c r="N250" s="142" t="s">
        <v>40</v>
      </c>
      <c r="O250" s="143">
        <v>0.172</v>
      </c>
      <c r="P250" s="143">
        <f>O250*H250</f>
        <v>1.2384</v>
      </c>
      <c r="Q250" s="143">
        <v>0.00012</v>
      </c>
      <c r="R250" s="143">
        <f>Q250*H250</f>
        <v>0.0008640000000000001</v>
      </c>
      <c r="S250" s="143">
        <v>0</v>
      </c>
      <c r="T250" s="144">
        <f>S250*H250</f>
        <v>0</v>
      </c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R250" s="145" t="s">
        <v>223</v>
      </c>
      <c r="AT250" s="145" t="s">
        <v>149</v>
      </c>
      <c r="AU250" s="145" t="s">
        <v>155</v>
      </c>
      <c r="AY250" s="15" t="s">
        <v>146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5" t="s">
        <v>155</v>
      </c>
      <c r="BK250" s="146">
        <f>ROUND(I250*H250,2)</f>
        <v>0</v>
      </c>
      <c r="BL250" s="15" t="s">
        <v>223</v>
      </c>
      <c r="BM250" s="145" t="s">
        <v>462</v>
      </c>
    </row>
    <row r="251" spans="2:63" s="12" customFormat="1" ht="22.9" customHeight="1">
      <c r="B251" s="122"/>
      <c r="C251" s="460"/>
      <c r="D251" s="462" t="s">
        <v>73</v>
      </c>
      <c r="E251" s="469" t="s">
        <v>463</v>
      </c>
      <c r="F251" s="469" t="s">
        <v>464</v>
      </c>
      <c r="G251" s="460"/>
      <c r="H251" s="460"/>
      <c r="I251" s="504"/>
      <c r="J251" s="470">
        <f>BK251</f>
        <v>0</v>
      </c>
      <c r="K251" s="460"/>
      <c r="L251" s="122"/>
      <c r="M251" s="126"/>
      <c r="N251" s="127"/>
      <c r="O251" s="127"/>
      <c r="P251" s="128">
        <f>SUM(P252:P255)</f>
        <v>30.04144</v>
      </c>
      <c r="Q251" s="127"/>
      <c r="R251" s="128">
        <f>SUM(R252:R255)</f>
        <v>0.2137564</v>
      </c>
      <c r="S251" s="127"/>
      <c r="T251" s="129">
        <f>SUM(T252:T255)</f>
        <v>0.0447733</v>
      </c>
      <c r="AR251" s="123" t="s">
        <v>155</v>
      </c>
      <c r="AT251" s="130" t="s">
        <v>73</v>
      </c>
      <c r="AU251" s="130" t="s">
        <v>82</v>
      </c>
      <c r="AY251" s="123" t="s">
        <v>146</v>
      </c>
      <c r="BK251" s="131">
        <f>SUM(BK252:BK255)</f>
        <v>0</v>
      </c>
    </row>
    <row r="252" spans="1:65" s="2" customFormat="1" ht="16.5" customHeight="1">
      <c r="A252" s="27"/>
      <c r="B252" s="134"/>
      <c r="C252" s="471" t="s">
        <v>459</v>
      </c>
      <c r="D252" s="471" t="s">
        <v>149</v>
      </c>
      <c r="E252" s="472" t="s">
        <v>466</v>
      </c>
      <c r="F252" s="473" t="s">
        <v>467</v>
      </c>
      <c r="G252" s="474" t="s">
        <v>152</v>
      </c>
      <c r="H252" s="475">
        <v>144.43</v>
      </c>
      <c r="I252" s="381"/>
      <c r="J252" s="476">
        <f>ROUND(I252*H252,2)</f>
        <v>0</v>
      </c>
      <c r="K252" s="473" t="s">
        <v>153</v>
      </c>
      <c r="L252" s="28"/>
      <c r="M252" s="141" t="s">
        <v>1</v>
      </c>
      <c r="N252" s="142" t="s">
        <v>40</v>
      </c>
      <c r="O252" s="143">
        <v>0.074</v>
      </c>
      <c r="P252" s="143">
        <f>O252*H252</f>
        <v>10.68782</v>
      </c>
      <c r="Q252" s="143">
        <v>0.001</v>
      </c>
      <c r="R252" s="143">
        <f>Q252*H252</f>
        <v>0.14443</v>
      </c>
      <c r="S252" s="143">
        <v>0.00031</v>
      </c>
      <c r="T252" s="144">
        <f>S252*H252</f>
        <v>0.0447733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45" t="s">
        <v>223</v>
      </c>
      <c r="AT252" s="145" t="s">
        <v>149</v>
      </c>
      <c r="AU252" s="145" t="s">
        <v>155</v>
      </c>
      <c r="AY252" s="15" t="s">
        <v>146</v>
      </c>
      <c r="BE252" s="146">
        <f>IF(N252="základní",J252,0)</f>
        <v>0</v>
      </c>
      <c r="BF252" s="146">
        <f>IF(N252="snížená",J252,0)</f>
        <v>0</v>
      </c>
      <c r="BG252" s="146">
        <f>IF(N252="zákl. přenesená",J252,0)</f>
        <v>0</v>
      </c>
      <c r="BH252" s="146">
        <f>IF(N252="sníž. přenesená",J252,0)</f>
        <v>0</v>
      </c>
      <c r="BI252" s="146">
        <f>IF(N252="nulová",J252,0)</f>
        <v>0</v>
      </c>
      <c r="BJ252" s="15" t="s">
        <v>155</v>
      </c>
      <c r="BK252" s="146">
        <f>ROUND(I252*H252,2)</f>
        <v>0</v>
      </c>
      <c r="BL252" s="15" t="s">
        <v>223</v>
      </c>
      <c r="BM252" s="145" t="s">
        <v>468</v>
      </c>
    </row>
    <row r="253" spans="2:51" s="13" customFormat="1" ht="12">
      <c r="B253" s="147"/>
      <c r="C253" s="481"/>
      <c r="D253" s="483" t="s">
        <v>157</v>
      </c>
      <c r="E253" s="484" t="s">
        <v>1</v>
      </c>
      <c r="F253" s="485" t="s">
        <v>536</v>
      </c>
      <c r="G253" s="481"/>
      <c r="H253" s="486">
        <v>144.43</v>
      </c>
      <c r="I253" s="505"/>
      <c r="J253" s="481"/>
      <c r="K253" s="481"/>
      <c r="L253" s="147"/>
      <c r="M253" s="152"/>
      <c r="N253" s="153"/>
      <c r="O253" s="153"/>
      <c r="P253" s="153"/>
      <c r="Q253" s="153"/>
      <c r="R253" s="153"/>
      <c r="S253" s="153"/>
      <c r="T253" s="154"/>
      <c r="AT253" s="149" t="s">
        <v>157</v>
      </c>
      <c r="AU253" s="149" t="s">
        <v>155</v>
      </c>
      <c r="AV253" s="13" t="s">
        <v>155</v>
      </c>
      <c r="AW253" s="13" t="s">
        <v>30</v>
      </c>
      <c r="AX253" s="13" t="s">
        <v>82</v>
      </c>
      <c r="AY253" s="149" t="s">
        <v>146</v>
      </c>
    </row>
    <row r="254" spans="1:65" s="2" customFormat="1" ht="24.2" customHeight="1">
      <c r="A254" s="27"/>
      <c r="B254" s="134"/>
      <c r="C254" s="471" t="s">
        <v>465</v>
      </c>
      <c r="D254" s="471" t="s">
        <v>149</v>
      </c>
      <c r="E254" s="472" t="s">
        <v>471</v>
      </c>
      <c r="F254" s="473" t="s">
        <v>472</v>
      </c>
      <c r="G254" s="474" t="s">
        <v>152</v>
      </c>
      <c r="H254" s="475">
        <v>144.43</v>
      </c>
      <c r="I254" s="381"/>
      <c r="J254" s="476">
        <f>ROUND(I254*H254,2)</f>
        <v>0</v>
      </c>
      <c r="K254" s="473" t="s">
        <v>153</v>
      </c>
      <c r="L254" s="28"/>
      <c r="M254" s="141" t="s">
        <v>1</v>
      </c>
      <c r="N254" s="142" t="s">
        <v>40</v>
      </c>
      <c r="O254" s="143">
        <v>0.033</v>
      </c>
      <c r="P254" s="143">
        <f>O254*H254</f>
        <v>4.766190000000001</v>
      </c>
      <c r="Q254" s="143">
        <v>0.0002</v>
      </c>
      <c r="R254" s="143">
        <f>Q254*H254</f>
        <v>0.028886000000000002</v>
      </c>
      <c r="S254" s="143">
        <v>0</v>
      </c>
      <c r="T254" s="144">
        <f>S254*H254</f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R254" s="145" t="s">
        <v>223</v>
      </c>
      <c r="AT254" s="145" t="s">
        <v>149</v>
      </c>
      <c r="AU254" s="145" t="s">
        <v>155</v>
      </c>
      <c r="AY254" s="15" t="s">
        <v>146</v>
      </c>
      <c r="BE254" s="146">
        <f>IF(N254="základní",J254,0)</f>
        <v>0</v>
      </c>
      <c r="BF254" s="146">
        <f>IF(N254="snížená",J254,0)</f>
        <v>0</v>
      </c>
      <c r="BG254" s="146">
        <f>IF(N254="zákl. přenesená",J254,0)</f>
        <v>0</v>
      </c>
      <c r="BH254" s="146">
        <f>IF(N254="sníž. přenesená",J254,0)</f>
        <v>0</v>
      </c>
      <c r="BI254" s="146">
        <f>IF(N254="nulová",J254,0)</f>
        <v>0</v>
      </c>
      <c r="BJ254" s="15" t="s">
        <v>155</v>
      </c>
      <c r="BK254" s="146">
        <f>ROUND(I254*H254,2)</f>
        <v>0</v>
      </c>
      <c r="BL254" s="15" t="s">
        <v>223</v>
      </c>
      <c r="BM254" s="145" t="s">
        <v>473</v>
      </c>
    </row>
    <row r="255" spans="1:65" s="2" customFormat="1" ht="33" customHeight="1">
      <c r="A255" s="27"/>
      <c r="B255" s="134"/>
      <c r="C255" s="471" t="s">
        <v>537</v>
      </c>
      <c r="D255" s="471" t="s">
        <v>149</v>
      </c>
      <c r="E255" s="472" t="s">
        <v>475</v>
      </c>
      <c r="F255" s="473" t="s">
        <v>476</v>
      </c>
      <c r="G255" s="474" t="s">
        <v>152</v>
      </c>
      <c r="H255" s="475">
        <v>144.43</v>
      </c>
      <c r="I255" s="381"/>
      <c r="J255" s="476">
        <f>ROUND(I255*H255,2)</f>
        <v>0</v>
      </c>
      <c r="K255" s="473" t="s">
        <v>153</v>
      </c>
      <c r="L255" s="28"/>
      <c r="M255" s="141" t="s">
        <v>1</v>
      </c>
      <c r="N255" s="142" t="s">
        <v>40</v>
      </c>
      <c r="O255" s="143">
        <v>0.101</v>
      </c>
      <c r="P255" s="143">
        <f>O255*H255</f>
        <v>14.587430000000001</v>
      </c>
      <c r="Q255" s="143">
        <v>0.00028</v>
      </c>
      <c r="R255" s="143">
        <f>Q255*H255</f>
        <v>0.0404404</v>
      </c>
      <c r="S255" s="143">
        <v>0</v>
      </c>
      <c r="T255" s="144">
        <f>S255*H255</f>
        <v>0</v>
      </c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R255" s="145" t="s">
        <v>223</v>
      </c>
      <c r="AT255" s="145" t="s">
        <v>149</v>
      </c>
      <c r="AU255" s="145" t="s">
        <v>155</v>
      </c>
      <c r="AY255" s="15" t="s">
        <v>146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5" t="s">
        <v>155</v>
      </c>
      <c r="BK255" s="146">
        <f>ROUND(I255*H255,2)</f>
        <v>0</v>
      </c>
      <c r="BL255" s="15" t="s">
        <v>223</v>
      </c>
      <c r="BM255" s="145" t="s">
        <v>477</v>
      </c>
    </row>
    <row r="256" spans="2:63" s="12" customFormat="1" ht="25.9" customHeight="1">
      <c r="B256" s="122"/>
      <c r="C256" s="460"/>
      <c r="D256" s="462" t="s">
        <v>73</v>
      </c>
      <c r="E256" s="463" t="s">
        <v>478</v>
      </c>
      <c r="F256" s="463" t="s">
        <v>479</v>
      </c>
      <c r="G256" s="460"/>
      <c r="H256" s="460"/>
      <c r="I256" s="504"/>
      <c r="J256" s="464">
        <f>BK256</f>
        <v>0</v>
      </c>
      <c r="K256" s="460"/>
      <c r="L256" s="122"/>
      <c r="M256" s="126"/>
      <c r="N256" s="127"/>
      <c r="O256" s="127"/>
      <c r="P256" s="128">
        <f>P257</f>
        <v>12</v>
      </c>
      <c r="Q256" s="127"/>
      <c r="R256" s="128">
        <f>R257</f>
        <v>0</v>
      </c>
      <c r="S256" s="127"/>
      <c r="T256" s="129">
        <f>T257</f>
        <v>0</v>
      </c>
      <c r="AR256" s="123" t="s">
        <v>154</v>
      </c>
      <c r="AT256" s="130" t="s">
        <v>73</v>
      </c>
      <c r="AU256" s="130" t="s">
        <v>74</v>
      </c>
      <c r="AY256" s="123" t="s">
        <v>146</v>
      </c>
      <c r="BK256" s="131">
        <f>BK257</f>
        <v>0</v>
      </c>
    </row>
    <row r="257" spans="1:65" s="2" customFormat="1" ht="24.2" customHeight="1">
      <c r="A257" s="27"/>
      <c r="B257" s="134"/>
      <c r="C257" s="471" t="s">
        <v>470</v>
      </c>
      <c r="D257" s="471" t="s">
        <v>149</v>
      </c>
      <c r="E257" s="472" t="s">
        <v>481</v>
      </c>
      <c r="F257" s="473" t="s">
        <v>482</v>
      </c>
      <c r="G257" s="474" t="s">
        <v>483</v>
      </c>
      <c r="H257" s="475">
        <v>12</v>
      </c>
      <c r="I257" s="381"/>
      <c r="J257" s="476">
        <f>ROUND(I257*H257,2)</f>
        <v>0</v>
      </c>
      <c r="K257" s="473" t="s">
        <v>153</v>
      </c>
      <c r="L257" s="28"/>
      <c r="M257" s="141" t="s">
        <v>1</v>
      </c>
      <c r="N257" s="142" t="s">
        <v>40</v>
      </c>
      <c r="O257" s="143">
        <v>1</v>
      </c>
      <c r="P257" s="143">
        <f>O257*H257</f>
        <v>12</v>
      </c>
      <c r="Q257" s="143">
        <v>0</v>
      </c>
      <c r="R257" s="143">
        <f>Q257*H257</f>
        <v>0</v>
      </c>
      <c r="S257" s="143">
        <v>0</v>
      </c>
      <c r="T257" s="144">
        <f>S257*H257</f>
        <v>0</v>
      </c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R257" s="145" t="s">
        <v>484</v>
      </c>
      <c r="AT257" s="145" t="s">
        <v>149</v>
      </c>
      <c r="AU257" s="145" t="s">
        <v>82</v>
      </c>
      <c r="AY257" s="15" t="s">
        <v>146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5" t="s">
        <v>155</v>
      </c>
      <c r="BK257" s="146">
        <f>ROUND(I257*H257,2)</f>
        <v>0</v>
      </c>
      <c r="BL257" s="15" t="s">
        <v>484</v>
      </c>
      <c r="BM257" s="145" t="s">
        <v>485</v>
      </c>
    </row>
    <row r="258" spans="2:63" s="12" customFormat="1" ht="25.9" customHeight="1">
      <c r="B258" s="122"/>
      <c r="C258" s="460"/>
      <c r="D258" s="462" t="s">
        <v>73</v>
      </c>
      <c r="E258" s="463" t="s">
        <v>486</v>
      </c>
      <c r="F258" s="463" t="s">
        <v>487</v>
      </c>
      <c r="G258" s="460"/>
      <c r="H258" s="460"/>
      <c r="I258" s="504"/>
      <c r="J258" s="464">
        <f>BK258</f>
        <v>0</v>
      </c>
      <c r="K258" s="460"/>
      <c r="L258" s="122"/>
      <c r="M258" s="126"/>
      <c r="N258" s="127"/>
      <c r="O258" s="127"/>
      <c r="P258" s="128">
        <f>P259</f>
        <v>0</v>
      </c>
      <c r="Q258" s="127"/>
      <c r="R258" s="128">
        <f>R259</f>
        <v>0</v>
      </c>
      <c r="S258" s="127"/>
      <c r="T258" s="129">
        <f>T259</f>
        <v>0</v>
      </c>
      <c r="AR258" s="123" t="s">
        <v>173</v>
      </c>
      <c r="AT258" s="130" t="s">
        <v>73</v>
      </c>
      <c r="AU258" s="130" t="s">
        <v>74</v>
      </c>
      <c r="AY258" s="123" t="s">
        <v>146</v>
      </c>
      <c r="BK258" s="131">
        <f>BK259</f>
        <v>0</v>
      </c>
    </row>
    <row r="259" spans="2:63" s="12" customFormat="1" ht="22.9" customHeight="1">
      <c r="B259" s="122"/>
      <c r="C259" s="460"/>
      <c r="D259" s="462" t="s">
        <v>73</v>
      </c>
      <c r="E259" s="469" t="s">
        <v>488</v>
      </c>
      <c r="F259" s="469" t="s">
        <v>489</v>
      </c>
      <c r="G259" s="460"/>
      <c r="H259" s="460"/>
      <c r="I259" s="504"/>
      <c r="J259" s="470">
        <f>BK259</f>
        <v>0</v>
      </c>
      <c r="K259" s="460"/>
      <c r="L259" s="122"/>
      <c r="M259" s="126"/>
      <c r="N259" s="127"/>
      <c r="O259" s="127"/>
      <c r="P259" s="128">
        <f>P260</f>
        <v>0</v>
      </c>
      <c r="Q259" s="127"/>
      <c r="R259" s="128">
        <f>R260</f>
        <v>0</v>
      </c>
      <c r="S259" s="127"/>
      <c r="T259" s="129">
        <f>T260</f>
        <v>0</v>
      </c>
      <c r="AR259" s="123" t="s">
        <v>173</v>
      </c>
      <c r="AT259" s="130" t="s">
        <v>73</v>
      </c>
      <c r="AU259" s="130" t="s">
        <v>82</v>
      </c>
      <c r="AY259" s="123" t="s">
        <v>146</v>
      </c>
      <c r="BK259" s="131">
        <f>BK260</f>
        <v>0</v>
      </c>
    </row>
    <row r="260" spans="1:65" s="2" customFormat="1" ht="16.5" customHeight="1">
      <c r="A260" s="27"/>
      <c r="B260" s="134"/>
      <c r="C260" s="471" t="s">
        <v>474</v>
      </c>
      <c r="D260" s="471" t="s">
        <v>149</v>
      </c>
      <c r="E260" s="472" t="s">
        <v>491</v>
      </c>
      <c r="F260" s="473" t="s">
        <v>492</v>
      </c>
      <c r="G260" s="474" t="s">
        <v>247</v>
      </c>
      <c r="H260" s="475">
        <v>1</v>
      </c>
      <c r="I260" s="381"/>
      <c r="J260" s="476">
        <f>ROUND(I260*H260,2)</f>
        <v>0</v>
      </c>
      <c r="K260" s="473" t="s">
        <v>153</v>
      </c>
      <c r="L260" s="28"/>
      <c r="M260" s="158" t="s">
        <v>1</v>
      </c>
      <c r="N260" s="159" t="s">
        <v>40</v>
      </c>
      <c r="O260" s="160">
        <v>0</v>
      </c>
      <c r="P260" s="160">
        <f>O260*H260</f>
        <v>0</v>
      </c>
      <c r="Q260" s="160">
        <v>0</v>
      </c>
      <c r="R260" s="160">
        <f>Q260*H260</f>
        <v>0</v>
      </c>
      <c r="S260" s="160">
        <v>0</v>
      </c>
      <c r="T260" s="161">
        <f>S260*H260</f>
        <v>0</v>
      </c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R260" s="145" t="s">
        <v>493</v>
      </c>
      <c r="AT260" s="145" t="s">
        <v>149</v>
      </c>
      <c r="AU260" s="145" t="s">
        <v>155</v>
      </c>
      <c r="AY260" s="15" t="s">
        <v>146</v>
      </c>
      <c r="BE260" s="146">
        <f>IF(N260="základní",J260,0)</f>
        <v>0</v>
      </c>
      <c r="BF260" s="146">
        <f>IF(N260="snížená",J260,0)</f>
        <v>0</v>
      </c>
      <c r="BG260" s="146">
        <f>IF(N260="zákl. přenesená",J260,0)</f>
        <v>0</v>
      </c>
      <c r="BH260" s="146">
        <f>IF(N260="sníž. přenesená",J260,0)</f>
        <v>0</v>
      </c>
      <c r="BI260" s="146">
        <f>IF(N260="nulová",J260,0)</f>
        <v>0</v>
      </c>
      <c r="BJ260" s="15" t="s">
        <v>155</v>
      </c>
      <c r="BK260" s="146">
        <f>ROUND(I260*H260,2)</f>
        <v>0</v>
      </c>
      <c r="BL260" s="15" t="s">
        <v>493</v>
      </c>
      <c r="BM260" s="145" t="s">
        <v>494</v>
      </c>
    </row>
    <row r="261" spans="1:31" s="2" customFormat="1" ht="6.95" customHeight="1">
      <c r="A261" s="27"/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28"/>
      <c r="M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</row>
  </sheetData>
  <sheetProtection password="DAFF" sheet="1" objects="1" scenarios="1"/>
  <autoFilter ref="C138:K260"/>
  <mergeCells count="8">
    <mergeCell ref="E129:H129"/>
    <mergeCell ref="E131:H131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0"/>
  <sheetViews>
    <sheetView showGridLines="0" workbookViewId="0" topLeftCell="A66">
      <selection activeCell="W147" sqref="W1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314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89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99</v>
      </c>
      <c r="L4" s="18"/>
      <c r="M4" s="85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4" t="s">
        <v>14</v>
      </c>
      <c r="L6" s="18"/>
    </row>
    <row r="7" spans="2:12" s="1" customFormat="1" ht="16.5" customHeight="1">
      <c r="B7" s="18"/>
      <c r="E7" s="319" t="str">
        <f>'Rekapitulace stavby'!K6</f>
        <v>Oprava prostorů 1PP</v>
      </c>
      <c r="F7" s="320"/>
      <c r="G7" s="320"/>
      <c r="H7" s="320"/>
      <c r="L7" s="18"/>
    </row>
    <row r="8" spans="1:31" s="2" customFormat="1" ht="12" customHeight="1">
      <c r="A8" s="27"/>
      <c r="B8" s="28"/>
      <c r="C8" s="27"/>
      <c r="D8" s="24" t="s">
        <v>100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285" t="s">
        <v>538</v>
      </c>
      <c r="F9" s="321"/>
      <c r="G9" s="321"/>
      <c r="H9" s="32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 t="str">
        <f>'Rekapitulace stavby'!AN8</f>
        <v>20. 3. 2022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4" t="s">
        <v>22</v>
      </c>
      <c r="E14" s="27"/>
      <c r="F14" s="27"/>
      <c r="G14" s="27"/>
      <c r="H14" s="27"/>
      <c r="I14" s="24" t="s">
        <v>23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23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2" t="s">
        <v>27</v>
      </c>
      <c r="F18" s="27"/>
      <c r="G18" s="27"/>
      <c r="H18" s="27"/>
      <c r="I18" s="24" t="s">
        <v>25</v>
      </c>
      <c r="J18" s="22" t="s">
        <v>1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23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29</v>
      </c>
      <c r="F21" s="27"/>
      <c r="G21" s="27"/>
      <c r="H21" s="27"/>
      <c r="I21" s="24" t="s">
        <v>25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31</v>
      </c>
      <c r="E23" s="27"/>
      <c r="F23" s="27"/>
      <c r="G23" s="27"/>
      <c r="H23" s="27"/>
      <c r="I23" s="24" t="s">
        <v>23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6"/>
      <c r="B27" s="87"/>
      <c r="C27" s="86"/>
      <c r="D27" s="86"/>
      <c r="E27" s="310" t="s">
        <v>1</v>
      </c>
      <c r="F27" s="310"/>
      <c r="G27" s="310"/>
      <c r="H27" s="31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9" t="s">
        <v>34</v>
      </c>
      <c r="E30" s="27"/>
      <c r="F30" s="27"/>
      <c r="G30" s="27"/>
      <c r="H30" s="27"/>
      <c r="I30" s="27"/>
      <c r="J30" s="66">
        <f>ROUND(J142,2)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0" t="s">
        <v>38</v>
      </c>
      <c r="E33" s="24" t="s">
        <v>39</v>
      </c>
      <c r="F33" s="91">
        <f>J142</f>
        <v>0</v>
      </c>
      <c r="G33" s="27"/>
      <c r="H33" s="27"/>
      <c r="I33" s="92">
        <v>0.21</v>
      </c>
      <c r="J33" s="91">
        <f>ROUND(((SUM(BF141:BF268))*I33),2)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40</v>
      </c>
      <c r="F34" s="91">
        <v>0</v>
      </c>
      <c r="G34" s="27"/>
      <c r="H34" s="27"/>
      <c r="I34" s="92">
        <v>0.15</v>
      </c>
      <c r="J34" s="91"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1">
        <f>ROUND((SUM(BG142:BG269)),2)</f>
        <v>0</v>
      </c>
      <c r="G35" s="27"/>
      <c r="H35" s="27"/>
      <c r="I35" s="92">
        <v>0.21</v>
      </c>
      <c r="J35" s="9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1">
        <f>ROUND((SUM(BH142:BH269)),2)</f>
        <v>0</v>
      </c>
      <c r="G36" s="27"/>
      <c r="H36" s="27"/>
      <c r="I36" s="92">
        <v>0.15</v>
      </c>
      <c r="J36" s="9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1">
        <f>ROUND((SUM(BI142:BI269)),2)</f>
        <v>0</v>
      </c>
      <c r="G37" s="27"/>
      <c r="H37" s="27"/>
      <c r="I37" s="92">
        <v>0</v>
      </c>
      <c r="J37" s="9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94" t="s">
        <v>44</v>
      </c>
      <c r="E39" s="55"/>
      <c r="F39" s="55"/>
      <c r="G39" s="95" t="s">
        <v>45</v>
      </c>
      <c r="H39" s="96" t="s">
        <v>46</v>
      </c>
      <c r="I39" s="55"/>
      <c r="J39" s="97">
        <f>SUM(J30:J37)</f>
        <v>0</v>
      </c>
      <c r="K39" s="98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27"/>
      <c r="B61" s="28"/>
      <c r="C61" s="27"/>
      <c r="D61" s="40" t="s">
        <v>49</v>
      </c>
      <c r="E61" s="30"/>
      <c r="F61" s="99" t="s">
        <v>50</v>
      </c>
      <c r="G61" s="40" t="s">
        <v>49</v>
      </c>
      <c r="H61" s="30"/>
      <c r="I61" s="30"/>
      <c r="J61" s="100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27"/>
      <c r="B76" s="28"/>
      <c r="C76" s="27"/>
      <c r="D76" s="40" t="s">
        <v>49</v>
      </c>
      <c r="E76" s="30"/>
      <c r="F76" s="99" t="s">
        <v>50</v>
      </c>
      <c r="G76" s="40" t="s">
        <v>49</v>
      </c>
      <c r="H76" s="30"/>
      <c r="I76" s="30"/>
      <c r="J76" s="100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102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319" t="str">
        <f>E7</f>
        <v>Oprava prostorů 1PP</v>
      </c>
      <c r="F85" s="320"/>
      <c r="G85" s="320"/>
      <c r="H85" s="32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100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285" t="str">
        <f>E9</f>
        <v>UHK-3 - SO-03-Oprava prostorů sekce C</v>
      </c>
      <c r="F87" s="321"/>
      <c r="G87" s="321"/>
      <c r="H87" s="32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HK,Palachovy koleje č.p.1129-1135</v>
      </c>
      <c r="G89" s="27"/>
      <c r="H89" s="27"/>
      <c r="I89" s="24" t="s">
        <v>20</v>
      </c>
      <c r="J89" s="50" t="str">
        <f>IF(J12="","",J12)</f>
        <v>20. 3. 2022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22</v>
      </c>
      <c r="D91" s="27"/>
      <c r="E91" s="27"/>
      <c r="F91" s="22" t="str">
        <f>E15</f>
        <v>Univerzita Hradec Králové</v>
      </c>
      <c r="G91" s="27"/>
      <c r="H91" s="27"/>
      <c r="I91" s="24" t="s">
        <v>28</v>
      </c>
      <c r="J91" s="25" t="str">
        <f>E21</f>
        <v>Pridos Hradec Králové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>bude určen ve výběrovém řízení</v>
      </c>
      <c r="G92" s="27"/>
      <c r="H92" s="27"/>
      <c r="I92" s="24" t="s">
        <v>31</v>
      </c>
      <c r="J92" s="25" t="str">
        <f>E24</f>
        <v>Ing.Pavel Michálek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1" t="s">
        <v>103</v>
      </c>
      <c r="D94" s="93"/>
      <c r="E94" s="93"/>
      <c r="F94" s="93"/>
      <c r="G94" s="93"/>
      <c r="H94" s="93"/>
      <c r="I94" s="93"/>
      <c r="J94" s="102" t="s">
        <v>104</v>
      </c>
      <c r="K94" s="9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3" t="s">
        <v>105</v>
      </c>
      <c r="D96" s="27"/>
      <c r="E96" s="27"/>
      <c r="F96" s="27"/>
      <c r="G96" s="27"/>
      <c r="H96" s="27"/>
      <c r="I96" s="27"/>
      <c r="J96" s="66">
        <f>J142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106</v>
      </c>
    </row>
    <row r="97" spans="2:12" s="9" customFormat="1" ht="24.95" customHeight="1" hidden="1">
      <c r="B97" s="104"/>
      <c r="D97" s="105" t="s">
        <v>107</v>
      </c>
      <c r="E97" s="106"/>
      <c r="F97" s="106"/>
      <c r="G97" s="106"/>
      <c r="H97" s="106"/>
      <c r="I97" s="106"/>
      <c r="J97" s="107">
        <f>J143</f>
        <v>0</v>
      </c>
      <c r="L97" s="104"/>
    </row>
    <row r="98" spans="2:12" s="10" customFormat="1" ht="19.9" customHeight="1" hidden="1">
      <c r="B98" s="108"/>
      <c r="D98" s="109" t="s">
        <v>108</v>
      </c>
      <c r="E98" s="110"/>
      <c r="F98" s="110"/>
      <c r="G98" s="110"/>
      <c r="H98" s="110"/>
      <c r="I98" s="110"/>
      <c r="J98" s="111">
        <f>J144</f>
        <v>0</v>
      </c>
      <c r="L98" s="108"/>
    </row>
    <row r="99" spans="2:12" s="10" customFormat="1" ht="19.9" customHeight="1" hidden="1">
      <c r="B99" s="108"/>
      <c r="D99" s="109" t="s">
        <v>109</v>
      </c>
      <c r="E99" s="110"/>
      <c r="F99" s="110"/>
      <c r="G99" s="110"/>
      <c r="H99" s="110"/>
      <c r="I99" s="110"/>
      <c r="J99" s="111">
        <f>J147</f>
        <v>0</v>
      </c>
      <c r="L99" s="108"/>
    </row>
    <row r="100" spans="2:12" s="10" customFormat="1" ht="19.9" customHeight="1" hidden="1">
      <c r="B100" s="108"/>
      <c r="D100" s="109" t="s">
        <v>110</v>
      </c>
      <c r="E100" s="110"/>
      <c r="F100" s="110"/>
      <c r="G100" s="110"/>
      <c r="H100" s="110"/>
      <c r="I100" s="110"/>
      <c r="J100" s="111">
        <f>J149</f>
        <v>0</v>
      </c>
      <c r="L100" s="108"/>
    </row>
    <row r="101" spans="2:12" s="10" customFormat="1" ht="19.9" customHeight="1" hidden="1">
      <c r="B101" s="108"/>
      <c r="D101" s="109" t="s">
        <v>111</v>
      </c>
      <c r="E101" s="110"/>
      <c r="F101" s="110"/>
      <c r="G101" s="110"/>
      <c r="H101" s="110"/>
      <c r="I101" s="110"/>
      <c r="J101" s="111">
        <f>J158</f>
        <v>0</v>
      </c>
      <c r="L101" s="108"/>
    </row>
    <row r="102" spans="2:12" s="10" customFormat="1" ht="19.9" customHeight="1" hidden="1">
      <c r="B102" s="108"/>
      <c r="D102" s="109" t="s">
        <v>112</v>
      </c>
      <c r="E102" s="110"/>
      <c r="F102" s="110"/>
      <c r="G102" s="110"/>
      <c r="H102" s="110"/>
      <c r="I102" s="110"/>
      <c r="J102" s="111">
        <f>J164</f>
        <v>0</v>
      </c>
      <c r="L102" s="108"/>
    </row>
    <row r="103" spans="2:12" s="9" customFormat="1" ht="24.95" customHeight="1" hidden="1">
      <c r="B103" s="104"/>
      <c r="D103" s="105" t="s">
        <v>113</v>
      </c>
      <c r="E103" s="106"/>
      <c r="F103" s="106"/>
      <c r="G103" s="106"/>
      <c r="H103" s="106"/>
      <c r="I103" s="106"/>
      <c r="J103" s="107">
        <f>J166</f>
        <v>0</v>
      </c>
      <c r="L103" s="104"/>
    </row>
    <row r="104" spans="2:12" s="10" customFormat="1" ht="19.9" customHeight="1" hidden="1">
      <c r="B104" s="108"/>
      <c r="D104" s="109" t="s">
        <v>114</v>
      </c>
      <c r="E104" s="110"/>
      <c r="F104" s="110"/>
      <c r="G104" s="110"/>
      <c r="H104" s="110"/>
      <c r="I104" s="110"/>
      <c r="J104" s="111">
        <f>J167</f>
        <v>0</v>
      </c>
      <c r="L104" s="108"/>
    </row>
    <row r="105" spans="2:12" s="10" customFormat="1" ht="19.9" customHeight="1" hidden="1">
      <c r="B105" s="108"/>
      <c r="D105" s="109" t="s">
        <v>539</v>
      </c>
      <c r="E105" s="110"/>
      <c r="F105" s="110"/>
      <c r="G105" s="110"/>
      <c r="H105" s="110"/>
      <c r="I105" s="110"/>
      <c r="J105" s="111">
        <f>J172</f>
        <v>0</v>
      </c>
      <c r="L105" s="108"/>
    </row>
    <row r="106" spans="2:12" s="10" customFormat="1" ht="19.9" customHeight="1" hidden="1">
      <c r="B106" s="108"/>
      <c r="D106" s="109" t="s">
        <v>115</v>
      </c>
      <c r="E106" s="110"/>
      <c r="F106" s="110"/>
      <c r="G106" s="110"/>
      <c r="H106" s="110"/>
      <c r="I106" s="110"/>
      <c r="J106" s="111">
        <f>J176</f>
        <v>0</v>
      </c>
      <c r="L106" s="108"/>
    </row>
    <row r="107" spans="2:12" s="10" customFormat="1" ht="19.9" customHeight="1" hidden="1">
      <c r="B107" s="108"/>
      <c r="D107" s="109" t="s">
        <v>116</v>
      </c>
      <c r="E107" s="110"/>
      <c r="F107" s="110"/>
      <c r="G107" s="110"/>
      <c r="H107" s="110"/>
      <c r="I107" s="110"/>
      <c r="J107" s="111">
        <f>J178</f>
        <v>0</v>
      </c>
      <c r="L107" s="108"/>
    </row>
    <row r="108" spans="2:12" s="10" customFormat="1" ht="19.9" customHeight="1" hidden="1">
      <c r="B108" s="108"/>
      <c r="D108" s="109" t="s">
        <v>117</v>
      </c>
      <c r="E108" s="110"/>
      <c r="F108" s="110"/>
      <c r="G108" s="110"/>
      <c r="H108" s="110"/>
      <c r="I108" s="110"/>
      <c r="J108" s="111">
        <f>J185</f>
        <v>0</v>
      </c>
      <c r="L108" s="108"/>
    </row>
    <row r="109" spans="2:12" s="10" customFormat="1" ht="19.9" customHeight="1" hidden="1">
      <c r="B109" s="108"/>
      <c r="D109" s="109" t="s">
        <v>118</v>
      </c>
      <c r="E109" s="110"/>
      <c r="F109" s="110"/>
      <c r="G109" s="110"/>
      <c r="H109" s="110"/>
      <c r="I109" s="110"/>
      <c r="J109" s="111">
        <f>J188</f>
        <v>0</v>
      </c>
      <c r="L109" s="108"/>
    </row>
    <row r="110" spans="2:12" s="10" customFormat="1" ht="19.9" customHeight="1" hidden="1">
      <c r="B110" s="108"/>
      <c r="D110" s="109" t="s">
        <v>119</v>
      </c>
      <c r="E110" s="110"/>
      <c r="F110" s="110"/>
      <c r="G110" s="110"/>
      <c r="H110" s="110"/>
      <c r="I110" s="110"/>
      <c r="J110" s="111">
        <f>J191</f>
        <v>0</v>
      </c>
      <c r="L110" s="108"/>
    </row>
    <row r="111" spans="2:12" s="10" customFormat="1" ht="19.9" customHeight="1" hidden="1">
      <c r="B111" s="108"/>
      <c r="D111" s="109" t="s">
        <v>120</v>
      </c>
      <c r="E111" s="110"/>
      <c r="F111" s="110"/>
      <c r="G111" s="110"/>
      <c r="H111" s="110"/>
      <c r="I111" s="110"/>
      <c r="J111" s="111">
        <f>J193</f>
        <v>0</v>
      </c>
      <c r="L111" s="108"/>
    </row>
    <row r="112" spans="2:12" s="10" customFormat="1" ht="19.9" customHeight="1" hidden="1">
      <c r="B112" s="108"/>
      <c r="D112" s="109" t="s">
        <v>121</v>
      </c>
      <c r="E112" s="110"/>
      <c r="F112" s="110"/>
      <c r="G112" s="110"/>
      <c r="H112" s="110"/>
      <c r="I112" s="110"/>
      <c r="J112" s="111">
        <f>J197</f>
        <v>0</v>
      </c>
      <c r="L112" s="108"/>
    </row>
    <row r="113" spans="2:12" s="10" customFormat="1" ht="19.9" customHeight="1" hidden="1">
      <c r="B113" s="108"/>
      <c r="D113" s="109" t="s">
        <v>122</v>
      </c>
      <c r="E113" s="110"/>
      <c r="F113" s="110"/>
      <c r="G113" s="110"/>
      <c r="H113" s="110"/>
      <c r="I113" s="110"/>
      <c r="J113" s="111">
        <f>J203</f>
        <v>0</v>
      </c>
      <c r="L113" s="108"/>
    </row>
    <row r="114" spans="2:12" s="10" customFormat="1" ht="19.9" customHeight="1" hidden="1">
      <c r="B114" s="108"/>
      <c r="D114" s="109" t="s">
        <v>540</v>
      </c>
      <c r="E114" s="110"/>
      <c r="F114" s="110"/>
      <c r="G114" s="110"/>
      <c r="H114" s="110"/>
      <c r="I114" s="110"/>
      <c r="J114" s="111">
        <f>J220</f>
        <v>0</v>
      </c>
      <c r="L114" s="108"/>
    </row>
    <row r="115" spans="2:12" s="10" customFormat="1" ht="19.9" customHeight="1" hidden="1">
      <c r="B115" s="108"/>
      <c r="D115" s="109" t="s">
        <v>123</v>
      </c>
      <c r="E115" s="110"/>
      <c r="F115" s="110"/>
      <c r="G115" s="110"/>
      <c r="H115" s="110"/>
      <c r="I115" s="110"/>
      <c r="J115" s="111">
        <f>J223</f>
        <v>0</v>
      </c>
      <c r="L115" s="108"/>
    </row>
    <row r="116" spans="2:12" s="10" customFormat="1" ht="19.9" customHeight="1" hidden="1">
      <c r="B116" s="108"/>
      <c r="D116" s="109" t="s">
        <v>124</v>
      </c>
      <c r="E116" s="110"/>
      <c r="F116" s="110"/>
      <c r="G116" s="110"/>
      <c r="H116" s="110"/>
      <c r="I116" s="110"/>
      <c r="J116" s="111">
        <f>J231</f>
        <v>0</v>
      </c>
      <c r="L116" s="108"/>
    </row>
    <row r="117" spans="2:12" s="10" customFormat="1" ht="19.9" customHeight="1" hidden="1">
      <c r="B117" s="108"/>
      <c r="D117" s="109" t="s">
        <v>125</v>
      </c>
      <c r="E117" s="110"/>
      <c r="F117" s="110"/>
      <c r="G117" s="110"/>
      <c r="H117" s="110"/>
      <c r="I117" s="110"/>
      <c r="J117" s="111">
        <f>J246</f>
        <v>0</v>
      </c>
      <c r="L117" s="108"/>
    </row>
    <row r="118" spans="2:12" s="10" customFormat="1" ht="19.9" customHeight="1" hidden="1">
      <c r="B118" s="108"/>
      <c r="D118" s="109" t="s">
        <v>126</v>
      </c>
      <c r="E118" s="110"/>
      <c r="F118" s="110"/>
      <c r="G118" s="110"/>
      <c r="H118" s="110"/>
      <c r="I118" s="110"/>
      <c r="J118" s="111">
        <f>J252</f>
        <v>0</v>
      </c>
      <c r="L118" s="108"/>
    </row>
    <row r="119" spans="2:12" s="10" customFormat="1" ht="19.9" customHeight="1" hidden="1">
      <c r="B119" s="108"/>
      <c r="D119" s="109" t="s">
        <v>127</v>
      </c>
      <c r="E119" s="110"/>
      <c r="F119" s="110"/>
      <c r="G119" s="110"/>
      <c r="H119" s="110"/>
      <c r="I119" s="110"/>
      <c r="J119" s="111">
        <f>J260</f>
        <v>0</v>
      </c>
      <c r="L119" s="108"/>
    </row>
    <row r="120" spans="2:12" s="9" customFormat="1" ht="24.95" customHeight="1" hidden="1">
      <c r="B120" s="104"/>
      <c r="D120" s="105" t="s">
        <v>128</v>
      </c>
      <c r="E120" s="106"/>
      <c r="F120" s="106"/>
      <c r="G120" s="106"/>
      <c r="H120" s="106"/>
      <c r="I120" s="106"/>
      <c r="J120" s="107">
        <f>J265</f>
        <v>0</v>
      </c>
      <c r="L120" s="104"/>
    </row>
    <row r="121" spans="2:12" s="9" customFormat="1" ht="24.95" customHeight="1" hidden="1">
      <c r="B121" s="104"/>
      <c r="D121" s="105" t="s">
        <v>129</v>
      </c>
      <c r="E121" s="106"/>
      <c r="F121" s="106"/>
      <c r="G121" s="106"/>
      <c r="H121" s="106"/>
      <c r="I121" s="106"/>
      <c r="J121" s="107">
        <f>J267</f>
        <v>0</v>
      </c>
      <c r="L121" s="104"/>
    </row>
    <row r="122" spans="2:12" s="10" customFormat="1" ht="19.9" customHeight="1" hidden="1">
      <c r="B122" s="108"/>
      <c r="D122" s="109" t="s">
        <v>130</v>
      </c>
      <c r="E122" s="110"/>
      <c r="F122" s="110"/>
      <c r="G122" s="110"/>
      <c r="H122" s="110"/>
      <c r="I122" s="110"/>
      <c r="J122" s="111">
        <f>J268</f>
        <v>0</v>
      </c>
      <c r="L122" s="108"/>
    </row>
    <row r="123" spans="1:31" s="2" customFormat="1" ht="21.75" customHeight="1" hidden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6.95" customHeight="1" hidden="1">
      <c r="A124" s="27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ht="12" hidden="1"/>
    <row r="126" ht="12" hidden="1"/>
    <row r="127" ht="12" hidden="1"/>
    <row r="128" spans="1:31" s="2" customFormat="1" ht="6.95" customHeight="1">
      <c r="A128" s="27"/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2" customFormat="1" ht="24.95" customHeight="1">
      <c r="A129" s="27"/>
      <c r="B129" s="28"/>
      <c r="C129" s="19" t="s">
        <v>131</v>
      </c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2" customFormat="1" ht="6.95" customHeight="1">
      <c r="A130" s="27"/>
      <c r="B130" s="28"/>
      <c r="C130" s="27"/>
      <c r="D130" s="27"/>
      <c r="E130" s="27"/>
      <c r="F130" s="27"/>
      <c r="G130" s="27"/>
      <c r="H130" s="27"/>
      <c r="I130" s="27"/>
      <c r="J130" s="27"/>
      <c r="K130" s="27"/>
      <c r="L130" s="3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s="2" customFormat="1" ht="12" customHeight="1">
      <c r="A131" s="27"/>
      <c r="B131" s="28"/>
      <c r="C131" s="24" t="s">
        <v>14</v>
      </c>
      <c r="D131" s="27"/>
      <c r="E131" s="27"/>
      <c r="F131" s="27"/>
      <c r="G131" s="27"/>
      <c r="H131" s="27"/>
      <c r="I131" s="27"/>
      <c r="J131" s="27"/>
      <c r="K131" s="27"/>
      <c r="L131" s="3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s="2" customFormat="1" ht="16.5" customHeight="1">
      <c r="A132" s="27"/>
      <c r="B132" s="28"/>
      <c r="C132" s="27"/>
      <c r="D132" s="27"/>
      <c r="E132" s="319" t="str">
        <f>E7</f>
        <v>Oprava prostorů 1PP</v>
      </c>
      <c r="F132" s="320"/>
      <c r="G132" s="320"/>
      <c r="H132" s="320"/>
      <c r="I132" s="27"/>
      <c r="J132" s="27"/>
      <c r="K132" s="27"/>
      <c r="L132" s="3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s="2" customFormat="1" ht="12" customHeight="1">
      <c r="A133" s="27"/>
      <c r="B133" s="28"/>
      <c r="C133" s="24" t="s">
        <v>100</v>
      </c>
      <c r="D133" s="27"/>
      <c r="E133" s="27"/>
      <c r="F133" s="27"/>
      <c r="G133" s="27"/>
      <c r="H133" s="27"/>
      <c r="I133" s="27"/>
      <c r="J133" s="27"/>
      <c r="K133" s="27"/>
      <c r="L133" s="3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s="2" customFormat="1" ht="16.5" customHeight="1">
      <c r="A134" s="27"/>
      <c r="B134" s="28"/>
      <c r="C134" s="27"/>
      <c r="D134" s="27"/>
      <c r="E134" s="285" t="str">
        <f>E9</f>
        <v>UHK-3 - SO-03-Oprava prostorů sekce C</v>
      </c>
      <c r="F134" s="321"/>
      <c r="G134" s="321"/>
      <c r="H134" s="321"/>
      <c r="I134" s="27"/>
      <c r="J134" s="27"/>
      <c r="K134" s="27"/>
      <c r="L134" s="3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s="2" customFormat="1" ht="6.95" customHeight="1">
      <c r="A135" s="27"/>
      <c r="B135" s="28"/>
      <c r="C135" s="27"/>
      <c r="D135" s="27"/>
      <c r="E135" s="27"/>
      <c r="F135" s="27"/>
      <c r="G135" s="27"/>
      <c r="H135" s="27"/>
      <c r="I135" s="27"/>
      <c r="J135" s="27"/>
      <c r="K135" s="27"/>
      <c r="L135" s="3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s="2" customFormat="1" ht="12" customHeight="1">
      <c r="A136" s="27"/>
      <c r="B136" s="28"/>
      <c r="C136" s="24" t="s">
        <v>18</v>
      </c>
      <c r="D136" s="27"/>
      <c r="E136" s="27"/>
      <c r="F136" s="22" t="str">
        <f>F12</f>
        <v>HK,Palachovy koleje č.p.1129-1135</v>
      </c>
      <c r="G136" s="27"/>
      <c r="H136" s="27"/>
      <c r="I136" s="24" t="s">
        <v>20</v>
      </c>
      <c r="J136" s="50" t="str">
        <f>IF(J12="","",J12)</f>
        <v>20. 3. 2022</v>
      </c>
      <c r="K136" s="27"/>
      <c r="L136" s="3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s="2" customFormat="1" ht="6.95" customHeight="1">
      <c r="A137" s="27"/>
      <c r="B137" s="28"/>
      <c r="C137" s="27"/>
      <c r="D137" s="27"/>
      <c r="E137" s="27"/>
      <c r="F137" s="27"/>
      <c r="G137" s="27"/>
      <c r="H137" s="27"/>
      <c r="I137" s="27"/>
      <c r="J137" s="27"/>
      <c r="K137" s="27"/>
      <c r="L137" s="3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s="2" customFormat="1" ht="15.2" customHeight="1">
      <c r="A138" s="27"/>
      <c r="B138" s="28"/>
      <c r="C138" s="24" t="s">
        <v>22</v>
      </c>
      <c r="D138" s="27"/>
      <c r="E138" s="27"/>
      <c r="F138" s="22" t="str">
        <f>E15</f>
        <v>Univerzita Hradec Králové</v>
      </c>
      <c r="G138" s="27"/>
      <c r="H138" s="27"/>
      <c r="I138" s="24" t="s">
        <v>28</v>
      </c>
      <c r="J138" s="25" t="str">
        <f>E21</f>
        <v>Pridos Hradec Králové</v>
      </c>
      <c r="K138" s="27"/>
      <c r="L138" s="3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s="2" customFormat="1" ht="15.2" customHeight="1">
      <c r="A139" s="27"/>
      <c r="B139" s="28"/>
      <c r="C139" s="24" t="s">
        <v>26</v>
      </c>
      <c r="D139" s="27"/>
      <c r="E139" s="27"/>
      <c r="F139" s="22" t="str">
        <f>IF(E18="","",E18)</f>
        <v>bude určen ve výběrovém řízení</v>
      </c>
      <c r="G139" s="27"/>
      <c r="H139" s="27"/>
      <c r="I139" s="24" t="s">
        <v>31</v>
      </c>
      <c r="J139" s="25" t="str">
        <f>E24</f>
        <v>Ing.Pavel Michálek</v>
      </c>
      <c r="K139" s="27"/>
      <c r="L139" s="3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s="2" customFormat="1" ht="10.35" customHeight="1">
      <c r="A140" s="27"/>
      <c r="B140" s="28"/>
      <c r="C140" s="27"/>
      <c r="D140" s="27"/>
      <c r="E140" s="27"/>
      <c r="F140" s="27"/>
      <c r="G140" s="27"/>
      <c r="H140" s="27"/>
      <c r="I140" s="27"/>
      <c r="J140" s="27"/>
      <c r="K140" s="27"/>
      <c r="L140" s="3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s="11" customFormat="1" ht="29.25" customHeight="1">
      <c r="A141" s="112"/>
      <c r="B141" s="113"/>
      <c r="C141" s="447" t="s">
        <v>132</v>
      </c>
      <c r="D141" s="448" t="s">
        <v>59</v>
      </c>
      <c r="E141" s="448" t="s">
        <v>55</v>
      </c>
      <c r="F141" s="448" t="s">
        <v>56</v>
      </c>
      <c r="G141" s="448" t="s">
        <v>133</v>
      </c>
      <c r="H141" s="448" t="s">
        <v>134</v>
      </c>
      <c r="I141" s="448" t="s">
        <v>135</v>
      </c>
      <c r="J141" s="448" t="s">
        <v>104</v>
      </c>
      <c r="K141" s="449" t="s">
        <v>136</v>
      </c>
      <c r="L141" s="117"/>
      <c r="M141" s="57" t="s">
        <v>1</v>
      </c>
      <c r="N141" s="58" t="s">
        <v>38</v>
      </c>
      <c r="O141" s="58" t="s">
        <v>137</v>
      </c>
      <c r="P141" s="58" t="s">
        <v>138</v>
      </c>
      <c r="Q141" s="58" t="s">
        <v>139</v>
      </c>
      <c r="R141" s="58" t="s">
        <v>140</v>
      </c>
      <c r="S141" s="58" t="s">
        <v>141</v>
      </c>
      <c r="T141" s="59" t="s">
        <v>142</v>
      </c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63" s="2" customFormat="1" ht="22.9" customHeight="1">
      <c r="A142" s="27"/>
      <c r="B142" s="28"/>
      <c r="C142" s="454" t="s">
        <v>143</v>
      </c>
      <c r="D142" s="393"/>
      <c r="E142" s="393"/>
      <c r="F142" s="393"/>
      <c r="G142" s="393"/>
      <c r="H142" s="393"/>
      <c r="I142" s="393"/>
      <c r="J142" s="455">
        <f>BK142</f>
        <v>0</v>
      </c>
      <c r="K142" s="393"/>
      <c r="L142" s="28"/>
      <c r="M142" s="60"/>
      <c r="N142" s="51"/>
      <c r="O142" s="61"/>
      <c r="P142" s="119">
        <f>P143+P166+P265+P267</f>
        <v>427.22463500000003</v>
      </c>
      <c r="Q142" s="61"/>
      <c r="R142" s="119">
        <f>R143+R166+R265+R267</f>
        <v>2.3894274200000005</v>
      </c>
      <c r="S142" s="61"/>
      <c r="T142" s="120">
        <f>T143+T166+T265+T267</f>
        <v>5.0264471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T142" s="15" t="s">
        <v>73</v>
      </c>
      <c r="AU142" s="15" t="s">
        <v>106</v>
      </c>
      <c r="BK142" s="121">
        <f>BK143+BK166+BK265+BK267</f>
        <v>0</v>
      </c>
    </row>
    <row r="143" spans="2:63" s="12" customFormat="1" ht="25.9" customHeight="1">
      <c r="B143" s="122"/>
      <c r="C143" s="460"/>
      <c r="D143" s="462" t="s">
        <v>73</v>
      </c>
      <c r="E143" s="463" t="s">
        <v>144</v>
      </c>
      <c r="F143" s="463" t="s">
        <v>145</v>
      </c>
      <c r="G143" s="460"/>
      <c r="H143" s="460"/>
      <c r="I143" s="460"/>
      <c r="J143" s="464">
        <f>BK143</f>
        <v>0</v>
      </c>
      <c r="K143" s="460"/>
      <c r="L143" s="122"/>
      <c r="M143" s="126"/>
      <c r="N143" s="127"/>
      <c r="O143" s="127"/>
      <c r="P143" s="128">
        <f>P144+P147+P149+P158+P164</f>
        <v>136.45834799999997</v>
      </c>
      <c r="Q143" s="127"/>
      <c r="R143" s="128">
        <f>R144+R147+R149+R158+R164</f>
        <v>0.7463496000000001</v>
      </c>
      <c r="S143" s="127"/>
      <c r="T143" s="129">
        <f>T144+T147+T149+T158+T164</f>
        <v>0.75298</v>
      </c>
      <c r="AR143" s="123" t="s">
        <v>82</v>
      </c>
      <c r="AT143" s="130" t="s">
        <v>73</v>
      </c>
      <c r="AU143" s="130" t="s">
        <v>74</v>
      </c>
      <c r="AY143" s="123" t="s">
        <v>146</v>
      </c>
      <c r="BK143" s="131">
        <f>BK144+BK147+BK149+BK158+BK164</f>
        <v>0</v>
      </c>
    </row>
    <row r="144" spans="2:63" s="12" customFormat="1" ht="22.9" customHeight="1">
      <c r="B144" s="122"/>
      <c r="C144" s="460"/>
      <c r="D144" s="462" t="s">
        <v>73</v>
      </c>
      <c r="E144" s="469" t="s">
        <v>147</v>
      </c>
      <c r="F144" s="469" t="s">
        <v>148</v>
      </c>
      <c r="G144" s="460"/>
      <c r="H144" s="460"/>
      <c r="I144" s="460"/>
      <c r="J144" s="470">
        <f>BK144</f>
        <v>0</v>
      </c>
      <c r="K144" s="460"/>
      <c r="L144" s="122"/>
      <c r="M144" s="126"/>
      <c r="N144" s="127"/>
      <c r="O144" s="127"/>
      <c r="P144" s="128">
        <f>SUM(P145:P146)</f>
        <v>3.7824</v>
      </c>
      <c r="Q144" s="127"/>
      <c r="R144" s="128">
        <f>SUM(R145:R146)</f>
        <v>0.38356799999999996</v>
      </c>
      <c r="S144" s="127"/>
      <c r="T144" s="129">
        <f>SUM(T145:T146)</f>
        <v>0</v>
      </c>
      <c r="AR144" s="123" t="s">
        <v>82</v>
      </c>
      <c r="AT144" s="130" t="s">
        <v>73</v>
      </c>
      <c r="AU144" s="130" t="s">
        <v>82</v>
      </c>
      <c r="AY144" s="123" t="s">
        <v>146</v>
      </c>
      <c r="BK144" s="131">
        <f>SUM(BK145:BK146)</f>
        <v>0</v>
      </c>
    </row>
    <row r="145" spans="1:65" s="2" customFormat="1" ht="16.5" customHeight="1">
      <c r="A145" s="27"/>
      <c r="B145" s="134"/>
      <c r="C145" s="471" t="s">
        <v>82</v>
      </c>
      <c r="D145" s="471" t="s">
        <v>149</v>
      </c>
      <c r="E145" s="472" t="s">
        <v>150</v>
      </c>
      <c r="F145" s="473" t="s">
        <v>151</v>
      </c>
      <c r="G145" s="474" t="s">
        <v>152</v>
      </c>
      <c r="H145" s="475">
        <v>4.8</v>
      </c>
      <c r="I145" s="381"/>
      <c r="J145" s="476">
        <f>ROUND(I145*H145,2)</f>
        <v>0</v>
      </c>
      <c r="K145" s="473" t="s">
        <v>153</v>
      </c>
      <c r="L145" s="28"/>
      <c r="M145" s="141" t="s">
        <v>1</v>
      </c>
      <c r="N145" s="142" t="s">
        <v>40</v>
      </c>
      <c r="O145" s="143">
        <v>0.788</v>
      </c>
      <c r="P145" s="143">
        <f>O145*H145</f>
        <v>3.7824</v>
      </c>
      <c r="Q145" s="143">
        <v>0.07991</v>
      </c>
      <c r="R145" s="143">
        <f>Q145*H145</f>
        <v>0.38356799999999996</v>
      </c>
      <c r="S145" s="143">
        <v>0</v>
      </c>
      <c r="T145" s="144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45" t="s">
        <v>154</v>
      </c>
      <c r="AT145" s="145" t="s">
        <v>149</v>
      </c>
      <c r="AU145" s="145" t="s">
        <v>155</v>
      </c>
      <c r="AY145" s="15" t="s">
        <v>146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5" t="s">
        <v>155</v>
      </c>
      <c r="BK145" s="146">
        <f>ROUND(I145*H145,2)</f>
        <v>0</v>
      </c>
      <c r="BL145" s="15" t="s">
        <v>154</v>
      </c>
      <c r="BM145" s="145" t="s">
        <v>156</v>
      </c>
    </row>
    <row r="146" spans="2:51" s="13" customFormat="1" ht="12">
      <c r="B146" s="147"/>
      <c r="C146" s="481"/>
      <c r="D146" s="483" t="s">
        <v>157</v>
      </c>
      <c r="E146" s="484" t="s">
        <v>1</v>
      </c>
      <c r="F146" s="485" t="s">
        <v>541</v>
      </c>
      <c r="G146" s="481"/>
      <c r="H146" s="486">
        <v>4.8</v>
      </c>
      <c r="I146" s="505"/>
      <c r="J146" s="481"/>
      <c r="K146" s="481"/>
      <c r="L146" s="147"/>
      <c r="M146" s="152"/>
      <c r="N146" s="153"/>
      <c r="O146" s="153"/>
      <c r="P146" s="153"/>
      <c r="Q146" s="153"/>
      <c r="R146" s="153"/>
      <c r="S146" s="153"/>
      <c r="T146" s="154"/>
      <c r="AT146" s="149" t="s">
        <v>157</v>
      </c>
      <c r="AU146" s="149" t="s">
        <v>155</v>
      </c>
      <c r="AV146" s="13" t="s">
        <v>155</v>
      </c>
      <c r="AW146" s="13" t="s">
        <v>30</v>
      </c>
      <c r="AX146" s="13" t="s">
        <v>82</v>
      </c>
      <c r="AY146" s="149" t="s">
        <v>146</v>
      </c>
    </row>
    <row r="147" spans="2:63" s="12" customFormat="1" ht="22.9" customHeight="1">
      <c r="B147" s="122"/>
      <c r="C147" s="460"/>
      <c r="D147" s="462" t="s">
        <v>73</v>
      </c>
      <c r="E147" s="469" t="s">
        <v>159</v>
      </c>
      <c r="F147" s="469" t="s">
        <v>160</v>
      </c>
      <c r="G147" s="460"/>
      <c r="H147" s="460"/>
      <c r="I147" s="504"/>
      <c r="J147" s="470">
        <f>BK147</f>
        <v>0</v>
      </c>
      <c r="K147" s="460"/>
      <c r="L147" s="122"/>
      <c r="M147" s="126"/>
      <c r="N147" s="127"/>
      <c r="O147" s="127"/>
      <c r="P147" s="128">
        <f>P148</f>
        <v>27.684</v>
      </c>
      <c r="Q147" s="127"/>
      <c r="R147" s="128">
        <f>R148</f>
        <v>0.33682200000000007</v>
      </c>
      <c r="S147" s="127"/>
      <c r="T147" s="129">
        <f>T148</f>
        <v>0</v>
      </c>
      <c r="AR147" s="123" t="s">
        <v>82</v>
      </c>
      <c r="AT147" s="130" t="s">
        <v>73</v>
      </c>
      <c r="AU147" s="130" t="s">
        <v>82</v>
      </c>
      <c r="AY147" s="123" t="s">
        <v>146</v>
      </c>
      <c r="BK147" s="131">
        <f>BK148</f>
        <v>0</v>
      </c>
    </row>
    <row r="148" spans="1:65" s="2" customFormat="1" ht="24.2" customHeight="1">
      <c r="A148" s="27"/>
      <c r="B148" s="134"/>
      <c r="C148" s="471" t="s">
        <v>155</v>
      </c>
      <c r="D148" s="471" t="s">
        <v>149</v>
      </c>
      <c r="E148" s="472" t="s">
        <v>161</v>
      </c>
      <c r="F148" s="473" t="s">
        <v>162</v>
      </c>
      <c r="G148" s="474" t="s">
        <v>152</v>
      </c>
      <c r="H148" s="475">
        <v>76.9</v>
      </c>
      <c r="I148" s="381"/>
      <c r="J148" s="476">
        <f>ROUND(I148*H148,2)</f>
        <v>0</v>
      </c>
      <c r="K148" s="473" t="s">
        <v>153</v>
      </c>
      <c r="L148" s="28"/>
      <c r="M148" s="141" t="s">
        <v>1</v>
      </c>
      <c r="N148" s="142" t="s">
        <v>40</v>
      </c>
      <c r="O148" s="143">
        <v>0.36</v>
      </c>
      <c r="P148" s="143">
        <f>O148*H148</f>
        <v>27.684</v>
      </c>
      <c r="Q148" s="143">
        <v>0.00438</v>
      </c>
      <c r="R148" s="143">
        <f>Q148*H148</f>
        <v>0.33682200000000007</v>
      </c>
      <c r="S148" s="143">
        <v>0</v>
      </c>
      <c r="T148" s="144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45" t="s">
        <v>154</v>
      </c>
      <c r="AT148" s="145" t="s">
        <v>149</v>
      </c>
      <c r="AU148" s="145" t="s">
        <v>155</v>
      </c>
      <c r="AY148" s="15" t="s">
        <v>146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5" t="s">
        <v>155</v>
      </c>
      <c r="BK148" s="146">
        <f>ROUND(I148*H148,2)</f>
        <v>0</v>
      </c>
      <c r="BL148" s="15" t="s">
        <v>154</v>
      </c>
      <c r="BM148" s="145" t="s">
        <v>500</v>
      </c>
    </row>
    <row r="149" spans="2:63" s="12" customFormat="1" ht="22.9" customHeight="1">
      <c r="B149" s="122"/>
      <c r="C149" s="460"/>
      <c r="D149" s="462" t="s">
        <v>73</v>
      </c>
      <c r="E149" s="469" t="s">
        <v>164</v>
      </c>
      <c r="F149" s="469" t="s">
        <v>165</v>
      </c>
      <c r="G149" s="460"/>
      <c r="H149" s="460"/>
      <c r="I149" s="504"/>
      <c r="J149" s="470">
        <f>BK149</f>
        <v>0</v>
      </c>
      <c r="K149" s="460"/>
      <c r="L149" s="122"/>
      <c r="M149" s="126"/>
      <c r="N149" s="127"/>
      <c r="O149" s="127"/>
      <c r="P149" s="128">
        <f>SUM(P150:P157)</f>
        <v>90.4991</v>
      </c>
      <c r="Q149" s="127"/>
      <c r="R149" s="128">
        <f>SUM(R150:R157)</f>
        <v>0.0259596</v>
      </c>
      <c r="S149" s="127"/>
      <c r="T149" s="129">
        <f>SUM(T150:T157)</f>
        <v>0.75298</v>
      </c>
      <c r="AR149" s="123" t="s">
        <v>82</v>
      </c>
      <c r="AT149" s="130" t="s">
        <v>73</v>
      </c>
      <c r="AU149" s="130" t="s">
        <v>82</v>
      </c>
      <c r="AY149" s="123" t="s">
        <v>146</v>
      </c>
      <c r="BK149" s="131">
        <f>SUM(BK150:BK157)</f>
        <v>0</v>
      </c>
    </row>
    <row r="150" spans="1:65" s="2" customFormat="1" ht="33" customHeight="1">
      <c r="A150" s="27"/>
      <c r="B150" s="134"/>
      <c r="C150" s="471" t="s">
        <v>147</v>
      </c>
      <c r="D150" s="471" t="s">
        <v>149</v>
      </c>
      <c r="E150" s="472" t="s">
        <v>166</v>
      </c>
      <c r="F150" s="473" t="s">
        <v>167</v>
      </c>
      <c r="G150" s="474" t="s">
        <v>152</v>
      </c>
      <c r="H150" s="475">
        <v>148.38</v>
      </c>
      <c r="I150" s="381"/>
      <c r="J150" s="476">
        <f>ROUND(I150*H150,2)</f>
        <v>0</v>
      </c>
      <c r="K150" s="473" t="s">
        <v>153</v>
      </c>
      <c r="L150" s="28"/>
      <c r="M150" s="141" t="s">
        <v>1</v>
      </c>
      <c r="N150" s="142" t="s">
        <v>40</v>
      </c>
      <c r="O150" s="143">
        <v>0.105</v>
      </c>
      <c r="P150" s="143">
        <f>O150*H150</f>
        <v>15.579899999999999</v>
      </c>
      <c r="Q150" s="143">
        <v>0.00013</v>
      </c>
      <c r="R150" s="143">
        <f>Q150*H150</f>
        <v>0.019289399999999998</v>
      </c>
      <c r="S150" s="143">
        <v>0</v>
      </c>
      <c r="T150" s="144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45" t="s">
        <v>154</v>
      </c>
      <c r="AT150" s="145" t="s">
        <v>149</v>
      </c>
      <c r="AU150" s="145" t="s">
        <v>155</v>
      </c>
      <c r="AY150" s="15" t="s">
        <v>146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5" t="s">
        <v>155</v>
      </c>
      <c r="BK150" s="146">
        <f>ROUND(I150*H150,2)</f>
        <v>0</v>
      </c>
      <c r="BL150" s="15" t="s">
        <v>154</v>
      </c>
      <c r="BM150" s="145" t="s">
        <v>168</v>
      </c>
    </row>
    <row r="151" spans="1:65" s="2" customFormat="1" ht="24.2" customHeight="1">
      <c r="A151" s="27"/>
      <c r="B151" s="134"/>
      <c r="C151" s="471" t="s">
        <v>154</v>
      </c>
      <c r="D151" s="471" t="s">
        <v>149</v>
      </c>
      <c r="E151" s="472" t="s">
        <v>170</v>
      </c>
      <c r="F151" s="473" t="s">
        <v>171</v>
      </c>
      <c r="G151" s="474" t="s">
        <v>152</v>
      </c>
      <c r="H151" s="475">
        <v>148.38</v>
      </c>
      <c r="I151" s="381"/>
      <c r="J151" s="476">
        <f>ROUND(I151*H151,2)</f>
        <v>0</v>
      </c>
      <c r="K151" s="473" t="s">
        <v>153</v>
      </c>
      <c r="L151" s="28"/>
      <c r="M151" s="141" t="s">
        <v>1</v>
      </c>
      <c r="N151" s="142" t="s">
        <v>40</v>
      </c>
      <c r="O151" s="143">
        <v>0.308</v>
      </c>
      <c r="P151" s="143">
        <f>O151*H151</f>
        <v>45.70104</v>
      </c>
      <c r="Q151" s="143">
        <v>4E-05</v>
      </c>
      <c r="R151" s="143">
        <f>Q151*H151</f>
        <v>0.005935200000000001</v>
      </c>
      <c r="S151" s="143">
        <v>0</v>
      </c>
      <c r="T151" s="144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5" t="s">
        <v>154</v>
      </c>
      <c r="AT151" s="145" t="s">
        <v>149</v>
      </c>
      <c r="AU151" s="145" t="s">
        <v>155</v>
      </c>
      <c r="AY151" s="15" t="s">
        <v>146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5" t="s">
        <v>155</v>
      </c>
      <c r="BK151" s="146">
        <f>ROUND(I151*H151,2)</f>
        <v>0</v>
      </c>
      <c r="BL151" s="15" t="s">
        <v>154</v>
      </c>
      <c r="BM151" s="145" t="s">
        <v>172</v>
      </c>
    </row>
    <row r="152" spans="1:65" s="2" customFormat="1" ht="21.75" customHeight="1">
      <c r="A152" s="27"/>
      <c r="B152" s="134"/>
      <c r="C152" s="471" t="s">
        <v>173</v>
      </c>
      <c r="D152" s="471" t="s">
        <v>149</v>
      </c>
      <c r="E152" s="472" t="s">
        <v>174</v>
      </c>
      <c r="F152" s="473" t="s">
        <v>175</v>
      </c>
      <c r="G152" s="474" t="s">
        <v>152</v>
      </c>
      <c r="H152" s="475">
        <v>81.76</v>
      </c>
      <c r="I152" s="381"/>
      <c r="J152" s="476">
        <f>ROUND(I152*H152,2)</f>
        <v>0</v>
      </c>
      <c r="K152" s="473" t="s">
        <v>153</v>
      </c>
      <c r="L152" s="28"/>
      <c r="M152" s="141" t="s">
        <v>1</v>
      </c>
      <c r="N152" s="142" t="s">
        <v>40</v>
      </c>
      <c r="O152" s="143">
        <v>0.306</v>
      </c>
      <c r="P152" s="143">
        <f>O152*H152</f>
        <v>25.01856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45" t="s">
        <v>154</v>
      </c>
      <c r="AT152" s="145" t="s">
        <v>149</v>
      </c>
      <c r="AU152" s="145" t="s">
        <v>155</v>
      </c>
      <c r="AY152" s="15" t="s">
        <v>146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5" t="s">
        <v>155</v>
      </c>
      <c r="BK152" s="146">
        <f>ROUND(I152*H152,2)</f>
        <v>0</v>
      </c>
      <c r="BL152" s="15" t="s">
        <v>154</v>
      </c>
      <c r="BM152" s="145" t="s">
        <v>176</v>
      </c>
    </row>
    <row r="153" spans="1:65" s="2" customFormat="1" ht="24.2" customHeight="1">
      <c r="A153" s="27"/>
      <c r="B153" s="134"/>
      <c r="C153" s="471" t="s">
        <v>159</v>
      </c>
      <c r="D153" s="471" t="s">
        <v>149</v>
      </c>
      <c r="E153" s="472" t="s">
        <v>177</v>
      </c>
      <c r="F153" s="473" t="s">
        <v>178</v>
      </c>
      <c r="G153" s="474" t="s">
        <v>152</v>
      </c>
      <c r="H153" s="475">
        <v>1.8</v>
      </c>
      <c r="I153" s="381"/>
      <c r="J153" s="476">
        <f>ROUND(I153*H153,2)</f>
        <v>0</v>
      </c>
      <c r="K153" s="473" t="s">
        <v>153</v>
      </c>
      <c r="L153" s="28"/>
      <c r="M153" s="141" t="s">
        <v>1</v>
      </c>
      <c r="N153" s="142" t="s">
        <v>40</v>
      </c>
      <c r="O153" s="143">
        <v>0.162</v>
      </c>
      <c r="P153" s="143">
        <f>O153*H153</f>
        <v>0.2916</v>
      </c>
      <c r="Q153" s="143">
        <v>0</v>
      </c>
      <c r="R153" s="143">
        <f>Q153*H153</f>
        <v>0</v>
      </c>
      <c r="S153" s="143">
        <v>0.035</v>
      </c>
      <c r="T153" s="144">
        <f>S153*H153</f>
        <v>0.06300000000000001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45" t="s">
        <v>154</v>
      </c>
      <c r="AT153" s="145" t="s">
        <v>149</v>
      </c>
      <c r="AU153" s="145" t="s">
        <v>155</v>
      </c>
      <c r="AY153" s="15" t="s">
        <v>146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5" t="s">
        <v>155</v>
      </c>
      <c r="BK153" s="146">
        <f>ROUND(I153*H153,2)</f>
        <v>0</v>
      </c>
      <c r="BL153" s="15" t="s">
        <v>154</v>
      </c>
      <c r="BM153" s="145" t="s">
        <v>179</v>
      </c>
    </row>
    <row r="154" spans="2:51" s="13" customFormat="1" ht="12">
      <c r="B154" s="147"/>
      <c r="C154" s="481"/>
      <c r="D154" s="483" t="s">
        <v>157</v>
      </c>
      <c r="E154" s="484" t="s">
        <v>1</v>
      </c>
      <c r="F154" s="485" t="s">
        <v>542</v>
      </c>
      <c r="G154" s="481"/>
      <c r="H154" s="486">
        <v>1.8</v>
      </c>
      <c r="I154" s="505"/>
      <c r="J154" s="481"/>
      <c r="K154" s="481"/>
      <c r="L154" s="147"/>
      <c r="M154" s="152"/>
      <c r="N154" s="153"/>
      <c r="O154" s="153"/>
      <c r="P154" s="153"/>
      <c r="Q154" s="153"/>
      <c r="R154" s="153"/>
      <c r="S154" s="153"/>
      <c r="T154" s="154"/>
      <c r="AT154" s="149" t="s">
        <v>157</v>
      </c>
      <c r="AU154" s="149" t="s">
        <v>155</v>
      </c>
      <c r="AV154" s="13" t="s">
        <v>155</v>
      </c>
      <c r="AW154" s="13" t="s">
        <v>30</v>
      </c>
      <c r="AX154" s="13" t="s">
        <v>82</v>
      </c>
      <c r="AY154" s="149" t="s">
        <v>146</v>
      </c>
    </row>
    <row r="155" spans="1:65" s="2" customFormat="1" ht="24.2" customHeight="1">
      <c r="A155" s="27"/>
      <c r="B155" s="134"/>
      <c r="C155" s="471" t="s">
        <v>181</v>
      </c>
      <c r="D155" s="471" t="s">
        <v>149</v>
      </c>
      <c r="E155" s="472" t="s">
        <v>182</v>
      </c>
      <c r="F155" s="473" t="s">
        <v>183</v>
      </c>
      <c r="G155" s="474" t="s">
        <v>184</v>
      </c>
      <c r="H155" s="475">
        <v>0.5</v>
      </c>
      <c r="I155" s="381"/>
      <c r="J155" s="476">
        <f>ROUND(I155*H155,2)</f>
        <v>0</v>
      </c>
      <c r="K155" s="473" t="s">
        <v>153</v>
      </c>
      <c r="L155" s="28"/>
      <c r="M155" s="141" t="s">
        <v>1</v>
      </c>
      <c r="N155" s="142" t="s">
        <v>40</v>
      </c>
      <c r="O155" s="143">
        <v>1.9</v>
      </c>
      <c r="P155" s="143">
        <f>O155*H155</f>
        <v>0.95</v>
      </c>
      <c r="Q155" s="143">
        <v>0.00147</v>
      </c>
      <c r="R155" s="143">
        <f>Q155*H155</f>
        <v>0.000735</v>
      </c>
      <c r="S155" s="143">
        <v>0.039</v>
      </c>
      <c r="T155" s="144">
        <f>S155*H155</f>
        <v>0.0195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45" t="s">
        <v>154</v>
      </c>
      <c r="AT155" s="145" t="s">
        <v>149</v>
      </c>
      <c r="AU155" s="145" t="s">
        <v>155</v>
      </c>
      <c r="AY155" s="15" t="s">
        <v>146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5" t="s">
        <v>155</v>
      </c>
      <c r="BK155" s="146">
        <f>ROUND(I155*H155,2)</f>
        <v>0</v>
      </c>
      <c r="BL155" s="15" t="s">
        <v>154</v>
      </c>
      <c r="BM155" s="145" t="s">
        <v>543</v>
      </c>
    </row>
    <row r="156" spans="1:65" s="2" customFormat="1" ht="24.2" customHeight="1">
      <c r="A156" s="27"/>
      <c r="B156" s="134"/>
      <c r="C156" s="471" t="s">
        <v>186</v>
      </c>
      <c r="D156" s="471" t="s">
        <v>149</v>
      </c>
      <c r="E156" s="472" t="s">
        <v>187</v>
      </c>
      <c r="F156" s="473" t="s">
        <v>188</v>
      </c>
      <c r="G156" s="474" t="s">
        <v>152</v>
      </c>
      <c r="H156" s="475">
        <v>9.86</v>
      </c>
      <c r="I156" s="381"/>
      <c r="J156" s="476">
        <f>ROUND(I156*H156,2)</f>
        <v>0</v>
      </c>
      <c r="K156" s="473" t="s">
        <v>153</v>
      </c>
      <c r="L156" s="28"/>
      <c r="M156" s="141" t="s">
        <v>1</v>
      </c>
      <c r="N156" s="142" t="s">
        <v>40</v>
      </c>
      <c r="O156" s="143">
        <v>0.3</v>
      </c>
      <c r="P156" s="143">
        <f>O156*H156</f>
        <v>2.9579999999999997</v>
      </c>
      <c r="Q156" s="143">
        <v>0</v>
      </c>
      <c r="R156" s="143">
        <f>Q156*H156</f>
        <v>0</v>
      </c>
      <c r="S156" s="143">
        <v>0.068</v>
      </c>
      <c r="T156" s="144">
        <f>S156*H156</f>
        <v>0.67048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45" t="s">
        <v>154</v>
      </c>
      <c r="AT156" s="145" t="s">
        <v>149</v>
      </c>
      <c r="AU156" s="145" t="s">
        <v>155</v>
      </c>
      <c r="AY156" s="15" t="s">
        <v>146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5" t="s">
        <v>155</v>
      </c>
      <c r="BK156" s="146">
        <f>ROUND(I156*H156,2)</f>
        <v>0</v>
      </c>
      <c r="BL156" s="15" t="s">
        <v>154</v>
      </c>
      <c r="BM156" s="145" t="s">
        <v>189</v>
      </c>
    </row>
    <row r="157" spans="2:51" s="13" customFormat="1" ht="12">
      <c r="B157" s="147"/>
      <c r="C157" s="481"/>
      <c r="D157" s="483" t="s">
        <v>157</v>
      </c>
      <c r="E157" s="484" t="s">
        <v>1</v>
      </c>
      <c r="F157" s="485" t="s">
        <v>544</v>
      </c>
      <c r="G157" s="481"/>
      <c r="H157" s="486">
        <v>9.86</v>
      </c>
      <c r="I157" s="505"/>
      <c r="J157" s="481"/>
      <c r="K157" s="481"/>
      <c r="L157" s="147"/>
      <c r="M157" s="152"/>
      <c r="N157" s="153"/>
      <c r="O157" s="153"/>
      <c r="P157" s="153"/>
      <c r="Q157" s="153"/>
      <c r="R157" s="153"/>
      <c r="S157" s="153"/>
      <c r="T157" s="154"/>
      <c r="AT157" s="149" t="s">
        <v>157</v>
      </c>
      <c r="AU157" s="149" t="s">
        <v>155</v>
      </c>
      <c r="AV157" s="13" t="s">
        <v>155</v>
      </c>
      <c r="AW157" s="13" t="s">
        <v>30</v>
      </c>
      <c r="AX157" s="13" t="s">
        <v>82</v>
      </c>
      <c r="AY157" s="149" t="s">
        <v>146</v>
      </c>
    </row>
    <row r="158" spans="2:63" s="12" customFormat="1" ht="22.9" customHeight="1">
      <c r="B158" s="122"/>
      <c r="C158" s="460"/>
      <c r="D158" s="462" t="s">
        <v>73</v>
      </c>
      <c r="E158" s="469" t="s">
        <v>191</v>
      </c>
      <c r="F158" s="469" t="s">
        <v>192</v>
      </c>
      <c r="G158" s="460"/>
      <c r="H158" s="460"/>
      <c r="I158" s="504"/>
      <c r="J158" s="470">
        <f>BK158</f>
        <v>0</v>
      </c>
      <c r="K158" s="460"/>
      <c r="L158" s="122"/>
      <c r="M158" s="126"/>
      <c r="N158" s="127"/>
      <c r="O158" s="127"/>
      <c r="P158" s="128">
        <f>SUM(P159:P163)</f>
        <v>13.872921999999999</v>
      </c>
      <c r="Q158" s="127"/>
      <c r="R158" s="128">
        <f>SUM(R159:R163)</f>
        <v>0</v>
      </c>
      <c r="S158" s="127"/>
      <c r="T158" s="129">
        <f>SUM(T159:T163)</f>
        <v>0</v>
      </c>
      <c r="AR158" s="123" t="s">
        <v>82</v>
      </c>
      <c r="AT158" s="130" t="s">
        <v>73</v>
      </c>
      <c r="AU158" s="130" t="s">
        <v>82</v>
      </c>
      <c r="AY158" s="123" t="s">
        <v>146</v>
      </c>
      <c r="BK158" s="131">
        <f>SUM(BK159:BK163)</f>
        <v>0</v>
      </c>
    </row>
    <row r="159" spans="1:65" s="2" customFormat="1" ht="24.2" customHeight="1">
      <c r="A159" s="27"/>
      <c r="B159" s="134"/>
      <c r="C159" s="471" t="s">
        <v>164</v>
      </c>
      <c r="D159" s="471" t="s">
        <v>149</v>
      </c>
      <c r="E159" s="472" t="s">
        <v>193</v>
      </c>
      <c r="F159" s="473" t="s">
        <v>194</v>
      </c>
      <c r="G159" s="474" t="s">
        <v>195</v>
      </c>
      <c r="H159" s="475">
        <v>5.338</v>
      </c>
      <c r="I159" s="381"/>
      <c r="J159" s="476">
        <f>ROUND(I159*H159,2)</f>
        <v>0</v>
      </c>
      <c r="K159" s="473" t="s">
        <v>153</v>
      </c>
      <c r="L159" s="28"/>
      <c r="M159" s="141" t="s">
        <v>1</v>
      </c>
      <c r="N159" s="142" t="s">
        <v>40</v>
      </c>
      <c r="O159" s="143">
        <v>2.42</v>
      </c>
      <c r="P159" s="143">
        <f>O159*H159</f>
        <v>12.917959999999999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45" t="s">
        <v>154</v>
      </c>
      <c r="AT159" s="145" t="s">
        <v>149</v>
      </c>
      <c r="AU159" s="145" t="s">
        <v>155</v>
      </c>
      <c r="AY159" s="15" t="s">
        <v>146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5" t="s">
        <v>155</v>
      </c>
      <c r="BK159" s="146">
        <f>ROUND(I159*H159,2)</f>
        <v>0</v>
      </c>
      <c r="BL159" s="15" t="s">
        <v>154</v>
      </c>
      <c r="BM159" s="145" t="s">
        <v>196</v>
      </c>
    </row>
    <row r="160" spans="1:65" s="2" customFormat="1" ht="24.2" customHeight="1">
      <c r="A160" s="27"/>
      <c r="B160" s="134"/>
      <c r="C160" s="471" t="s">
        <v>197</v>
      </c>
      <c r="D160" s="471" t="s">
        <v>149</v>
      </c>
      <c r="E160" s="472" t="s">
        <v>198</v>
      </c>
      <c r="F160" s="473" t="s">
        <v>199</v>
      </c>
      <c r="G160" s="474" t="s">
        <v>195</v>
      </c>
      <c r="H160" s="475">
        <v>5.338</v>
      </c>
      <c r="I160" s="381"/>
      <c r="J160" s="476">
        <f>ROUND(I160*H160,2)</f>
        <v>0</v>
      </c>
      <c r="K160" s="473" t="s">
        <v>153</v>
      </c>
      <c r="L160" s="28"/>
      <c r="M160" s="141" t="s">
        <v>1</v>
      </c>
      <c r="N160" s="142" t="s">
        <v>40</v>
      </c>
      <c r="O160" s="143">
        <v>0.125</v>
      </c>
      <c r="P160" s="143">
        <f>O160*H160</f>
        <v>0.66725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45" t="s">
        <v>154</v>
      </c>
      <c r="AT160" s="145" t="s">
        <v>149</v>
      </c>
      <c r="AU160" s="145" t="s">
        <v>155</v>
      </c>
      <c r="AY160" s="15" t="s">
        <v>146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5" t="s">
        <v>155</v>
      </c>
      <c r="BK160" s="146">
        <f>ROUND(I160*H160,2)</f>
        <v>0</v>
      </c>
      <c r="BL160" s="15" t="s">
        <v>154</v>
      </c>
      <c r="BM160" s="145" t="s">
        <v>200</v>
      </c>
    </row>
    <row r="161" spans="1:65" s="2" customFormat="1" ht="24.2" customHeight="1">
      <c r="A161" s="27"/>
      <c r="B161" s="134"/>
      <c r="C161" s="471" t="s">
        <v>201</v>
      </c>
      <c r="D161" s="471" t="s">
        <v>149</v>
      </c>
      <c r="E161" s="472" t="s">
        <v>202</v>
      </c>
      <c r="F161" s="473" t="s">
        <v>203</v>
      </c>
      <c r="G161" s="474" t="s">
        <v>195</v>
      </c>
      <c r="H161" s="475">
        <v>47.952</v>
      </c>
      <c r="I161" s="381"/>
      <c r="J161" s="476">
        <f>ROUND(I161*H161,2)</f>
        <v>0</v>
      </c>
      <c r="K161" s="473" t="s">
        <v>153</v>
      </c>
      <c r="L161" s="28"/>
      <c r="M161" s="141" t="s">
        <v>1</v>
      </c>
      <c r="N161" s="142" t="s">
        <v>40</v>
      </c>
      <c r="O161" s="143">
        <v>0.006</v>
      </c>
      <c r="P161" s="143">
        <f>O161*H161</f>
        <v>0.28771199999999997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45" t="s">
        <v>154</v>
      </c>
      <c r="AT161" s="145" t="s">
        <v>149</v>
      </c>
      <c r="AU161" s="145" t="s">
        <v>155</v>
      </c>
      <c r="AY161" s="15" t="s">
        <v>146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5" t="s">
        <v>155</v>
      </c>
      <c r="BK161" s="146">
        <f>ROUND(I161*H161,2)</f>
        <v>0</v>
      </c>
      <c r="BL161" s="15" t="s">
        <v>154</v>
      </c>
      <c r="BM161" s="145" t="s">
        <v>204</v>
      </c>
    </row>
    <row r="162" spans="2:51" s="13" customFormat="1" ht="12">
      <c r="B162" s="147"/>
      <c r="C162" s="481"/>
      <c r="D162" s="483" t="s">
        <v>157</v>
      </c>
      <c r="E162" s="484" t="s">
        <v>1</v>
      </c>
      <c r="F162" s="485" t="s">
        <v>545</v>
      </c>
      <c r="G162" s="481"/>
      <c r="H162" s="486">
        <v>47.952</v>
      </c>
      <c r="I162" s="505"/>
      <c r="J162" s="481"/>
      <c r="K162" s="481"/>
      <c r="L162" s="147"/>
      <c r="M162" s="152"/>
      <c r="N162" s="153"/>
      <c r="O162" s="153"/>
      <c r="P162" s="153"/>
      <c r="Q162" s="153"/>
      <c r="R162" s="153"/>
      <c r="S162" s="153"/>
      <c r="T162" s="154"/>
      <c r="AT162" s="149" t="s">
        <v>157</v>
      </c>
      <c r="AU162" s="149" t="s">
        <v>155</v>
      </c>
      <c r="AV162" s="13" t="s">
        <v>155</v>
      </c>
      <c r="AW162" s="13" t="s">
        <v>30</v>
      </c>
      <c r="AX162" s="13" t="s">
        <v>82</v>
      </c>
      <c r="AY162" s="149" t="s">
        <v>146</v>
      </c>
    </row>
    <row r="163" spans="1:65" s="2" customFormat="1" ht="33" customHeight="1">
      <c r="A163" s="27"/>
      <c r="B163" s="134"/>
      <c r="C163" s="471" t="s">
        <v>206</v>
      </c>
      <c r="D163" s="471" t="s">
        <v>149</v>
      </c>
      <c r="E163" s="472" t="s">
        <v>207</v>
      </c>
      <c r="F163" s="473" t="s">
        <v>208</v>
      </c>
      <c r="G163" s="474" t="s">
        <v>195</v>
      </c>
      <c r="H163" s="475">
        <v>5.328</v>
      </c>
      <c r="I163" s="381"/>
      <c r="J163" s="476">
        <f>ROUND(I163*H163,2)</f>
        <v>0</v>
      </c>
      <c r="K163" s="473" t="s">
        <v>153</v>
      </c>
      <c r="L163" s="28"/>
      <c r="M163" s="141" t="s">
        <v>1</v>
      </c>
      <c r="N163" s="142" t="s">
        <v>40</v>
      </c>
      <c r="O163" s="143">
        <v>0</v>
      </c>
      <c r="P163" s="143">
        <f>O163*H163</f>
        <v>0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45" t="s">
        <v>154</v>
      </c>
      <c r="AT163" s="145" t="s">
        <v>149</v>
      </c>
      <c r="AU163" s="145" t="s">
        <v>155</v>
      </c>
      <c r="AY163" s="15" t="s">
        <v>146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5" t="s">
        <v>155</v>
      </c>
      <c r="BK163" s="146">
        <f>ROUND(I163*H163,2)</f>
        <v>0</v>
      </c>
      <c r="BL163" s="15" t="s">
        <v>154</v>
      </c>
      <c r="BM163" s="145" t="s">
        <v>209</v>
      </c>
    </row>
    <row r="164" spans="2:63" s="12" customFormat="1" ht="22.9" customHeight="1">
      <c r="B164" s="122"/>
      <c r="C164" s="460"/>
      <c r="D164" s="462" t="s">
        <v>73</v>
      </c>
      <c r="E164" s="469" t="s">
        <v>210</v>
      </c>
      <c r="F164" s="469" t="s">
        <v>211</v>
      </c>
      <c r="G164" s="460"/>
      <c r="H164" s="460"/>
      <c r="I164" s="504"/>
      <c r="J164" s="470">
        <f>BK164</f>
        <v>0</v>
      </c>
      <c r="K164" s="460"/>
      <c r="L164" s="122"/>
      <c r="M164" s="126"/>
      <c r="N164" s="127"/>
      <c r="O164" s="127"/>
      <c r="P164" s="128">
        <f>P165</f>
        <v>0.619926</v>
      </c>
      <c r="Q164" s="127"/>
      <c r="R164" s="128">
        <f>R165</f>
        <v>0</v>
      </c>
      <c r="S164" s="127"/>
      <c r="T164" s="129">
        <f>T165</f>
        <v>0</v>
      </c>
      <c r="AR164" s="123" t="s">
        <v>82</v>
      </c>
      <c r="AT164" s="130" t="s">
        <v>73</v>
      </c>
      <c r="AU164" s="130" t="s">
        <v>82</v>
      </c>
      <c r="AY164" s="123" t="s">
        <v>146</v>
      </c>
      <c r="BK164" s="131">
        <f>BK165</f>
        <v>0</v>
      </c>
    </row>
    <row r="165" spans="1:65" s="2" customFormat="1" ht="16.5" customHeight="1">
      <c r="A165" s="27"/>
      <c r="B165" s="134"/>
      <c r="C165" s="471" t="s">
        <v>212</v>
      </c>
      <c r="D165" s="471" t="s">
        <v>149</v>
      </c>
      <c r="E165" s="472" t="s">
        <v>213</v>
      </c>
      <c r="F165" s="473" t="s">
        <v>214</v>
      </c>
      <c r="G165" s="474" t="s">
        <v>195</v>
      </c>
      <c r="H165" s="475">
        <v>0.746</v>
      </c>
      <c r="I165" s="381"/>
      <c r="J165" s="476">
        <f>ROUND(I165*H165,2)</f>
        <v>0</v>
      </c>
      <c r="K165" s="473" t="s">
        <v>153</v>
      </c>
      <c r="L165" s="28"/>
      <c r="M165" s="141" t="s">
        <v>1</v>
      </c>
      <c r="N165" s="142" t="s">
        <v>40</v>
      </c>
      <c r="O165" s="143">
        <v>0.831</v>
      </c>
      <c r="P165" s="143">
        <f>O165*H165</f>
        <v>0.619926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45" t="s">
        <v>154</v>
      </c>
      <c r="AT165" s="145" t="s">
        <v>149</v>
      </c>
      <c r="AU165" s="145" t="s">
        <v>155</v>
      </c>
      <c r="AY165" s="15" t="s">
        <v>146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5" t="s">
        <v>155</v>
      </c>
      <c r="BK165" s="146">
        <f>ROUND(I165*H165,2)</f>
        <v>0</v>
      </c>
      <c r="BL165" s="15" t="s">
        <v>154</v>
      </c>
      <c r="BM165" s="145" t="s">
        <v>215</v>
      </c>
    </row>
    <row r="166" spans="2:63" s="12" customFormat="1" ht="25.9" customHeight="1">
      <c r="B166" s="122"/>
      <c r="C166" s="460"/>
      <c r="D166" s="462" t="s">
        <v>73</v>
      </c>
      <c r="E166" s="463" t="s">
        <v>216</v>
      </c>
      <c r="F166" s="463" t="s">
        <v>217</v>
      </c>
      <c r="G166" s="460"/>
      <c r="H166" s="460"/>
      <c r="I166" s="504"/>
      <c r="J166" s="464">
        <f>BK166</f>
        <v>0</v>
      </c>
      <c r="K166" s="460"/>
      <c r="L166" s="122"/>
      <c r="M166" s="126"/>
      <c r="N166" s="127"/>
      <c r="O166" s="127"/>
      <c r="P166" s="128">
        <f>P167+P172+P176+P178+P185+P188+P191+P193+P197+P203+P220+P223+P231+P246+P252+P260</f>
        <v>278.76628700000003</v>
      </c>
      <c r="Q166" s="127"/>
      <c r="R166" s="128">
        <f>R167+R172+R176+R178+R185+R188+R191+R193+R197+R203+R220+R223+R231+R246+R252+R260</f>
        <v>1.6430778200000005</v>
      </c>
      <c r="S166" s="127"/>
      <c r="T166" s="129">
        <f>T167+T172+T176+T178+T185+T188+T191+T193+T197+T203+T220+T223+T231+T246+T252+T260</f>
        <v>4.2734671</v>
      </c>
      <c r="AR166" s="123" t="s">
        <v>155</v>
      </c>
      <c r="AT166" s="130" t="s">
        <v>73</v>
      </c>
      <c r="AU166" s="130" t="s">
        <v>74</v>
      </c>
      <c r="AY166" s="123" t="s">
        <v>146</v>
      </c>
      <c r="BK166" s="131">
        <f>BK167+BK172+BK176+BK178+BK185+BK188+BK191+BK193+BK197+BK203+BK220+BK223+BK231+BK246+BK252+BK260</f>
        <v>0</v>
      </c>
    </row>
    <row r="167" spans="2:63" s="12" customFormat="1" ht="22.9" customHeight="1">
      <c r="B167" s="122"/>
      <c r="C167" s="460"/>
      <c r="D167" s="462" t="s">
        <v>73</v>
      </c>
      <c r="E167" s="469" t="s">
        <v>218</v>
      </c>
      <c r="F167" s="469" t="s">
        <v>219</v>
      </c>
      <c r="G167" s="460"/>
      <c r="H167" s="460"/>
      <c r="I167" s="504"/>
      <c r="J167" s="470">
        <f>BK167</f>
        <v>0</v>
      </c>
      <c r="K167" s="460"/>
      <c r="L167" s="122"/>
      <c r="M167" s="126"/>
      <c r="N167" s="127"/>
      <c r="O167" s="127"/>
      <c r="P167" s="128">
        <f>SUM(P168:P171)</f>
        <v>5.396199999999999</v>
      </c>
      <c r="Q167" s="127"/>
      <c r="R167" s="128">
        <f>SUM(R168:R171)</f>
        <v>0</v>
      </c>
      <c r="S167" s="127"/>
      <c r="T167" s="129">
        <f>SUM(T168:T171)</f>
        <v>0</v>
      </c>
      <c r="AR167" s="123" t="s">
        <v>155</v>
      </c>
      <c r="AT167" s="130" t="s">
        <v>73</v>
      </c>
      <c r="AU167" s="130" t="s">
        <v>82</v>
      </c>
      <c r="AY167" s="123" t="s">
        <v>146</v>
      </c>
      <c r="BK167" s="131">
        <f>SUM(BK168:BK171)</f>
        <v>0</v>
      </c>
    </row>
    <row r="168" spans="1:65" s="2" customFormat="1" ht="33" customHeight="1">
      <c r="A168" s="27"/>
      <c r="B168" s="134"/>
      <c r="C168" s="471" t="s">
        <v>220</v>
      </c>
      <c r="D168" s="471" t="s">
        <v>149</v>
      </c>
      <c r="E168" s="472" t="s">
        <v>221</v>
      </c>
      <c r="F168" s="473" t="s">
        <v>222</v>
      </c>
      <c r="G168" s="474" t="s">
        <v>152</v>
      </c>
      <c r="H168" s="475">
        <v>2.818</v>
      </c>
      <c r="I168" s="381"/>
      <c r="J168" s="476">
        <f>ROUND(I168*H168,2)</f>
        <v>0</v>
      </c>
      <c r="K168" s="473" t="s">
        <v>1</v>
      </c>
      <c r="L168" s="28"/>
      <c r="M168" s="141" t="s">
        <v>1</v>
      </c>
      <c r="N168" s="142" t="s">
        <v>40</v>
      </c>
      <c r="O168" s="143">
        <v>0.5</v>
      </c>
      <c r="P168" s="143">
        <f>O168*H168</f>
        <v>1.409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45" t="s">
        <v>223</v>
      </c>
      <c r="AT168" s="145" t="s">
        <v>149</v>
      </c>
      <c r="AU168" s="145" t="s">
        <v>155</v>
      </c>
      <c r="AY168" s="15" t="s">
        <v>146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5" t="s">
        <v>155</v>
      </c>
      <c r="BK168" s="146">
        <f>ROUND(I168*H168,2)</f>
        <v>0</v>
      </c>
      <c r="BL168" s="15" t="s">
        <v>223</v>
      </c>
      <c r="BM168" s="145" t="s">
        <v>224</v>
      </c>
    </row>
    <row r="169" spans="1:65" s="2" customFormat="1" ht="33" customHeight="1">
      <c r="A169" s="27"/>
      <c r="B169" s="134"/>
      <c r="C169" s="471" t="s">
        <v>8</v>
      </c>
      <c r="D169" s="471" t="s">
        <v>149</v>
      </c>
      <c r="E169" s="472" t="s">
        <v>225</v>
      </c>
      <c r="F169" s="473" t="s">
        <v>226</v>
      </c>
      <c r="G169" s="474" t="s">
        <v>152</v>
      </c>
      <c r="H169" s="475">
        <v>5.6</v>
      </c>
      <c r="I169" s="381"/>
      <c r="J169" s="476">
        <f>ROUND(I169*H169,2)</f>
        <v>0</v>
      </c>
      <c r="K169" s="473" t="s">
        <v>1</v>
      </c>
      <c r="L169" s="28"/>
      <c r="M169" s="141" t="s">
        <v>1</v>
      </c>
      <c r="N169" s="142" t="s">
        <v>40</v>
      </c>
      <c r="O169" s="143">
        <v>0.712</v>
      </c>
      <c r="P169" s="143">
        <f>O169*H169</f>
        <v>3.9871999999999996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45" t="s">
        <v>223</v>
      </c>
      <c r="AT169" s="145" t="s">
        <v>149</v>
      </c>
      <c r="AU169" s="145" t="s">
        <v>155</v>
      </c>
      <c r="AY169" s="15" t="s">
        <v>146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5" t="s">
        <v>155</v>
      </c>
      <c r="BK169" s="146">
        <f>ROUND(I169*H169,2)</f>
        <v>0</v>
      </c>
      <c r="BL169" s="15" t="s">
        <v>223</v>
      </c>
      <c r="BM169" s="145" t="s">
        <v>227</v>
      </c>
    </row>
    <row r="170" spans="2:51" s="13" customFormat="1" ht="12">
      <c r="B170" s="147"/>
      <c r="C170" s="481"/>
      <c r="D170" s="483" t="s">
        <v>157</v>
      </c>
      <c r="E170" s="484" t="s">
        <v>1</v>
      </c>
      <c r="F170" s="485" t="s">
        <v>228</v>
      </c>
      <c r="G170" s="481"/>
      <c r="H170" s="486">
        <v>5.6</v>
      </c>
      <c r="I170" s="505"/>
      <c r="J170" s="481"/>
      <c r="K170" s="481"/>
      <c r="L170" s="147"/>
      <c r="M170" s="152"/>
      <c r="N170" s="153"/>
      <c r="O170" s="153"/>
      <c r="P170" s="153"/>
      <c r="Q170" s="153"/>
      <c r="R170" s="153"/>
      <c r="S170" s="153"/>
      <c r="T170" s="154"/>
      <c r="AT170" s="149" t="s">
        <v>157</v>
      </c>
      <c r="AU170" s="149" t="s">
        <v>155</v>
      </c>
      <c r="AV170" s="13" t="s">
        <v>155</v>
      </c>
      <c r="AW170" s="13" t="s">
        <v>30</v>
      </c>
      <c r="AX170" s="13" t="s">
        <v>82</v>
      </c>
      <c r="AY170" s="149" t="s">
        <v>146</v>
      </c>
    </row>
    <row r="171" spans="1:65" s="2" customFormat="1" ht="24.2" customHeight="1">
      <c r="A171" s="27"/>
      <c r="B171" s="134"/>
      <c r="C171" s="471" t="s">
        <v>223</v>
      </c>
      <c r="D171" s="471" t="s">
        <v>149</v>
      </c>
      <c r="E171" s="472" t="s">
        <v>229</v>
      </c>
      <c r="F171" s="473" t="s">
        <v>230</v>
      </c>
      <c r="G171" s="474" t="s">
        <v>231</v>
      </c>
      <c r="H171" s="475">
        <v>33.665</v>
      </c>
      <c r="I171" s="381"/>
      <c r="J171" s="476">
        <f>ROUND(I171*H171,2)</f>
        <v>0</v>
      </c>
      <c r="K171" s="473" t="s">
        <v>153</v>
      </c>
      <c r="L171" s="28"/>
      <c r="M171" s="141" t="s">
        <v>1</v>
      </c>
      <c r="N171" s="142" t="s">
        <v>40</v>
      </c>
      <c r="O171" s="143">
        <v>0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45" t="s">
        <v>223</v>
      </c>
      <c r="AT171" s="145" t="s">
        <v>149</v>
      </c>
      <c r="AU171" s="145" t="s">
        <v>155</v>
      </c>
      <c r="AY171" s="15" t="s">
        <v>146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5" t="s">
        <v>155</v>
      </c>
      <c r="BK171" s="146">
        <f>ROUND(I171*H171,2)</f>
        <v>0</v>
      </c>
      <c r="BL171" s="15" t="s">
        <v>223</v>
      </c>
      <c r="BM171" s="145" t="s">
        <v>232</v>
      </c>
    </row>
    <row r="172" spans="2:63" s="12" customFormat="1" ht="22.9" customHeight="1">
      <c r="B172" s="122"/>
      <c r="C172" s="460"/>
      <c r="D172" s="462" t="s">
        <v>73</v>
      </c>
      <c r="E172" s="469" t="s">
        <v>546</v>
      </c>
      <c r="F172" s="469" t="s">
        <v>547</v>
      </c>
      <c r="G172" s="460"/>
      <c r="H172" s="460"/>
      <c r="I172" s="504"/>
      <c r="J172" s="470">
        <f>BK172</f>
        <v>0</v>
      </c>
      <c r="K172" s="460"/>
      <c r="L172" s="122"/>
      <c r="M172" s="126"/>
      <c r="N172" s="127"/>
      <c r="O172" s="127"/>
      <c r="P172" s="128">
        <f>SUM(P173:P175)</f>
        <v>4.557441</v>
      </c>
      <c r="Q172" s="127"/>
      <c r="R172" s="128">
        <f>SUM(R173:R175)</f>
        <v>0.02163</v>
      </c>
      <c r="S172" s="127"/>
      <c r="T172" s="129">
        <f>SUM(T173:T175)</f>
        <v>0</v>
      </c>
      <c r="AR172" s="123" t="s">
        <v>155</v>
      </c>
      <c r="AT172" s="130" t="s">
        <v>73</v>
      </c>
      <c r="AU172" s="130" t="s">
        <v>82</v>
      </c>
      <c r="AY172" s="123" t="s">
        <v>146</v>
      </c>
      <c r="BK172" s="131">
        <f>SUM(BK173:BK175)</f>
        <v>0</v>
      </c>
    </row>
    <row r="173" spans="1:65" s="2" customFormat="1" ht="33" customHeight="1">
      <c r="A173" s="27"/>
      <c r="B173" s="134"/>
      <c r="C173" s="471" t="s">
        <v>240</v>
      </c>
      <c r="D173" s="471" t="s">
        <v>149</v>
      </c>
      <c r="E173" s="472" t="s">
        <v>548</v>
      </c>
      <c r="F173" s="473" t="s">
        <v>942</v>
      </c>
      <c r="G173" s="474" t="s">
        <v>549</v>
      </c>
      <c r="H173" s="475">
        <v>2.163</v>
      </c>
      <c r="I173" s="381"/>
      <c r="J173" s="476">
        <f>ROUND(I173*H173,2)</f>
        <v>0</v>
      </c>
      <c r="K173" s="473" t="s">
        <v>1</v>
      </c>
      <c r="L173" s="28"/>
      <c r="M173" s="141" t="s">
        <v>1</v>
      </c>
      <c r="N173" s="142" t="s">
        <v>40</v>
      </c>
      <c r="O173" s="143">
        <v>2.107</v>
      </c>
      <c r="P173" s="143">
        <f>O173*H173</f>
        <v>4.557441</v>
      </c>
      <c r="Q173" s="143">
        <v>0.01</v>
      </c>
      <c r="R173" s="143">
        <f>Q173*H173</f>
        <v>0.02163</v>
      </c>
      <c r="S173" s="143">
        <v>0</v>
      </c>
      <c r="T173" s="144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45" t="s">
        <v>223</v>
      </c>
      <c r="AT173" s="145" t="s">
        <v>149</v>
      </c>
      <c r="AU173" s="145" t="s">
        <v>155</v>
      </c>
      <c r="AY173" s="15" t="s">
        <v>146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5" t="s">
        <v>155</v>
      </c>
      <c r="BK173" s="146">
        <f>ROUND(I173*H173,2)</f>
        <v>0</v>
      </c>
      <c r="BL173" s="15" t="s">
        <v>223</v>
      </c>
      <c r="BM173" s="145" t="s">
        <v>550</v>
      </c>
    </row>
    <row r="174" spans="2:51" s="13" customFormat="1" ht="12">
      <c r="B174" s="147"/>
      <c r="C174" s="481"/>
      <c r="D174" s="483" t="s">
        <v>157</v>
      </c>
      <c r="E174" s="484" t="s">
        <v>1</v>
      </c>
      <c r="F174" s="485" t="s">
        <v>551</v>
      </c>
      <c r="G174" s="481"/>
      <c r="H174" s="486">
        <v>2.163</v>
      </c>
      <c r="I174" s="505"/>
      <c r="J174" s="481"/>
      <c r="K174" s="481"/>
      <c r="L174" s="147"/>
      <c r="M174" s="152"/>
      <c r="N174" s="153"/>
      <c r="O174" s="153"/>
      <c r="P174" s="153"/>
      <c r="Q174" s="153"/>
      <c r="R174" s="153"/>
      <c r="S174" s="153"/>
      <c r="T174" s="154"/>
      <c r="AT174" s="149" t="s">
        <v>157</v>
      </c>
      <c r="AU174" s="149" t="s">
        <v>155</v>
      </c>
      <c r="AV174" s="13" t="s">
        <v>155</v>
      </c>
      <c r="AW174" s="13" t="s">
        <v>30</v>
      </c>
      <c r="AX174" s="13" t="s">
        <v>82</v>
      </c>
      <c r="AY174" s="149" t="s">
        <v>146</v>
      </c>
    </row>
    <row r="175" spans="1:65" s="2" customFormat="1" ht="24.2" customHeight="1">
      <c r="A175" s="27"/>
      <c r="B175" s="134"/>
      <c r="C175" s="471" t="s">
        <v>241</v>
      </c>
      <c r="D175" s="471" t="s">
        <v>149</v>
      </c>
      <c r="E175" s="472" t="s">
        <v>552</v>
      </c>
      <c r="F175" s="473" t="s">
        <v>553</v>
      </c>
      <c r="G175" s="474" t="s">
        <v>231</v>
      </c>
      <c r="H175" s="475">
        <v>106.127</v>
      </c>
      <c r="I175" s="381"/>
      <c r="J175" s="476">
        <f>ROUND(I175*H175,2)</f>
        <v>0</v>
      </c>
      <c r="K175" s="473" t="s">
        <v>153</v>
      </c>
      <c r="L175" s="28"/>
      <c r="M175" s="141" t="s">
        <v>1</v>
      </c>
      <c r="N175" s="142" t="s">
        <v>40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45" t="s">
        <v>223</v>
      </c>
      <c r="AT175" s="145" t="s">
        <v>149</v>
      </c>
      <c r="AU175" s="145" t="s">
        <v>155</v>
      </c>
      <c r="AY175" s="15" t="s">
        <v>146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5" t="s">
        <v>155</v>
      </c>
      <c r="BK175" s="146">
        <f>ROUND(I175*H175,2)</f>
        <v>0</v>
      </c>
      <c r="BL175" s="15" t="s">
        <v>223</v>
      </c>
      <c r="BM175" s="145" t="s">
        <v>554</v>
      </c>
    </row>
    <row r="176" spans="2:63" s="12" customFormat="1" ht="22.9" customHeight="1">
      <c r="B176" s="122"/>
      <c r="C176" s="460"/>
      <c r="D176" s="462" t="s">
        <v>73</v>
      </c>
      <c r="E176" s="469" t="s">
        <v>233</v>
      </c>
      <c r="F176" s="469" t="s">
        <v>234</v>
      </c>
      <c r="G176" s="460"/>
      <c r="H176" s="460"/>
      <c r="I176" s="504"/>
      <c r="J176" s="470">
        <f>BK176</f>
        <v>0</v>
      </c>
      <c r="K176" s="460"/>
      <c r="L176" s="122"/>
      <c r="M176" s="126"/>
      <c r="N176" s="127"/>
      <c r="O176" s="127"/>
      <c r="P176" s="128">
        <f>SUM(P177:P177)</f>
        <v>0</v>
      </c>
      <c r="Q176" s="127"/>
      <c r="R176" s="128">
        <f>SUM(R177:R177)</f>
        <v>0</v>
      </c>
      <c r="S176" s="127"/>
      <c r="T176" s="129">
        <f>SUM(T177:T177)</f>
        <v>0</v>
      </c>
      <c r="AR176" s="123" t="s">
        <v>155</v>
      </c>
      <c r="AT176" s="130" t="s">
        <v>73</v>
      </c>
      <c r="AU176" s="130" t="s">
        <v>82</v>
      </c>
      <c r="AY176" s="123" t="s">
        <v>146</v>
      </c>
      <c r="BK176" s="131">
        <f>SUM(BK177:BK177)</f>
        <v>0</v>
      </c>
    </row>
    <row r="177" spans="1:65" s="2" customFormat="1" ht="16.5" customHeight="1">
      <c r="A177" s="27"/>
      <c r="B177" s="134"/>
      <c r="C177" s="471" t="s">
        <v>555</v>
      </c>
      <c r="D177" s="471" t="s">
        <v>149</v>
      </c>
      <c r="E177" s="472" t="s">
        <v>236</v>
      </c>
      <c r="F177" s="473" t="s">
        <v>237</v>
      </c>
      <c r="G177" s="474" t="s">
        <v>238</v>
      </c>
      <c r="H177" s="475">
        <v>1</v>
      </c>
      <c r="I177" s="381"/>
      <c r="J177" s="476">
        <f>'RR - ZTI VNITRNI - VCHOD C'!H55</f>
        <v>0</v>
      </c>
      <c r="K177" s="473" t="s">
        <v>1</v>
      </c>
      <c r="L177" s="28"/>
      <c r="M177" s="141" t="s">
        <v>1</v>
      </c>
      <c r="N177" s="142" t="s">
        <v>40</v>
      </c>
      <c r="O177" s="143">
        <v>0</v>
      </c>
      <c r="P177" s="143">
        <f>O177*H177</f>
        <v>0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45" t="s">
        <v>154</v>
      </c>
      <c r="AT177" s="145" t="s">
        <v>149</v>
      </c>
      <c r="AU177" s="145" t="s">
        <v>155</v>
      </c>
      <c r="AY177" s="15" t="s">
        <v>146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5" t="s">
        <v>155</v>
      </c>
      <c r="BK177" s="146">
        <f>ROUND(I177*H177,2)</f>
        <v>0</v>
      </c>
      <c r="BL177" s="15" t="s">
        <v>154</v>
      </c>
      <c r="BM177" s="145" t="s">
        <v>556</v>
      </c>
    </row>
    <row r="178" spans="2:63" s="12" customFormat="1" ht="22.9" customHeight="1">
      <c r="B178" s="122"/>
      <c r="C178" s="460"/>
      <c r="D178" s="462" t="s">
        <v>73</v>
      </c>
      <c r="E178" s="469" t="s">
        <v>242</v>
      </c>
      <c r="F178" s="469" t="s">
        <v>243</v>
      </c>
      <c r="G178" s="460"/>
      <c r="H178" s="460"/>
      <c r="I178" s="504"/>
      <c r="J178" s="470">
        <f>BK178</f>
        <v>0</v>
      </c>
      <c r="K178" s="460"/>
      <c r="L178" s="122"/>
      <c r="M178" s="126"/>
      <c r="N178" s="127"/>
      <c r="O178" s="127"/>
      <c r="P178" s="128">
        <f>SUM(P179:P184)</f>
        <v>3.41</v>
      </c>
      <c r="Q178" s="127"/>
      <c r="R178" s="128">
        <f>SUM(R179:R184)</f>
        <v>0.04044</v>
      </c>
      <c r="S178" s="127"/>
      <c r="T178" s="129">
        <f>SUM(T179:T184)</f>
        <v>0.038790000000000005</v>
      </c>
      <c r="AR178" s="123" t="s">
        <v>155</v>
      </c>
      <c r="AT178" s="130" t="s">
        <v>73</v>
      </c>
      <c r="AU178" s="130" t="s">
        <v>82</v>
      </c>
      <c r="AY178" s="123" t="s">
        <v>146</v>
      </c>
      <c r="BK178" s="131">
        <f>SUM(BK179:BK184)</f>
        <v>0</v>
      </c>
    </row>
    <row r="179" spans="1:65" s="2" customFormat="1" ht="16.5" customHeight="1">
      <c r="A179" s="27"/>
      <c r="B179" s="134"/>
      <c r="C179" s="471" t="s">
        <v>7</v>
      </c>
      <c r="D179" s="471" t="s">
        <v>149</v>
      </c>
      <c r="E179" s="472" t="s">
        <v>245</v>
      </c>
      <c r="F179" s="473" t="s">
        <v>246</v>
      </c>
      <c r="G179" s="474" t="s">
        <v>247</v>
      </c>
      <c r="H179" s="475">
        <v>1</v>
      </c>
      <c r="I179" s="381"/>
      <c r="J179" s="476">
        <f aca="true" t="shared" si="0" ref="J179:J184">ROUND(I179*H179,2)</f>
        <v>0</v>
      </c>
      <c r="K179" s="473" t="s">
        <v>153</v>
      </c>
      <c r="L179" s="28"/>
      <c r="M179" s="141" t="s">
        <v>1</v>
      </c>
      <c r="N179" s="142" t="s">
        <v>40</v>
      </c>
      <c r="O179" s="143">
        <v>0.548</v>
      </c>
      <c r="P179" s="143">
        <f aca="true" t="shared" si="1" ref="P179:P184">O179*H179</f>
        <v>0.548</v>
      </c>
      <c r="Q179" s="143">
        <v>0</v>
      </c>
      <c r="R179" s="143">
        <f aca="true" t="shared" si="2" ref="R179:R184">Q179*H179</f>
        <v>0</v>
      </c>
      <c r="S179" s="143">
        <v>0.01933</v>
      </c>
      <c r="T179" s="144">
        <f aca="true" t="shared" si="3" ref="T179:T184">S179*H179</f>
        <v>0.01933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45" t="s">
        <v>223</v>
      </c>
      <c r="AT179" s="145" t="s">
        <v>149</v>
      </c>
      <c r="AU179" s="145" t="s">
        <v>155</v>
      </c>
      <c r="AY179" s="15" t="s">
        <v>146</v>
      </c>
      <c r="BE179" s="146">
        <f aca="true" t="shared" si="4" ref="BE179:BE184">IF(N179="základní",J179,0)</f>
        <v>0</v>
      </c>
      <c r="BF179" s="146">
        <f aca="true" t="shared" si="5" ref="BF179:BF184">IF(N179="snížená",J179,0)</f>
        <v>0</v>
      </c>
      <c r="BG179" s="146">
        <f aca="true" t="shared" si="6" ref="BG179:BG184">IF(N179="zákl. přenesená",J179,0)</f>
        <v>0</v>
      </c>
      <c r="BH179" s="146">
        <f aca="true" t="shared" si="7" ref="BH179:BH184">IF(N179="sníž. přenesená",J179,0)</f>
        <v>0</v>
      </c>
      <c r="BI179" s="146">
        <f aca="true" t="shared" si="8" ref="BI179:BI184">IF(N179="nulová",J179,0)</f>
        <v>0</v>
      </c>
      <c r="BJ179" s="15" t="s">
        <v>155</v>
      </c>
      <c r="BK179" s="146">
        <f aca="true" t="shared" si="9" ref="BK179:BK184">ROUND(I179*H179,2)</f>
        <v>0</v>
      </c>
      <c r="BL179" s="15" t="s">
        <v>223</v>
      </c>
      <c r="BM179" s="145" t="s">
        <v>248</v>
      </c>
    </row>
    <row r="180" spans="1:65" s="2" customFormat="1" ht="24.2" customHeight="1">
      <c r="A180" s="27"/>
      <c r="B180" s="134"/>
      <c r="C180" s="471" t="s">
        <v>256</v>
      </c>
      <c r="D180" s="471" t="s">
        <v>149</v>
      </c>
      <c r="E180" s="472" t="s">
        <v>250</v>
      </c>
      <c r="F180" s="473" t="s">
        <v>251</v>
      </c>
      <c r="G180" s="474" t="s">
        <v>247</v>
      </c>
      <c r="H180" s="475">
        <v>1</v>
      </c>
      <c r="I180" s="381"/>
      <c r="J180" s="476">
        <f t="shared" si="0"/>
        <v>0</v>
      </c>
      <c r="K180" s="473" t="s">
        <v>153</v>
      </c>
      <c r="L180" s="28"/>
      <c r="M180" s="141" t="s">
        <v>1</v>
      </c>
      <c r="N180" s="142" t="s">
        <v>40</v>
      </c>
      <c r="O180" s="143">
        <v>1.1</v>
      </c>
      <c r="P180" s="143">
        <f t="shared" si="1"/>
        <v>1.1</v>
      </c>
      <c r="Q180" s="143">
        <v>0.01697</v>
      </c>
      <c r="R180" s="143">
        <f t="shared" si="2"/>
        <v>0.01697</v>
      </c>
      <c r="S180" s="143">
        <v>0</v>
      </c>
      <c r="T180" s="144">
        <f t="shared" si="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45" t="s">
        <v>223</v>
      </c>
      <c r="AT180" s="145" t="s">
        <v>149</v>
      </c>
      <c r="AU180" s="145" t="s">
        <v>155</v>
      </c>
      <c r="AY180" s="15" t="s">
        <v>146</v>
      </c>
      <c r="BE180" s="146">
        <f t="shared" si="4"/>
        <v>0</v>
      </c>
      <c r="BF180" s="146">
        <f t="shared" si="5"/>
        <v>0</v>
      </c>
      <c r="BG180" s="146">
        <f t="shared" si="6"/>
        <v>0</v>
      </c>
      <c r="BH180" s="146">
        <f t="shared" si="7"/>
        <v>0</v>
      </c>
      <c r="BI180" s="146">
        <f t="shared" si="8"/>
        <v>0</v>
      </c>
      <c r="BJ180" s="15" t="s">
        <v>155</v>
      </c>
      <c r="BK180" s="146">
        <f t="shared" si="9"/>
        <v>0</v>
      </c>
      <c r="BL180" s="15" t="s">
        <v>223</v>
      </c>
      <c r="BM180" s="145" t="s">
        <v>252</v>
      </c>
    </row>
    <row r="181" spans="1:65" s="2" customFormat="1" ht="16.5" customHeight="1">
      <c r="A181" s="27"/>
      <c r="B181" s="134"/>
      <c r="C181" s="471" t="s">
        <v>260</v>
      </c>
      <c r="D181" s="471" t="s">
        <v>149</v>
      </c>
      <c r="E181" s="472" t="s">
        <v>253</v>
      </c>
      <c r="F181" s="473" t="s">
        <v>254</v>
      </c>
      <c r="G181" s="474" t="s">
        <v>247</v>
      </c>
      <c r="H181" s="475">
        <v>1</v>
      </c>
      <c r="I181" s="381"/>
      <c r="J181" s="476">
        <f t="shared" si="0"/>
        <v>0</v>
      </c>
      <c r="K181" s="473" t="s">
        <v>153</v>
      </c>
      <c r="L181" s="28"/>
      <c r="M181" s="141" t="s">
        <v>1</v>
      </c>
      <c r="N181" s="142" t="s">
        <v>40</v>
      </c>
      <c r="O181" s="143">
        <v>0.362</v>
      </c>
      <c r="P181" s="143">
        <f t="shared" si="1"/>
        <v>0.362</v>
      </c>
      <c r="Q181" s="143">
        <v>0</v>
      </c>
      <c r="R181" s="143">
        <f t="shared" si="2"/>
        <v>0</v>
      </c>
      <c r="S181" s="143">
        <v>0.01946</v>
      </c>
      <c r="T181" s="144">
        <f t="shared" si="3"/>
        <v>0.01946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45" t="s">
        <v>223</v>
      </c>
      <c r="AT181" s="145" t="s">
        <v>149</v>
      </c>
      <c r="AU181" s="145" t="s">
        <v>155</v>
      </c>
      <c r="AY181" s="15" t="s">
        <v>146</v>
      </c>
      <c r="BE181" s="146">
        <f t="shared" si="4"/>
        <v>0</v>
      </c>
      <c r="BF181" s="146">
        <f t="shared" si="5"/>
        <v>0</v>
      </c>
      <c r="BG181" s="146">
        <f t="shared" si="6"/>
        <v>0</v>
      </c>
      <c r="BH181" s="146">
        <f t="shared" si="7"/>
        <v>0</v>
      </c>
      <c r="BI181" s="146">
        <f t="shared" si="8"/>
        <v>0</v>
      </c>
      <c r="BJ181" s="15" t="s">
        <v>155</v>
      </c>
      <c r="BK181" s="146">
        <f t="shared" si="9"/>
        <v>0</v>
      </c>
      <c r="BL181" s="15" t="s">
        <v>223</v>
      </c>
      <c r="BM181" s="145" t="s">
        <v>255</v>
      </c>
    </row>
    <row r="182" spans="1:65" s="2" customFormat="1" ht="24.2" customHeight="1">
      <c r="A182" s="27"/>
      <c r="B182" s="134"/>
      <c r="C182" s="471" t="s">
        <v>264</v>
      </c>
      <c r="D182" s="471" t="s">
        <v>149</v>
      </c>
      <c r="E182" s="472" t="s">
        <v>257</v>
      </c>
      <c r="F182" s="473" t="s">
        <v>258</v>
      </c>
      <c r="G182" s="474" t="s">
        <v>247</v>
      </c>
      <c r="H182" s="475">
        <v>1</v>
      </c>
      <c r="I182" s="381"/>
      <c r="J182" s="476">
        <f t="shared" si="0"/>
        <v>0</v>
      </c>
      <c r="K182" s="473" t="s">
        <v>153</v>
      </c>
      <c r="L182" s="28"/>
      <c r="M182" s="141" t="s">
        <v>1</v>
      </c>
      <c r="N182" s="142" t="s">
        <v>40</v>
      </c>
      <c r="O182" s="143">
        <v>1.2</v>
      </c>
      <c r="P182" s="143">
        <f t="shared" si="1"/>
        <v>1.2</v>
      </c>
      <c r="Q182" s="143">
        <v>0.02163</v>
      </c>
      <c r="R182" s="143">
        <f t="shared" si="2"/>
        <v>0.02163</v>
      </c>
      <c r="S182" s="143">
        <v>0</v>
      </c>
      <c r="T182" s="144">
        <f t="shared" si="3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45" t="s">
        <v>223</v>
      </c>
      <c r="AT182" s="145" t="s">
        <v>149</v>
      </c>
      <c r="AU182" s="145" t="s">
        <v>155</v>
      </c>
      <c r="AY182" s="15" t="s">
        <v>146</v>
      </c>
      <c r="BE182" s="146">
        <f t="shared" si="4"/>
        <v>0</v>
      </c>
      <c r="BF182" s="146">
        <f t="shared" si="5"/>
        <v>0</v>
      </c>
      <c r="BG182" s="146">
        <f t="shared" si="6"/>
        <v>0</v>
      </c>
      <c r="BH182" s="146">
        <f t="shared" si="7"/>
        <v>0</v>
      </c>
      <c r="BI182" s="146">
        <f t="shared" si="8"/>
        <v>0</v>
      </c>
      <c r="BJ182" s="15" t="s">
        <v>155</v>
      </c>
      <c r="BK182" s="146">
        <f t="shared" si="9"/>
        <v>0</v>
      </c>
      <c r="BL182" s="15" t="s">
        <v>223</v>
      </c>
      <c r="BM182" s="145" t="s">
        <v>259</v>
      </c>
    </row>
    <row r="183" spans="1:65" s="2" customFormat="1" ht="16.5" customHeight="1">
      <c r="A183" s="27"/>
      <c r="B183" s="134"/>
      <c r="C183" s="471" t="s">
        <v>270</v>
      </c>
      <c r="D183" s="471" t="s">
        <v>149</v>
      </c>
      <c r="E183" s="472" t="s">
        <v>261</v>
      </c>
      <c r="F183" s="473" t="s">
        <v>262</v>
      </c>
      <c r="G183" s="474" t="s">
        <v>247</v>
      </c>
      <c r="H183" s="475">
        <v>1</v>
      </c>
      <c r="I183" s="381"/>
      <c r="J183" s="476">
        <f t="shared" si="0"/>
        <v>0</v>
      </c>
      <c r="K183" s="473" t="s">
        <v>153</v>
      </c>
      <c r="L183" s="28"/>
      <c r="M183" s="141" t="s">
        <v>1</v>
      </c>
      <c r="N183" s="142" t="s">
        <v>40</v>
      </c>
      <c r="O183" s="143">
        <v>0.2</v>
      </c>
      <c r="P183" s="143">
        <f t="shared" si="1"/>
        <v>0.2</v>
      </c>
      <c r="Q183" s="143">
        <v>0.00184</v>
      </c>
      <c r="R183" s="143">
        <f t="shared" si="2"/>
        <v>0.00184</v>
      </c>
      <c r="S183" s="143">
        <v>0</v>
      </c>
      <c r="T183" s="144">
        <f t="shared" si="3"/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45" t="s">
        <v>223</v>
      </c>
      <c r="AT183" s="145" t="s">
        <v>149</v>
      </c>
      <c r="AU183" s="145" t="s">
        <v>155</v>
      </c>
      <c r="AY183" s="15" t="s">
        <v>146</v>
      </c>
      <c r="BE183" s="146">
        <f t="shared" si="4"/>
        <v>0</v>
      </c>
      <c r="BF183" s="146">
        <f t="shared" si="5"/>
        <v>0</v>
      </c>
      <c r="BG183" s="146">
        <f t="shared" si="6"/>
        <v>0</v>
      </c>
      <c r="BH183" s="146">
        <f t="shared" si="7"/>
        <v>0</v>
      </c>
      <c r="BI183" s="146">
        <f t="shared" si="8"/>
        <v>0</v>
      </c>
      <c r="BJ183" s="15" t="s">
        <v>155</v>
      </c>
      <c r="BK183" s="146">
        <f t="shared" si="9"/>
        <v>0</v>
      </c>
      <c r="BL183" s="15" t="s">
        <v>223</v>
      </c>
      <c r="BM183" s="145" t="s">
        <v>263</v>
      </c>
    </row>
    <row r="184" spans="1:65" s="2" customFormat="1" ht="24.2" customHeight="1">
      <c r="A184" s="27"/>
      <c r="B184" s="134"/>
      <c r="C184" s="471" t="s">
        <v>273</v>
      </c>
      <c r="D184" s="471" t="s">
        <v>149</v>
      </c>
      <c r="E184" s="472" t="s">
        <v>265</v>
      </c>
      <c r="F184" s="473" t="s">
        <v>266</v>
      </c>
      <c r="G184" s="474" t="s">
        <v>231</v>
      </c>
      <c r="H184" s="475">
        <v>123.52</v>
      </c>
      <c r="I184" s="381"/>
      <c r="J184" s="476">
        <f t="shared" si="0"/>
        <v>0</v>
      </c>
      <c r="K184" s="473" t="s">
        <v>153</v>
      </c>
      <c r="L184" s="28"/>
      <c r="M184" s="141" t="s">
        <v>1</v>
      </c>
      <c r="N184" s="142" t="s">
        <v>40</v>
      </c>
      <c r="O184" s="143">
        <v>0</v>
      </c>
      <c r="P184" s="143">
        <f t="shared" si="1"/>
        <v>0</v>
      </c>
      <c r="Q184" s="143">
        <v>0</v>
      </c>
      <c r="R184" s="143">
        <f t="shared" si="2"/>
        <v>0</v>
      </c>
      <c r="S184" s="143">
        <v>0</v>
      </c>
      <c r="T184" s="144">
        <f t="shared" si="3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45" t="s">
        <v>223</v>
      </c>
      <c r="AT184" s="145" t="s">
        <v>149</v>
      </c>
      <c r="AU184" s="145" t="s">
        <v>155</v>
      </c>
      <c r="AY184" s="15" t="s">
        <v>146</v>
      </c>
      <c r="BE184" s="146">
        <f t="shared" si="4"/>
        <v>0</v>
      </c>
      <c r="BF184" s="146">
        <f t="shared" si="5"/>
        <v>0</v>
      </c>
      <c r="BG184" s="146">
        <f t="shared" si="6"/>
        <v>0</v>
      </c>
      <c r="BH184" s="146">
        <f t="shared" si="7"/>
        <v>0</v>
      </c>
      <c r="BI184" s="146">
        <f t="shared" si="8"/>
        <v>0</v>
      </c>
      <c r="BJ184" s="15" t="s">
        <v>155</v>
      </c>
      <c r="BK184" s="146">
        <f t="shared" si="9"/>
        <v>0</v>
      </c>
      <c r="BL184" s="15" t="s">
        <v>223</v>
      </c>
      <c r="BM184" s="145" t="s">
        <v>267</v>
      </c>
    </row>
    <row r="185" spans="2:63" s="12" customFormat="1" ht="22.9" customHeight="1">
      <c r="B185" s="122"/>
      <c r="C185" s="460"/>
      <c r="D185" s="462" t="s">
        <v>73</v>
      </c>
      <c r="E185" s="469" t="s">
        <v>268</v>
      </c>
      <c r="F185" s="469" t="s">
        <v>269</v>
      </c>
      <c r="G185" s="460"/>
      <c r="H185" s="460"/>
      <c r="I185" s="504"/>
      <c r="J185" s="470">
        <f>BK185</f>
        <v>0</v>
      </c>
      <c r="K185" s="460"/>
      <c r="L185" s="122"/>
      <c r="M185" s="126"/>
      <c r="N185" s="127"/>
      <c r="O185" s="127"/>
      <c r="P185" s="128">
        <f>SUM(P186:P187)</f>
        <v>2.5</v>
      </c>
      <c r="Q185" s="127"/>
      <c r="R185" s="128">
        <f>SUM(R186:R187)</f>
        <v>0.01935</v>
      </c>
      <c r="S185" s="127"/>
      <c r="T185" s="129">
        <f>SUM(T186:T187)</f>
        <v>0</v>
      </c>
      <c r="AR185" s="123" t="s">
        <v>155</v>
      </c>
      <c r="AT185" s="130" t="s">
        <v>73</v>
      </c>
      <c r="AU185" s="130" t="s">
        <v>82</v>
      </c>
      <c r="AY185" s="123" t="s">
        <v>146</v>
      </c>
      <c r="BK185" s="131">
        <f>SUM(BK186:BK187)</f>
        <v>0</v>
      </c>
    </row>
    <row r="186" spans="1:65" s="2" customFormat="1" ht="33" customHeight="1">
      <c r="A186" s="27"/>
      <c r="B186" s="134"/>
      <c r="C186" s="471" t="s">
        <v>279</v>
      </c>
      <c r="D186" s="471" t="s">
        <v>149</v>
      </c>
      <c r="E186" s="472" t="s">
        <v>271</v>
      </c>
      <c r="F186" s="473" t="s">
        <v>675</v>
      </c>
      <c r="G186" s="474" t="s">
        <v>247</v>
      </c>
      <c r="H186" s="475">
        <v>1</v>
      </c>
      <c r="I186" s="381"/>
      <c r="J186" s="476">
        <f>ROUND(I186*H186,2)</f>
        <v>0</v>
      </c>
      <c r="K186" s="473" t="s">
        <v>1</v>
      </c>
      <c r="L186" s="28"/>
      <c r="M186" s="141" t="s">
        <v>1</v>
      </c>
      <c r="N186" s="142" t="s">
        <v>40</v>
      </c>
      <c r="O186" s="143">
        <v>2.5</v>
      </c>
      <c r="P186" s="143">
        <f>O186*H186</f>
        <v>2.5</v>
      </c>
      <c r="Q186" s="143">
        <v>0.01935</v>
      </c>
      <c r="R186" s="143">
        <f>Q186*H186</f>
        <v>0.01935</v>
      </c>
      <c r="S186" s="143">
        <v>0</v>
      </c>
      <c r="T186" s="144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45" t="s">
        <v>223</v>
      </c>
      <c r="AT186" s="145" t="s">
        <v>149</v>
      </c>
      <c r="AU186" s="145" t="s">
        <v>155</v>
      </c>
      <c r="AY186" s="15" t="s">
        <v>146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5" t="s">
        <v>155</v>
      </c>
      <c r="BK186" s="146">
        <f>ROUND(I186*H186,2)</f>
        <v>0</v>
      </c>
      <c r="BL186" s="15" t="s">
        <v>223</v>
      </c>
      <c r="BM186" s="145" t="s">
        <v>272</v>
      </c>
    </row>
    <row r="187" spans="1:65" s="2" customFormat="1" ht="24.2" customHeight="1">
      <c r="A187" s="27"/>
      <c r="B187" s="134"/>
      <c r="C187" s="471" t="s">
        <v>291</v>
      </c>
      <c r="D187" s="471" t="s">
        <v>149</v>
      </c>
      <c r="E187" s="472" t="s">
        <v>274</v>
      </c>
      <c r="F187" s="473" t="s">
        <v>275</v>
      </c>
      <c r="G187" s="474" t="s">
        <v>231</v>
      </c>
      <c r="H187" s="475">
        <v>130.937</v>
      </c>
      <c r="I187" s="381"/>
      <c r="J187" s="476">
        <f>ROUND(I187*H187,2)</f>
        <v>0</v>
      </c>
      <c r="K187" s="473" t="s">
        <v>153</v>
      </c>
      <c r="L187" s="28"/>
      <c r="M187" s="141" t="s">
        <v>1</v>
      </c>
      <c r="N187" s="142" t="s">
        <v>40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45" t="s">
        <v>223</v>
      </c>
      <c r="AT187" s="145" t="s">
        <v>149</v>
      </c>
      <c r="AU187" s="145" t="s">
        <v>155</v>
      </c>
      <c r="AY187" s="15" t="s">
        <v>146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5" t="s">
        <v>155</v>
      </c>
      <c r="BK187" s="146">
        <f>ROUND(I187*H187,2)</f>
        <v>0</v>
      </c>
      <c r="BL187" s="15" t="s">
        <v>223</v>
      </c>
      <c r="BM187" s="145" t="s">
        <v>276</v>
      </c>
    </row>
    <row r="188" spans="2:63" s="12" customFormat="1" ht="22.9" customHeight="1">
      <c r="B188" s="122"/>
      <c r="C188" s="460"/>
      <c r="D188" s="462" t="s">
        <v>73</v>
      </c>
      <c r="E188" s="469" t="s">
        <v>277</v>
      </c>
      <c r="F188" s="469" t="s">
        <v>278</v>
      </c>
      <c r="G188" s="460"/>
      <c r="H188" s="460"/>
      <c r="I188" s="504"/>
      <c r="J188" s="470">
        <f>BK188</f>
        <v>0</v>
      </c>
      <c r="K188" s="460"/>
      <c r="L188" s="122"/>
      <c r="M188" s="126"/>
      <c r="N188" s="127"/>
      <c r="O188" s="127"/>
      <c r="P188" s="128">
        <f>SUM(P189:P190)</f>
        <v>0</v>
      </c>
      <c r="Q188" s="127"/>
      <c r="R188" s="128">
        <f>SUM(R189:R190)</f>
        <v>0</v>
      </c>
      <c r="S188" s="127"/>
      <c r="T188" s="129">
        <f>SUM(T189:T190)</f>
        <v>0</v>
      </c>
      <c r="AR188" s="123" t="s">
        <v>155</v>
      </c>
      <c r="AT188" s="130" t="s">
        <v>73</v>
      </c>
      <c r="AU188" s="130" t="s">
        <v>82</v>
      </c>
      <c r="AY188" s="123" t="s">
        <v>146</v>
      </c>
      <c r="BK188" s="131">
        <f>SUM(BK189:BK190)</f>
        <v>0</v>
      </c>
    </row>
    <row r="189" spans="1:65" s="2" customFormat="1" ht="16.5" customHeight="1">
      <c r="A189" s="27"/>
      <c r="B189" s="134"/>
      <c r="C189" s="471" t="s">
        <v>297</v>
      </c>
      <c r="D189" s="471" t="s">
        <v>149</v>
      </c>
      <c r="E189" s="472" t="s">
        <v>280</v>
      </c>
      <c r="F189" s="473" t="s">
        <v>557</v>
      </c>
      <c r="G189" s="474" t="s">
        <v>282</v>
      </c>
      <c r="H189" s="475">
        <v>9.5</v>
      </c>
      <c r="I189" s="381"/>
      <c r="J189" s="476">
        <f>ROUND(I189*H189,2)</f>
        <v>0</v>
      </c>
      <c r="K189" s="473" t="s">
        <v>1</v>
      </c>
      <c r="L189" s="28"/>
      <c r="M189" s="141" t="s">
        <v>1</v>
      </c>
      <c r="N189" s="142" t="s">
        <v>40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45" t="s">
        <v>223</v>
      </c>
      <c r="AT189" s="145" t="s">
        <v>149</v>
      </c>
      <c r="AU189" s="145" t="s">
        <v>155</v>
      </c>
      <c r="AY189" s="15" t="s">
        <v>146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5" t="s">
        <v>155</v>
      </c>
      <c r="BK189" s="146">
        <f>ROUND(I189*H189,2)</f>
        <v>0</v>
      </c>
      <c r="BL189" s="15" t="s">
        <v>223</v>
      </c>
      <c r="BM189" s="145" t="s">
        <v>558</v>
      </c>
    </row>
    <row r="190" spans="1:65" s="2" customFormat="1" ht="16.5" customHeight="1">
      <c r="A190" s="27"/>
      <c r="B190" s="134"/>
      <c r="C190" s="471" t="s">
        <v>301</v>
      </c>
      <c r="D190" s="471" t="s">
        <v>149</v>
      </c>
      <c r="E190" s="472" t="s">
        <v>286</v>
      </c>
      <c r="F190" s="473" t="s">
        <v>559</v>
      </c>
      <c r="G190" s="474" t="s">
        <v>238</v>
      </c>
      <c r="H190" s="475">
        <v>1</v>
      </c>
      <c r="I190" s="381"/>
      <c r="J190" s="476">
        <f>ROUND(I190*H190,2)</f>
        <v>0</v>
      </c>
      <c r="K190" s="473" t="s">
        <v>1</v>
      </c>
      <c r="L190" s="28"/>
      <c r="M190" s="141" t="s">
        <v>1</v>
      </c>
      <c r="N190" s="142" t="s">
        <v>40</v>
      </c>
      <c r="O190" s="143">
        <v>0</v>
      </c>
      <c r="P190" s="143">
        <f>O190*H190</f>
        <v>0</v>
      </c>
      <c r="Q190" s="143">
        <v>0</v>
      </c>
      <c r="R190" s="143">
        <f>Q190*H190</f>
        <v>0</v>
      </c>
      <c r="S190" s="143">
        <v>0</v>
      </c>
      <c r="T190" s="144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45" t="s">
        <v>223</v>
      </c>
      <c r="AT190" s="145" t="s">
        <v>149</v>
      </c>
      <c r="AU190" s="145" t="s">
        <v>155</v>
      </c>
      <c r="AY190" s="15" t="s">
        <v>146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5" t="s">
        <v>155</v>
      </c>
      <c r="BK190" s="146">
        <f>ROUND(I190*H190,2)</f>
        <v>0</v>
      </c>
      <c r="BL190" s="15" t="s">
        <v>223</v>
      </c>
      <c r="BM190" s="145" t="s">
        <v>560</v>
      </c>
    </row>
    <row r="191" spans="2:63" s="12" customFormat="1" ht="22.9" customHeight="1">
      <c r="B191" s="122"/>
      <c r="C191" s="460"/>
      <c r="D191" s="462" t="s">
        <v>73</v>
      </c>
      <c r="E191" s="469" t="s">
        <v>289</v>
      </c>
      <c r="F191" s="469" t="s">
        <v>290</v>
      </c>
      <c r="G191" s="460"/>
      <c r="H191" s="460"/>
      <c r="I191" s="504"/>
      <c r="J191" s="470">
        <f>BK191</f>
        <v>0</v>
      </c>
      <c r="K191" s="460"/>
      <c r="L191" s="122"/>
      <c r="M191" s="126"/>
      <c r="N191" s="127"/>
      <c r="O191" s="127"/>
      <c r="P191" s="128">
        <f>P192</f>
        <v>0</v>
      </c>
      <c r="Q191" s="127"/>
      <c r="R191" s="128">
        <f>R192</f>
        <v>0</v>
      </c>
      <c r="S191" s="127"/>
      <c r="T191" s="129">
        <f>T192</f>
        <v>0</v>
      </c>
      <c r="AR191" s="123" t="s">
        <v>155</v>
      </c>
      <c r="AT191" s="130" t="s">
        <v>73</v>
      </c>
      <c r="AU191" s="130" t="s">
        <v>82</v>
      </c>
      <c r="AY191" s="123" t="s">
        <v>146</v>
      </c>
      <c r="BK191" s="131">
        <f>BK192</f>
        <v>0</v>
      </c>
    </row>
    <row r="192" spans="1:65" s="2" customFormat="1" ht="16.5" customHeight="1">
      <c r="A192" s="27"/>
      <c r="B192" s="134"/>
      <c r="C192" s="471" t="s">
        <v>307</v>
      </c>
      <c r="D192" s="471" t="s">
        <v>149</v>
      </c>
      <c r="E192" s="472" t="s">
        <v>292</v>
      </c>
      <c r="F192" s="473" t="s">
        <v>293</v>
      </c>
      <c r="G192" s="474" t="s">
        <v>238</v>
      </c>
      <c r="H192" s="475">
        <v>1</v>
      </c>
      <c r="I192" s="381"/>
      <c r="J192" s="476">
        <f>ROUND(I192*H192,2)</f>
        <v>0</v>
      </c>
      <c r="K192" s="473" t="s">
        <v>1</v>
      </c>
      <c r="L192" s="28"/>
      <c r="M192" s="141" t="s">
        <v>1</v>
      </c>
      <c r="N192" s="142" t="s">
        <v>40</v>
      </c>
      <c r="O192" s="143">
        <v>0</v>
      </c>
      <c r="P192" s="143">
        <f>O192*H192</f>
        <v>0</v>
      </c>
      <c r="Q192" s="143">
        <v>0</v>
      </c>
      <c r="R192" s="143">
        <f>Q192*H192</f>
        <v>0</v>
      </c>
      <c r="S192" s="143">
        <v>0</v>
      </c>
      <c r="T192" s="144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45" t="s">
        <v>223</v>
      </c>
      <c r="AT192" s="145" t="s">
        <v>149</v>
      </c>
      <c r="AU192" s="145" t="s">
        <v>155</v>
      </c>
      <c r="AY192" s="15" t="s">
        <v>146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5" t="s">
        <v>155</v>
      </c>
      <c r="BK192" s="146">
        <f>ROUND(I192*H192,2)</f>
        <v>0</v>
      </c>
      <c r="BL192" s="15" t="s">
        <v>223</v>
      </c>
      <c r="BM192" s="145" t="s">
        <v>561</v>
      </c>
    </row>
    <row r="193" spans="2:63" s="12" customFormat="1" ht="22.9" customHeight="1">
      <c r="B193" s="122"/>
      <c r="C193" s="460"/>
      <c r="D193" s="462" t="s">
        <v>73</v>
      </c>
      <c r="E193" s="469" t="s">
        <v>295</v>
      </c>
      <c r="F193" s="469" t="s">
        <v>296</v>
      </c>
      <c r="G193" s="460"/>
      <c r="H193" s="460"/>
      <c r="I193" s="504"/>
      <c r="J193" s="470">
        <f>BK193</f>
        <v>0</v>
      </c>
      <c r="K193" s="460"/>
      <c r="L193" s="122"/>
      <c r="M193" s="126"/>
      <c r="N193" s="127"/>
      <c r="O193" s="127"/>
      <c r="P193" s="128">
        <f>SUM(P194:P196)</f>
        <v>0.5640000000000001</v>
      </c>
      <c r="Q193" s="127"/>
      <c r="R193" s="128">
        <f>SUM(R194:R196)</f>
        <v>0</v>
      </c>
      <c r="S193" s="127"/>
      <c r="T193" s="129">
        <f>SUM(T194:T196)</f>
        <v>0.00828</v>
      </c>
      <c r="AR193" s="123" t="s">
        <v>155</v>
      </c>
      <c r="AT193" s="130" t="s">
        <v>73</v>
      </c>
      <c r="AU193" s="130" t="s">
        <v>82</v>
      </c>
      <c r="AY193" s="123" t="s">
        <v>146</v>
      </c>
      <c r="BK193" s="131">
        <f>SUM(BK194:BK196)</f>
        <v>0</v>
      </c>
    </row>
    <row r="194" spans="1:65" s="2" customFormat="1" ht="21.75" customHeight="1">
      <c r="A194" s="27"/>
      <c r="B194" s="134"/>
      <c r="C194" s="471" t="s">
        <v>311</v>
      </c>
      <c r="D194" s="471" t="s">
        <v>149</v>
      </c>
      <c r="E194" s="472" t="s">
        <v>298</v>
      </c>
      <c r="F194" s="473" t="s">
        <v>562</v>
      </c>
      <c r="G194" s="474" t="s">
        <v>238</v>
      </c>
      <c r="H194" s="475">
        <v>1</v>
      </c>
      <c r="I194" s="381"/>
      <c r="J194" s="476">
        <f>ROUND(I194*H194,2)</f>
        <v>0</v>
      </c>
      <c r="K194" s="473" t="s">
        <v>1</v>
      </c>
      <c r="L194" s="28"/>
      <c r="M194" s="141" t="s">
        <v>1</v>
      </c>
      <c r="N194" s="142" t="s">
        <v>40</v>
      </c>
      <c r="O194" s="143">
        <v>0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45" t="s">
        <v>223</v>
      </c>
      <c r="AT194" s="145" t="s">
        <v>149</v>
      </c>
      <c r="AU194" s="145" t="s">
        <v>155</v>
      </c>
      <c r="AY194" s="15" t="s">
        <v>146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5" t="s">
        <v>155</v>
      </c>
      <c r="BK194" s="146">
        <f>ROUND(I194*H194,2)</f>
        <v>0</v>
      </c>
      <c r="BL194" s="15" t="s">
        <v>223</v>
      </c>
      <c r="BM194" s="145" t="s">
        <v>563</v>
      </c>
    </row>
    <row r="195" spans="2:51" s="13" customFormat="1" ht="12">
      <c r="B195" s="147"/>
      <c r="C195" s="481"/>
      <c r="D195" s="483" t="s">
        <v>157</v>
      </c>
      <c r="E195" s="484" t="s">
        <v>1</v>
      </c>
      <c r="F195" s="485" t="s">
        <v>82</v>
      </c>
      <c r="G195" s="481"/>
      <c r="H195" s="486">
        <v>1</v>
      </c>
      <c r="I195" s="505"/>
      <c r="J195" s="481"/>
      <c r="K195" s="481"/>
      <c r="L195" s="147"/>
      <c r="M195" s="152"/>
      <c r="N195" s="153"/>
      <c r="O195" s="153"/>
      <c r="P195" s="153"/>
      <c r="Q195" s="153"/>
      <c r="R195" s="153"/>
      <c r="S195" s="153"/>
      <c r="T195" s="154"/>
      <c r="AT195" s="149" t="s">
        <v>157</v>
      </c>
      <c r="AU195" s="149" t="s">
        <v>155</v>
      </c>
      <c r="AV195" s="13" t="s">
        <v>155</v>
      </c>
      <c r="AW195" s="13" t="s">
        <v>30</v>
      </c>
      <c r="AX195" s="13" t="s">
        <v>82</v>
      </c>
      <c r="AY195" s="149" t="s">
        <v>146</v>
      </c>
    </row>
    <row r="196" spans="1:65" s="2" customFormat="1" ht="37.9" customHeight="1">
      <c r="A196" s="27"/>
      <c r="B196" s="134"/>
      <c r="C196" s="471" t="s">
        <v>317</v>
      </c>
      <c r="D196" s="471" t="s">
        <v>149</v>
      </c>
      <c r="E196" s="472" t="s">
        <v>564</v>
      </c>
      <c r="F196" s="473" t="s">
        <v>565</v>
      </c>
      <c r="G196" s="474" t="s">
        <v>184</v>
      </c>
      <c r="H196" s="475">
        <v>6</v>
      </c>
      <c r="I196" s="381"/>
      <c r="J196" s="476">
        <f>ROUND(I196*H196,2)</f>
        <v>0</v>
      </c>
      <c r="K196" s="473" t="s">
        <v>153</v>
      </c>
      <c r="L196" s="28"/>
      <c r="M196" s="141" t="s">
        <v>1</v>
      </c>
      <c r="N196" s="142" t="s">
        <v>40</v>
      </c>
      <c r="O196" s="143">
        <v>0.094</v>
      </c>
      <c r="P196" s="143">
        <f>O196*H196</f>
        <v>0.5640000000000001</v>
      </c>
      <c r="Q196" s="143">
        <v>0</v>
      </c>
      <c r="R196" s="143">
        <f>Q196*H196</f>
        <v>0</v>
      </c>
      <c r="S196" s="143">
        <v>0.00138</v>
      </c>
      <c r="T196" s="144">
        <f>S196*H196</f>
        <v>0.00828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45" t="s">
        <v>223</v>
      </c>
      <c r="AT196" s="145" t="s">
        <v>149</v>
      </c>
      <c r="AU196" s="145" t="s">
        <v>155</v>
      </c>
      <c r="AY196" s="15" t="s">
        <v>146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5" t="s">
        <v>155</v>
      </c>
      <c r="BK196" s="146">
        <f>ROUND(I196*H196,2)</f>
        <v>0</v>
      </c>
      <c r="BL196" s="15" t="s">
        <v>223</v>
      </c>
      <c r="BM196" s="145" t="s">
        <v>566</v>
      </c>
    </row>
    <row r="197" spans="2:63" s="12" customFormat="1" ht="22.9" customHeight="1">
      <c r="B197" s="122"/>
      <c r="C197" s="460"/>
      <c r="D197" s="462" t="s">
        <v>73</v>
      </c>
      <c r="E197" s="469" t="s">
        <v>305</v>
      </c>
      <c r="F197" s="469" t="s">
        <v>306</v>
      </c>
      <c r="G197" s="460"/>
      <c r="H197" s="460"/>
      <c r="I197" s="504"/>
      <c r="J197" s="470">
        <f>BK197</f>
        <v>0</v>
      </c>
      <c r="K197" s="460"/>
      <c r="L197" s="122"/>
      <c r="M197" s="126"/>
      <c r="N197" s="127"/>
      <c r="O197" s="127"/>
      <c r="P197" s="128">
        <f>SUM(P198:P202)</f>
        <v>20.935159999999996</v>
      </c>
      <c r="Q197" s="127"/>
      <c r="R197" s="128">
        <f>SUM(R198:R202)</f>
        <v>0.0842115</v>
      </c>
      <c r="S197" s="127"/>
      <c r="T197" s="129">
        <f>SUM(T198:T202)</f>
        <v>0</v>
      </c>
      <c r="AR197" s="123" t="s">
        <v>155</v>
      </c>
      <c r="AT197" s="130" t="s">
        <v>73</v>
      </c>
      <c r="AU197" s="130" t="s">
        <v>82</v>
      </c>
      <c r="AY197" s="123" t="s">
        <v>146</v>
      </c>
      <c r="BK197" s="131">
        <f>SUM(BK198:BK202)</f>
        <v>0</v>
      </c>
    </row>
    <row r="198" spans="1:65" s="2" customFormat="1" ht="33" customHeight="1">
      <c r="A198" s="27"/>
      <c r="B198" s="134"/>
      <c r="C198" s="471" t="s">
        <v>323</v>
      </c>
      <c r="D198" s="471" t="s">
        <v>149</v>
      </c>
      <c r="E198" s="472" t="s">
        <v>308</v>
      </c>
      <c r="F198" s="473" t="s">
        <v>309</v>
      </c>
      <c r="G198" s="474" t="s">
        <v>152</v>
      </c>
      <c r="H198" s="475">
        <v>36.22</v>
      </c>
      <c r="I198" s="381"/>
      <c r="J198" s="476">
        <f>ROUND(I198*H198,2)</f>
        <v>0</v>
      </c>
      <c r="K198" s="473" t="s">
        <v>153</v>
      </c>
      <c r="L198" s="28"/>
      <c r="M198" s="141" t="s">
        <v>1</v>
      </c>
      <c r="N198" s="142" t="s">
        <v>40</v>
      </c>
      <c r="O198" s="143">
        <v>0.578</v>
      </c>
      <c r="P198" s="143">
        <f>O198*H198</f>
        <v>20.935159999999996</v>
      </c>
      <c r="Q198" s="143">
        <v>0.00117</v>
      </c>
      <c r="R198" s="143">
        <f>Q198*H198</f>
        <v>0.0423774</v>
      </c>
      <c r="S198" s="143">
        <v>0</v>
      </c>
      <c r="T198" s="144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45" t="s">
        <v>223</v>
      </c>
      <c r="AT198" s="145" t="s">
        <v>149</v>
      </c>
      <c r="AU198" s="145" t="s">
        <v>155</v>
      </c>
      <c r="AY198" s="15" t="s">
        <v>146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5" t="s">
        <v>155</v>
      </c>
      <c r="BK198" s="146">
        <f>ROUND(I198*H198,2)</f>
        <v>0</v>
      </c>
      <c r="BL198" s="15" t="s">
        <v>223</v>
      </c>
      <c r="BM198" s="145" t="s">
        <v>519</v>
      </c>
    </row>
    <row r="199" spans="2:51" s="13" customFormat="1" ht="12">
      <c r="B199" s="147"/>
      <c r="C199" s="481"/>
      <c r="D199" s="483" t="s">
        <v>157</v>
      </c>
      <c r="E199" s="484" t="s">
        <v>1</v>
      </c>
      <c r="F199" s="485" t="s">
        <v>567</v>
      </c>
      <c r="G199" s="481"/>
      <c r="H199" s="486">
        <v>36.22</v>
      </c>
      <c r="I199" s="505"/>
      <c r="J199" s="481"/>
      <c r="K199" s="481"/>
      <c r="L199" s="147"/>
      <c r="M199" s="152"/>
      <c r="N199" s="153"/>
      <c r="O199" s="153"/>
      <c r="P199" s="153"/>
      <c r="Q199" s="153"/>
      <c r="R199" s="153"/>
      <c r="S199" s="153"/>
      <c r="T199" s="154"/>
      <c r="AT199" s="149" t="s">
        <v>157</v>
      </c>
      <c r="AU199" s="149" t="s">
        <v>155</v>
      </c>
      <c r="AV199" s="13" t="s">
        <v>155</v>
      </c>
      <c r="AW199" s="13" t="s">
        <v>30</v>
      </c>
      <c r="AX199" s="13" t="s">
        <v>82</v>
      </c>
      <c r="AY199" s="149" t="s">
        <v>146</v>
      </c>
    </row>
    <row r="200" spans="1:65" s="2" customFormat="1" ht="24.2" customHeight="1">
      <c r="A200" s="27"/>
      <c r="B200" s="134"/>
      <c r="C200" s="491" t="s">
        <v>328</v>
      </c>
      <c r="D200" s="491" t="s">
        <v>312</v>
      </c>
      <c r="E200" s="492" t="s">
        <v>313</v>
      </c>
      <c r="F200" s="493" t="s">
        <v>314</v>
      </c>
      <c r="G200" s="494" t="s">
        <v>152</v>
      </c>
      <c r="H200" s="495">
        <v>38.031</v>
      </c>
      <c r="I200" s="382"/>
      <c r="J200" s="496">
        <f>ROUND(I200*H200,2)</f>
        <v>0</v>
      </c>
      <c r="K200" s="493" t="s">
        <v>153</v>
      </c>
      <c r="L200" s="155"/>
      <c r="M200" s="156" t="s">
        <v>1</v>
      </c>
      <c r="N200" s="157" t="s">
        <v>40</v>
      </c>
      <c r="O200" s="143">
        <v>0</v>
      </c>
      <c r="P200" s="143">
        <f>O200*H200</f>
        <v>0</v>
      </c>
      <c r="Q200" s="143">
        <v>0.0011</v>
      </c>
      <c r="R200" s="143">
        <f>Q200*H200</f>
        <v>0.0418341</v>
      </c>
      <c r="S200" s="143">
        <v>0</v>
      </c>
      <c r="T200" s="144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45" t="s">
        <v>311</v>
      </c>
      <c r="AT200" s="145" t="s">
        <v>312</v>
      </c>
      <c r="AU200" s="145" t="s">
        <v>155</v>
      </c>
      <c r="AY200" s="15" t="s">
        <v>146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5" t="s">
        <v>155</v>
      </c>
      <c r="BK200" s="146">
        <f>ROUND(I200*H200,2)</f>
        <v>0</v>
      </c>
      <c r="BL200" s="15" t="s">
        <v>223</v>
      </c>
      <c r="BM200" s="145" t="s">
        <v>521</v>
      </c>
    </row>
    <row r="201" spans="2:51" s="13" customFormat="1" ht="12">
      <c r="B201" s="147"/>
      <c r="C201" s="481"/>
      <c r="D201" s="483" t="s">
        <v>157</v>
      </c>
      <c r="E201" s="481"/>
      <c r="F201" s="485" t="s">
        <v>568</v>
      </c>
      <c r="G201" s="481"/>
      <c r="H201" s="486">
        <v>38.031</v>
      </c>
      <c r="I201" s="505"/>
      <c r="J201" s="481"/>
      <c r="K201" s="481"/>
      <c r="L201" s="147"/>
      <c r="M201" s="152"/>
      <c r="N201" s="153"/>
      <c r="O201" s="153"/>
      <c r="P201" s="153"/>
      <c r="Q201" s="153"/>
      <c r="R201" s="153"/>
      <c r="S201" s="153"/>
      <c r="T201" s="154"/>
      <c r="AT201" s="149" t="s">
        <v>157</v>
      </c>
      <c r="AU201" s="149" t="s">
        <v>155</v>
      </c>
      <c r="AV201" s="13" t="s">
        <v>155</v>
      </c>
      <c r="AW201" s="13" t="s">
        <v>3</v>
      </c>
      <c r="AX201" s="13" t="s">
        <v>82</v>
      </c>
      <c r="AY201" s="149" t="s">
        <v>146</v>
      </c>
    </row>
    <row r="202" spans="1:65" s="2" customFormat="1" ht="24.2" customHeight="1">
      <c r="A202" s="27"/>
      <c r="B202" s="134"/>
      <c r="C202" s="471" t="s">
        <v>332</v>
      </c>
      <c r="D202" s="471" t="s">
        <v>149</v>
      </c>
      <c r="E202" s="472" t="s">
        <v>318</v>
      </c>
      <c r="F202" s="473" t="s">
        <v>319</v>
      </c>
      <c r="G202" s="474" t="s">
        <v>231</v>
      </c>
      <c r="H202" s="475">
        <v>361.657</v>
      </c>
      <c r="I202" s="381"/>
      <c r="J202" s="476">
        <f>ROUND(I202*H202,2)</f>
        <v>0</v>
      </c>
      <c r="K202" s="473" t="s">
        <v>153</v>
      </c>
      <c r="L202" s="28"/>
      <c r="M202" s="141" t="s">
        <v>1</v>
      </c>
      <c r="N202" s="142" t="s">
        <v>40</v>
      </c>
      <c r="O202" s="143">
        <v>0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45" t="s">
        <v>223</v>
      </c>
      <c r="AT202" s="145" t="s">
        <v>149</v>
      </c>
      <c r="AU202" s="145" t="s">
        <v>155</v>
      </c>
      <c r="AY202" s="15" t="s">
        <v>146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5" t="s">
        <v>155</v>
      </c>
      <c r="BK202" s="146">
        <f>ROUND(I202*H202,2)</f>
        <v>0</v>
      </c>
      <c r="BL202" s="15" t="s">
        <v>223</v>
      </c>
      <c r="BM202" s="145" t="s">
        <v>523</v>
      </c>
    </row>
    <row r="203" spans="2:63" s="12" customFormat="1" ht="22.9" customHeight="1">
      <c r="B203" s="122"/>
      <c r="C203" s="460"/>
      <c r="D203" s="462" t="s">
        <v>73</v>
      </c>
      <c r="E203" s="469" t="s">
        <v>321</v>
      </c>
      <c r="F203" s="469" t="s">
        <v>322</v>
      </c>
      <c r="G203" s="460"/>
      <c r="H203" s="460"/>
      <c r="I203" s="504"/>
      <c r="J203" s="470">
        <f>BK203</f>
        <v>0</v>
      </c>
      <c r="K203" s="460"/>
      <c r="L203" s="122"/>
      <c r="M203" s="126"/>
      <c r="N203" s="127"/>
      <c r="O203" s="127"/>
      <c r="P203" s="128">
        <f>SUM(P204:P219)</f>
        <v>68.52872</v>
      </c>
      <c r="Q203" s="127"/>
      <c r="R203" s="128">
        <f>SUM(R204:R219)</f>
        <v>0.00192</v>
      </c>
      <c r="S203" s="127"/>
      <c r="T203" s="129">
        <f>SUM(T204:T219)</f>
        <v>3.8275488</v>
      </c>
      <c r="AR203" s="123" t="s">
        <v>155</v>
      </c>
      <c r="AT203" s="130" t="s">
        <v>73</v>
      </c>
      <c r="AU203" s="130" t="s">
        <v>82</v>
      </c>
      <c r="AY203" s="123" t="s">
        <v>146</v>
      </c>
      <c r="BK203" s="131">
        <f>SUM(BK204:BK219)</f>
        <v>0</v>
      </c>
    </row>
    <row r="204" spans="1:65" s="2" customFormat="1" ht="24.2" customHeight="1">
      <c r="A204" s="27"/>
      <c r="B204" s="134"/>
      <c r="C204" s="471" t="s">
        <v>337</v>
      </c>
      <c r="D204" s="471" t="s">
        <v>149</v>
      </c>
      <c r="E204" s="472" t="s">
        <v>324</v>
      </c>
      <c r="F204" s="473" t="s">
        <v>678</v>
      </c>
      <c r="G204" s="474" t="s">
        <v>325</v>
      </c>
      <c r="H204" s="475">
        <v>1</v>
      </c>
      <c r="I204" s="381"/>
      <c r="J204" s="476">
        <f>ROUND(I204*H204,2)</f>
        <v>0</v>
      </c>
      <c r="K204" s="473" t="s">
        <v>1</v>
      </c>
      <c r="L204" s="28"/>
      <c r="M204" s="141" t="s">
        <v>1</v>
      </c>
      <c r="N204" s="142" t="s">
        <v>40</v>
      </c>
      <c r="O204" s="143">
        <v>0</v>
      </c>
      <c r="P204" s="143">
        <f>O204*H204</f>
        <v>0</v>
      </c>
      <c r="Q204" s="143">
        <v>0</v>
      </c>
      <c r="R204" s="143">
        <f>Q204*H204</f>
        <v>0</v>
      </c>
      <c r="S204" s="143">
        <v>0</v>
      </c>
      <c r="T204" s="144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45" t="s">
        <v>223</v>
      </c>
      <c r="AT204" s="145" t="s">
        <v>149</v>
      </c>
      <c r="AU204" s="145" t="s">
        <v>155</v>
      </c>
      <c r="AY204" s="15" t="s">
        <v>146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5" t="s">
        <v>155</v>
      </c>
      <c r="BK204" s="146">
        <f>ROUND(I204*H204,2)</f>
        <v>0</v>
      </c>
      <c r="BL204" s="15" t="s">
        <v>223</v>
      </c>
      <c r="BM204" s="145" t="s">
        <v>326</v>
      </c>
    </row>
    <row r="205" spans="2:51" s="13" customFormat="1" ht="12">
      <c r="B205" s="147"/>
      <c r="C205" s="481"/>
      <c r="D205" s="483" t="s">
        <v>157</v>
      </c>
      <c r="E205" s="484" t="s">
        <v>1</v>
      </c>
      <c r="F205" s="485" t="s">
        <v>327</v>
      </c>
      <c r="G205" s="481"/>
      <c r="H205" s="486">
        <v>1</v>
      </c>
      <c r="I205" s="505"/>
      <c r="J205" s="481"/>
      <c r="K205" s="481"/>
      <c r="L205" s="147"/>
      <c r="M205" s="152"/>
      <c r="N205" s="153"/>
      <c r="O205" s="153"/>
      <c r="P205" s="153"/>
      <c r="Q205" s="153"/>
      <c r="R205" s="153"/>
      <c r="S205" s="153"/>
      <c r="T205" s="154"/>
      <c r="AT205" s="149" t="s">
        <v>157</v>
      </c>
      <c r="AU205" s="149" t="s">
        <v>155</v>
      </c>
      <c r="AV205" s="13" t="s">
        <v>155</v>
      </c>
      <c r="AW205" s="13" t="s">
        <v>30</v>
      </c>
      <c r="AX205" s="13" t="s">
        <v>82</v>
      </c>
      <c r="AY205" s="149" t="s">
        <v>146</v>
      </c>
    </row>
    <row r="206" spans="1:65" s="2" customFormat="1" ht="16.5" customHeight="1">
      <c r="A206" s="27"/>
      <c r="B206" s="134"/>
      <c r="C206" s="471" t="s">
        <v>338</v>
      </c>
      <c r="D206" s="471" t="s">
        <v>149</v>
      </c>
      <c r="E206" s="472" t="s">
        <v>329</v>
      </c>
      <c r="F206" s="473" t="s">
        <v>330</v>
      </c>
      <c r="G206" s="474" t="s">
        <v>325</v>
      </c>
      <c r="H206" s="475">
        <v>4</v>
      </c>
      <c r="I206" s="381"/>
      <c r="J206" s="476">
        <f>ROUND(I206*H206,2)</f>
        <v>0</v>
      </c>
      <c r="K206" s="473" t="s">
        <v>1</v>
      </c>
      <c r="L206" s="28"/>
      <c r="M206" s="141" t="s">
        <v>1</v>
      </c>
      <c r="N206" s="142" t="s">
        <v>40</v>
      </c>
      <c r="O206" s="143">
        <v>0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45" t="s">
        <v>223</v>
      </c>
      <c r="AT206" s="145" t="s">
        <v>149</v>
      </c>
      <c r="AU206" s="145" t="s">
        <v>155</v>
      </c>
      <c r="AY206" s="15" t="s">
        <v>146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5" t="s">
        <v>155</v>
      </c>
      <c r="BK206" s="146">
        <f>ROUND(I206*H206,2)</f>
        <v>0</v>
      </c>
      <c r="BL206" s="15" t="s">
        <v>223</v>
      </c>
      <c r="BM206" s="145" t="s">
        <v>331</v>
      </c>
    </row>
    <row r="207" spans="2:51" s="13" customFormat="1" ht="12">
      <c r="B207" s="147"/>
      <c r="C207" s="481"/>
      <c r="D207" s="483" t="s">
        <v>157</v>
      </c>
      <c r="E207" s="484" t="s">
        <v>1</v>
      </c>
      <c r="F207" s="485" t="s">
        <v>673</v>
      </c>
      <c r="G207" s="481"/>
      <c r="H207" s="486">
        <v>4</v>
      </c>
      <c r="I207" s="505"/>
      <c r="J207" s="481"/>
      <c r="K207" s="481"/>
      <c r="L207" s="147"/>
      <c r="M207" s="152"/>
      <c r="N207" s="153"/>
      <c r="O207" s="153"/>
      <c r="P207" s="153"/>
      <c r="Q207" s="153"/>
      <c r="R207" s="153"/>
      <c r="S207" s="153"/>
      <c r="T207" s="154"/>
      <c r="AT207" s="149" t="s">
        <v>157</v>
      </c>
      <c r="AU207" s="149" t="s">
        <v>155</v>
      </c>
      <c r="AV207" s="13" t="s">
        <v>155</v>
      </c>
      <c r="AW207" s="13" t="s">
        <v>30</v>
      </c>
      <c r="AX207" s="13" t="s">
        <v>82</v>
      </c>
      <c r="AY207" s="149" t="s">
        <v>146</v>
      </c>
    </row>
    <row r="208" spans="1:65" s="2" customFormat="1" ht="16.5" customHeight="1">
      <c r="A208" s="27"/>
      <c r="B208" s="134"/>
      <c r="C208" s="471" t="s">
        <v>342</v>
      </c>
      <c r="D208" s="471" t="s">
        <v>149</v>
      </c>
      <c r="E208" s="472" t="s">
        <v>569</v>
      </c>
      <c r="F208" s="473" t="s">
        <v>570</v>
      </c>
      <c r="G208" s="474" t="s">
        <v>325</v>
      </c>
      <c r="H208" s="475">
        <v>1</v>
      </c>
      <c r="I208" s="381"/>
      <c r="J208" s="476">
        <f>ROUND(I208*H208,2)</f>
        <v>0</v>
      </c>
      <c r="K208" s="473" t="s">
        <v>1</v>
      </c>
      <c r="L208" s="28"/>
      <c r="M208" s="141" t="s">
        <v>1</v>
      </c>
      <c r="N208" s="142" t="s">
        <v>40</v>
      </c>
      <c r="O208" s="143">
        <v>0</v>
      </c>
      <c r="P208" s="143">
        <f>O208*H208</f>
        <v>0</v>
      </c>
      <c r="Q208" s="143">
        <v>0</v>
      </c>
      <c r="R208" s="143">
        <f>Q208*H208</f>
        <v>0</v>
      </c>
      <c r="S208" s="143">
        <v>0</v>
      </c>
      <c r="T208" s="144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45" t="s">
        <v>223</v>
      </c>
      <c r="AT208" s="145" t="s">
        <v>149</v>
      </c>
      <c r="AU208" s="145" t="s">
        <v>155</v>
      </c>
      <c r="AY208" s="15" t="s">
        <v>146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5" t="s">
        <v>155</v>
      </c>
      <c r="BK208" s="146">
        <f>ROUND(I208*H208,2)</f>
        <v>0</v>
      </c>
      <c r="BL208" s="15" t="s">
        <v>223</v>
      </c>
      <c r="BM208" s="145" t="s">
        <v>571</v>
      </c>
    </row>
    <row r="209" spans="1:65" s="2" customFormat="1" ht="33" customHeight="1">
      <c r="A209" s="27"/>
      <c r="B209" s="134"/>
      <c r="C209" s="471" t="s">
        <v>347</v>
      </c>
      <c r="D209" s="471" t="s">
        <v>149</v>
      </c>
      <c r="E209" s="472" t="s">
        <v>333</v>
      </c>
      <c r="F209" s="473" t="s">
        <v>676</v>
      </c>
      <c r="G209" s="474" t="s">
        <v>325</v>
      </c>
      <c r="H209" s="475">
        <v>1</v>
      </c>
      <c r="I209" s="381"/>
      <c r="J209" s="476">
        <f>ROUND(I209*H209,2)</f>
        <v>0</v>
      </c>
      <c r="K209" s="473" t="s">
        <v>1</v>
      </c>
      <c r="L209" s="28"/>
      <c r="M209" s="141" t="s">
        <v>1</v>
      </c>
      <c r="N209" s="142" t="s">
        <v>40</v>
      </c>
      <c r="O209" s="143">
        <v>0</v>
      </c>
      <c r="P209" s="143">
        <f>O209*H209</f>
        <v>0</v>
      </c>
      <c r="Q209" s="143">
        <v>0</v>
      </c>
      <c r="R209" s="143">
        <f>Q209*H209</f>
        <v>0</v>
      </c>
      <c r="S209" s="143">
        <v>0</v>
      </c>
      <c r="T209" s="144">
        <f>S209*H209</f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45" t="s">
        <v>223</v>
      </c>
      <c r="AT209" s="145" t="s">
        <v>149</v>
      </c>
      <c r="AU209" s="145" t="s">
        <v>155</v>
      </c>
      <c r="AY209" s="15" t="s">
        <v>146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5" t="s">
        <v>155</v>
      </c>
      <c r="BK209" s="146">
        <f>ROUND(I209*H209,2)</f>
        <v>0</v>
      </c>
      <c r="BL209" s="15" t="s">
        <v>223</v>
      </c>
      <c r="BM209" s="145" t="s">
        <v>335</v>
      </c>
    </row>
    <row r="210" spans="2:51" s="13" customFormat="1" ht="12">
      <c r="B210" s="147"/>
      <c r="C210" s="481"/>
      <c r="D210" s="483" t="s">
        <v>157</v>
      </c>
      <c r="E210" s="484" t="s">
        <v>1</v>
      </c>
      <c r="F210" s="485" t="s">
        <v>336</v>
      </c>
      <c r="G210" s="481"/>
      <c r="H210" s="486">
        <v>1</v>
      </c>
      <c r="I210" s="505"/>
      <c r="J210" s="481"/>
      <c r="K210" s="481"/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155</v>
      </c>
      <c r="AV210" s="13" t="s">
        <v>155</v>
      </c>
      <c r="AW210" s="13" t="s">
        <v>30</v>
      </c>
      <c r="AX210" s="13" t="s">
        <v>82</v>
      </c>
      <c r="AY210" s="149" t="s">
        <v>146</v>
      </c>
    </row>
    <row r="211" spans="1:65" s="2" customFormat="1" ht="16.5" customHeight="1">
      <c r="A211" s="27"/>
      <c r="B211" s="134"/>
      <c r="C211" s="471" t="s">
        <v>355</v>
      </c>
      <c r="D211" s="471" t="s">
        <v>149</v>
      </c>
      <c r="E211" s="472" t="s">
        <v>572</v>
      </c>
      <c r="F211" s="473" t="s">
        <v>573</v>
      </c>
      <c r="G211" s="474" t="s">
        <v>152</v>
      </c>
      <c r="H211" s="475">
        <v>149.31</v>
      </c>
      <c r="I211" s="381"/>
      <c r="J211" s="476">
        <f>ROUND(I211*H211,2)</f>
        <v>0</v>
      </c>
      <c r="K211" s="473" t="s">
        <v>1</v>
      </c>
      <c r="L211" s="28"/>
      <c r="M211" s="141" t="s">
        <v>1</v>
      </c>
      <c r="N211" s="142" t="s">
        <v>40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45" t="s">
        <v>223</v>
      </c>
      <c r="AT211" s="145" t="s">
        <v>149</v>
      </c>
      <c r="AU211" s="145" t="s">
        <v>155</v>
      </c>
      <c r="AY211" s="15" t="s">
        <v>146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5" t="s">
        <v>155</v>
      </c>
      <c r="BK211" s="146">
        <f>ROUND(I211*H211,2)</f>
        <v>0</v>
      </c>
      <c r="BL211" s="15" t="s">
        <v>223</v>
      </c>
      <c r="BM211" s="145" t="s">
        <v>574</v>
      </c>
    </row>
    <row r="212" spans="1:65" s="2" customFormat="1" ht="16.5" customHeight="1">
      <c r="A212" s="27"/>
      <c r="B212" s="134"/>
      <c r="C212" s="471" t="s">
        <v>361</v>
      </c>
      <c r="D212" s="471" t="s">
        <v>149</v>
      </c>
      <c r="E212" s="472" t="s">
        <v>575</v>
      </c>
      <c r="F212" s="473" t="s">
        <v>576</v>
      </c>
      <c r="G212" s="474" t="s">
        <v>152</v>
      </c>
      <c r="H212" s="475">
        <v>149.56</v>
      </c>
      <c r="I212" s="381"/>
      <c r="J212" s="476">
        <f>ROUND(I212*H212,2)</f>
        <v>0</v>
      </c>
      <c r="K212" s="473" t="s">
        <v>153</v>
      </c>
      <c r="L212" s="28"/>
      <c r="M212" s="141" t="s">
        <v>1</v>
      </c>
      <c r="N212" s="142" t="s">
        <v>40</v>
      </c>
      <c r="O212" s="143">
        <v>0.325</v>
      </c>
      <c r="P212" s="143">
        <f>O212*H212</f>
        <v>48.607</v>
      </c>
      <c r="Q212" s="143">
        <v>0</v>
      </c>
      <c r="R212" s="143">
        <f>Q212*H212</f>
        <v>0</v>
      </c>
      <c r="S212" s="143">
        <v>0.01098</v>
      </c>
      <c r="T212" s="144">
        <f>S212*H212</f>
        <v>1.6421688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45" t="s">
        <v>223</v>
      </c>
      <c r="AT212" s="145" t="s">
        <v>149</v>
      </c>
      <c r="AU212" s="145" t="s">
        <v>155</v>
      </c>
      <c r="AY212" s="15" t="s">
        <v>146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5" t="s">
        <v>155</v>
      </c>
      <c r="BK212" s="146">
        <f>ROUND(I212*H212,2)</f>
        <v>0</v>
      </c>
      <c r="BL212" s="15" t="s">
        <v>223</v>
      </c>
      <c r="BM212" s="145" t="s">
        <v>577</v>
      </c>
    </row>
    <row r="213" spans="2:51" s="13" customFormat="1" ht="12">
      <c r="B213" s="147"/>
      <c r="C213" s="481"/>
      <c r="D213" s="483" t="s">
        <v>157</v>
      </c>
      <c r="E213" s="484" t="s">
        <v>1</v>
      </c>
      <c r="F213" s="485" t="s">
        <v>578</v>
      </c>
      <c r="G213" s="481"/>
      <c r="H213" s="486">
        <v>149.56</v>
      </c>
      <c r="I213" s="505"/>
      <c r="J213" s="481"/>
      <c r="K213" s="481"/>
      <c r="L213" s="147"/>
      <c r="M213" s="152"/>
      <c r="N213" s="153"/>
      <c r="O213" s="153"/>
      <c r="P213" s="153"/>
      <c r="Q213" s="153"/>
      <c r="R213" s="153"/>
      <c r="S213" s="153"/>
      <c r="T213" s="154"/>
      <c r="AT213" s="149" t="s">
        <v>157</v>
      </c>
      <c r="AU213" s="149" t="s">
        <v>155</v>
      </c>
      <c r="AV213" s="13" t="s">
        <v>155</v>
      </c>
      <c r="AW213" s="13" t="s">
        <v>30</v>
      </c>
      <c r="AX213" s="13" t="s">
        <v>82</v>
      </c>
      <c r="AY213" s="149" t="s">
        <v>146</v>
      </c>
    </row>
    <row r="214" spans="1:65" s="2" customFormat="1" ht="24.2" customHeight="1">
      <c r="A214" s="27"/>
      <c r="B214" s="134"/>
      <c r="C214" s="471" t="s">
        <v>366</v>
      </c>
      <c r="D214" s="471" t="s">
        <v>149</v>
      </c>
      <c r="E214" s="472" t="s">
        <v>579</v>
      </c>
      <c r="F214" s="473" t="s">
        <v>580</v>
      </c>
      <c r="G214" s="474" t="s">
        <v>152</v>
      </c>
      <c r="H214" s="475">
        <v>149.56</v>
      </c>
      <c r="I214" s="381"/>
      <c r="J214" s="476">
        <f aca="true" t="shared" si="10" ref="J214:J219">ROUND(I214*H214,2)</f>
        <v>0</v>
      </c>
      <c r="K214" s="473" t="s">
        <v>153</v>
      </c>
      <c r="L214" s="28"/>
      <c r="M214" s="141" t="s">
        <v>1</v>
      </c>
      <c r="N214" s="142" t="s">
        <v>40</v>
      </c>
      <c r="O214" s="143">
        <v>0.087</v>
      </c>
      <c r="P214" s="143">
        <f aca="true" t="shared" si="11" ref="P214:P219">O214*H214</f>
        <v>13.011719999999999</v>
      </c>
      <c r="Q214" s="143">
        <v>0</v>
      </c>
      <c r="R214" s="143">
        <f aca="true" t="shared" si="12" ref="R214:R219">Q214*H214</f>
        <v>0</v>
      </c>
      <c r="S214" s="143">
        <v>0.008</v>
      </c>
      <c r="T214" s="144">
        <f aca="true" t="shared" si="13" ref="T214:T219">S214*H214</f>
        <v>1.19648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45" t="s">
        <v>223</v>
      </c>
      <c r="AT214" s="145" t="s">
        <v>149</v>
      </c>
      <c r="AU214" s="145" t="s">
        <v>155</v>
      </c>
      <c r="AY214" s="15" t="s">
        <v>146</v>
      </c>
      <c r="BE214" s="146">
        <f aca="true" t="shared" si="14" ref="BE214:BE219">IF(N214="základní",J214,0)</f>
        <v>0</v>
      </c>
      <c r="BF214" s="146">
        <f aca="true" t="shared" si="15" ref="BF214:BF219">IF(N214="snížená",J214,0)</f>
        <v>0</v>
      </c>
      <c r="BG214" s="146">
        <f aca="true" t="shared" si="16" ref="BG214:BG219">IF(N214="zákl. přenesená",J214,0)</f>
        <v>0</v>
      </c>
      <c r="BH214" s="146">
        <f aca="true" t="shared" si="17" ref="BH214:BH219">IF(N214="sníž. přenesená",J214,0)</f>
        <v>0</v>
      </c>
      <c r="BI214" s="146">
        <f aca="true" t="shared" si="18" ref="BI214:BI219">IF(N214="nulová",J214,0)</f>
        <v>0</v>
      </c>
      <c r="BJ214" s="15" t="s">
        <v>155</v>
      </c>
      <c r="BK214" s="146">
        <f aca="true" t="shared" si="19" ref="BK214:BK219">ROUND(I214*H214,2)</f>
        <v>0</v>
      </c>
      <c r="BL214" s="15" t="s">
        <v>223</v>
      </c>
      <c r="BM214" s="145" t="s">
        <v>581</v>
      </c>
    </row>
    <row r="215" spans="1:65" s="2" customFormat="1" ht="24.2" customHeight="1">
      <c r="A215" s="27"/>
      <c r="B215" s="134"/>
      <c r="C215" s="471" t="s">
        <v>370</v>
      </c>
      <c r="D215" s="471" t="s">
        <v>149</v>
      </c>
      <c r="E215" s="472" t="s">
        <v>343</v>
      </c>
      <c r="F215" s="473" t="s">
        <v>344</v>
      </c>
      <c r="G215" s="474" t="s">
        <v>345</v>
      </c>
      <c r="H215" s="475">
        <v>4</v>
      </c>
      <c r="I215" s="381"/>
      <c r="J215" s="476">
        <f t="shared" si="10"/>
        <v>0</v>
      </c>
      <c r="K215" s="473" t="s">
        <v>153</v>
      </c>
      <c r="L215" s="28"/>
      <c r="M215" s="141" t="s">
        <v>1</v>
      </c>
      <c r="N215" s="142" t="s">
        <v>40</v>
      </c>
      <c r="O215" s="143">
        <v>0.75</v>
      </c>
      <c r="P215" s="143">
        <f t="shared" si="11"/>
        <v>3</v>
      </c>
      <c r="Q215" s="143">
        <v>0</v>
      </c>
      <c r="R215" s="143">
        <f t="shared" si="12"/>
        <v>0</v>
      </c>
      <c r="S215" s="143">
        <v>0.001</v>
      </c>
      <c r="T215" s="144">
        <f t="shared" si="13"/>
        <v>0.004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45" t="s">
        <v>223</v>
      </c>
      <c r="AT215" s="145" t="s">
        <v>149</v>
      </c>
      <c r="AU215" s="145" t="s">
        <v>155</v>
      </c>
      <c r="AY215" s="15" t="s">
        <v>146</v>
      </c>
      <c r="BE215" s="146">
        <f t="shared" si="14"/>
        <v>0</v>
      </c>
      <c r="BF215" s="146">
        <f t="shared" si="15"/>
        <v>0</v>
      </c>
      <c r="BG215" s="146">
        <f t="shared" si="16"/>
        <v>0</v>
      </c>
      <c r="BH215" s="146">
        <f t="shared" si="17"/>
        <v>0</v>
      </c>
      <c r="BI215" s="146">
        <f t="shared" si="18"/>
        <v>0</v>
      </c>
      <c r="BJ215" s="15" t="s">
        <v>155</v>
      </c>
      <c r="BK215" s="146">
        <f t="shared" si="19"/>
        <v>0</v>
      </c>
      <c r="BL215" s="15" t="s">
        <v>223</v>
      </c>
      <c r="BM215" s="145" t="s">
        <v>582</v>
      </c>
    </row>
    <row r="216" spans="1:65" s="2" customFormat="1" ht="16.5" customHeight="1">
      <c r="A216" s="27"/>
      <c r="B216" s="134"/>
      <c r="C216" s="491" t="s">
        <v>374</v>
      </c>
      <c r="D216" s="491" t="s">
        <v>312</v>
      </c>
      <c r="E216" s="492" t="s">
        <v>348</v>
      </c>
      <c r="F216" s="493" t="s">
        <v>349</v>
      </c>
      <c r="G216" s="494" t="s">
        <v>345</v>
      </c>
      <c r="H216" s="495">
        <v>4</v>
      </c>
      <c r="I216" s="382"/>
      <c r="J216" s="496">
        <f t="shared" si="10"/>
        <v>0</v>
      </c>
      <c r="K216" s="493" t="s">
        <v>153</v>
      </c>
      <c r="L216" s="155"/>
      <c r="M216" s="156" t="s">
        <v>1</v>
      </c>
      <c r="N216" s="157" t="s">
        <v>40</v>
      </c>
      <c r="O216" s="143">
        <v>0</v>
      </c>
      <c r="P216" s="143">
        <f t="shared" si="11"/>
        <v>0</v>
      </c>
      <c r="Q216" s="143">
        <v>0.00048</v>
      </c>
      <c r="R216" s="143">
        <f t="shared" si="12"/>
        <v>0.00192</v>
      </c>
      <c r="S216" s="143">
        <v>0</v>
      </c>
      <c r="T216" s="144">
        <f t="shared" si="13"/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45" t="s">
        <v>311</v>
      </c>
      <c r="AT216" s="145" t="s">
        <v>312</v>
      </c>
      <c r="AU216" s="145" t="s">
        <v>155</v>
      </c>
      <c r="AY216" s="15" t="s">
        <v>146</v>
      </c>
      <c r="BE216" s="146">
        <f t="shared" si="14"/>
        <v>0</v>
      </c>
      <c r="BF216" s="146">
        <f t="shared" si="15"/>
        <v>0</v>
      </c>
      <c r="BG216" s="146">
        <f t="shared" si="16"/>
        <v>0</v>
      </c>
      <c r="BH216" s="146">
        <f t="shared" si="17"/>
        <v>0</v>
      </c>
      <c r="BI216" s="146">
        <f t="shared" si="18"/>
        <v>0</v>
      </c>
      <c r="BJ216" s="15" t="s">
        <v>155</v>
      </c>
      <c r="BK216" s="146">
        <f t="shared" si="19"/>
        <v>0</v>
      </c>
      <c r="BL216" s="15" t="s">
        <v>223</v>
      </c>
      <c r="BM216" s="145" t="s">
        <v>583</v>
      </c>
    </row>
    <row r="217" spans="1:65" s="2" customFormat="1" ht="24.2" customHeight="1">
      <c r="A217" s="27"/>
      <c r="B217" s="134"/>
      <c r="C217" s="471" t="s">
        <v>379</v>
      </c>
      <c r="D217" s="471" t="s">
        <v>149</v>
      </c>
      <c r="E217" s="472" t="s">
        <v>352</v>
      </c>
      <c r="F217" s="473" t="s">
        <v>353</v>
      </c>
      <c r="G217" s="474" t="s">
        <v>345</v>
      </c>
      <c r="H217" s="475">
        <v>8</v>
      </c>
      <c r="I217" s="381"/>
      <c r="J217" s="476">
        <f t="shared" si="10"/>
        <v>0</v>
      </c>
      <c r="K217" s="473" t="s">
        <v>153</v>
      </c>
      <c r="L217" s="28"/>
      <c r="M217" s="141" t="s">
        <v>1</v>
      </c>
      <c r="N217" s="142" t="s">
        <v>40</v>
      </c>
      <c r="O217" s="143">
        <v>0.05</v>
      </c>
      <c r="P217" s="143">
        <f t="shared" si="11"/>
        <v>0.4</v>
      </c>
      <c r="Q217" s="143">
        <v>0</v>
      </c>
      <c r="R217" s="143">
        <f t="shared" si="12"/>
        <v>0</v>
      </c>
      <c r="S217" s="143">
        <v>0.024</v>
      </c>
      <c r="T217" s="144">
        <f t="shared" si="13"/>
        <v>0.192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45" t="s">
        <v>223</v>
      </c>
      <c r="AT217" s="145" t="s">
        <v>149</v>
      </c>
      <c r="AU217" s="145" t="s">
        <v>155</v>
      </c>
      <c r="AY217" s="15" t="s">
        <v>146</v>
      </c>
      <c r="BE217" s="146">
        <f t="shared" si="14"/>
        <v>0</v>
      </c>
      <c r="BF217" s="146">
        <f t="shared" si="15"/>
        <v>0</v>
      </c>
      <c r="BG217" s="146">
        <f t="shared" si="16"/>
        <v>0</v>
      </c>
      <c r="BH217" s="146">
        <f t="shared" si="17"/>
        <v>0</v>
      </c>
      <c r="BI217" s="146">
        <f t="shared" si="18"/>
        <v>0</v>
      </c>
      <c r="BJ217" s="15" t="s">
        <v>155</v>
      </c>
      <c r="BK217" s="146">
        <f t="shared" si="19"/>
        <v>0</v>
      </c>
      <c r="BL217" s="15" t="s">
        <v>223</v>
      </c>
      <c r="BM217" s="145" t="s">
        <v>354</v>
      </c>
    </row>
    <row r="218" spans="1:65" s="2" customFormat="1" ht="24.2" customHeight="1">
      <c r="A218" s="27"/>
      <c r="B218" s="134"/>
      <c r="C218" s="471" t="s">
        <v>385</v>
      </c>
      <c r="D218" s="471" t="s">
        <v>149</v>
      </c>
      <c r="E218" s="472" t="s">
        <v>584</v>
      </c>
      <c r="F218" s="473" t="s">
        <v>585</v>
      </c>
      <c r="G218" s="474" t="s">
        <v>184</v>
      </c>
      <c r="H218" s="475">
        <v>9</v>
      </c>
      <c r="I218" s="381"/>
      <c r="J218" s="476">
        <f t="shared" si="10"/>
        <v>0</v>
      </c>
      <c r="K218" s="473" t="s">
        <v>153</v>
      </c>
      <c r="L218" s="28"/>
      <c r="M218" s="141" t="s">
        <v>1</v>
      </c>
      <c r="N218" s="142" t="s">
        <v>40</v>
      </c>
      <c r="O218" s="143">
        <v>0.39</v>
      </c>
      <c r="P218" s="143">
        <f t="shared" si="11"/>
        <v>3.5100000000000002</v>
      </c>
      <c r="Q218" s="143">
        <v>0</v>
      </c>
      <c r="R218" s="143">
        <f t="shared" si="12"/>
        <v>0</v>
      </c>
      <c r="S218" s="143">
        <v>0.0881</v>
      </c>
      <c r="T218" s="144">
        <f t="shared" si="13"/>
        <v>0.7928999999999999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45" t="s">
        <v>223</v>
      </c>
      <c r="AT218" s="145" t="s">
        <v>149</v>
      </c>
      <c r="AU218" s="145" t="s">
        <v>155</v>
      </c>
      <c r="AY218" s="15" t="s">
        <v>146</v>
      </c>
      <c r="BE218" s="146">
        <f t="shared" si="14"/>
        <v>0</v>
      </c>
      <c r="BF218" s="146">
        <f t="shared" si="15"/>
        <v>0</v>
      </c>
      <c r="BG218" s="146">
        <f t="shared" si="16"/>
        <v>0</v>
      </c>
      <c r="BH218" s="146">
        <f t="shared" si="17"/>
        <v>0</v>
      </c>
      <c r="BI218" s="146">
        <f t="shared" si="18"/>
        <v>0</v>
      </c>
      <c r="BJ218" s="15" t="s">
        <v>155</v>
      </c>
      <c r="BK218" s="146">
        <f t="shared" si="19"/>
        <v>0</v>
      </c>
      <c r="BL218" s="15" t="s">
        <v>223</v>
      </c>
      <c r="BM218" s="145" t="s">
        <v>586</v>
      </c>
    </row>
    <row r="219" spans="1:65" s="2" customFormat="1" ht="24.2" customHeight="1">
      <c r="A219" s="27"/>
      <c r="B219" s="134"/>
      <c r="C219" s="471" t="s">
        <v>390</v>
      </c>
      <c r="D219" s="471" t="s">
        <v>149</v>
      </c>
      <c r="E219" s="472" t="s">
        <v>356</v>
      </c>
      <c r="F219" s="473" t="s">
        <v>357</v>
      </c>
      <c r="G219" s="474" t="s">
        <v>231</v>
      </c>
      <c r="H219" s="475">
        <v>2127.387</v>
      </c>
      <c r="I219" s="381"/>
      <c r="J219" s="476">
        <f t="shared" si="10"/>
        <v>0</v>
      </c>
      <c r="K219" s="473" t="s">
        <v>153</v>
      </c>
      <c r="L219" s="28"/>
      <c r="M219" s="141" t="s">
        <v>1</v>
      </c>
      <c r="N219" s="142" t="s">
        <v>40</v>
      </c>
      <c r="O219" s="143">
        <v>0</v>
      </c>
      <c r="P219" s="143">
        <f t="shared" si="11"/>
        <v>0</v>
      </c>
      <c r="Q219" s="143">
        <v>0</v>
      </c>
      <c r="R219" s="143">
        <f t="shared" si="12"/>
        <v>0</v>
      </c>
      <c r="S219" s="143">
        <v>0</v>
      </c>
      <c r="T219" s="144">
        <f t="shared" si="13"/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45" t="s">
        <v>223</v>
      </c>
      <c r="AT219" s="145" t="s">
        <v>149</v>
      </c>
      <c r="AU219" s="145" t="s">
        <v>155</v>
      </c>
      <c r="AY219" s="15" t="s">
        <v>146</v>
      </c>
      <c r="BE219" s="146">
        <f t="shared" si="14"/>
        <v>0</v>
      </c>
      <c r="BF219" s="146">
        <f t="shared" si="15"/>
        <v>0</v>
      </c>
      <c r="BG219" s="146">
        <f t="shared" si="16"/>
        <v>0</v>
      </c>
      <c r="BH219" s="146">
        <f t="shared" si="17"/>
        <v>0</v>
      </c>
      <c r="BI219" s="146">
        <f t="shared" si="18"/>
        <v>0</v>
      </c>
      <c r="BJ219" s="15" t="s">
        <v>155</v>
      </c>
      <c r="BK219" s="146">
        <f t="shared" si="19"/>
        <v>0</v>
      </c>
      <c r="BL219" s="15" t="s">
        <v>223</v>
      </c>
      <c r="BM219" s="145" t="s">
        <v>358</v>
      </c>
    </row>
    <row r="220" spans="2:63" s="12" customFormat="1" ht="22.9" customHeight="1">
      <c r="B220" s="122"/>
      <c r="C220" s="460"/>
      <c r="D220" s="462" t="s">
        <v>73</v>
      </c>
      <c r="E220" s="469" t="s">
        <v>587</v>
      </c>
      <c r="F220" s="469" t="s">
        <v>588</v>
      </c>
      <c r="G220" s="460"/>
      <c r="H220" s="460"/>
      <c r="I220" s="504"/>
      <c r="J220" s="470">
        <f>BK220</f>
        <v>0</v>
      </c>
      <c r="K220" s="460"/>
      <c r="L220" s="122"/>
      <c r="M220" s="126"/>
      <c r="N220" s="127"/>
      <c r="O220" s="127"/>
      <c r="P220" s="128">
        <f>SUM(P221:P222)</f>
        <v>0</v>
      </c>
      <c r="Q220" s="127"/>
      <c r="R220" s="128">
        <f>SUM(R221:R222)</f>
        <v>0</v>
      </c>
      <c r="S220" s="127"/>
      <c r="T220" s="129">
        <f>SUM(T221:T222)</f>
        <v>0</v>
      </c>
      <c r="AR220" s="123" t="s">
        <v>155</v>
      </c>
      <c r="AT220" s="130" t="s">
        <v>73</v>
      </c>
      <c r="AU220" s="130" t="s">
        <v>82</v>
      </c>
      <c r="AY220" s="123" t="s">
        <v>146</v>
      </c>
      <c r="BK220" s="131">
        <f>SUM(BK221:BK222)</f>
        <v>0</v>
      </c>
    </row>
    <row r="221" spans="1:65" s="2" customFormat="1" ht="24.2" customHeight="1">
      <c r="A221" s="27"/>
      <c r="B221" s="134"/>
      <c r="C221" s="471" t="s">
        <v>394</v>
      </c>
      <c r="D221" s="471" t="s">
        <v>149</v>
      </c>
      <c r="E221" s="472"/>
      <c r="F221" s="473"/>
      <c r="G221" s="474"/>
      <c r="H221" s="475"/>
      <c r="I221" s="506"/>
      <c r="J221" s="476"/>
      <c r="K221" s="473" t="s">
        <v>1</v>
      </c>
      <c r="L221" s="28"/>
      <c r="M221" s="141" t="s">
        <v>1</v>
      </c>
      <c r="N221" s="142" t="s">
        <v>40</v>
      </c>
      <c r="O221" s="143">
        <v>0</v>
      </c>
      <c r="P221" s="143">
        <f>O221*H221</f>
        <v>0</v>
      </c>
      <c r="Q221" s="143">
        <v>0</v>
      </c>
      <c r="R221" s="143">
        <f>Q221*H221</f>
        <v>0</v>
      </c>
      <c r="S221" s="143">
        <v>0</v>
      </c>
      <c r="T221" s="144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45" t="s">
        <v>223</v>
      </c>
      <c r="AT221" s="145" t="s">
        <v>149</v>
      </c>
      <c r="AU221" s="145" t="s">
        <v>155</v>
      </c>
      <c r="AY221" s="15" t="s">
        <v>146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5" t="s">
        <v>155</v>
      </c>
      <c r="BK221" s="146">
        <f>ROUND(I221*H221,2)</f>
        <v>0</v>
      </c>
      <c r="BL221" s="15" t="s">
        <v>223</v>
      </c>
      <c r="BM221" s="145" t="s">
        <v>589</v>
      </c>
    </row>
    <row r="222" spans="1:65" s="2" customFormat="1" ht="24.2" customHeight="1">
      <c r="A222" s="27"/>
      <c r="B222" s="134"/>
      <c r="C222" s="471" t="s">
        <v>399</v>
      </c>
      <c r="D222" s="471" t="s">
        <v>149</v>
      </c>
      <c r="E222" s="472"/>
      <c r="F222" s="473"/>
      <c r="G222" s="474"/>
      <c r="H222" s="475"/>
      <c r="I222" s="506"/>
      <c r="J222" s="476"/>
      <c r="K222" s="473"/>
      <c r="L222" s="28"/>
      <c r="M222" s="141" t="s">
        <v>1</v>
      </c>
      <c r="N222" s="142" t="s">
        <v>40</v>
      </c>
      <c r="O222" s="143">
        <v>0</v>
      </c>
      <c r="P222" s="143">
        <f>O222*H222</f>
        <v>0</v>
      </c>
      <c r="Q222" s="143">
        <v>0</v>
      </c>
      <c r="R222" s="143">
        <f>Q222*H222</f>
        <v>0</v>
      </c>
      <c r="S222" s="143">
        <v>0</v>
      </c>
      <c r="T222" s="144">
        <f>S222*H222</f>
        <v>0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R222" s="145" t="s">
        <v>223</v>
      </c>
      <c r="AT222" s="145" t="s">
        <v>149</v>
      </c>
      <c r="AU222" s="145" t="s">
        <v>155</v>
      </c>
      <c r="AY222" s="15" t="s">
        <v>146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5" t="s">
        <v>155</v>
      </c>
      <c r="BK222" s="146">
        <f>ROUND(I222*H222,2)</f>
        <v>0</v>
      </c>
      <c r="BL222" s="15" t="s">
        <v>223</v>
      </c>
      <c r="BM222" s="145" t="s">
        <v>590</v>
      </c>
    </row>
    <row r="223" spans="2:63" s="12" customFormat="1" ht="22.9" customHeight="1">
      <c r="B223" s="122"/>
      <c r="C223" s="460"/>
      <c r="D223" s="462" t="s">
        <v>73</v>
      </c>
      <c r="E223" s="469" t="s">
        <v>359</v>
      </c>
      <c r="F223" s="469" t="s">
        <v>360</v>
      </c>
      <c r="G223" s="460"/>
      <c r="H223" s="460"/>
      <c r="I223" s="504"/>
      <c r="J223" s="470">
        <f>BK223</f>
        <v>0</v>
      </c>
      <c r="K223" s="460"/>
      <c r="L223" s="122"/>
      <c r="M223" s="126"/>
      <c r="N223" s="127"/>
      <c r="O223" s="127"/>
      <c r="P223" s="128">
        <f>SUM(P224:P230)</f>
        <v>1.75122</v>
      </c>
      <c r="Q223" s="127"/>
      <c r="R223" s="128">
        <f>SUM(R224:R230)</f>
        <v>0.0640665</v>
      </c>
      <c r="S223" s="127"/>
      <c r="T223" s="129">
        <f>SUM(T224:T230)</f>
        <v>0</v>
      </c>
      <c r="AR223" s="123" t="s">
        <v>155</v>
      </c>
      <c r="AT223" s="130" t="s">
        <v>73</v>
      </c>
      <c r="AU223" s="130" t="s">
        <v>82</v>
      </c>
      <c r="AY223" s="123" t="s">
        <v>146</v>
      </c>
      <c r="BK223" s="131">
        <f>SUM(BK224:BK230)</f>
        <v>0</v>
      </c>
    </row>
    <row r="224" spans="1:65" s="2" customFormat="1" ht="16.5" customHeight="1">
      <c r="A224" s="27"/>
      <c r="B224" s="134"/>
      <c r="C224" s="471" t="s">
        <v>404</v>
      </c>
      <c r="D224" s="471" t="s">
        <v>149</v>
      </c>
      <c r="E224" s="472" t="s">
        <v>362</v>
      </c>
      <c r="F224" s="473" t="s">
        <v>363</v>
      </c>
      <c r="G224" s="474" t="s">
        <v>152</v>
      </c>
      <c r="H224" s="475">
        <v>2.07</v>
      </c>
      <c r="I224" s="381"/>
      <c r="J224" s="476">
        <f>ROUND(I224*H224,2)</f>
        <v>0</v>
      </c>
      <c r="K224" s="473" t="s">
        <v>153</v>
      </c>
      <c r="L224" s="28"/>
      <c r="M224" s="141" t="s">
        <v>1</v>
      </c>
      <c r="N224" s="142" t="s">
        <v>40</v>
      </c>
      <c r="O224" s="143">
        <v>0.044</v>
      </c>
      <c r="P224" s="143">
        <f>O224*H224</f>
        <v>0.09108</v>
      </c>
      <c r="Q224" s="143">
        <v>0.0003</v>
      </c>
      <c r="R224" s="143">
        <f>Q224*H224</f>
        <v>0.0006209999999999999</v>
      </c>
      <c r="S224" s="143">
        <v>0</v>
      </c>
      <c r="T224" s="144">
        <f>S224*H224</f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45" t="s">
        <v>223</v>
      </c>
      <c r="AT224" s="145" t="s">
        <v>149</v>
      </c>
      <c r="AU224" s="145" t="s">
        <v>155</v>
      </c>
      <c r="AY224" s="15" t="s">
        <v>146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5" t="s">
        <v>155</v>
      </c>
      <c r="BK224" s="146">
        <f>ROUND(I224*H224,2)</f>
        <v>0</v>
      </c>
      <c r="BL224" s="15" t="s">
        <v>223</v>
      </c>
      <c r="BM224" s="145" t="s">
        <v>364</v>
      </c>
    </row>
    <row r="225" spans="2:51" s="13" customFormat="1" ht="12">
      <c r="B225" s="147"/>
      <c r="C225" s="481"/>
      <c r="D225" s="483" t="s">
        <v>157</v>
      </c>
      <c r="E225" s="484" t="s">
        <v>1</v>
      </c>
      <c r="F225" s="485" t="s">
        <v>591</v>
      </c>
      <c r="G225" s="481"/>
      <c r="H225" s="486">
        <v>2.07</v>
      </c>
      <c r="I225" s="505"/>
      <c r="J225" s="481"/>
      <c r="K225" s="481"/>
      <c r="L225" s="147"/>
      <c r="M225" s="152"/>
      <c r="N225" s="153"/>
      <c r="O225" s="153"/>
      <c r="P225" s="153"/>
      <c r="Q225" s="153"/>
      <c r="R225" s="153"/>
      <c r="S225" s="153"/>
      <c r="T225" s="154"/>
      <c r="AT225" s="149" t="s">
        <v>157</v>
      </c>
      <c r="AU225" s="149" t="s">
        <v>155</v>
      </c>
      <c r="AV225" s="13" t="s">
        <v>155</v>
      </c>
      <c r="AW225" s="13" t="s">
        <v>30</v>
      </c>
      <c r="AX225" s="13" t="s">
        <v>82</v>
      </c>
      <c r="AY225" s="149" t="s">
        <v>146</v>
      </c>
    </row>
    <row r="226" spans="1:65" s="2" customFormat="1" ht="21.75" customHeight="1">
      <c r="A226" s="27"/>
      <c r="B226" s="134"/>
      <c r="C226" s="471" t="s">
        <v>408</v>
      </c>
      <c r="D226" s="471" t="s">
        <v>149</v>
      </c>
      <c r="E226" s="472" t="s">
        <v>367</v>
      </c>
      <c r="F226" s="473" t="s">
        <v>368</v>
      </c>
      <c r="G226" s="474" t="s">
        <v>152</v>
      </c>
      <c r="H226" s="475">
        <v>2.07</v>
      </c>
      <c r="I226" s="381"/>
      <c r="J226" s="476">
        <f>ROUND(I226*H226,2)</f>
        <v>0</v>
      </c>
      <c r="K226" s="473" t="s">
        <v>153</v>
      </c>
      <c r="L226" s="28"/>
      <c r="M226" s="141" t="s">
        <v>1</v>
      </c>
      <c r="N226" s="142" t="s">
        <v>40</v>
      </c>
      <c r="O226" s="143">
        <v>0.192</v>
      </c>
      <c r="P226" s="143">
        <f>O226*H226</f>
        <v>0.39743999999999996</v>
      </c>
      <c r="Q226" s="143">
        <v>0.00455</v>
      </c>
      <c r="R226" s="143">
        <f>Q226*H226</f>
        <v>0.0094185</v>
      </c>
      <c r="S226" s="143">
        <v>0</v>
      </c>
      <c r="T226" s="144">
        <f>S226*H226</f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45" t="s">
        <v>223</v>
      </c>
      <c r="AT226" s="145" t="s">
        <v>149</v>
      </c>
      <c r="AU226" s="145" t="s">
        <v>155</v>
      </c>
      <c r="AY226" s="15" t="s">
        <v>146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5" t="s">
        <v>155</v>
      </c>
      <c r="BK226" s="146">
        <f>ROUND(I226*H226,2)</f>
        <v>0</v>
      </c>
      <c r="BL226" s="15" t="s">
        <v>223</v>
      </c>
      <c r="BM226" s="145" t="s">
        <v>369</v>
      </c>
    </row>
    <row r="227" spans="1:65" s="2" customFormat="1" ht="24.2" customHeight="1">
      <c r="A227" s="27"/>
      <c r="B227" s="134"/>
      <c r="C227" s="471" t="s">
        <v>413</v>
      </c>
      <c r="D227" s="471" t="s">
        <v>149</v>
      </c>
      <c r="E227" s="472" t="s">
        <v>371</v>
      </c>
      <c r="F227" s="473" t="s">
        <v>372</v>
      </c>
      <c r="G227" s="474" t="s">
        <v>152</v>
      </c>
      <c r="H227" s="475">
        <v>2.07</v>
      </c>
      <c r="I227" s="381"/>
      <c r="J227" s="476">
        <f>ROUND(I227*H227,2)</f>
        <v>0</v>
      </c>
      <c r="K227" s="473" t="s">
        <v>153</v>
      </c>
      <c r="L227" s="28"/>
      <c r="M227" s="141" t="s">
        <v>1</v>
      </c>
      <c r="N227" s="142" t="s">
        <v>40</v>
      </c>
      <c r="O227" s="143">
        <v>0.61</v>
      </c>
      <c r="P227" s="143">
        <f>O227*H227</f>
        <v>1.2627</v>
      </c>
      <c r="Q227" s="143">
        <v>0.0063</v>
      </c>
      <c r="R227" s="143">
        <f>Q227*H227</f>
        <v>0.013040999999999999</v>
      </c>
      <c r="S227" s="143">
        <v>0</v>
      </c>
      <c r="T227" s="144">
        <f>S227*H227</f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45" t="s">
        <v>223</v>
      </c>
      <c r="AT227" s="145" t="s">
        <v>149</v>
      </c>
      <c r="AU227" s="145" t="s">
        <v>155</v>
      </c>
      <c r="AY227" s="15" t="s">
        <v>146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5" t="s">
        <v>155</v>
      </c>
      <c r="BK227" s="146">
        <f>ROUND(I227*H227,2)</f>
        <v>0</v>
      </c>
      <c r="BL227" s="15" t="s">
        <v>223</v>
      </c>
      <c r="BM227" s="145" t="s">
        <v>373</v>
      </c>
    </row>
    <row r="228" spans="1:65" s="2" customFormat="1" ht="24.2" customHeight="1">
      <c r="A228" s="27"/>
      <c r="B228" s="134"/>
      <c r="C228" s="491" t="s">
        <v>422</v>
      </c>
      <c r="D228" s="491" t="s">
        <v>312</v>
      </c>
      <c r="E228" s="492" t="s">
        <v>375</v>
      </c>
      <c r="F228" s="493" t="s">
        <v>376</v>
      </c>
      <c r="G228" s="494" t="s">
        <v>152</v>
      </c>
      <c r="H228" s="495">
        <v>2.277</v>
      </c>
      <c r="I228" s="382"/>
      <c r="J228" s="496">
        <f>ROUND(I228*H228,2)</f>
        <v>0</v>
      </c>
      <c r="K228" s="493" t="s">
        <v>153</v>
      </c>
      <c r="L228" s="155"/>
      <c r="M228" s="156" t="s">
        <v>1</v>
      </c>
      <c r="N228" s="157" t="s">
        <v>40</v>
      </c>
      <c r="O228" s="143">
        <v>0</v>
      </c>
      <c r="P228" s="143">
        <f>O228*H228</f>
        <v>0</v>
      </c>
      <c r="Q228" s="143">
        <v>0.018</v>
      </c>
      <c r="R228" s="143">
        <f>Q228*H228</f>
        <v>0.040986</v>
      </c>
      <c r="S228" s="143">
        <v>0</v>
      </c>
      <c r="T228" s="144">
        <f>S228*H228</f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45" t="s">
        <v>311</v>
      </c>
      <c r="AT228" s="145" t="s">
        <v>312</v>
      </c>
      <c r="AU228" s="145" t="s">
        <v>155</v>
      </c>
      <c r="AY228" s="15" t="s">
        <v>146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5" t="s">
        <v>155</v>
      </c>
      <c r="BK228" s="146">
        <f>ROUND(I228*H228,2)</f>
        <v>0</v>
      </c>
      <c r="BL228" s="15" t="s">
        <v>223</v>
      </c>
      <c r="BM228" s="145" t="s">
        <v>377</v>
      </c>
    </row>
    <row r="229" spans="2:51" s="13" customFormat="1" ht="12">
      <c r="B229" s="147"/>
      <c r="C229" s="481"/>
      <c r="D229" s="483" t="s">
        <v>157</v>
      </c>
      <c r="E229" s="481"/>
      <c r="F229" s="485" t="s">
        <v>592</v>
      </c>
      <c r="G229" s="481"/>
      <c r="H229" s="486">
        <v>2.277</v>
      </c>
      <c r="I229" s="505"/>
      <c r="J229" s="481"/>
      <c r="K229" s="481"/>
      <c r="L229" s="147"/>
      <c r="M229" s="152"/>
      <c r="N229" s="153"/>
      <c r="O229" s="153"/>
      <c r="P229" s="153"/>
      <c r="Q229" s="153"/>
      <c r="R229" s="153"/>
      <c r="S229" s="153"/>
      <c r="T229" s="154"/>
      <c r="AT229" s="149" t="s">
        <v>157</v>
      </c>
      <c r="AU229" s="149" t="s">
        <v>155</v>
      </c>
      <c r="AV229" s="13" t="s">
        <v>155</v>
      </c>
      <c r="AW229" s="13" t="s">
        <v>3</v>
      </c>
      <c r="AX229" s="13" t="s">
        <v>82</v>
      </c>
      <c r="AY229" s="149" t="s">
        <v>146</v>
      </c>
    </row>
    <row r="230" spans="1:65" s="2" customFormat="1" ht="24.2" customHeight="1">
      <c r="A230" s="27"/>
      <c r="B230" s="134"/>
      <c r="C230" s="471" t="s">
        <v>428</v>
      </c>
      <c r="D230" s="471" t="s">
        <v>149</v>
      </c>
      <c r="E230" s="472" t="s">
        <v>380</v>
      </c>
      <c r="F230" s="473" t="s">
        <v>381</v>
      </c>
      <c r="G230" s="474" t="s">
        <v>231</v>
      </c>
      <c r="H230" s="475">
        <v>26.231</v>
      </c>
      <c r="I230" s="381"/>
      <c r="J230" s="476">
        <f>ROUND(I230*H230,2)</f>
        <v>0</v>
      </c>
      <c r="K230" s="473" t="s">
        <v>153</v>
      </c>
      <c r="L230" s="28"/>
      <c r="M230" s="141" t="s">
        <v>1</v>
      </c>
      <c r="N230" s="142" t="s">
        <v>40</v>
      </c>
      <c r="O230" s="143">
        <v>0</v>
      </c>
      <c r="P230" s="143">
        <f>O230*H230</f>
        <v>0</v>
      </c>
      <c r="Q230" s="143">
        <v>0</v>
      </c>
      <c r="R230" s="143">
        <f>Q230*H230</f>
        <v>0</v>
      </c>
      <c r="S230" s="143">
        <v>0</v>
      </c>
      <c r="T230" s="144">
        <f>S230*H230</f>
        <v>0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R230" s="145" t="s">
        <v>223</v>
      </c>
      <c r="AT230" s="145" t="s">
        <v>149</v>
      </c>
      <c r="AU230" s="145" t="s">
        <v>155</v>
      </c>
      <c r="AY230" s="15" t="s">
        <v>146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5" t="s">
        <v>155</v>
      </c>
      <c r="BK230" s="146">
        <f>ROUND(I230*H230,2)</f>
        <v>0</v>
      </c>
      <c r="BL230" s="15" t="s">
        <v>223</v>
      </c>
      <c r="BM230" s="145" t="s">
        <v>382</v>
      </c>
    </row>
    <row r="231" spans="2:63" s="12" customFormat="1" ht="22.9" customHeight="1">
      <c r="B231" s="122"/>
      <c r="C231" s="460"/>
      <c r="D231" s="462" t="s">
        <v>73</v>
      </c>
      <c r="E231" s="469" t="s">
        <v>383</v>
      </c>
      <c r="F231" s="469" t="s">
        <v>384</v>
      </c>
      <c r="G231" s="460"/>
      <c r="H231" s="460"/>
      <c r="I231" s="504"/>
      <c r="J231" s="470">
        <f>BK231</f>
        <v>0</v>
      </c>
      <c r="K231" s="460"/>
      <c r="L231" s="122"/>
      <c r="M231" s="126"/>
      <c r="N231" s="127"/>
      <c r="O231" s="127"/>
      <c r="P231" s="128">
        <f>SUM(P232:P245)</f>
        <v>109.83516600000002</v>
      </c>
      <c r="Q231" s="127"/>
      <c r="R231" s="128">
        <f>SUM(R232:R245)</f>
        <v>0.9013842200000002</v>
      </c>
      <c r="S231" s="127"/>
      <c r="T231" s="129">
        <f>SUM(T232:T245)</f>
        <v>0.3528505</v>
      </c>
      <c r="AR231" s="123" t="s">
        <v>155</v>
      </c>
      <c r="AT231" s="130" t="s">
        <v>73</v>
      </c>
      <c r="AU231" s="130" t="s">
        <v>82</v>
      </c>
      <c r="AY231" s="123" t="s">
        <v>146</v>
      </c>
      <c r="BK231" s="131">
        <f>SUM(BK232:BK245)</f>
        <v>0</v>
      </c>
    </row>
    <row r="232" spans="1:65" s="2" customFormat="1" ht="24.2" customHeight="1">
      <c r="A232" s="27"/>
      <c r="B232" s="134"/>
      <c r="C232" s="471" t="s">
        <v>432</v>
      </c>
      <c r="D232" s="471" t="s">
        <v>149</v>
      </c>
      <c r="E232" s="472" t="s">
        <v>386</v>
      </c>
      <c r="F232" s="473" t="s">
        <v>387</v>
      </c>
      <c r="G232" s="474" t="s">
        <v>152</v>
      </c>
      <c r="H232" s="475">
        <v>115.522</v>
      </c>
      <c r="I232" s="381"/>
      <c r="J232" s="476">
        <f>ROUND(I232*H232,2)</f>
        <v>0</v>
      </c>
      <c r="K232" s="473" t="s">
        <v>153</v>
      </c>
      <c r="L232" s="28"/>
      <c r="M232" s="141" t="s">
        <v>1</v>
      </c>
      <c r="N232" s="142" t="s">
        <v>40</v>
      </c>
      <c r="O232" s="143">
        <v>0.058</v>
      </c>
      <c r="P232" s="143">
        <f>O232*H232</f>
        <v>6.700276000000001</v>
      </c>
      <c r="Q232" s="143">
        <v>3E-05</v>
      </c>
      <c r="R232" s="143">
        <f>Q232*H232</f>
        <v>0.00346566</v>
      </c>
      <c r="S232" s="143">
        <v>0</v>
      </c>
      <c r="T232" s="144">
        <f>S232*H232</f>
        <v>0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R232" s="145" t="s">
        <v>223</v>
      </c>
      <c r="AT232" s="145" t="s">
        <v>149</v>
      </c>
      <c r="AU232" s="145" t="s">
        <v>155</v>
      </c>
      <c r="AY232" s="15" t="s">
        <v>146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5" t="s">
        <v>155</v>
      </c>
      <c r="BK232" s="146">
        <f>ROUND(I232*H232,2)</f>
        <v>0</v>
      </c>
      <c r="BL232" s="15" t="s">
        <v>223</v>
      </c>
      <c r="BM232" s="145" t="s">
        <v>388</v>
      </c>
    </row>
    <row r="233" spans="2:51" s="13" customFormat="1" ht="12">
      <c r="B233" s="147"/>
      <c r="C233" s="481"/>
      <c r="D233" s="483" t="s">
        <v>157</v>
      </c>
      <c r="E233" s="484" t="s">
        <v>1</v>
      </c>
      <c r="F233" s="485" t="s">
        <v>593</v>
      </c>
      <c r="G233" s="481"/>
      <c r="H233" s="486">
        <v>115.522</v>
      </c>
      <c r="I233" s="505"/>
      <c r="J233" s="481"/>
      <c r="K233" s="481"/>
      <c r="L233" s="147"/>
      <c r="M233" s="152"/>
      <c r="N233" s="153"/>
      <c r="O233" s="153"/>
      <c r="P233" s="153"/>
      <c r="Q233" s="153"/>
      <c r="R233" s="153"/>
      <c r="S233" s="153"/>
      <c r="T233" s="154"/>
      <c r="AT233" s="149" t="s">
        <v>157</v>
      </c>
      <c r="AU233" s="149" t="s">
        <v>155</v>
      </c>
      <c r="AV233" s="13" t="s">
        <v>155</v>
      </c>
      <c r="AW233" s="13" t="s">
        <v>30</v>
      </c>
      <c r="AX233" s="13" t="s">
        <v>82</v>
      </c>
      <c r="AY233" s="149" t="s">
        <v>146</v>
      </c>
    </row>
    <row r="234" spans="1:65" s="2" customFormat="1" ht="24.2" customHeight="1">
      <c r="A234" s="27"/>
      <c r="B234" s="134"/>
      <c r="C234" s="471" t="s">
        <v>436</v>
      </c>
      <c r="D234" s="471" t="s">
        <v>149</v>
      </c>
      <c r="E234" s="472" t="s">
        <v>391</v>
      </c>
      <c r="F234" s="473" t="s">
        <v>392</v>
      </c>
      <c r="G234" s="474" t="s">
        <v>152</v>
      </c>
      <c r="H234" s="475">
        <v>115.522</v>
      </c>
      <c r="I234" s="381"/>
      <c r="J234" s="476">
        <f>ROUND(I234*H234,2)</f>
        <v>0</v>
      </c>
      <c r="K234" s="473" t="s">
        <v>153</v>
      </c>
      <c r="L234" s="28"/>
      <c r="M234" s="141" t="s">
        <v>1</v>
      </c>
      <c r="N234" s="142" t="s">
        <v>40</v>
      </c>
      <c r="O234" s="143">
        <v>0.192</v>
      </c>
      <c r="P234" s="143">
        <f>O234*H234</f>
        <v>22.180224000000003</v>
      </c>
      <c r="Q234" s="143">
        <v>0.00455</v>
      </c>
      <c r="R234" s="143">
        <f>Q234*H234</f>
        <v>0.5256251000000001</v>
      </c>
      <c r="S234" s="143">
        <v>0</v>
      </c>
      <c r="T234" s="144">
        <f>S234*H234</f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45" t="s">
        <v>223</v>
      </c>
      <c r="AT234" s="145" t="s">
        <v>149</v>
      </c>
      <c r="AU234" s="145" t="s">
        <v>155</v>
      </c>
      <c r="AY234" s="15" t="s">
        <v>146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5" t="s">
        <v>155</v>
      </c>
      <c r="BK234" s="146">
        <f>ROUND(I234*H234,2)</f>
        <v>0</v>
      </c>
      <c r="BL234" s="15" t="s">
        <v>223</v>
      </c>
      <c r="BM234" s="145" t="s">
        <v>393</v>
      </c>
    </row>
    <row r="235" spans="1:65" s="2" customFormat="1" ht="24.2" customHeight="1">
      <c r="A235" s="27"/>
      <c r="B235" s="134"/>
      <c r="C235" s="471" t="s">
        <v>441</v>
      </c>
      <c r="D235" s="471" t="s">
        <v>149</v>
      </c>
      <c r="E235" s="472" t="s">
        <v>395</v>
      </c>
      <c r="F235" s="473" t="s">
        <v>396</v>
      </c>
      <c r="G235" s="474" t="s">
        <v>152</v>
      </c>
      <c r="H235" s="475">
        <v>69.421</v>
      </c>
      <c r="I235" s="381"/>
      <c r="J235" s="476">
        <f>ROUND(I235*H235,2)</f>
        <v>0</v>
      </c>
      <c r="K235" s="473" t="s">
        <v>153</v>
      </c>
      <c r="L235" s="28"/>
      <c r="M235" s="141" t="s">
        <v>1</v>
      </c>
      <c r="N235" s="142" t="s">
        <v>40</v>
      </c>
      <c r="O235" s="143">
        <v>0.105</v>
      </c>
      <c r="P235" s="143">
        <f>O235*H235</f>
        <v>7.289205000000001</v>
      </c>
      <c r="Q235" s="143">
        <v>0</v>
      </c>
      <c r="R235" s="143">
        <f>Q235*H235</f>
        <v>0</v>
      </c>
      <c r="S235" s="143">
        <v>0.0025</v>
      </c>
      <c r="T235" s="144">
        <f>S235*H235</f>
        <v>0.17355250000000003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45" t="s">
        <v>223</v>
      </c>
      <c r="AT235" s="145" t="s">
        <v>149</v>
      </c>
      <c r="AU235" s="145" t="s">
        <v>155</v>
      </c>
      <c r="AY235" s="15" t="s">
        <v>146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5" t="s">
        <v>155</v>
      </c>
      <c r="BK235" s="146">
        <f>ROUND(I235*H235,2)</f>
        <v>0</v>
      </c>
      <c r="BL235" s="15" t="s">
        <v>223</v>
      </c>
      <c r="BM235" s="145" t="s">
        <v>397</v>
      </c>
    </row>
    <row r="236" spans="2:51" s="13" customFormat="1" ht="12">
      <c r="B236" s="147"/>
      <c r="C236" s="481"/>
      <c r="D236" s="483" t="s">
        <v>157</v>
      </c>
      <c r="E236" s="484" t="s">
        <v>1</v>
      </c>
      <c r="F236" s="485" t="s">
        <v>594</v>
      </c>
      <c r="G236" s="481"/>
      <c r="H236" s="486">
        <v>69.421</v>
      </c>
      <c r="I236" s="505"/>
      <c r="J236" s="481"/>
      <c r="K236" s="481"/>
      <c r="L236" s="147"/>
      <c r="M236" s="152"/>
      <c r="N236" s="153"/>
      <c r="O236" s="153"/>
      <c r="P236" s="153"/>
      <c r="Q236" s="153"/>
      <c r="R236" s="153"/>
      <c r="S236" s="153"/>
      <c r="T236" s="154"/>
      <c r="AT236" s="149" t="s">
        <v>157</v>
      </c>
      <c r="AU236" s="149" t="s">
        <v>155</v>
      </c>
      <c r="AV236" s="13" t="s">
        <v>155</v>
      </c>
      <c r="AW236" s="13" t="s">
        <v>30</v>
      </c>
      <c r="AX236" s="13" t="s">
        <v>82</v>
      </c>
      <c r="AY236" s="149" t="s">
        <v>146</v>
      </c>
    </row>
    <row r="237" spans="1:65" s="2" customFormat="1" ht="24.2" customHeight="1">
      <c r="A237" s="27"/>
      <c r="B237" s="134"/>
      <c r="C237" s="471" t="s">
        <v>447</v>
      </c>
      <c r="D237" s="471" t="s">
        <v>149</v>
      </c>
      <c r="E237" s="472" t="s">
        <v>400</v>
      </c>
      <c r="F237" s="473" t="s">
        <v>401</v>
      </c>
      <c r="G237" s="474" t="s">
        <v>152</v>
      </c>
      <c r="H237" s="475">
        <v>59.766</v>
      </c>
      <c r="I237" s="381"/>
      <c r="J237" s="476">
        <f>ROUND(I237*H237,2)</f>
        <v>0</v>
      </c>
      <c r="K237" s="473" t="s">
        <v>153</v>
      </c>
      <c r="L237" s="28"/>
      <c r="M237" s="141" t="s">
        <v>1</v>
      </c>
      <c r="N237" s="142" t="s">
        <v>40</v>
      </c>
      <c r="O237" s="143">
        <v>0.255</v>
      </c>
      <c r="P237" s="143">
        <f>O237*H237</f>
        <v>15.24033</v>
      </c>
      <c r="Q237" s="143">
        <v>0</v>
      </c>
      <c r="R237" s="143">
        <f>Q237*H237</f>
        <v>0</v>
      </c>
      <c r="S237" s="143">
        <v>0.003</v>
      </c>
      <c r="T237" s="144">
        <f>S237*H237</f>
        <v>0.17929799999999999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45" t="s">
        <v>223</v>
      </c>
      <c r="AT237" s="145" t="s">
        <v>149</v>
      </c>
      <c r="AU237" s="145" t="s">
        <v>155</v>
      </c>
      <c r="AY237" s="15" t="s">
        <v>146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5" t="s">
        <v>155</v>
      </c>
      <c r="BK237" s="146">
        <f>ROUND(I237*H237,2)</f>
        <v>0</v>
      </c>
      <c r="BL237" s="15" t="s">
        <v>223</v>
      </c>
      <c r="BM237" s="145" t="s">
        <v>402</v>
      </c>
    </row>
    <row r="238" spans="2:51" s="13" customFormat="1" ht="12">
      <c r="B238" s="147"/>
      <c r="C238" s="481"/>
      <c r="D238" s="483" t="s">
        <v>157</v>
      </c>
      <c r="E238" s="484" t="s">
        <v>1</v>
      </c>
      <c r="F238" s="485" t="s">
        <v>595</v>
      </c>
      <c r="G238" s="481"/>
      <c r="H238" s="486">
        <v>59.766</v>
      </c>
      <c r="I238" s="505"/>
      <c r="J238" s="481"/>
      <c r="K238" s="481"/>
      <c r="L238" s="147"/>
      <c r="M238" s="152"/>
      <c r="N238" s="153"/>
      <c r="O238" s="153"/>
      <c r="P238" s="153"/>
      <c r="Q238" s="153"/>
      <c r="R238" s="153"/>
      <c r="S238" s="153"/>
      <c r="T238" s="154"/>
      <c r="AT238" s="149" t="s">
        <v>157</v>
      </c>
      <c r="AU238" s="149" t="s">
        <v>155</v>
      </c>
      <c r="AV238" s="13" t="s">
        <v>155</v>
      </c>
      <c r="AW238" s="13" t="s">
        <v>30</v>
      </c>
      <c r="AX238" s="13" t="s">
        <v>82</v>
      </c>
      <c r="AY238" s="149" t="s">
        <v>146</v>
      </c>
    </row>
    <row r="239" spans="1:65" s="2" customFormat="1" ht="16.5" customHeight="1">
      <c r="A239" s="27"/>
      <c r="B239" s="134"/>
      <c r="C239" s="471" t="s">
        <v>451</v>
      </c>
      <c r="D239" s="471" t="s">
        <v>149</v>
      </c>
      <c r="E239" s="472" t="s">
        <v>405</v>
      </c>
      <c r="F239" s="473" t="s">
        <v>406</v>
      </c>
      <c r="G239" s="474" t="s">
        <v>152</v>
      </c>
      <c r="H239" s="475">
        <v>115.522</v>
      </c>
      <c r="I239" s="381"/>
      <c r="J239" s="476">
        <f>ROUND(I239*H239,2)</f>
        <v>0</v>
      </c>
      <c r="K239" s="473" t="s">
        <v>153</v>
      </c>
      <c r="L239" s="28"/>
      <c r="M239" s="141" t="s">
        <v>1</v>
      </c>
      <c r="N239" s="142" t="s">
        <v>40</v>
      </c>
      <c r="O239" s="143">
        <v>0.233</v>
      </c>
      <c r="P239" s="143">
        <f>O239*H239</f>
        <v>26.916626000000004</v>
      </c>
      <c r="Q239" s="143">
        <v>0.0003</v>
      </c>
      <c r="R239" s="143">
        <f>Q239*H239</f>
        <v>0.034656599999999996</v>
      </c>
      <c r="S239" s="143">
        <v>0</v>
      </c>
      <c r="T239" s="144">
        <f>S239*H239</f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R239" s="145" t="s">
        <v>223</v>
      </c>
      <c r="AT239" s="145" t="s">
        <v>149</v>
      </c>
      <c r="AU239" s="145" t="s">
        <v>155</v>
      </c>
      <c r="AY239" s="15" t="s">
        <v>146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5" t="s">
        <v>155</v>
      </c>
      <c r="BK239" s="146">
        <f>ROUND(I239*H239,2)</f>
        <v>0</v>
      </c>
      <c r="BL239" s="15" t="s">
        <v>223</v>
      </c>
      <c r="BM239" s="145" t="s">
        <v>407</v>
      </c>
    </row>
    <row r="240" spans="1:65" s="2" customFormat="1" ht="16.5" customHeight="1">
      <c r="A240" s="27"/>
      <c r="B240" s="134"/>
      <c r="C240" s="491" t="s">
        <v>455</v>
      </c>
      <c r="D240" s="491" t="s">
        <v>312</v>
      </c>
      <c r="E240" s="492" t="s">
        <v>409</v>
      </c>
      <c r="F240" s="493" t="s">
        <v>410</v>
      </c>
      <c r="G240" s="494" t="s">
        <v>152</v>
      </c>
      <c r="H240" s="495">
        <v>127.074</v>
      </c>
      <c r="I240" s="382"/>
      <c r="J240" s="496">
        <f>ROUND(I240*H240,2)</f>
        <v>0</v>
      </c>
      <c r="K240" s="493" t="s">
        <v>153</v>
      </c>
      <c r="L240" s="155"/>
      <c r="M240" s="156" t="s">
        <v>1</v>
      </c>
      <c r="N240" s="157" t="s">
        <v>40</v>
      </c>
      <c r="O240" s="143">
        <v>0</v>
      </c>
      <c r="P240" s="143">
        <f>O240*H240</f>
        <v>0</v>
      </c>
      <c r="Q240" s="143">
        <v>0.00264</v>
      </c>
      <c r="R240" s="143">
        <f>Q240*H240</f>
        <v>0.33547536</v>
      </c>
      <c r="S240" s="143">
        <v>0</v>
      </c>
      <c r="T240" s="144">
        <f>S240*H240</f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R240" s="145" t="s">
        <v>311</v>
      </c>
      <c r="AT240" s="145" t="s">
        <v>312</v>
      </c>
      <c r="AU240" s="145" t="s">
        <v>155</v>
      </c>
      <c r="AY240" s="15" t="s">
        <v>146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5" t="s">
        <v>155</v>
      </c>
      <c r="BK240" s="146">
        <f>ROUND(I240*H240,2)</f>
        <v>0</v>
      </c>
      <c r="BL240" s="15" t="s">
        <v>223</v>
      </c>
      <c r="BM240" s="145" t="s">
        <v>411</v>
      </c>
    </row>
    <row r="241" spans="2:51" s="13" customFormat="1" ht="12">
      <c r="B241" s="147"/>
      <c r="C241" s="481"/>
      <c r="D241" s="483" t="s">
        <v>157</v>
      </c>
      <c r="E241" s="481"/>
      <c r="F241" s="485" t="s">
        <v>596</v>
      </c>
      <c r="G241" s="481"/>
      <c r="H241" s="486">
        <v>127.074</v>
      </c>
      <c r="I241" s="505"/>
      <c r="J241" s="481"/>
      <c r="K241" s="481"/>
      <c r="L241" s="147"/>
      <c r="M241" s="152"/>
      <c r="N241" s="153"/>
      <c r="O241" s="153"/>
      <c r="P241" s="153"/>
      <c r="Q241" s="153"/>
      <c r="R241" s="153"/>
      <c r="S241" s="153"/>
      <c r="T241" s="154"/>
      <c r="AT241" s="149" t="s">
        <v>157</v>
      </c>
      <c r="AU241" s="149" t="s">
        <v>155</v>
      </c>
      <c r="AV241" s="13" t="s">
        <v>155</v>
      </c>
      <c r="AW241" s="13" t="s">
        <v>3</v>
      </c>
      <c r="AX241" s="13" t="s">
        <v>82</v>
      </c>
      <c r="AY241" s="149" t="s">
        <v>146</v>
      </c>
    </row>
    <row r="242" spans="1:65" s="2" customFormat="1" ht="24.2" customHeight="1">
      <c r="A242" s="27"/>
      <c r="B242" s="134"/>
      <c r="C242" s="471" t="s">
        <v>459</v>
      </c>
      <c r="D242" s="471" t="s">
        <v>149</v>
      </c>
      <c r="E242" s="472" t="s">
        <v>414</v>
      </c>
      <c r="F242" s="473" t="s">
        <v>415</v>
      </c>
      <c r="G242" s="474" t="s">
        <v>184</v>
      </c>
      <c r="H242" s="475">
        <v>80.865</v>
      </c>
      <c r="I242" s="381"/>
      <c r="J242" s="476">
        <f>ROUND(I242*H242,2)</f>
        <v>0</v>
      </c>
      <c r="K242" s="473" t="s">
        <v>153</v>
      </c>
      <c r="L242" s="28"/>
      <c r="M242" s="141" t="s">
        <v>1</v>
      </c>
      <c r="N242" s="142" t="s">
        <v>40</v>
      </c>
      <c r="O242" s="143">
        <v>0.117</v>
      </c>
      <c r="P242" s="143">
        <f>O242*H242</f>
        <v>9.461205</v>
      </c>
      <c r="Q242" s="143">
        <v>0</v>
      </c>
      <c r="R242" s="143">
        <f>Q242*H242</f>
        <v>0</v>
      </c>
      <c r="S242" s="143">
        <v>0</v>
      </c>
      <c r="T242" s="144">
        <f>S242*H242</f>
        <v>0</v>
      </c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R242" s="145" t="s">
        <v>223</v>
      </c>
      <c r="AT242" s="145" t="s">
        <v>149</v>
      </c>
      <c r="AU242" s="145" t="s">
        <v>155</v>
      </c>
      <c r="AY242" s="15" t="s">
        <v>146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5" t="s">
        <v>155</v>
      </c>
      <c r="BK242" s="146">
        <f>ROUND(I242*H242,2)</f>
        <v>0</v>
      </c>
      <c r="BL242" s="15" t="s">
        <v>223</v>
      </c>
      <c r="BM242" s="145" t="s">
        <v>416</v>
      </c>
    </row>
    <row r="243" spans="2:51" s="13" customFormat="1" ht="12">
      <c r="B243" s="147"/>
      <c r="C243" s="481"/>
      <c r="D243" s="483" t="s">
        <v>157</v>
      </c>
      <c r="E243" s="484" t="s">
        <v>1</v>
      </c>
      <c r="F243" s="485" t="s">
        <v>597</v>
      </c>
      <c r="G243" s="481"/>
      <c r="H243" s="486">
        <v>80.865</v>
      </c>
      <c r="I243" s="505"/>
      <c r="J243" s="481"/>
      <c r="K243" s="481"/>
      <c r="L243" s="147"/>
      <c r="M243" s="152"/>
      <c r="N243" s="153"/>
      <c r="O243" s="153"/>
      <c r="P243" s="153"/>
      <c r="Q243" s="153"/>
      <c r="R243" s="153"/>
      <c r="S243" s="153"/>
      <c r="T243" s="154"/>
      <c r="AT243" s="149" t="s">
        <v>157</v>
      </c>
      <c r="AU243" s="149" t="s">
        <v>155</v>
      </c>
      <c r="AV243" s="13" t="s">
        <v>155</v>
      </c>
      <c r="AW243" s="13" t="s">
        <v>30</v>
      </c>
      <c r="AX243" s="13" t="s">
        <v>82</v>
      </c>
      <c r="AY243" s="149" t="s">
        <v>146</v>
      </c>
    </row>
    <row r="244" spans="1:65" s="2" customFormat="1" ht="16.5" customHeight="1">
      <c r="A244" s="27"/>
      <c r="B244" s="134"/>
      <c r="C244" s="471" t="s">
        <v>598</v>
      </c>
      <c r="D244" s="471" t="s">
        <v>149</v>
      </c>
      <c r="E244" s="472" t="s">
        <v>419</v>
      </c>
      <c r="F244" s="473" t="s">
        <v>420</v>
      </c>
      <c r="G244" s="474" t="s">
        <v>184</v>
      </c>
      <c r="H244" s="475">
        <v>72.05</v>
      </c>
      <c r="I244" s="381"/>
      <c r="J244" s="476">
        <f>ROUND(I244*H244,2)</f>
        <v>0</v>
      </c>
      <c r="K244" s="473" t="s">
        <v>153</v>
      </c>
      <c r="L244" s="28"/>
      <c r="M244" s="141" t="s">
        <v>1</v>
      </c>
      <c r="N244" s="142" t="s">
        <v>40</v>
      </c>
      <c r="O244" s="143">
        <v>0.306</v>
      </c>
      <c r="P244" s="143">
        <f>O244*H244</f>
        <v>22.0473</v>
      </c>
      <c r="Q244" s="143">
        <v>3E-05</v>
      </c>
      <c r="R244" s="143">
        <f>Q244*H244</f>
        <v>0.0021615</v>
      </c>
      <c r="S244" s="143">
        <v>0</v>
      </c>
      <c r="T244" s="144">
        <f>S244*H244</f>
        <v>0</v>
      </c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R244" s="145" t="s">
        <v>223</v>
      </c>
      <c r="AT244" s="145" t="s">
        <v>149</v>
      </c>
      <c r="AU244" s="145" t="s">
        <v>155</v>
      </c>
      <c r="AY244" s="15" t="s">
        <v>146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5" t="s">
        <v>155</v>
      </c>
      <c r="BK244" s="146">
        <f>ROUND(I244*H244,2)</f>
        <v>0</v>
      </c>
      <c r="BL244" s="15" t="s">
        <v>223</v>
      </c>
      <c r="BM244" s="145" t="s">
        <v>599</v>
      </c>
    </row>
    <row r="245" spans="1:65" s="2" customFormat="1" ht="24.2" customHeight="1">
      <c r="A245" s="27"/>
      <c r="B245" s="134"/>
      <c r="C245" s="471" t="s">
        <v>465</v>
      </c>
      <c r="D245" s="471" t="s">
        <v>149</v>
      </c>
      <c r="E245" s="472" t="s">
        <v>423</v>
      </c>
      <c r="F245" s="473" t="s">
        <v>424</v>
      </c>
      <c r="G245" s="474" t="s">
        <v>231</v>
      </c>
      <c r="H245" s="475">
        <v>1187.09</v>
      </c>
      <c r="I245" s="381"/>
      <c r="J245" s="476">
        <f>ROUND(I245*H245,2)</f>
        <v>0</v>
      </c>
      <c r="K245" s="473" t="s">
        <v>153</v>
      </c>
      <c r="L245" s="28"/>
      <c r="M245" s="141" t="s">
        <v>1</v>
      </c>
      <c r="N245" s="142" t="s">
        <v>40</v>
      </c>
      <c r="O245" s="143">
        <v>0</v>
      </c>
      <c r="P245" s="143">
        <f>O245*H245</f>
        <v>0</v>
      </c>
      <c r="Q245" s="143">
        <v>0</v>
      </c>
      <c r="R245" s="143">
        <f>Q245*H245</f>
        <v>0</v>
      </c>
      <c r="S245" s="143">
        <v>0</v>
      </c>
      <c r="T245" s="144">
        <f>S245*H245</f>
        <v>0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R245" s="145" t="s">
        <v>223</v>
      </c>
      <c r="AT245" s="145" t="s">
        <v>149</v>
      </c>
      <c r="AU245" s="145" t="s">
        <v>155</v>
      </c>
      <c r="AY245" s="15" t="s">
        <v>146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5" t="s">
        <v>155</v>
      </c>
      <c r="BK245" s="146">
        <f>ROUND(I245*H245,2)</f>
        <v>0</v>
      </c>
      <c r="BL245" s="15" t="s">
        <v>223</v>
      </c>
      <c r="BM245" s="145" t="s">
        <v>425</v>
      </c>
    </row>
    <row r="246" spans="2:63" s="12" customFormat="1" ht="22.9" customHeight="1">
      <c r="B246" s="122"/>
      <c r="C246" s="460"/>
      <c r="D246" s="462" t="s">
        <v>73</v>
      </c>
      <c r="E246" s="469" t="s">
        <v>426</v>
      </c>
      <c r="F246" s="469" t="s">
        <v>427</v>
      </c>
      <c r="G246" s="460"/>
      <c r="H246" s="460"/>
      <c r="I246" s="504"/>
      <c r="J246" s="470">
        <f>BK246</f>
        <v>0</v>
      </c>
      <c r="K246" s="460"/>
      <c r="L246" s="122"/>
      <c r="M246" s="126"/>
      <c r="N246" s="127"/>
      <c r="O246" s="127"/>
      <c r="P246" s="128">
        <f>SUM(P247:P251)</f>
        <v>9.014040000000001</v>
      </c>
      <c r="Q246" s="127"/>
      <c r="R246" s="128">
        <f>SUM(R247:R251)</f>
        <v>0.2533392</v>
      </c>
      <c r="S246" s="127"/>
      <c r="T246" s="129">
        <f>SUM(T247:T251)</f>
        <v>0</v>
      </c>
      <c r="AR246" s="123" t="s">
        <v>155</v>
      </c>
      <c r="AT246" s="130" t="s">
        <v>73</v>
      </c>
      <c r="AU246" s="130" t="s">
        <v>82</v>
      </c>
      <c r="AY246" s="123" t="s">
        <v>146</v>
      </c>
      <c r="BK246" s="131">
        <f>SUM(BK247:BK251)</f>
        <v>0</v>
      </c>
    </row>
    <row r="247" spans="1:65" s="2" customFormat="1" ht="16.5" customHeight="1">
      <c r="A247" s="27"/>
      <c r="B247" s="134"/>
      <c r="C247" s="471" t="s">
        <v>537</v>
      </c>
      <c r="D247" s="471" t="s">
        <v>149</v>
      </c>
      <c r="E247" s="472" t="s">
        <v>429</v>
      </c>
      <c r="F247" s="473" t="s">
        <v>430</v>
      </c>
      <c r="G247" s="474" t="s">
        <v>152</v>
      </c>
      <c r="H247" s="475">
        <v>13.14</v>
      </c>
      <c r="I247" s="381"/>
      <c r="J247" s="476">
        <f>ROUND(I247*H247,2)</f>
        <v>0</v>
      </c>
      <c r="K247" s="473" t="s">
        <v>153</v>
      </c>
      <c r="L247" s="28"/>
      <c r="M247" s="141" t="s">
        <v>1</v>
      </c>
      <c r="N247" s="142" t="s">
        <v>40</v>
      </c>
      <c r="O247" s="143">
        <v>0.044</v>
      </c>
      <c r="P247" s="143">
        <f>O247*H247</f>
        <v>0.57816</v>
      </c>
      <c r="Q247" s="143">
        <v>0.0003</v>
      </c>
      <c r="R247" s="143">
        <f>Q247*H247</f>
        <v>0.003942</v>
      </c>
      <c r="S247" s="143">
        <v>0</v>
      </c>
      <c r="T247" s="144">
        <f>S247*H247</f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45" t="s">
        <v>223</v>
      </c>
      <c r="AT247" s="145" t="s">
        <v>149</v>
      </c>
      <c r="AU247" s="145" t="s">
        <v>155</v>
      </c>
      <c r="AY247" s="15" t="s">
        <v>146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5" t="s">
        <v>155</v>
      </c>
      <c r="BK247" s="146">
        <f>ROUND(I247*H247,2)</f>
        <v>0</v>
      </c>
      <c r="BL247" s="15" t="s">
        <v>223</v>
      </c>
      <c r="BM247" s="145" t="s">
        <v>431</v>
      </c>
    </row>
    <row r="248" spans="1:65" s="2" customFormat="1" ht="33" customHeight="1">
      <c r="A248" s="27"/>
      <c r="B248" s="134"/>
      <c r="C248" s="471" t="s">
        <v>470</v>
      </c>
      <c r="D248" s="471" t="s">
        <v>149</v>
      </c>
      <c r="E248" s="472" t="s">
        <v>433</v>
      </c>
      <c r="F248" s="473" t="s">
        <v>434</v>
      </c>
      <c r="G248" s="474" t="s">
        <v>152</v>
      </c>
      <c r="H248" s="475">
        <v>13.14</v>
      </c>
      <c r="I248" s="381"/>
      <c r="J248" s="476">
        <f>ROUND(I248*H248,2)</f>
        <v>0</v>
      </c>
      <c r="K248" s="473" t="s">
        <v>153</v>
      </c>
      <c r="L248" s="28"/>
      <c r="M248" s="141" t="s">
        <v>1</v>
      </c>
      <c r="N248" s="142" t="s">
        <v>40</v>
      </c>
      <c r="O248" s="143">
        <v>0.642</v>
      </c>
      <c r="P248" s="143">
        <f>O248*H248</f>
        <v>8.435880000000001</v>
      </c>
      <c r="Q248" s="143">
        <v>0.006</v>
      </c>
      <c r="R248" s="143">
        <f>Q248*H248</f>
        <v>0.07884000000000001</v>
      </c>
      <c r="S248" s="143">
        <v>0</v>
      </c>
      <c r="T248" s="144">
        <f>S248*H248</f>
        <v>0</v>
      </c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R248" s="145" t="s">
        <v>223</v>
      </c>
      <c r="AT248" s="145" t="s">
        <v>149</v>
      </c>
      <c r="AU248" s="145" t="s">
        <v>155</v>
      </c>
      <c r="AY248" s="15" t="s">
        <v>146</v>
      </c>
      <c r="BE248" s="146">
        <f>IF(N248="základní",J248,0)</f>
        <v>0</v>
      </c>
      <c r="BF248" s="146">
        <f>IF(N248="snížená",J248,0)</f>
        <v>0</v>
      </c>
      <c r="BG248" s="146">
        <f>IF(N248="zákl. přenesená",J248,0)</f>
        <v>0</v>
      </c>
      <c r="BH248" s="146">
        <f>IF(N248="sníž. přenesená",J248,0)</f>
        <v>0</v>
      </c>
      <c r="BI248" s="146">
        <f>IF(N248="nulová",J248,0)</f>
        <v>0</v>
      </c>
      <c r="BJ248" s="15" t="s">
        <v>155</v>
      </c>
      <c r="BK248" s="146">
        <f>ROUND(I248*H248,2)</f>
        <v>0</v>
      </c>
      <c r="BL248" s="15" t="s">
        <v>223</v>
      </c>
      <c r="BM248" s="145" t="s">
        <v>435</v>
      </c>
    </row>
    <row r="249" spans="1:65" s="2" customFormat="1" ht="16.5" customHeight="1">
      <c r="A249" s="27"/>
      <c r="B249" s="134"/>
      <c r="C249" s="491" t="s">
        <v>474</v>
      </c>
      <c r="D249" s="491" t="s">
        <v>312</v>
      </c>
      <c r="E249" s="492" t="s">
        <v>437</v>
      </c>
      <c r="F249" s="493" t="s">
        <v>438</v>
      </c>
      <c r="G249" s="494" t="s">
        <v>152</v>
      </c>
      <c r="H249" s="495">
        <v>14.454</v>
      </c>
      <c r="I249" s="382"/>
      <c r="J249" s="496">
        <f>ROUND(I249*H249,2)</f>
        <v>0</v>
      </c>
      <c r="K249" s="493" t="s">
        <v>153</v>
      </c>
      <c r="L249" s="155"/>
      <c r="M249" s="156" t="s">
        <v>1</v>
      </c>
      <c r="N249" s="157" t="s">
        <v>40</v>
      </c>
      <c r="O249" s="143">
        <v>0</v>
      </c>
      <c r="P249" s="143">
        <f>O249*H249</f>
        <v>0</v>
      </c>
      <c r="Q249" s="143">
        <v>0.0118</v>
      </c>
      <c r="R249" s="143">
        <f>Q249*H249</f>
        <v>0.1705572</v>
      </c>
      <c r="S249" s="143">
        <v>0</v>
      </c>
      <c r="T249" s="144">
        <f>S249*H249</f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45" t="s">
        <v>311</v>
      </c>
      <c r="AT249" s="145" t="s">
        <v>312</v>
      </c>
      <c r="AU249" s="145" t="s">
        <v>155</v>
      </c>
      <c r="AY249" s="15" t="s">
        <v>146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5" t="s">
        <v>155</v>
      </c>
      <c r="BK249" s="146">
        <f>ROUND(I249*H249,2)</f>
        <v>0</v>
      </c>
      <c r="BL249" s="15" t="s">
        <v>223</v>
      </c>
      <c r="BM249" s="145" t="s">
        <v>439</v>
      </c>
    </row>
    <row r="250" spans="2:51" s="13" customFormat="1" ht="12">
      <c r="B250" s="147"/>
      <c r="C250" s="481"/>
      <c r="D250" s="483" t="s">
        <v>157</v>
      </c>
      <c r="E250" s="481"/>
      <c r="F250" s="485" t="s">
        <v>600</v>
      </c>
      <c r="G250" s="481"/>
      <c r="H250" s="486">
        <v>14.454</v>
      </c>
      <c r="I250" s="505"/>
      <c r="J250" s="481"/>
      <c r="K250" s="481"/>
      <c r="L250" s="147"/>
      <c r="M250" s="152"/>
      <c r="N250" s="153"/>
      <c r="O250" s="153"/>
      <c r="P250" s="153"/>
      <c r="Q250" s="153"/>
      <c r="R250" s="153"/>
      <c r="S250" s="153"/>
      <c r="T250" s="154"/>
      <c r="AT250" s="149" t="s">
        <v>157</v>
      </c>
      <c r="AU250" s="149" t="s">
        <v>155</v>
      </c>
      <c r="AV250" s="13" t="s">
        <v>155</v>
      </c>
      <c r="AW250" s="13" t="s">
        <v>3</v>
      </c>
      <c r="AX250" s="13" t="s">
        <v>82</v>
      </c>
      <c r="AY250" s="149" t="s">
        <v>146</v>
      </c>
    </row>
    <row r="251" spans="1:65" s="2" customFormat="1" ht="24.2" customHeight="1">
      <c r="A251" s="27"/>
      <c r="B251" s="134"/>
      <c r="C251" s="471" t="s">
        <v>480</v>
      </c>
      <c r="D251" s="471" t="s">
        <v>149</v>
      </c>
      <c r="E251" s="472" t="s">
        <v>442</v>
      </c>
      <c r="F251" s="473" t="s">
        <v>443</v>
      </c>
      <c r="G251" s="474" t="s">
        <v>231</v>
      </c>
      <c r="H251" s="475">
        <v>140.454</v>
      </c>
      <c r="I251" s="381"/>
      <c r="J251" s="476">
        <f>ROUND(I251*H251,2)</f>
        <v>0</v>
      </c>
      <c r="K251" s="473" t="s">
        <v>153</v>
      </c>
      <c r="L251" s="28"/>
      <c r="M251" s="141" t="s">
        <v>1</v>
      </c>
      <c r="N251" s="142" t="s">
        <v>40</v>
      </c>
      <c r="O251" s="143">
        <v>0</v>
      </c>
      <c r="P251" s="143">
        <f>O251*H251</f>
        <v>0</v>
      </c>
      <c r="Q251" s="143">
        <v>0</v>
      </c>
      <c r="R251" s="143">
        <f>Q251*H251</f>
        <v>0</v>
      </c>
      <c r="S251" s="143">
        <v>0</v>
      </c>
      <c r="T251" s="144">
        <f>S251*H251</f>
        <v>0</v>
      </c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R251" s="145" t="s">
        <v>223</v>
      </c>
      <c r="AT251" s="145" t="s">
        <v>149</v>
      </c>
      <c r="AU251" s="145" t="s">
        <v>155</v>
      </c>
      <c r="AY251" s="15" t="s">
        <v>146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5" t="s">
        <v>155</v>
      </c>
      <c r="BK251" s="146">
        <f>ROUND(I251*H251,2)</f>
        <v>0</v>
      </c>
      <c r="BL251" s="15" t="s">
        <v>223</v>
      </c>
      <c r="BM251" s="145" t="s">
        <v>444</v>
      </c>
    </row>
    <row r="252" spans="2:63" s="12" customFormat="1" ht="22.9" customHeight="1">
      <c r="B252" s="122"/>
      <c r="C252" s="460"/>
      <c r="D252" s="462" t="s">
        <v>73</v>
      </c>
      <c r="E252" s="469" t="s">
        <v>445</v>
      </c>
      <c r="F252" s="469" t="s">
        <v>446</v>
      </c>
      <c r="G252" s="460"/>
      <c r="H252" s="460"/>
      <c r="I252" s="504"/>
      <c r="J252" s="470">
        <f>BK252</f>
        <v>0</v>
      </c>
      <c r="K252" s="460"/>
      <c r="L252" s="122"/>
      <c r="M252" s="126"/>
      <c r="N252" s="127"/>
      <c r="O252" s="127"/>
      <c r="P252" s="128">
        <f>SUM(P253:P259)</f>
        <v>21.411299999999997</v>
      </c>
      <c r="Q252" s="127"/>
      <c r="R252" s="128">
        <f>SUM(R253:R259)</f>
        <v>0.037134</v>
      </c>
      <c r="S252" s="127"/>
      <c r="T252" s="129">
        <f>SUM(T253:T259)</f>
        <v>0</v>
      </c>
      <c r="AR252" s="123" t="s">
        <v>155</v>
      </c>
      <c r="AT252" s="130" t="s">
        <v>73</v>
      </c>
      <c r="AU252" s="130" t="s">
        <v>82</v>
      </c>
      <c r="AY252" s="123" t="s">
        <v>146</v>
      </c>
      <c r="BK252" s="131">
        <f>SUM(BK253:BK259)</f>
        <v>0</v>
      </c>
    </row>
    <row r="253" spans="1:65" s="2" customFormat="1" ht="16.5" customHeight="1">
      <c r="A253" s="27"/>
      <c r="B253" s="134"/>
      <c r="C253" s="471" t="s">
        <v>490</v>
      </c>
      <c r="D253" s="471" t="s">
        <v>149</v>
      </c>
      <c r="E253" s="472" t="s">
        <v>448</v>
      </c>
      <c r="F253" s="473" t="s">
        <v>449</v>
      </c>
      <c r="G253" s="474" t="s">
        <v>152</v>
      </c>
      <c r="H253" s="475">
        <v>8.4</v>
      </c>
      <c r="I253" s="381"/>
      <c r="J253" s="476">
        <f>ROUND(I253*H253,2)</f>
        <v>0</v>
      </c>
      <c r="K253" s="473" t="s">
        <v>153</v>
      </c>
      <c r="L253" s="28"/>
      <c r="M253" s="141" t="s">
        <v>1</v>
      </c>
      <c r="N253" s="142" t="s">
        <v>40</v>
      </c>
      <c r="O253" s="143">
        <v>0.1</v>
      </c>
      <c r="P253" s="143">
        <f>O253*H253</f>
        <v>0.8400000000000001</v>
      </c>
      <c r="Q253" s="143">
        <v>7E-05</v>
      </c>
      <c r="R253" s="143">
        <f>Q253*H253</f>
        <v>0.000588</v>
      </c>
      <c r="S253" s="143">
        <v>0</v>
      </c>
      <c r="T253" s="144">
        <f>S253*H253</f>
        <v>0</v>
      </c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R253" s="145" t="s">
        <v>223</v>
      </c>
      <c r="AT253" s="145" t="s">
        <v>149</v>
      </c>
      <c r="AU253" s="145" t="s">
        <v>155</v>
      </c>
      <c r="AY253" s="15" t="s">
        <v>146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5" t="s">
        <v>155</v>
      </c>
      <c r="BK253" s="146">
        <f>ROUND(I253*H253,2)</f>
        <v>0</v>
      </c>
      <c r="BL253" s="15" t="s">
        <v>223</v>
      </c>
      <c r="BM253" s="145" t="s">
        <v>450</v>
      </c>
    </row>
    <row r="254" spans="2:51" s="13" customFormat="1" ht="12">
      <c r="B254" s="147"/>
      <c r="C254" s="481"/>
      <c r="D254" s="483" t="s">
        <v>157</v>
      </c>
      <c r="E254" s="484" t="s">
        <v>1</v>
      </c>
      <c r="F254" s="485" t="s">
        <v>601</v>
      </c>
      <c r="G254" s="481"/>
      <c r="H254" s="486">
        <v>8.4</v>
      </c>
      <c r="I254" s="505"/>
      <c r="J254" s="481"/>
      <c r="K254" s="481"/>
      <c r="L254" s="147"/>
      <c r="M254" s="152"/>
      <c r="N254" s="153"/>
      <c r="O254" s="153"/>
      <c r="P254" s="153"/>
      <c r="Q254" s="153"/>
      <c r="R254" s="153"/>
      <c r="S254" s="153"/>
      <c r="T254" s="154"/>
      <c r="AT254" s="149" t="s">
        <v>157</v>
      </c>
      <c r="AU254" s="149" t="s">
        <v>155</v>
      </c>
      <c r="AV254" s="13" t="s">
        <v>155</v>
      </c>
      <c r="AW254" s="13" t="s">
        <v>30</v>
      </c>
      <c r="AX254" s="13" t="s">
        <v>82</v>
      </c>
      <c r="AY254" s="149" t="s">
        <v>146</v>
      </c>
    </row>
    <row r="255" spans="1:65" s="2" customFormat="1" ht="24.2" customHeight="1">
      <c r="A255" s="27"/>
      <c r="B255" s="134"/>
      <c r="C255" s="471" t="s">
        <v>285</v>
      </c>
      <c r="D255" s="471" t="s">
        <v>149</v>
      </c>
      <c r="E255" s="472" t="s">
        <v>452</v>
      </c>
      <c r="F255" s="473" t="s">
        <v>453</v>
      </c>
      <c r="G255" s="474" t="s">
        <v>152</v>
      </c>
      <c r="H255" s="475">
        <v>8.4</v>
      </c>
      <c r="I255" s="381"/>
      <c r="J255" s="476">
        <f>ROUND(I255*H255,2)</f>
        <v>0</v>
      </c>
      <c r="K255" s="473" t="s">
        <v>153</v>
      </c>
      <c r="L255" s="28"/>
      <c r="M255" s="141" t="s">
        <v>1</v>
      </c>
      <c r="N255" s="142" t="s">
        <v>40</v>
      </c>
      <c r="O255" s="143">
        <v>0.184</v>
      </c>
      <c r="P255" s="143">
        <f>O255*H255</f>
        <v>1.5456</v>
      </c>
      <c r="Q255" s="143">
        <v>0.00014</v>
      </c>
      <c r="R255" s="143">
        <f>Q255*H255</f>
        <v>0.001176</v>
      </c>
      <c r="S255" s="143">
        <v>0</v>
      </c>
      <c r="T255" s="144">
        <f>S255*H255</f>
        <v>0</v>
      </c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R255" s="145" t="s">
        <v>223</v>
      </c>
      <c r="AT255" s="145" t="s">
        <v>149</v>
      </c>
      <c r="AU255" s="145" t="s">
        <v>155</v>
      </c>
      <c r="AY255" s="15" t="s">
        <v>146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5" t="s">
        <v>155</v>
      </c>
      <c r="BK255" s="146">
        <f>ROUND(I255*H255,2)</f>
        <v>0</v>
      </c>
      <c r="BL255" s="15" t="s">
        <v>223</v>
      </c>
      <c r="BM255" s="145" t="s">
        <v>454</v>
      </c>
    </row>
    <row r="256" spans="1:65" s="2" customFormat="1" ht="24.2" customHeight="1">
      <c r="A256" s="27"/>
      <c r="B256" s="134"/>
      <c r="C256" s="471" t="s">
        <v>418</v>
      </c>
      <c r="D256" s="471" t="s">
        <v>149</v>
      </c>
      <c r="E256" s="472" t="s">
        <v>456</v>
      </c>
      <c r="F256" s="473" t="s">
        <v>457</v>
      </c>
      <c r="G256" s="474" t="s">
        <v>152</v>
      </c>
      <c r="H256" s="475">
        <v>8.4</v>
      </c>
      <c r="I256" s="381"/>
      <c r="J256" s="476">
        <f>ROUND(I256*H256,2)</f>
        <v>0</v>
      </c>
      <c r="K256" s="473" t="s">
        <v>153</v>
      </c>
      <c r="L256" s="28"/>
      <c r="M256" s="141" t="s">
        <v>1</v>
      </c>
      <c r="N256" s="142" t="s">
        <v>40</v>
      </c>
      <c r="O256" s="143">
        <v>0.166</v>
      </c>
      <c r="P256" s="143">
        <f>O256*H256</f>
        <v>1.3944</v>
      </c>
      <c r="Q256" s="143">
        <v>0.00012</v>
      </c>
      <c r="R256" s="143">
        <f>Q256*H256</f>
        <v>0.001008</v>
      </c>
      <c r="S256" s="143">
        <v>0</v>
      </c>
      <c r="T256" s="144">
        <f>S256*H256</f>
        <v>0</v>
      </c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R256" s="145" t="s">
        <v>223</v>
      </c>
      <c r="AT256" s="145" t="s">
        <v>149</v>
      </c>
      <c r="AU256" s="145" t="s">
        <v>155</v>
      </c>
      <c r="AY256" s="15" t="s">
        <v>146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5" t="s">
        <v>155</v>
      </c>
      <c r="BK256" s="146">
        <f>ROUND(I256*H256,2)</f>
        <v>0</v>
      </c>
      <c r="BL256" s="15" t="s">
        <v>223</v>
      </c>
      <c r="BM256" s="145" t="s">
        <v>458</v>
      </c>
    </row>
    <row r="257" spans="1:65" s="2" customFormat="1" ht="24.2" customHeight="1">
      <c r="A257" s="27"/>
      <c r="B257" s="134"/>
      <c r="C257" s="471" t="s">
        <v>235</v>
      </c>
      <c r="D257" s="471" t="s">
        <v>149</v>
      </c>
      <c r="E257" s="472" t="s">
        <v>460</v>
      </c>
      <c r="F257" s="473" t="s">
        <v>461</v>
      </c>
      <c r="G257" s="474" t="s">
        <v>152</v>
      </c>
      <c r="H257" s="475">
        <v>8.4</v>
      </c>
      <c r="I257" s="381"/>
      <c r="J257" s="476">
        <f>ROUND(I257*H257,2)</f>
        <v>0</v>
      </c>
      <c r="K257" s="473" t="s">
        <v>153</v>
      </c>
      <c r="L257" s="28"/>
      <c r="M257" s="141" t="s">
        <v>1</v>
      </c>
      <c r="N257" s="142" t="s">
        <v>40</v>
      </c>
      <c r="O257" s="143">
        <v>0.172</v>
      </c>
      <c r="P257" s="143">
        <f>O257*H257</f>
        <v>1.4447999999999999</v>
      </c>
      <c r="Q257" s="143">
        <v>0.00012</v>
      </c>
      <c r="R257" s="143">
        <f>Q257*H257</f>
        <v>0.001008</v>
      </c>
      <c r="S257" s="143">
        <v>0</v>
      </c>
      <c r="T257" s="144">
        <f>S257*H257</f>
        <v>0</v>
      </c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R257" s="145" t="s">
        <v>223</v>
      </c>
      <c r="AT257" s="145" t="s">
        <v>149</v>
      </c>
      <c r="AU257" s="145" t="s">
        <v>155</v>
      </c>
      <c r="AY257" s="15" t="s">
        <v>146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5" t="s">
        <v>155</v>
      </c>
      <c r="BK257" s="146">
        <f>ROUND(I257*H257,2)</f>
        <v>0</v>
      </c>
      <c r="BL257" s="15" t="s">
        <v>223</v>
      </c>
      <c r="BM257" s="145" t="s">
        <v>462</v>
      </c>
    </row>
    <row r="258" spans="1:65" s="2" customFormat="1" ht="16.5" customHeight="1">
      <c r="A258" s="27"/>
      <c r="B258" s="134"/>
      <c r="C258" s="471" t="s">
        <v>602</v>
      </c>
      <c r="D258" s="471" t="s">
        <v>149</v>
      </c>
      <c r="E258" s="472" t="s">
        <v>603</v>
      </c>
      <c r="F258" s="473" t="s">
        <v>604</v>
      </c>
      <c r="G258" s="474" t="s">
        <v>152</v>
      </c>
      <c r="H258" s="475">
        <v>49.05</v>
      </c>
      <c r="I258" s="381"/>
      <c r="J258" s="476">
        <f>ROUND(I258*H258,2)</f>
        <v>0</v>
      </c>
      <c r="K258" s="473" t="s">
        <v>153</v>
      </c>
      <c r="L258" s="28"/>
      <c r="M258" s="141" t="s">
        <v>1</v>
      </c>
      <c r="N258" s="142" t="s">
        <v>40</v>
      </c>
      <c r="O258" s="143">
        <v>0.042</v>
      </c>
      <c r="P258" s="143">
        <f>O258*H258</f>
        <v>2.0601</v>
      </c>
      <c r="Q258" s="143">
        <v>0</v>
      </c>
      <c r="R258" s="143">
        <f>Q258*H258</f>
        <v>0</v>
      </c>
      <c r="S258" s="143">
        <v>0</v>
      </c>
      <c r="T258" s="144">
        <f>S258*H258</f>
        <v>0</v>
      </c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R258" s="145" t="s">
        <v>223</v>
      </c>
      <c r="AT258" s="145" t="s">
        <v>149</v>
      </c>
      <c r="AU258" s="145" t="s">
        <v>155</v>
      </c>
      <c r="AY258" s="15" t="s">
        <v>146</v>
      </c>
      <c r="BE258" s="146">
        <f>IF(N258="základní",J258,0)</f>
        <v>0</v>
      </c>
      <c r="BF258" s="146">
        <f>IF(N258="snížená",J258,0)</f>
        <v>0</v>
      </c>
      <c r="BG258" s="146">
        <f>IF(N258="zákl. přenesená",J258,0)</f>
        <v>0</v>
      </c>
      <c r="BH258" s="146">
        <f>IF(N258="sníž. přenesená",J258,0)</f>
        <v>0</v>
      </c>
      <c r="BI258" s="146">
        <f>IF(N258="nulová",J258,0)</f>
        <v>0</v>
      </c>
      <c r="BJ258" s="15" t="s">
        <v>155</v>
      </c>
      <c r="BK258" s="146">
        <f>ROUND(I258*H258,2)</f>
        <v>0</v>
      </c>
      <c r="BL258" s="15" t="s">
        <v>223</v>
      </c>
      <c r="BM258" s="145" t="s">
        <v>605</v>
      </c>
    </row>
    <row r="259" spans="1:65" s="2" customFormat="1" ht="24.2" customHeight="1">
      <c r="A259" s="27"/>
      <c r="B259" s="134"/>
      <c r="C259" s="471" t="s">
        <v>606</v>
      </c>
      <c r="D259" s="471" t="s">
        <v>149</v>
      </c>
      <c r="E259" s="472" t="s">
        <v>607</v>
      </c>
      <c r="F259" s="473" t="s">
        <v>608</v>
      </c>
      <c r="G259" s="474" t="s">
        <v>152</v>
      </c>
      <c r="H259" s="475">
        <v>49.05</v>
      </c>
      <c r="I259" s="381"/>
      <c r="J259" s="476">
        <f>ROUND(I259*H259,2)</f>
        <v>0</v>
      </c>
      <c r="K259" s="473" t="s">
        <v>153</v>
      </c>
      <c r="L259" s="28"/>
      <c r="M259" s="141" t="s">
        <v>1</v>
      </c>
      <c r="N259" s="142" t="s">
        <v>40</v>
      </c>
      <c r="O259" s="143">
        <v>0.288</v>
      </c>
      <c r="P259" s="143">
        <f>O259*H259</f>
        <v>14.126399999999999</v>
      </c>
      <c r="Q259" s="143">
        <v>0.00068</v>
      </c>
      <c r="R259" s="143">
        <f>Q259*H259</f>
        <v>0.033354</v>
      </c>
      <c r="S259" s="143">
        <v>0</v>
      </c>
      <c r="T259" s="144">
        <f>S259*H259</f>
        <v>0</v>
      </c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R259" s="145" t="s">
        <v>223</v>
      </c>
      <c r="AT259" s="145" t="s">
        <v>149</v>
      </c>
      <c r="AU259" s="145" t="s">
        <v>155</v>
      </c>
      <c r="AY259" s="15" t="s">
        <v>146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5" t="s">
        <v>155</v>
      </c>
      <c r="BK259" s="146">
        <f>ROUND(I259*H259,2)</f>
        <v>0</v>
      </c>
      <c r="BL259" s="15" t="s">
        <v>223</v>
      </c>
      <c r="BM259" s="145" t="s">
        <v>609</v>
      </c>
    </row>
    <row r="260" spans="2:63" s="12" customFormat="1" ht="22.9" customHeight="1">
      <c r="B260" s="122"/>
      <c r="C260" s="460"/>
      <c r="D260" s="462" t="s">
        <v>73</v>
      </c>
      <c r="E260" s="469" t="s">
        <v>463</v>
      </c>
      <c r="F260" s="469" t="s">
        <v>464</v>
      </c>
      <c r="G260" s="460"/>
      <c r="H260" s="460"/>
      <c r="I260" s="504"/>
      <c r="J260" s="470">
        <f>BK260</f>
        <v>0</v>
      </c>
      <c r="K260" s="460"/>
      <c r="L260" s="122"/>
      <c r="M260" s="126"/>
      <c r="N260" s="127"/>
      <c r="O260" s="127"/>
      <c r="P260" s="128">
        <f>SUM(P261:P264)</f>
        <v>30.863039999999998</v>
      </c>
      <c r="Q260" s="127"/>
      <c r="R260" s="128">
        <f>SUM(R261:R264)</f>
        <v>0.21960240000000003</v>
      </c>
      <c r="S260" s="127"/>
      <c r="T260" s="129">
        <f>SUM(T261:T264)</f>
        <v>0.0459978</v>
      </c>
      <c r="AR260" s="123" t="s">
        <v>155</v>
      </c>
      <c r="AT260" s="130" t="s">
        <v>73</v>
      </c>
      <c r="AU260" s="130" t="s">
        <v>82</v>
      </c>
      <c r="AY260" s="123" t="s">
        <v>146</v>
      </c>
      <c r="BK260" s="131">
        <f>SUM(BK261:BK264)</f>
        <v>0</v>
      </c>
    </row>
    <row r="261" spans="1:65" s="2" customFormat="1" ht="16.5" customHeight="1">
      <c r="A261" s="27"/>
      <c r="B261" s="134"/>
      <c r="C261" s="471" t="s">
        <v>610</v>
      </c>
      <c r="D261" s="471" t="s">
        <v>149</v>
      </c>
      <c r="E261" s="472" t="s">
        <v>466</v>
      </c>
      <c r="F261" s="473" t="s">
        <v>467</v>
      </c>
      <c r="G261" s="474" t="s">
        <v>152</v>
      </c>
      <c r="H261" s="475">
        <v>148.38</v>
      </c>
      <c r="I261" s="381"/>
      <c r="J261" s="476">
        <f>ROUND(I261*H261,2)</f>
        <v>0</v>
      </c>
      <c r="K261" s="473" t="s">
        <v>153</v>
      </c>
      <c r="L261" s="28"/>
      <c r="M261" s="141" t="s">
        <v>1</v>
      </c>
      <c r="N261" s="142" t="s">
        <v>40</v>
      </c>
      <c r="O261" s="143">
        <v>0.074</v>
      </c>
      <c r="P261" s="143">
        <f>O261*H261</f>
        <v>10.98012</v>
      </c>
      <c r="Q261" s="143">
        <v>0.001</v>
      </c>
      <c r="R261" s="143">
        <f>Q261*H261</f>
        <v>0.14838</v>
      </c>
      <c r="S261" s="143">
        <v>0.00031</v>
      </c>
      <c r="T261" s="144">
        <f>S261*H261</f>
        <v>0.0459978</v>
      </c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R261" s="145" t="s">
        <v>223</v>
      </c>
      <c r="AT261" s="145" t="s">
        <v>149</v>
      </c>
      <c r="AU261" s="145" t="s">
        <v>155</v>
      </c>
      <c r="AY261" s="15" t="s">
        <v>146</v>
      </c>
      <c r="BE261" s="146">
        <f>IF(N261="základní",J261,0)</f>
        <v>0</v>
      </c>
      <c r="BF261" s="146">
        <f>IF(N261="snížená",J261,0)</f>
        <v>0</v>
      </c>
      <c r="BG261" s="146">
        <f>IF(N261="zákl. přenesená",J261,0)</f>
        <v>0</v>
      </c>
      <c r="BH261" s="146">
        <f>IF(N261="sníž. přenesená",J261,0)</f>
        <v>0</v>
      </c>
      <c r="BI261" s="146">
        <f>IF(N261="nulová",J261,0)</f>
        <v>0</v>
      </c>
      <c r="BJ261" s="15" t="s">
        <v>155</v>
      </c>
      <c r="BK261" s="146">
        <f>ROUND(I261*H261,2)</f>
        <v>0</v>
      </c>
      <c r="BL261" s="15" t="s">
        <v>223</v>
      </c>
      <c r="BM261" s="145" t="s">
        <v>468</v>
      </c>
    </row>
    <row r="262" spans="2:51" s="13" customFormat="1" ht="12">
      <c r="B262" s="147"/>
      <c r="C262" s="481"/>
      <c r="D262" s="483" t="s">
        <v>157</v>
      </c>
      <c r="E262" s="484" t="s">
        <v>1</v>
      </c>
      <c r="F262" s="485" t="s">
        <v>611</v>
      </c>
      <c r="G262" s="481"/>
      <c r="H262" s="486">
        <v>148.38</v>
      </c>
      <c r="I262" s="505"/>
      <c r="J262" s="481"/>
      <c r="K262" s="481"/>
      <c r="L262" s="147"/>
      <c r="M262" s="152"/>
      <c r="N262" s="153"/>
      <c r="O262" s="153"/>
      <c r="P262" s="153"/>
      <c r="Q262" s="153"/>
      <c r="R262" s="153"/>
      <c r="S262" s="153"/>
      <c r="T262" s="154"/>
      <c r="AT262" s="149" t="s">
        <v>157</v>
      </c>
      <c r="AU262" s="149" t="s">
        <v>155</v>
      </c>
      <c r="AV262" s="13" t="s">
        <v>155</v>
      </c>
      <c r="AW262" s="13" t="s">
        <v>30</v>
      </c>
      <c r="AX262" s="13" t="s">
        <v>82</v>
      </c>
      <c r="AY262" s="149" t="s">
        <v>146</v>
      </c>
    </row>
    <row r="263" spans="1:65" s="2" customFormat="1" ht="24.2" customHeight="1">
      <c r="A263" s="27"/>
      <c r="B263" s="134"/>
      <c r="C263" s="471" t="s">
        <v>612</v>
      </c>
      <c r="D263" s="471" t="s">
        <v>149</v>
      </c>
      <c r="E263" s="472" t="s">
        <v>471</v>
      </c>
      <c r="F263" s="473" t="s">
        <v>472</v>
      </c>
      <c r="G263" s="474" t="s">
        <v>152</v>
      </c>
      <c r="H263" s="475">
        <v>148.38</v>
      </c>
      <c r="I263" s="381"/>
      <c r="J263" s="476">
        <f>ROUND(I263*H263,2)</f>
        <v>0</v>
      </c>
      <c r="K263" s="473" t="s">
        <v>153</v>
      </c>
      <c r="L263" s="28"/>
      <c r="M263" s="141" t="s">
        <v>1</v>
      </c>
      <c r="N263" s="142" t="s">
        <v>40</v>
      </c>
      <c r="O263" s="143">
        <v>0.033</v>
      </c>
      <c r="P263" s="143">
        <f>O263*H263</f>
        <v>4.89654</v>
      </c>
      <c r="Q263" s="143">
        <v>0.0002</v>
      </c>
      <c r="R263" s="143">
        <f>Q263*H263</f>
        <v>0.029676</v>
      </c>
      <c r="S263" s="143">
        <v>0</v>
      </c>
      <c r="T263" s="144">
        <f>S263*H263</f>
        <v>0</v>
      </c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R263" s="145" t="s">
        <v>223</v>
      </c>
      <c r="AT263" s="145" t="s">
        <v>149</v>
      </c>
      <c r="AU263" s="145" t="s">
        <v>155</v>
      </c>
      <c r="AY263" s="15" t="s">
        <v>146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5" t="s">
        <v>155</v>
      </c>
      <c r="BK263" s="146">
        <f>ROUND(I263*H263,2)</f>
        <v>0</v>
      </c>
      <c r="BL263" s="15" t="s">
        <v>223</v>
      </c>
      <c r="BM263" s="145" t="s">
        <v>473</v>
      </c>
    </row>
    <row r="264" spans="1:65" s="2" customFormat="1" ht="33" customHeight="1">
      <c r="A264" s="27"/>
      <c r="B264" s="134"/>
      <c r="C264" s="471" t="s">
        <v>613</v>
      </c>
      <c r="D264" s="471" t="s">
        <v>149</v>
      </c>
      <c r="E264" s="472" t="s">
        <v>475</v>
      </c>
      <c r="F264" s="473" t="s">
        <v>476</v>
      </c>
      <c r="G264" s="474" t="s">
        <v>152</v>
      </c>
      <c r="H264" s="475">
        <v>148.38</v>
      </c>
      <c r="I264" s="381"/>
      <c r="J264" s="476">
        <f>ROUND(I264*H264,2)</f>
        <v>0</v>
      </c>
      <c r="K264" s="473" t="s">
        <v>153</v>
      </c>
      <c r="L264" s="28"/>
      <c r="M264" s="141" t="s">
        <v>1</v>
      </c>
      <c r="N264" s="142" t="s">
        <v>40</v>
      </c>
      <c r="O264" s="143">
        <v>0.101</v>
      </c>
      <c r="P264" s="143">
        <f>O264*H264</f>
        <v>14.98638</v>
      </c>
      <c r="Q264" s="143">
        <v>0.00028</v>
      </c>
      <c r="R264" s="143">
        <f>Q264*H264</f>
        <v>0.0415464</v>
      </c>
      <c r="S264" s="143">
        <v>0</v>
      </c>
      <c r="T264" s="144">
        <f>S264*H264</f>
        <v>0</v>
      </c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R264" s="145" t="s">
        <v>223</v>
      </c>
      <c r="AT264" s="145" t="s">
        <v>149</v>
      </c>
      <c r="AU264" s="145" t="s">
        <v>155</v>
      </c>
      <c r="AY264" s="15" t="s">
        <v>146</v>
      </c>
      <c r="BE264" s="146">
        <f>IF(N264="základní",J264,0)</f>
        <v>0</v>
      </c>
      <c r="BF264" s="146">
        <f>IF(N264="snížená",J264,0)</f>
        <v>0</v>
      </c>
      <c r="BG264" s="146">
        <f>IF(N264="zákl. přenesená",J264,0)</f>
        <v>0</v>
      </c>
      <c r="BH264" s="146">
        <f>IF(N264="sníž. přenesená",J264,0)</f>
        <v>0</v>
      </c>
      <c r="BI264" s="146">
        <f>IF(N264="nulová",J264,0)</f>
        <v>0</v>
      </c>
      <c r="BJ264" s="15" t="s">
        <v>155</v>
      </c>
      <c r="BK264" s="146">
        <f>ROUND(I264*H264,2)</f>
        <v>0</v>
      </c>
      <c r="BL264" s="15" t="s">
        <v>223</v>
      </c>
      <c r="BM264" s="145" t="s">
        <v>477</v>
      </c>
    </row>
    <row r="265" spans="2:63" s="12" customFormat="1" ht="25.9" customHeight="1">
      <c r="B265" s="122"/>
      <c r="C265" s="460"/>
      <c r="D265" s="462" t="s">
        <v>73</v>
      </c>
      <c r="E265" s="463" t="s">
        <v>478</v>
      </c>
      <c r="F265" s="463" t="s">
        <v>479</v>
      </c>
      <c r="G265" s="460"/>
      <c r="H265" s="460"/>
      <c r="I265" s="504"/>
      <c r="J265" s="464">
        <f>BK265</f>
        <v>0</v>
      </c>
      <c r="K265" s="460"/>
      <c r="L265" s="122"/>
      <c r="M265" s="126"/>
      <c r="N265" s="127"/>
      <c r="O265" s="127"/>
      <c r="P265" s="128">
        <f>P266</f>
        <v>12</v>
      </c>
      <c r="Q265" s="127"/>
      <c r="R265" s="128">
        <f>R266</f>
        <v>0</v>
      </c>
      <c r="S265" s="127"/>
      <c r="T265" s="129">
        <f>T266</f>
        <v>0</v>
      </c>
      <c r="AR265" s="123" t="s">
        <v>154</v>
      </c>
      <c r="AT265" s="130" t="s">
        <v>73</v>
      </c>
      <c r="AU265" s="130" t="s">
        <v>74</v>
      </c>
      <c r="AY265" s="123" t="s">
        <v>146</v>
      </c>
      <c r="BK265" s="131">
        <f>BK266</f>
        <v>0</v>
      </c>
    </row>
    <row r="266" spans="1:65" s="2" customFormat="1" ht="24.2" customHeight="1">
      <c r="A266" s="27"/>
      <c r="B266" s="134"/>
      <c r="C266" s="471" t="s">
        <v>614</v>
      </c>
      <c r="D266" s="471" t="s">
        <v>149</v>
      </c>
      <c r="E266" s="472" t="s">
        <v>481</v>
      </c>
      <c r="F266" s="473" t="s">
        <v>482</v>
      </c>
      <c r="G266" s="474" t="s">
        <v>483</v>
      </c>
      <c r="H266" s="475">
        <v>12</v>
      </c>
      <c r="I266" s="381"/>
      <c r="J266" s="476">
        <f>ROUND(I266*H266,2)</f>
        <v>0</v>
      </c>
      <c r="K266" s="473" t="s">
        <v>153</v>
      </c>
      <c r="L266" s="28"/>
      <c r="M266" s="141" t="s">
        <v>1</v>
      </c>
      <c r="N266" s="142" t="s">
        <v>40</v>
      </c>
      <c r="O266" s="143">
        <v>1</v>
      </c>
      <c r="P266" s="143">
        <f>O266*H266</f>
        <v>12</v>
      </c>
      <c r="Q266" s="143">
        <v>0</v>
      </c>
      <c r="R266" s="143">
        <f>Q266*H266</f>
        <v>0</v>
      </c>
      <c r="S266" s="143">
        <v>0</v>
      </c>
      <c r="T266" s="144">
        <f>S266*H266</f>
        <v>0</v>
      </c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R266" s="145" t="s">
        <v>484</v>
      </c>
      <c r="AT266" s="145" t="s">
        <v>149</v>
      </c>
      <c r="AU266" s="145" t="s">
        <v>82</v>
      </c>
      <c r="AY266" s="15" t="s">
        <v>146</v>
      </c>
      <c r="BE266" s="146">
        <f>IF(N266="základní",J266,0)</f>
        <v>0</v>
      </c>
      <c r="BF266" s="146">
        <f>IF(N266="snížená",J266,0)</f>
        <v>0</v>
      </c>
      <c r="BG266" s="146">
        <f>IF(N266="zákl. přenesená",J266,0)</f>
        <v>0</v>
      </c>
      <c r="BH266" s="146">
        <f>IF(N266="sníž. přenesená",J266,0)</f>
        <v>0</v>
      </c>
      <c r="BI266" s="146">
        <f>IF(N266="nulová",J266,0)</f>
        <v>0</v>
      </c>
      <c r="BJ266" s="15" t="s">
        <v>155</v>
      </c>
      <c r="BK266" s="146">
        <f>ROUND(I266*H266,2)</f>
        <v>0</v>
      </c>
      <c r="BL266" s="15" t="s">
        <v>484</v>
      </c>
      <c r="BM266" s="145" t="s">
        <v>485</v>
      </c>
    </row>
    <row r="267" spans="2:63" s="12" customFormat="1" ht="25.9" customHeight="1">
      <c r="B267" s="122"/>
      <c r="C267" s="460"/>
      <c r="D267" s="462" t="s">
        <v>73</v>
      </c>
      <c r="E267" s="463" t="s">
        <v>486</v>
      </c>
      <c r="F267" s="463" t="s">
        <v>487</v>
      </c>
      <c r="G267" s="460"/>
      <c r="H267" s="460"/>
      <c r="I267" s="504"/>
      <c r="J267" s="464">
        <f>BK267</f>
        <v>0</v>
      </c>
      <c r="K267" s="460"/>
      <c r="L267" s="122"/>
      <c r="M267" s="126"/>
      <c r="N267" s="127"/>
      <c r="O267" s="127"/>
      <c r="P267" s="128">
        <f>P268</f>
        <v>0</v>
      </c>
      <c r="Q267" s="127"/>
      <c r="R267" s="128">
        <f>R268</f>
        <v>0</v>
      </c>
      <c r="S267" s="127"/>
      <c r="T267" s="129">
        <f>T268</f>
        <v>0</v>
      </c>
      <c r="AR267" s="123" t="s">
        <v>173</v>
      </c>
      <c r="AT267" s="130" t="s">
        <v>73</v>
      </c>
      <c r="AU267" s="130" t="s">
        <v>74</v>
      </c>
      <c r="AY267" s="123" t="s">
        <v>146</v>
      </c>
      <c r="BK267" s="131">
        <f>BK268</f>
        <v>0</v>
      </c>
    </row>
    <row r="268" spans="2:63" s="12" customFormat="1" ht="22.9" customHeight="1">
      <c r="B268" s="122"/>
      <c r="C268" s="460"/>
      <c r="D268" s="462" t="s">
        <v>73</v>
      </c>
      <c r="E268" s="469" t="s">
        <v>488</v>
      </c>
      <c r="F268" s="469" t="s">
        <v>489</v>
      </c>
      <c r="G268" s="460"/>
      <c r="H268" s="460"/>
      <c r="I268" s="504"/>
      <c r="J268" s="470">
        <f>BK268</f>
        <v>0</v>
      </c>
      <c r="K268" s="460"/>
      <c r="L268" s="122"/>
      <c r="M268" s="126"/>
      <c r="N268" s="127"/>
      <c r="O268" s="127"/>
      <c r="P268" s="128">
        <f>P269</f>
        <v>0</v>
      </c>
      <c r="Q268" s="127"/>
      <c r="R268" s="128">
        <f>R269</f>
        <v>0</v>
      </c>
      <c r="S268" s="127"/>
      <c r="T268" s="129">
        <f>T269</f>
        <v>0</v>
      </c>
      <c r="AR268" s="123" t="s">
        <v>173</v>
      </c>
      <c r="AT268" s="130" t="s">
        <v>73</v>
      </c>
      <c r="AU268" s="130" t="s">
        <v>82</v>
      </c>
      <c r="AY268" s="123" t="s">
        <v>146</v>
      </c>
      <c r="BK268" s="131">
        <f>BK269</f>
        <v>0</v>
      </c>
    </row>
    <row r="269" spans="1:65" s="2" customFormat="1" ht="16.5" customHeight="1">
      <c r="A269" s="27"/>
      <c r="B269" s="134"/>
      <c r="C269" s="471" t="s">
        <v>615</v>
      </c>
      <c r="D269" s="471" t="s">
        <v>149</v>
      </c>
      <c r="E269" s="472" t="s">
        <v>491</v>
      </c>
      <c r="F269" s="473" t="s">
        <v>492</v>
      </c>
      <c r="G269" s="474" t="s">
        <v>247</v>
      </c>
      <c r="H269" s="475">
        <v>1</v>
      </c>
      <c r="I269" s="381"/>
      <c r="J269" s="476">
        <f>ROUND(I269*H269,2)</f>
        <v>0</v>
      </c>
      <c r="K269" s="473" t="s">
        <v>153</v>
      </c>
      <c r="L269" s="28"/>
      <c r="M269" s="158" t="s">
        <v>1</v>
      </c>
      <c r="N269" s="159" t="s">
        <v>40</v>
      </c>
      <c r="O269" s="160">
        <v>0</v>
      </c>
      <c r="P269" s="160">
        <f>O269*H269</f>
        <v>0</v>
      </c>
      <c r="Q269" s="160">
        <v>0</v>
      </c>
      <c r="R269" s="160">
        <f>Q269*H269</f>
        <v>0</v>
      </c>
      <c r="S269" s="160">
        <v>0</v>
      </c>
      <c r="T269" s="161">
        <f>S269*H269</f>
        <v>0</v>
      </c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R269" s="145" t="s">
        <v>493</v>
      </c>
      <c r="AT269" s="145" t="s">
        <v>149</v>
      </c>
      <c r="AU269" s="145" t="s">
        <v>155</v>
      </c>
      <c r="AY269" s="15" t="s">
        <v>146</v>
      </c>
      <c r="BE269" s="146">
        <f>IF(N269="základní",J269,0)</f>
        <v>0</v>
      </c>
      <c r="BF269" s="146">
        <f>IF(N269="snížená",J269,0)</f>
        <v>0</v>
      </c>
      <c r="BG269" s="146">
        <f>IF(N269="zákl. přenesená",J269,0)</f>
        <v>0</v>
      </c>
      <c r="BH269" s="146">
        <f>IF(N269="sníž. přenesená",J269,0)</f>
        <v>0</v>
      </c>
      <c r="BI269" s="146">
        <f>IF(N269="nulová",J269,0)</f>
        <v>0</v>
      </c>
      <c r="BJ269" s="15" t="s">
        <v>155</v>
      </c>
      <c r="BK269" s="146">
        <f>ROUND(I269*H269,2)</f>
        <v>0</v>
      </c>
      <c r="BL269" s="15" t="s">
        <v>493</v>
      </c>
      <c r="BM269" s="145" t="s">
        <v>494</v>
      </c>
    </row>
    <row r="270" spans="1:31" s="2" customFormat="1" ht="6.95" customHeight="1">
      <c r="A270" s="27"/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28"/>
      <c r="M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</row>
  </sheetData>
  <sheetProtection password="DAFF" sheet="1" objects="1" scenarios="1"/>
  <autoFilter ref="C141:K269"/>
  <mergeCells count="8">
    <mergeCell ref="E132:H132"/>
    <mergeCell ref="E134:H13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6"/>
  <sheetViews>
    <sheetView showGridLines="0" workbookViewId="0" topLeftCell="A130">
      <selection activeCell="I158" sqref="I15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314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92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99</v>
      </c>
      <c r="L4" s="18"/>
      <c r="M4" s="85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4" t="s">
        <v>14</v>
      </c>
      <c r="L6" s="18"/>
    </row>
    <row r="7" spans="2:12" s="1" customFormat="1" ht="16.5" customHeight="1">
      <c r="B7" s="18"/>
      <c r="E7" s="319" t="str">
        <f>'Rekapitulace stavby'!K6</f>
        <v>Oprava prostorů 1PP</v>
      </c>
      <c r="F7" s="320"/>
      <c r="G7" s="320"/>
      <c r="H7" s="320"/>
      <c r="L7" s="18"/>
    </row>
    <row r="8" spans="1:31" s="2" customFormat="1" ht="12" customHeight="1">
      <c r="A8" s="27"/>
      <c r="B8" s="28"/>
      <c r="C8" s="27"/>
      <c r="D8" s="24" t="s">
        <v>100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285" t="s">
        <v>616</v>
      </c>
      <c r="F9" s="321"/>
      <c r="G9" s="321"/>
      <c r="H9" s="32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 t="str">
        <f>'Rekapitulace stavby'!AN8</f>
        <v>20. 3. 2022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4" t="s">
        <v>22</v>
      </c>
      <c r="E14" s="27"/>
      <c r="F14" s="27"/>
      <c r="G14" s="27"/>
      <c r="H14" s="27"/>
      <c r="I14" s="24" t="s">
        <v>23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23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2" t="s">
        <v>27</v>
      </c>
      <c r="F18" s="27"/>
      <c r="G18" s="27"/>
      <c r="H18" s="27"/>
      <c r="I18" s="24" t="s">
        <v>25</v>
      </c>
      <c r="J18" s="22" t="s">
        <v>1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23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29</v>
      </c>
      <c r="F21" s="27"/>
      <c r="G21" s="27"/>
      <c r="H21" s="27"/>
      <c r="I21" s="24" t="s">
        <v>25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31</v>
      </c>
      <c r="E23" s="27"/>
      <c r="F23" s="27"/>
      <c r="G23" s="27"/>
      <c r="H23" s="27"/>
      <c r="I23" s="24" t="s">
        <v>23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6"/>
      <c r="B27" s="87"/>
      <c r="C27" s="86"/>
      <c r="D27" s="86"/>
      <c r="E27" s="310" t="s">
        <v>1</v>
      </c>
      <c r="F27" s="310"/>
      <c r="G27" s="310"/>
      <c r="H27" s="31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9" t="s">
        <v>34</v>
      </c>
      <c r="E30" s="27"/>
      <c r="F30" s="27"/>
      <c r="G30" s="27"/>
      <c r="H30" s="27"/>
      <c r="I30" s="27"/>
      <c r="J30" s="66">
        <f>ROUND(J141,2)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0" t="s">
        <v>38</v>
      </c>
      <c r="E33" s="24" t="s">
        <v>39</v>
      </c>
      <c r="F33" s="91">
        <f>J141</f>
        <v>0</v>
      </c>
      <c r="G33" s="27"/>
      <c r="H33" s="27"/>
      <c r="I33" s="92">
        <v>0.21</v>
      </c>
      <c r="J33" s="91">
        <f>ROUND(((SUM(BF140:BF254))*I33),2)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40</v>
      </c>
      <c r="F34" s="91">
        <v>0</v>
      </c>
      <c r="G34" s="27"/>
      <c r="H34" s="27"/>
      <c r="I34" s="92">
        <v>0.15</v>
      </c>
      <c r="J34" s="91"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1">
        <f>ROUND((SUM(BG141:BG255)),2)</f>
        <v>0</v>
      </c>
      <c r="G35" s="27"/>
      <c r="H35" s="27"/>
      <c r="I35" s="92">
        <v>0.21</v>
      </c>
      <c r="J35" s="9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1">
        <f>ROUND((SUM(BH141:BH255)),2)</f>
        <v>0</v>
      </c>
      <c r="G36" s="27"/>
      <c r="H36" s="27"/>
      <c r="I36" s="92">
        <v>0.15</v>
      </c>
      <c r="J36" s="9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1">
        <f>ROUND((SUM(BI141:BI255)),2)</f>
        <v>0</v>
      </c>
      <c r="G37" s="27"/>
      <c r="H37" s="27"/>
      <c r="I37" s="92">
        <v>0</v>
      </c>
      <c r="J37" s="9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94" t="s">
        <v>44</v>
      </c>
      <c r="E39" s="55"/>
      <c r="F39" s="55"/>
      <c r="G39" s="95" t="s">
        <v>45</v>
      </c>
      <c r="H39" s="96" t="s">
        <v>46</v>
      </c>
      <c r="I39" s="55"/>
      <c r="J39" s="97">
        <f>SUM(J30:J37)</f>
        <v>0</v>
      </c>
      <c r="K39" s="98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J46" s="162" t="s">
        <v>944</v>
      </c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27"/>
      <c r="B61" s="28"/>
      <c r="C61" s="27"/>
      <c r="D61" s="40" t="s">
        <v>49</v>
      </c>
      <c r="E61" s="30"/>
      <c r="F61" s="99" t="s">
        <v>50</v>
      </c>
      <c r="G61" s="40" t="s">
        <v>49</v>
      </c>
      <c r="H61" s="30"/>
      <c r="I61" s="30"/>
      <c r="J61" s="100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27"/>
      <c r="B76" s="28"/>
      <c r="C76" s="27"/>
      <c r="D76" s="40" t="s">
        <v>49</v>
      </c>
      <c r="E76" s="30"/>
      <c r="F76" s="99" t="s">
        <v>50</v>
      </c>
      <c r="G76" s="40" t="s">
        <v>49</v>
      </c>
      <c r="H76" s="30"/>
      <c r="I76" s="30"/>
      <c r="J76" s="100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102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319" t="str">
        <f>E7</f>
        <v>Oprava prostorů 1PP</v>
      </c>
      <c r="F85" s="320"/>
      <c r="G85" s="320"/>
      <c r="H85" s="32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100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285" t="str">
        <f>E9</f>
        <v>UHK-4 - SO-04-Oprava prostorů sekce D</v>
      </c>
      <c r="F87" s="321"/>
      <c r="G87" s="321"/>
      <c r="H87" s="32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HK,Palachovy koleje č.p.1129-1135</v>
      </c>
      <c r="G89" s="27"/>
      <c r="H89" s="27"/>
      <c r="I89" s="24" t="s">
        <v>20</v>
      </c>
      <c r="J89" s="50" t="str">
        <f>IF(J12="","",J12)</f>
        <v>20. 3. 2022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22</v>
      </c>
      <c r="D91" s="27"/>
      <c r="E91" s="27"/>
      <c r="F91" s="22" t="str">
        <f>E15</f>
        <v>Univerzita Hradec Králové</v>
      </c>
      <c r="G91" s="27"/>
      <c r="H91" s="27"/>
      <c r="I91" s="24" t="s">
        <v>28</v>
      </c>
      <c r="J91" s="25" t="str">
        <f>E21</f>
        <v>Pridos Hradec Králové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>bude určen ve výběrovém řízení</v>
      </c>
      <c r="G92" s="27"/>
      <c r="H92" s="27"/>
      <c r="I92" s="24" t="s">
        <v>31</v>
      </c>
      <c r="J92" s="25" t="str">
        <f>E24</f>
        <v>Ing.Pavel Michálek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1" t="s">
        <v>103</v>
      </c>
      <c r="D94" s="93"/>
      <c r="E94" s="93"/>
      <c r="F94" s="93"/>
      <c r="G94" s="93"/>
      <c r="H94" s="93"/>
      <c r="I94" s="93"/>
      <c r="J94" s="102" t="s">
        <v>104</v>
      </c>
      <c r="K94" s="9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3" t="s">
        <v>105</v>
      </c>
      <c r="D96" s="27"/>
      <c r="E96" s="27"/>
      <c r="F96" s="27"/>
      <c r="G96" s="27"/>
      <c r="H96" s="27"/>
      <c r="I96" s="27"/>
      <c r="J96" s="66">
        <f>J141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106</v>
      </c>
    </row>
    <row r="97" spans="2:12" s="9" customFormat="1" ht="24.95" customHeight="1" hidden="1">
      <c r="B97" s="104"/>
      <c r="D97" s="105" t="s">
        <v>107</v>
      </c>
      <c r="E97" s="106"/>
      <c r="F97" s="106"/>
      <c r="G97" s="106"/>
      <c r="H97" s="106"/>
      <c r="I97" s="106"/>
      <c r="J97" s="107">
        <f>J142</f>
        <v>0</v>
      </c>
      <c r="L97" s="104"/>
    </row>
    <row r="98" spans="2:12" s="10" customFormat="1" ht="19.9" customHeight="1" hidden="1">
      <c r="B98" s="108"/>
      <c r="D98" s="109" t="s">
        <v>108</v>
      </c>
      <c r="E98" s="110"/>
      <c r="F98" s="110"/>
      <c r="G98" s="110"/>
      <c r="H98" s="110"/>
      <c r="I98" s="110"/>
      <c r="J98" s="111">
        <f>J143</f>
        <v>0</v>
      </c>
      <c r="L98" s="108"/>
    </row>
    <row r="99" spans="2:12" s="10" customFormat="1" ht="19.9" customHeight="1" hidden="1">
      <c r="B99" s="108"/>
      <c r="D99" s="109" t="s">
        <v>109</v>
      </c>
      <c r="E99" s="110"/>
      <c r="F99" s="110"/>
      <c r="G99" s="110"/>
      <c r="H99" s="110"/>
      <c r="I99" s="110"/>
      <c r="J99" s="111">
        <f>J146</f>
        <v>0</v>
      </c>
      <c r="L99" s="108"/>
    </row>
    <row r="100" spans="2:12" s="10" customFormat="1" ht="19.9" customHeight="1" hidden="1">
      <c r="B100" s="108"/>
      <c r="D100" s="109" t="s">
        <v>110</v>
      </c>
      <c r="E100" s="110"/>
      <c r="F100" s="110"/>
      <c r="G100" s="110"/>
      <c r="H100" s="110"/>
      <c r="I100" s="110"/>
      <c r="J100" s="111">
        <f>J148</f>
        <v>0</v>
      </c>
      <c r="L100" s="108"/>
    </row>
    <row r="101" spans="2:12" s="10" customFormat="1" ht="19.9" customHeight="1" hidden="1">
      <c r="B101" s="108"/>
      <c r="D101" s="109" t="s">
        <v>111</v>
      </c>
      <c r="E101" s="110"/>
      <c r="F101" s="110"/>
      <c r="G101" s="110"/>
      <c r="H101" s="110"/>
      <c r="I101" s="110"/>
      <c r="J101" s="111">
        <f>J156</f>
        <v>0</v>
      </c>
      <c r="L101" s="108"/>
    </row>
    <row r="102" spans="2:12" s="10" customFormat="1" ht="19.9" customHeight="1" hidden="1">
      <c r="B102" s="108"/>
      <c r="D102" s="109" t="s">
        <v>112</v>
      </c>
      <c r="E102" s="110"/>
      <c r="F102" s="110"/>
      <c r="G102" s="110"/>
      <c r="H102" s="110"/>
      <c r="I102" s="110"/>
      <c r="J102" s="111">
        <f>J162</f>
        <v>0</v>
      </c>
      <c r="L102" s="108"/>
    </row>
    <row r="103" spans="2:12" s="9" customFormat="1" ht="24.95" customHeight="1" hidden="1">
      <c r="B103" s="104"/>
      <c r="D103" s="105" t="s">
        <v>113</v>
      </c>
      <c r="E103" s="106"/>
      <c r="F103" s="106"/>
      <c r="G103" s="106"/>
      <c r="H103" s="106"/>
      <c r="I103" s="106"/>
      <c r="J103" s="107">
        <f>J164</f>
        <v>0</v>
      </c>
      <c r="L103" s="104"/>
    </row>
    <row r="104" spans="2:12" s="10" customFormat="1" ht="19.9" customHeight="1" hidden="1">
      <c r="B104" s="108"/>
      <c r="D104" s="109" t="s">
        <v>114</v>
      </c>
      <c r="E104" s="110"/>
      <c r="F104" s="110"/>
      <c r="G104" s="110"/>
      <c r="H104" s="110"/>
      <c r="I104" s="110"/>
      <c r="J104" s="111">
        <f>J165</f>
        <v>0</v>
      </c>
      <c r="L104" s="108"/>
    </row>
    <row r="105" spans="2:12" s="10" customFormat="1" ht="19.9" customHeight="1" hidden="1">
      <c r="B105" s="108"/>
      <c r="D105" s="109" t="s">
        <v>115</v>
      </c>
      <c r="E105" s="110"/>
      <c r="F105" s="110"/>
      <c r="G105" s="110"/>
      <c r="H105" s="110"/>
      <c r="I105" s="110"/>
      <c r="J105" s="111">
        <f>J170</f>
        <v>0</v>
      </c>
      <c r="L105" s="108"/>
    </row>
    <row r="106" spans="2:12" s="10" customFormat="1" ht="19.9" customHeight="1" hidden="1">
      <c r="B106" s="108"/>
      <c r="D106" s="109" t="s">
        <v>116</v>
      </c>
      <c r="E106" s="110"/>
      <c r="F106" s="110"/>
      <c r="G106" s="110"/>
      <c r="H106" s="110"/>
      <c r="I106" s="110"/>
      <c r="J106" s="111">
        <f>J172</f>
        <v>0</v>
      </c>
      <c r="L106" s="108"/>
    </row>
    <row r="107" spans="2:12" s="10" customFormat="1" ht="19.9" customHeight="1" hidden="1">
      <c r="B107" s="108"/>
      <c r="D107" s="109" t="s">
        <v>117</v>
      </c>
      <c r="E107" s="110"/>
      <c r="F107" s="110"/>
      <c r="G107" s="110"/>
      <c r="H107" s="110"/>
      <c r="I107" s="110"/>
      <c r="J107" s="111">
        <f>J179</f>
        <v>0</v>
      </c>
      <c r="L107" s="108"/>
    </row>
    <row r="108" spans="2:12" s="10" customFormat="1" ht="19.9" customHeight="1" hidden="1">
      <c r="B108" s="108"/>
      <c r="D108" s="109" t="s">
        <v>118</v>
      </c>
      <c r="E108" s="110"/>
      <c r="F108" s="110"/>
      <c r="G108" s="110"/>
      <c r="H108" s="110"/>
      <c r="I108" s="110"/>
      <c r="J108" s="111">
        <f>J182</f>
        <v>0</v>
      </c>
      <c r="L108" s="108"/>
    </row>
    <row r="109" spans="2:12" s="10" customFormat="1" ht="19.9" customHeight="1" hidden="1">
      <c r="B109" s="108"/>
      <c r="D109" s="109" t="s">
        <v>119</v>
      </c>
      <c r="E109" s="110"/>
      <c r="F109" s="110"/>
      <c r="G109" s="110"/>
      <c r="H109" s="110"/>
      <c r="I109" s="110"/>
      <c r="J109" s="111">
        <f>J185</f>
        <v>0</v>
      </c>
      <c r="L109" s="108"/>
    </row>
    <row r="110" spans="2:12" s="10" customFormat="1" ht="19.9" customHeight="1" hidden="1">
      <c r="B110" s="108"/>
      <c r="D110" s="109" t="s">
        <v>120</v>
      </c>
      <c r="E110" s="110"/>
      <c r="F110" s="110"/>
      <c r="G110" s="110"/>
      <c r="H110" s="110"/>
      <c r="I110" s="110"/>
      <c r="J110" s="111">
        <f>J187</f>
        <v>0</v>
      </c>
      <c r="L110" s="108"/>
    </row>
    <row r="111" spans="2:12" s="10" customFormat="1" ht="19.9" customHeight="1" hidden="1">
      <c r="B111" s="108"/>
      <c r="D111" s="109" t="s">
        <v>121</v>
      </c>
      <c r="E111" s="110"/>
      <c r="F111" s="110"/>
      <c r="G111" s="110"/>
      <c r="H111" s="110"/>
      <c r="I111" s="110"/>
      <c r="J111" s="111">
        <f>J190</f>
        <v>0</v>
      </c>
      <c r="L111" s="108"/>
    </row>
    <row r="112" spans="2:12" s="10" customFormat="1" ht="19.9" customHeight="1" hidden="1">
      <c r="B112" s="108"/>
      <c r="D112" s="109" t="s">
        <v>122</v>
      </c>
      <c r="E112" s="110"/>
      <c r="F112" s="110"/>
      <c r="G112" s="110"/>
      <c r="H112" s="110"/>
      <c r="I112" s="110"/>
      <c r="J112" s="111">
        <f>J196</f>
        <v>0</v>
      </c>
      <c r="L112" s="108"/>
    </row>
    <row r="113" spans="2:12" s="10" customFormat="1" ht="19.9" customHeight="1" hidden="1">
      <c r="B113" s="108"/>
      <c r="D113" s="109" t="s">
        <v>540</v>
      </c>
      <c r="E113" s="110"/>
      <c r="F113" s="110"/>
      <c r="G113" s="110"/>
      <c r="H113" s="110"/>
      <c r="I113" s="110"/>
      <c r="J113" s="111">
        <f>J207</f>
        <v>0</v>
      </c>
      <c r="L113" s="108"/>
    </row>
    <row r="114" spans="2:12" s="10" customFormat="1" ht="19.9" customHeight="1" hidden="1">
      <c r="B114" s="108"/>
      <c r="D114" s="109" t="s">
        <v>123</v>
      </c>
      <c r="E114" s="110"/>
      <c r="F114" s="110"/>
      <c r="G114" s="110"/>
      <c r="H114" s="110"/>
      <c r="I114" s="110"/>
      <c r="J114" s="111">
        <f>J210</f>
        <v>0</v>
      </c>
      <c r="L114" s="108"/>
    </row>
    <row r="115" spans="2:12" s="10" customFormat="1" ht="19.9" customHeight="1" hidden="1">
      <c r="B115" s="108"/>
      <c r="D115" s="109" t="s">
        <v>124</v>
      </c>
      <c r="E115" s="110"/>
      <c r="F115" s="110"/>
      <c r="G115" s="110"/>
      <c r="H115" s="110"/>
      <c r="I115" s="110"/>
      <c r="J115" s="111">
        <f>J218</f>
        <v>0</v>
      </c>
      <c r="L115" s="108"/>
    </row>
    <row r="116" spans="2:12" s="10" customFormat="1" ht="19.9" customHeight="1" hidden="1">
      <c r="B116" s="108"/>
      <c r="D116" s="109" t="s">
        <v>125</v>
      </c>
      <c r="E116" s="110"/>
      <c r="F116" s="110"/>
      <c r="G116" s="110"/>
      <c r="H116" s="110"/>
      <c r="I116" s="110"/>
      <c r="J116" s="111">
        <f>J231</f>
        <v>0</v>
      </c>
      <c r="L116" s="108"/>
    </row>
    <row r="117" spans="2:12" s="10" customFormat="1" ht="19.9" customHeight="1" hidden="1">
      <c r="B117" s="108"/>
      <c r="D117" s="109" t="s">
        <v>126</v>
      </c>
      <c r="E117" s="110"/>
      <c r="F117" s="110"/>
      <c r="G117" s="110"/>
      <c r="H117" s="110"/>
      <c r="I117" s="110"/>
      <c r="J117" s="111">
        <f>J237</f>
        <v>0</v>
      </c>
      <c r="L117" s="108"/>
    </row>
    <row r="118" spans="2:12" s="10" customFormat="1" ht="19.9" customHeight="1" hidden="1">
      <c r="B118" s="108"/>
      <c r="D118" s="109" t="s">
        <v>127</v>
      </c>
      <c r="E118" s="110"/>
      <c r="F118" s="110"/>
      <c r="G118" s="110"/>
      <c r="H118" s="110"/>
      <c r="I118" s="110"/>
      <c r="J118" s="111">
        <f>J246</f>
        <v>0</v>
      </c>
      <c r="L118" s="108"/>
    </row>
    <row r="119" spans="2:12" s="9" customFormat="1" ht="24.95" customHeight="1" hidden="1">
      <c r="B119" s="104"/>
      <c r="D119" s="105" t="s">
        <v>128</v>
      </c>
      <c r="E119" s="106"/>
      <c r="F119" s="106"/>
      <c r="G119" s="106"/>
      <c r="H119" s="106"/>
      <c r="I119" s="106"/>
      <c r="J119" s="107">
        <f>J251</f>
        <v>0</v>
      </c>
      <c r="L119" s="104"/>
    </row>
    <row r="120" spans="2:12" s="9" customFormat="1" ht="24.95" customHeight="1" hidden="1">
      <c r="B120" s="104"/>
      <c r="D120" s="105" t="s">
        <v>129</v>
      </c>
      <c r="E120" s="106"/>
      <c r="F120" s="106"/>
      <c r="G120" s="106"/>
      <c r="H120" s="106"/>
      <c r="I120" s="106"/>
      <c r="J120" s="107">
        <f>J253</f>
        <v>0</v>
      </c>
      <c r="L120" s="104"/>
    </row>
    <row r="121" spans="2:12" s="10" customFormat="1" ht="19.9" customHeight="1" hidden="1">
      <c r="B121" s="108"/>
      <c r="D121" s="109" t="s">
        <v>130</v>
      </c>
      <c r="E121" s="110"/>
      <c r="F121" s="110"/>
      <c r="G121" s="110"/>
      <c r="H121" s="110"/>
      <c r="I121" s="110"/>
      <c r="J121" s="111">
        <f>J254</f>
        <v>0</v>
      </c>
      <c r="L121" s="108"/>
    </row>
    <row r="122" spans="1:31" s="2" customFormat="1" ht="21.75" customHeight="1" hidden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6.95" customHeight="1" hidden="1">
      <c r="A123" s="27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ht="12" hidden="1"/>
    <row r="125" ht="12" hidden="1"/>
    <row r="126" ht="12" hidden="1"/>
    <row r="127" spans="1:31" s="2" customFormat="1" ht="6.95" customHeight="1">
      <c r="A127" s="27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2" customFormat="1" ht="24.95" customHeight="1">
      <c r="A128" s="27"/>
      <c r="B128" s="28"/>
      <c r="C128" s="19" t="s">
        <v>131</v>
      </c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2" customFormat="1" ht="6.95" customHeight="1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2" customFormat="1" ht="12" customHeight="1">
      <c r="A130" s="27"/>
      <c r="B130" s="28"/>
      <c r="C130" s="24" t="s">
        <v>14</v>
      </c>
      <c r="D130" s="27"/>
      <c r="E130" s="27"/>
      <c r="F130" s="27"/>
      <c r="G130" s="27"/>
      <c r="H130" s="27"/>
      <c r="I130" s="27"/>
      <c r="J130" s="27"/>
      <c r="K130" s="27"/>
      <c r="L130" s="3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s="2" customFormat="1" ht="16.5" customHeight="1">
      <c r="A131" s="27"/>
      <c r="B131" s="28"/>
      <c r="C131" s="27"/>
      <c r="D131" s="27"/>
      <c r="E131" s="319" t="str">
        <f>E7</f>
        <v>Oprava prostorů 1PP</v>
      </c>
      <c r="F131" s="320"/>
      <c r="G131" s="320"/>
      <c r="H131" s="320"/>
      <c r="I131" s="27"/>
      <c r="J131" s="27"/>
      <c r="K131" s="27"/>
      <c r="L131" s="3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s="2" customFormat="1" ht="12" customHeight="1">
      <c r="A132" s="27"/>
      <c r="B132" s="28"/>
      <c r="C132" s="24" t="s">
        <v>100</v>
      </c>
      <c r="D132" s="27"/>
      <c r="E132" s="27"/>
      <c r="F132" s="27"/>
      <c r="G132" s="27"/>
      <c r="H132" s="27"/>
      <c r="I132" s="27"/>
      <c r="J132" s="27"/>
      <c r="K132" s="27"/>
      <c r="L132" s="3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s="2" customFormat="1" ht="16.5" customHeight="1">
      <c r="A133" s="27"/>
      <c r="B133" s="28"/>
      <c r="C133" s="27"/>
      <c r="D133" s="27"/>
      <c r="E133" s="285" t="str">
        <f>E9</f>
        <v>UHK-4 - SO-04-Oprava prostorů sekce D</v>
      </c>
      <c r="F133" s="321"/>
      <c r="G133" s="321"/>
      <c r="H133" s="321"/>
      <c r="I133" s="27"/>
      <c r="J133" s="27"/>
      <c r="K133" s="27"/>
      <c r="L133" s="3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s="2" customFormat="1" ht="6.95" customHeight="1">
      <c r="A134" s="27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3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s="2" customFormat="1" ht="12" customHeight="1">
      <c r="A135" s="27"/>
      <c r="B135" s="28"/>
      <c r="C135" s="24" t="s">
        <v>18</v>
      </c>
      <c r="D135" s="27"/>
      <c r="E135" s="27"/>
      <c r="F135" s="22" t="str">
        <f>F12</f>
        <v>HK,Palachovy koleje č.p.1129-1135</v>
      </c>
      <c r="G135" s="27"/>
      <c r="H135" s="27"/>
      <c r="I135" s="24" t="s">
        <v>20</v>
      </c>
      <c r="J135" s="50" t="str">
        <f>IF(J12="","",J12)</f>
        <v>20. 3. 2022</v>
      </c>
      <c r="K135" s="27"/>
      <c r="L135" s="3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s="2" customFormat="1" ht="6.95" customHeight="1">
      <c r="A136" s="27"/>
      <c r="B136" s="28"/>
      <c r="C136" s="27"/>
      <c r="D136" s="27"/>
      <c r="E136" s="27"/>
      <c r="F136" s="27"/>
      <c r="G136" s="27"/>
      <c r="H136" s="27"/>
      <c r="I136" s="27"/>
      <c r="J136" s="27"/>
      <c r="K136" s="27"/>
      <c r="L136" s="3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s="2" customFormat="1" ht="15.2" customHeight="1">
      <c r="A137" s="27"/>
      <c r="B137" s="28"/>
      <c r="C137" s="24" t="s">
        <v>22</v>
      </c>
      <c r="D137" s="27"/>
      <c r="E137" s="27"/>
      <c r="F137" s="22" t="str">
        <f>E15</f>
        <v>Univerzita Hradec Králové</v>
      </c>
      <c r="G137" s="27"/>
      <c r="H137" s="27"/>
      <c r="I137" s="24" t="s">
        <v>28</v>
      </c>
      <c r="J137" s="25" t="str">
        <f>E21</f>
        <v>Pridos Hradec Králové</v>
      </c>
      <c r="K137" s="27"/>
      <c r="L137" s="3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s="2" customFormat="1" ht="15.2" customHeight="1">
      <c r="A138" s="27"/>
      <c r="B138" s="28"/>
      <c r="C138" s="24" t="s">
        <v>26</v>
      </c>
      <c r="D138" s="27"/>
      <c r="E138" s="27"/>
      <c r="F138" s="22" t="str">
        <f>IF(E18="","",E18)</f>
        <v>bude určen ve výběrovém řízení</v>
      </c>
      <c r="G138" s="27"/>
      <c r="H138" s="27"/>
      <c r="I138" s="24" t="s">
        <v>31</v>
      </c>
      <c r="J138" s="25" t="str">
        <f>E24</f>
        <v>Ing.Pavel Michálek</v>
      </c>
      <c r="K138" s="27"/>
      <c r="L138" s="3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s="2" customFormat="1" ht="10.35" customHeight="1">
      <c r="A139" s="27"/>
      <c r="B139" s="28"/>
      <c r="C139" s="27"/>
      <c r="D139" s="27"/>
      <c r="E139" s="27"/>
      <c r="F139" s="27"/>
      <c r="G139" s="27"/>
      <c r="H139" s="27"/>
      <c r="I139" s="27"/>
      <c r="J139" s="27"/>
      <c r="K139" s="27"/>
      <c r="L139" s="3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s="11" customFormat="1" ht="29.25" customHeight="1">
      <c r="A140" s="112"/>
      <c r="B140" s="113"/>
      <c r="C140" s="114" t="s">
        <v>132</v>
      </c>
      <c r="D140" s="115" t="s">
        <v>59</v>
      </c>
      <c r="E140" s="115" t="s">
        <v>55</v>
      </c>
      <c r="F140" s="115" t="s">
        <v>56</v>
      </c>
      <c r="G140" s="115" t="s">
        <v>133</v>
      </c>
      <c r="H140" s="115" t="s">
        <v>134</v>
      </c>
      <c r="I140" s="115" t="s">
        <v>135</v>
      </c>
      <c r="J140" s="115" t="s">
        <v>104</v>
      </c>
      <c r="K140" s="116" t="s">
        <v>136</v>
      </c>
      <c r="L140" s="117"/>
      <c r="M140" s="57" t="s">
        <v>1</v>
      </c>
      <c r="N140" s="58" t="s">
        <v>38</v>
      </c>
      <c r="O140" s="58" t="s">
        <v>137</v>
      </c>
      <c r="P140" s="58" t="s">
        <v>138</v>
      </c>
      <c r="Q140" s="58" t="s">
        <v>139</v>
      </c>
      <c r="R140" s="58" t="s">
        <v>140</v>
      </c>
      <c r="S140" s="58" t="s">
        <v>141</v>
      </c>
      <c r="T140" s="59" t="s">
        <v>142</v>
      </c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</row>
    <row r="141" spans="1:63" s="2" customFormat="1" ht="22.9" customHeight="1">
      <c r="A141" s="27"/>
      <c r="B141" s="28"/>
      <c r="C141" s="64" t="s">
        <v>143</v>
      </c>
      <c r="D141" s="27"/>
      <c r="E141" s="27"/>
      <c r="F141" s="27"/>
      <c r="G141" s="27"/>
      <c r="H141" s="27"/>
      <c r="I141" s="27"/>
      <c r="J141" s="118">
        <f>BK141</f>
        <v>0</v>
      </c>
      <c r="K141" s="27"/>
      <c r="L141" s="28"/>
      <c r="M141" s="60"/>
      <c r="N141" s="51"/>
      <c r="O141" s="61"/>
      <c r="P141" s="119">
        <f>P142+P164+P251+P253</f>
        <v>356.66056000000003</v>
      </c>
      <c r="Q141" s="61"/>
      <c r="R141" s="119">
        <f>R142+R164+R251+R253</f>
        <v>2.22142044</v>
      </c>
      <c r="S141" s="61"/>
      <c r="T141" s="120">
        <f>T142+T164+T251+T253</f>
        <v>2.3272908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T141" s="15" t="s">
        <v>73</v>
      </c>
      <c r="AU141" s="15" t="s">
        <v>106</v>
      </c>
      <c r="BK141" s="121">
        <f>BK142+BK164+BK251+BK253</f>
        <v>0</v>
      </c>
    </row>
    <row r="142" spans="2:63" s="12" customFormat="1" ht="25.9" customHeight="1">
      <c r="B142" s="122"/>
      <c r="D142" s="123" t="s">
        <v>73</v>
      </c>
      <c r="E142" s="124" t="s">
        <v>144</v>
      </c>
      <c r="F142" s="124" t="s">
        <v>145</v>
      </c>
      <c r="J142" s="125">
        <f>BK142</f>
        <v>0</v>
      </c>
      <c r="L142" s="122"/>
      <c r="M142" s="126"/>
      <c r="N142" s="127"/>
      <c r="O142" s="127"/>
      <c r="P142" s="128">
        <f>P143+P146+P148+P156+P162</f>
        <v>146.757378</v>
      </c>
      <c r="Q142" s="127"/>
      <c r="R142" s="128">
        <f>R143+R146+R148+R156+R162</f>
        <v>0.930841</v>
      </c>
      <c r="S142" s="127"/>
      <c r="T142" s="129">
        <f>T143+T146+T148+T156+T162</f>
        <v>0.73348</v>
      </c>
      <c r="AR142" s="123" t="s">
        <v>82</v>
      </c>
      <c r="AT142" s="130" t="s">
        <v>73</v>
      </c>
      <c r="AU142" s="130" t="s">
        <v>74</v>
      </c>
      <c r="AY142" s="123" t="s">
        <v>146</v>
      </c>
      <c r="BK142" s="131">
        <f>BK143+BK146+BK148+BK156+BK162</f>
        <v>0</v>
      </c>
    </row>
    <row r="143" spans="2:63" s="12" customFormat="1" ht="22.9" customHeight="1">
      <c r="B143" s="122"/>
      <c r="D143" s="123" t="s">
        <v>73</v>
      </c>
      <c r="E143" s="132" t="s">
        <v>147</v>
      </c>
      <c r="F143" s="132" t="s">
        <v>148</v>
      </c>
      <c r="J143" s="133">
        <f>BK143</f>
        <v>0</v>
      </c>
      <c r="L143" s="122"/>
      <c r="M143" s="126"/>
      <c r="N143" s="127"/>
      <c r="O143" s="127"/>
      <c r="P143" s="128">
        <f>SUM(P144:P145)</f>
        <v>2.5216000000000003</v>
      </c>
      <c r="Q143" s="127"/>
      <c r="R143" s="128">
        <f>SUM(R144:R145)</f>
        <v>0.255712</v>
      </c>
      <c r="S143" s="127"/>
      <c r="T143" s="129">
        <f>SUM(T144:T145)</f>
        <v>0</v>
      </c>
      <c r="AR143" s="123" t="s">
        <v>82</v>
      </c>
      <c r="AT143" s="130" t="s">
        <v>73</v>
      </c>
      <c r="AU143" s="130" t="s">
        <v>82</v>
      </c>
      <c r="AY143" s="123" t="s">
        <v>146</v>
      </c>
      <c r="BK143" s="131">
        <f>SUM(BK144:BK145)</f>
        <v>0</v>
      </c>
    </row>
    <row r="144" spans="1:65" s="2" customFormat="1" ht="16.5" customHeight="1">
      <c r="A144" s="27"/>
      <c r="B144" s="134"/>
      <c r="C144" s="135" t="s">
        <v>82</v>
      </c>
      <c r="D144" s="135" t="s">
        <v>149</v>
      </c>
      <c r="E144" s="136" t="s">
        <v>150</v>
      </c>
      <c r="F144" s="137" t="s">
        <v>151</v>
      </c>
      <c r="G144" s="138" t="s">
        <v>152</v>
      </c>
      <c r="H144" s="139">
        <v>3.2</v>
      </c>
      <c r="I144" s="381"/>
      <c r="J144" s="140">
        <f>ROUND(I144*H144,2)</f>
        <v>0</v>
      </c>
      <c r="K144" s="137" t="s">
        <v>153</v>
      </c>
      <c r="L144" s="28"/>
      <c r="M144" s="141" t="s">
        <v>1</v>
      </c>
      <c r="N144" s="142" t="s">
        <v>40</v>
      </c>
      <c r="O144" s="143">
        <v>0.788</v>
      </c>
      <c r="P144" s="143">
        <f>O144*H144</f>
        <v>2.5216000000000003</v>
      </c>
      <c r="Q144" s="143">
        <v>0.07991</v>
      </c>
      <c r="R144" s="143">
        <f>Q144*H144</f>
        <v>0.255712</v>
      </c>
      <c r="S144" s="143">
        <v>0</v>
      </c>
      <c r="T144" s="144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45" t="s">
        <v>154</v>
      </c>
      <c r="AT144" s="145" t="s">
        <v>149</v>
      </c>
      <c r="AU144" s="145" t="s">
        <v>155</v>
      </c>
      <c r="AY144" s="15" t="s">
        <v>146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5" t="s">
        <v>155</v>
      </c>
      <c r="BK144" s="146">
        <f>ROUND(I144*H144,2)</f>
        <v>0</v>
      </c>
      <c r="BL144" s="15" t="s">
        <v>154</v>
      </c>
      <c r="BM144" s="145" t="s">
        <v>156</v>
      </c>
    </row>
    <row r="145" spans="2:51" s="13" customFormat="1" ht="12">
      <c r="B145" s="147"/>
      <c r="D145" s="148" t="s">
        <v>157</v>
      </c>
      <c r="E145" s="149" t="s">
        <v>1</v>
      </c>
      <c r="F145" s="150" t="s">
        <v>158</v>
      </c>
      <c r="H145" s="151">
        <v>3.2</v>
      </c>
      <c r="I145" s="505"/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155</v>
      </c>
      <c r="AV145" s="13" t="s">
        <v>155</v>
      </c>
      <c r="AW145" s="13" t="s">
        <v>30</v>
      </c>
      <c r="AX145" s="13" t="s">
        <v>82</v>
      </c>
      <c r="AY145" s="149" t="s">
        <v>146</v>
      </c>
    </row>
    <row r="146" spans="2:63" s="12" customFormat="1" ht="22.9" customHeight="1">
      <c r="B146" s="122"/>
      <c r="D146" s="123" t="s">
        <v>73</v>
      </c>
      <c r="E146" s="132" t="s">
        <v>159</v>
      </c>
      <c r="F146" s="132" t="s">
        <v>160</v>
      </c>
      <c r="I146" s="504"/>
      <c r="J146" s="133">
        <f>BK146</f>
        <v>0</v>
      </c>
      <c r="L146" s="122"/>
      <c r="M146" s="126"/>
      <c r="N146" s="127"/>
      <c r="O146" s="127"/>
      <c r="P146" s="128">
        <f>P147</f>
        <v>53.416799999999995</v>
      </c>
      <c r="Q146" s="127"/>
      <c r="R146" s="128">
        <f>R147</f>
        <v>0.6499044</v>
      </c>
      <c r="S146" s="127"/>
      <c r="T146" s="129">
        <f>T147</f>
        <v>0</v>
      </c>
      <c r="AR146" s="123" t="s">
        <v>82</v>
      </c>
      <c r="AT146" s="130" t="s">
        <v>73</v>
      </c>
      <c r="AU146" s="130" t="s">
        <v>82</v>
      </c>
      <c r="AY146" s="123" t="s">
        <v>146</v>
      </c>
      <c r="BK146" s="131">
        <f>BK147</f>
        <v>0</v>
      </c>
    </row>
    <row r="147" spans="1:65" s="2" customFormat="1" ht="24.2" customHeight="1">
      <c r="A147" s="27"/>
      <c r="B147" s="134"/>
      <c r="C147" s="135" t="s">
        <v>155</v>
      </c>
      <c r="D147" s="135" t="s">
        <v>149</v>
      </c>
      <c r="E147" s="136" t="s">
        <v>161</v>
      </c>
      <c r="F147" s="137" t="s">
        <v>162</v>
      </c>
      <c r="G147" s="138" t="s">
        <v>152</v>
      </c>
      <c r="H147" s="139">
        <v>148.38</v>
      </c>
      <c r="I147" s="381"/>
      <c r="J147" s="140">
        <f>ROUND(I147*H147,2)</f>
        <v>0</v>
      </c>
      <c r="K147" s="137" t="s">
        <v>153</v>
      </c>
      <c r="L147" s="28"/>
      <c r="M147" s="141" t="s">
        <v>1</v>
      </c>
      <c r="N147" s="142" t="s">
        <v>40</v>
      </c>
      <c r="O147" s="143">
        <v>0.36</v>
      </c>
      <c r="P147" s="143">
        <f>O147*H147</f>
        <v>53.416799999999995</v>
      </c>
      <c r="Q147" s="143">
        <v>0.00438</v>
      </c>
      <c r="R147" s="143">
        <f>Q147*H147</f>
        <v>0.6499044</v>
      </c>
      <c r="S147" s="143">
        <v>0</v>
      </c>
      <c r="T147" s="144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45" t="s">
        <v>154</v>
      </c>
      <c r="AT147" s="145" t="s">
        <v>149</v>
      </c>
      <c r="AU147" s="145" t="s">
        <v>155</v>
      </c>
      <c r="AY147" s="15" t="s">
        <v>146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5" t="s">
        <v>155</v>
      </c>
      <c r="BK147" s="146">
        <f>ROUND(I147*H147,2)</f>
        <v>0</v>
      </c>
      <c r="BL147" s="15" t="s">
        <v>154</v>
      </c>
      <c r="BM147" s="145" t="s">
        <v>500</v>
      </c>
    </row>
    <row r="148" spans="2:63" s="12" customFormat="1" ht="22.9" customHeight="1">
      <c r="B148" s="122"/>
      <c r="D148" s="123" t="s">
        <v>73</v>
      </c>
      <c r="E148" s="132" t="s">
        <v>164</v>
      </c>
      <c r="F148" s="132" t="s">
        <v>165</v>
      </c>
      <c r="I148" s="504"/>
      <c r="J148" s="133">
        <f>BK148</f>
        <v>0</v>
      </c>
      <c r="L148" s="122"/>
      <c r="M148" s="126"/>
      <c r="N148" s="127"/>
      <c r="O148" s="127"/>
      <c r="P148" s="128">
        <f>SUM(P149:P155)</f>
        <v>83.8728</v>
      </c>
      <c r="Q148" s="127"/>
      <c r="R148" s="128">
        <f>SUM(R149:R155)</f>
        <v>0.0252246</v>
      </c>
      <c r="S148" s="127"/>
      <c r="T148" s="129">
        <f>SUM(T149:T155)</f>
        <v>0.73348</v>
      </c>
      <c r="AR148" s="123" t="s">
        <v>82</v>
      </c>
      <c r="AT148" s="130" t="s">
        <v>73</v>
      </c>
      <c r="AU148" s="130" t="s">
        <v>82</v>
      </c>
      <c r="AY148" s="123" t="s">
        <v>146</v>
      </c>
      <c r="BK148" s="131">
        <f>SUM(BK149:BK155)</f>
        <v>0</v>
      </c>
    </row>
    <row r="149" spans="1:65" s="2" customFormat="1" ht="33" customHeight="1">
      <c r="A149" s="27"/>
      <c r="B149" s="134"/>
      <c r="C149" s="135" t="s">
        <v>147</v>
      </c>
      <c r="D149" s="135" t="s">
        <v>149</v>
      </c>
      <c r="E149" s="136" t="s">
        <v>166</v>
      </c>
      <c r="F149" s="137" t="s">
        <v>167</v>
      </c>
      <c r="G149" s="138" t="s">
        <v>152</v>
      </c>
      <c r="H149" s="139">
        <v>148.38</v>
      </c>
      <c r="I149" s="381"/>
      <c r="J149" s="140">
        <f>ROUND(I149*H149,2)</f>
        <v>0</v>
      </c>
      <c r="K149" s="137" t="s">
        <v>153</v>
      </c>
      <c r="L149" s="28"/>
      <c r="M149" s="141" t="s">
        <v>1</v>
      </c>
      <c r="N149" s="142" t="s">
        <v>40</v>
      </c>
      <c r="O149" s="143">
        <v>0.105</v>
      </c>
      <c r="P149" s="143">
        <f>O149*H149</f>
        <v>15.579899999999999</v>
      </c>
      <c r="Q149" s="143">
        <v>0.00013</v>
      </c>
      <c r="R149" s="143">
        <f>Q149*H149</f>
        <v>0.019289399999999998</v>
      </c>
      <c r="S149" s="143">
        <v>0</v>
      </c>
      <c r="T149" s="144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45" t="s">
        <v>154</v>
      </c>
      <c r="AT149" s="145" t="s">
        <v>149</v>
      </c>
      <c r="AU149" s="145" t="s">
        <v>155</v>
      </c>
      <c r="AY149" s="15" t="s">
        <v>146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5" t="s">
        <v>155</v>
      </c>
      <c r="BK149" s="146">
        <f>ROUND(I149*H149,2)</f>
        <v>0</v>
      </c>
      <c r="BL149" s="15" t="s">
        <v>154</v>
      </c>
      <c r="BM149" s="145" t="s">
        <v>168</v>
      </c>
    </row>
    <row r="150" spans="1:65" s="2" customFormat="1" ht="24.2" customHeight="1">
      <c r="A150" s="27"/>
      <c r="B150" s="134"/>
      <c r="C150" s="135" t="s">
        <v>154</v>
      </c>
      <c r="D150" s="135" t="s">
        <v>149</v>
      </c>
      <c r="E150" s="136" t="s">
        <v>170</v>
      </c>
      <c r="F150" s="137" t="s">
        <v>171</v>
      </c>
      <c r="G150" s="138" t="s">
        <v>152</v>
      </c>
      <c r="H150" s="139">
        <v>148.38</v>
      </c>
      <c r="I150" s="381"/>
      <c r="J150" s="140">
        <f>ROUND(I150*H150,2)</f>
        <v>0</v>
      </c>
      <c r="K150" s="137" t="s">
        <v>153</v>
      </c>
      <c r="L150" s="28"/>
      <c r="M150" s="141" t="s">
        <v>1</v>
      </c>
      <c r="N150" s="142" t="s">
        <v>40</v>
      </c>
      <c r="O150" s="143">
        <v>0.308</v>
      </c>
      <c r="P150" s="143">
        <f>O150*H150</f>
        <v>45.70104</v>
      </c>
      <c r="Q150" s="143">
        <v>4E-05</v>
      </c>
      <c r="R150" s="143">
        <f>Q150*H150</f>
        <v>0.005935200000000001</v>
      </c>
      <c r="S150" s="143">
        <v>0</v>
      </c>
      <c r="T150" s="144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45" t="s">
        <v>154</v>
      </c>
      <c r="AT150" s="145" t="s">
        <v>149</v>
      </c>
      <c r="AU150" s="145" t="s">
        <v>155</v>
      </c>
      <c r="AY150" s="15" t="s">
        <v>146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5" t="s">
        <v>155</v>
      </c>
      <c r="BK150" s="146">
        <f>ROUND(I150*H150,2)</f>
        <v>0</v>
      </c>
      <c r="BL150" s="15" t="s">
        <v>154</v>
      </c>
      <c r="BM150" s="145" t="s">
        <v>172</v>
      </c>
    </row>
    <row r="151" spans="1:65" s="2" customFormat="1" ht="21.75" customHeight="1">
      <c r="A151" s="27"/>
      <c r="B151" s="134"/>
      <c r="C151" s="135" t="s">
        <v>173</v>
      </c>
      <c r="D151" s="135" t="s">
        <v>149</v>
      </c>
      <c r="E151" s="136" t="s">
        <v>174</v>
      </c>
      <c r="F151" s="137" t="s">
        <v>175</v>
      </c>
      <c r="G151" s="138" t="s">
        <v>152</v>
      </c>
      <c r="H151" s="139">
        <v>63.21</v>
      </c>
      <c r="I151" s="381"/>
      <c r="J151" s="140">
        <f>ROUND(I151*H151,2)</f>
        <v>0</v>
      </c>
      <c r="K151" s="137" t="s">
        <v>153</v>
      </c>
      <c r="L151" s="28"/>
      <c r="M151" s="141" t="s">
        <v>1</v>
      </c>
      <c r="N151" s="142" t="s">
        <v>40</v>
      </c>
      <c r="O151" s="143">
        <v>0.306</v>
      </c>
      <c r="P151" s="143">
        <f>O151*H151</f>
        <v>19.34226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5" t="s">
        <v>154</v>
      </c>
      <c r="AT151" s="145" t="s">
        <v>149</v>
      </c>
      <c r="AU151" s="145" t="s">
        <v>155</v>
      </c>
      <c r="AY151" s="15" t="s">
        <v>146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5" t="s">
        <v>155</v>
      </c>
      <c r="BK151" s="146">
        <f>ROUND(I151*H151,2)</f>
        <v>0</v>
      </c>
      <c r="BL151" s="15" t="s">
        <v>154</v>
      </c>
      <c r="BM151" s="145" t="s">
        <v>176</v>
      </c>
    </row>
    <row r="152" spans="1:65" s="2" customFormat="1" ht="24.2" customHeight="1">
      <c r="A152" s="27"/>
      <c r="B152" s="134"/>
      <c r="C152" s="135" t="s">
        <v>159</v>
      </c>
      <c r="D152" s="135" t="s">
        <v>149</v>
      </c>
      <c r="E152" s="136" t="s">
        <v>177</v>
      </c>
      <c r="F152" s="137" t="s">
        <v>178</v>
      </c>
      <c r="G152" s="138" t="s">
        <v>152</v>
      </c>
      <c r="H152" s="139">
        <v>1.8</v>
      </c>
      <c r="I152" s="381"/>
      <c r="J152" s="140">
        <f>ROUND(I152*H152,2)</f>
        <v>0</v>
      </c>
      <c r="K152" s="137" t="s">
        <v>153</v>
      </c>
      <c r="L152" s="28"/>
      <c r="M152" s="141" t="s">
        <v>1</v>
      </c>
      <c r="N152" s="142" t="s">
        <v>40</v>
      </c>
      <c r="O152" s="143">
        <v>0.162</v>
      </c>
      <c r="P152" s="143">
        <f>O152*H152</f>
        <v>0.2916</v>
      </c>
      <c r="Q152" s="143">
        <v>0</v>
      </c>
      <c r="R152" s="143">
        <f>Q152*H152</f>
        <v>0</v>
      </c>
      <c r="S152" s="143">
        <v>0.035</v>
      </c>
      <c r="T152" s="144">
        <f>S152*H152</f>
        <v>0.06300000000000001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45" t="s">
        <v>154</v>
      </c>
      <c r="AT152" s="145" t="s">
        <v>149</v>
      </c>
      <c r="AU152" s="145" t="s">
        <v>155</v>
      </c>
      <c r="AY152" s="15" t="s">
        <v>146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5" t="s">
        <v>155</v>
      </c>
      <c r="BK152" s="146">
        <f>ROUND(I152*H152,2)</f>
        <v>0</v>
      </c>
      <c r="BL152" s="15" t="s">
        <v>154</v>
      </c>
      <c r="BM152" s="145" t="s">
        <v>179</v>
      </c>
    </row>
    <row r="153" spans="2:51" s="13" customFormat="1" ht="12">
      <c r="B153" s="147"/>
      <c r="D153" s="148" t="s">
        <v>157</v>
      </c>
      <c r="E153" s="149" t="s">
        <v>1</v>
      </c>
      <c r="F153" s="150" t="s">
        <v>542</v>
      </c>
      <c r="H153" s="151">
        <v>1.8</v>
      </c>
      <c r="I153" s="505"/>
      <c r="L153" s="147"/>
      <c r="M153" s="152"/>
      <c r="N153" s="153"/>
      <c r="O153" s="153"/>
      <c r="P153" s="153"/>
      <c r="Q153" s="153"/>
      <c r="R153" s="153"/>
      <c r="S153" s="153"/>
      <c r="T153" s="154"/>
      <c r="AT153" s="149" t="s">
        <v>157</v>
      </c>
      <c r="AU153" s="149" t="s">
        <v>155</v>
      </c>
      <c r="AV153" s="13" t="s">
        <v>155</v>
      </c>
      <c r="AW153" s="13" t="s">
        <v>30</v>
      </c>
      <c r="AX153" s="13" t="s">
        <v>82</v>
      </c>
      <c r="AY153" s="149" t="s">
        <v>146</v>
      </c>
    </row>
    <row r="154" spans="1:65" s="2" customFormat="1" ht="24.2" customHeight="1">
      <c r="A154" s="27"/>
      <c r="B154" s="134"/>
      <c r="C154" s="135" t="s">
        <v>181</v>
      </c>
      <c r="D154" s="135" t="s">
        <v>149</v>
      </c>
      <c r="E154" s="136" t="s">
        <v>187</v>
      </c>
      <c r="F154" s="137" t="s">
        <v>188</v>
      </c>
      <c r="G154" s="138" t="s">
        <v>152</v>
      </c>
      <c r="H154" s="139">
        <v>9.86</v>
      </c>
      <c r="I154" s="381"/>
      <c r="J154" s="140">
        <f>ROUND(I154*H154,2)</f>
        <v>0</v>
      </c>
      <c r="K154" s="137" t="s">
        <v>153</v>
      </c>
      <c r="L154" s="28"/>
      <c r="M154" s="141" t="s">
        <v>1</v>
      </c>
      <c r="N154" s="142" t="s">
        <v>40</v>
      </c>
      <c r="O154" s="143">
        <v>0.3</v>
      </c>
      <c r="P154" s="143">
        <f>O154*H154</f>
        <v>2.9579999999999997</v>
      </c>
      <c r="Q154" s="143">
        <v>0</v>
      </c>
      <c r="R154" s="143">
        <f>Q154*H154</f>
        <v>0</v>
      </c>
      <c r="S154" s="143">
        <v>0.068</v>
      </c>
      <c r="T154" s="144">
        <f>S154*H154</f>
        <v>0.67048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45" t="s">
        <v>154</v>
      </c>
      <c r="AT154" s="145" t="s">
        <v>149</v>
      </c>
      <c r="AU154" s="145" t="s">
        <v>155</v>
      </c>
      <c r="AY154" s="15" t="s">
        <v>146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5" t="s">
        <v>155</v>
      </c>
      <c r="BK154" s="146">
        <f>ROUND(I154*H154,2)</f>
        <v>0</v>
      </c>
      <c r="BL154" s="15" t="s">
        <v>154</v>
      </c>
      <c r="BM154" s="145" t="s">
        <v>189</v>
      </c>
    </row>
    <row r="155" spans="2:51" s="13" customFormat="1" ht="12">
      <c r="B155" s="147"/>
      <c r="D155" s="148" t="s">
        <v>157</v>
      </c>
      <c r="E155" s="149" t="s">
        <v>1</v>
      </c>
      <c r="F155" s="150" t="s">
        <v>544</v>
      </c>
      <c r="H155" s="151">
        <v>9.86</v>
      </c>
      <c r="I155" s="505"/>
      <c r="L155" s="147"/>
      <c r="M155" s="152"/>
      <c r="N155" s="153"/>
      <c r="O155" s="153"/>
      <c r="P155" s="153"/>
      <c r="Q155" s="153"/>
      <c r="R155" s="153"/>
      <c r="S155" s="153"/>
      <c r="T155" s="154"/>
      <c r="AT155" s="149" t="s">
        <v>157</v>
      </c>
      <c r="AU155" s="149" t="s">
        <v>155</v>
      </c>
      <c r="AV155" s="13" t="s">
        <v>155</v>
      </c>
      <c r="AW155" s="13" t="s">
        <v>30</v>
      </c>
      <c r="AX155" s="13" t="s">
        <v>82</v>
      </c>
      <c r="AY155" s="149" t="s">
        <v>146</v>
      </c>
    </row>
    <row r="156" spans="2:63" s="12" customFormat="1" ht="22.9" customHeight="1">
      <c r="B156" s="122"/>
      <c r="D156" s="123" t="s">
        <v>73</v>
      </c>
      <c r="E156" s="132" t="s">
        <v>191</v>
      </c>
      <c r="F156" s="132" t="s">
        <v>192</v>
      </c>
      <c r="I156" s="504"/>
      <c r="J156" s="133">
        <f>BK156</f>
        <v>0</v>
      </c>
      <c r="L156" s="122"/>
      <c r="M156" s="126"/>
      <c r="N156" s="127"/>
      <c r="O156" s="127"/>
      <c r="P156" s="128">
        <f>SUM(P157:P161)</f>
        <v>6.172517</v>
      </c>
      <c r="Q156" s="127"/>
      <c r="R156" s="128">
        <f>SUM(R157:R161)</f>
        <v>0</v>
      </c>
      <c r="S156" s="127"/>
      <c r="T156" s="129">
        <f>SUM(T157:T161)</f>
        <v>0</v>
      </c>
      <c r="AR156" s="123" t="s">
        <v>82</v>
      </c>
      <c r="AT156" s="130" t="s">
        <v>73</v>
      </c>
      <c r="AU156" s="130" t="s">
        <v>82</v>
      </c>
      <c r="AY156" s="123" t="s">
        <v>146</v>
      </c>
      <c r="BK156" s="131">
        <f>SUM(BK157:BK161)</f>
        <v>0</v>
      </c>
    </row>
    <row r="157" spans="1:65" s="2" customFormat="1" ht="24.2" customHeight="1">
      <c r="A157" s="27"/>
      <c r="B157" s="134"/>
      <c r="C157" s="135" t="s">
        <v>186</v>
      </c>
      <c r="D157" s="135" t="s">
        <v>149</v>
      </c>
      <c r="E157" s="136" t="s">
        <v>193</v>
      </c>
      <c r="F157" s="137" t="s">
        <v>194</v>
      </c>
      <c r="G157" s="138" t="s">
        <v>195</v>
      </c>
      <c r="H157" s="139">
        <v>2.375</v>
      </c>
      <c r="I157" s="381"/>
      <c r="J157" s="140">
        <f>ROUND(I157*H157,2)</f>
        <v>0</v>
      </c>
      <c r="K157" s="137" t="s">
        <v>153</v>
      </c>
      <c r="L157" s="28"/>
      <c r="M157" s="141" t="s">
        <v>1</v>
      </c>
      <c r="N157" s="142" t="s">
        <v>40</v>
      </c>
      <c r="O157" s="143">
        <v>2.42</v>
      </c>
      <c r="P157" s="143">
        <f>O157*H157</f>
        <v>5.7475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45" t="s">
        <v>154</v>
      </c>
      <c r="AT157" s="145" t="s">
        <v>149</v>
      </c>
      <c r="AU157" s="145" t="s">
        <v>155</v>
      </c>
      <c r="AY157" s="15" t="s">
        <v>146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5" t="s">
        <v>155</v>
      </c>
      <c r="BK157" s="146">
        <f>ROUND(I157*H157,2)</f>
        <v>0</v>
      </c>
      <c r="BL157" s="15" t="s">
        <v>154</v>
      </c>
      <c r="BM157" s="145" t="s">
        <v>196</v>
      </c>
    </row>
    <row r="158" spans="1:65" s="2" customFormat="1" ht="24.2" customHeight="1">
      <c r="A158" s="27"/>
      <c r="B158" s="134"/>
      <c r="C158" s="135" t="s">
        <v>164</v>
      </c>
      <c r="D158" s="135" t="s">
        <v>149</v>
      </c>
      <c r="E158" s="136" t="s">
        <v>198</v>
      </c>
      <c r="F158" s="137" t="s">
        <v>199</v>
      </c>
      <c r="G158" s="138" t="s">
        <v>195</v>
      </c>
      <c r="H158" s="139">
        <v>2.375</v>
      </c>
      <c r="I158" s="381"/>
      <c r="J158" s="140">
        <f>ROUND(I158*H158,2)</f>
        <v>0</v>
      </c>
      <c r="K158" s="137" t="s">
        <v>153</v>
      </c>
      <c r="L158" s="28"/>
      <c r="M158" s="141" t="s">
        <v>1</v>
      </c>
      <c r="N158" s="142" t="s">
        <v>40</v>
      </c>
      <c r="O158" s="143">
        <v>0.125</v>
      </c>
      <c r="P158" s="143">
        <f>O158*H158</f>
        <v>0.296875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45" t="s">
        <v>154</v>
      </c>
      <c r="AT158" s="145" t="s">
        <v>149</v>
      </c>
      <c r="AU158" s="145" t="s">
        <v>155</v>
      </c>
      <c r="AY158" s="15" t="s">
        <v>146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5" t="s">
        <v>155</v>
      </c>
      <c r="BK158" s="146">
        <f>ROUND(I158*H158,2)</f>
        <v>0</v>
      </c>
      <c r="BL158" s="15" t="s">
        <v>154</v>
      </c>
      <c r="BM158" s="145" t="s">
        <v>200</v>
      </c>
    </row>
    <row r="159" spans="1:65" s="2" customFormat="1" ht="24.2" customHeight="1">
      <c r="A159" s="27"/>
      <c r="B159" s="134"/>
      <c r="C159" s="135" t="s">
        <v>197</v>
      </c>
      <c r="D159" s="135" t="s">
        <v>149</v>
      </c>
      <c r="E159" s="136" t="s">
        <v>202</v>
      </c>
      <c r="F159" s="137" t="s">
        <v>203</v>
      </c>
      <c r="G159" s="138" t="s">
        <v>195</v>
      </c>
      <c r="H159" s="139">
        <v>21.357</v>
      </c>
      <c r="I159" s="381"/>
      <c r="J159" s="140">
        <f>ROUND(I159*H159,2)</f>
        <v>0</v>
      </c>
      <c r="K159" s="137" t="s">
        <v>153</v>
      </c>
      <c r="L159" s="28"/>
      <c r="M159" s="141" t="s">
        <v>1</v>
      </c>
      <c r="N159" s="142" t="s">
        <v>40</v>
      </c>
      <c r="O159" s="143">
        <v>0.006</v>
      </c>
      <c r="P159" s="143">
        <f>O159*H159</f>
        <v>0.128142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45" t="s">
        <v>154</v>
      </c>
      <c r="AT159" s="145" t="s">
        <v>149</v>
      </c>
      <c r="AU159" s="145" t="s">
        <v>155</v>
      </c>
      <c r="AY159" s="15" t="s">
        <v>146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5" t="s">
        <v>155</v>
      </c>
      <c r="BK159" s="146">
        <f>ROUND(I159*H159,2)</f>
        <v>0</v>
      </c>
      <c r="BL159" s="15" t="s">
        <v>154</v>
      </c>
      <c r="BM159" s="145" t="s">
        <v>204</v>
      </c>
    </row>
    <row r="160" spans="2:51" s="13" customFormat="1" ht="12">
      <c r="B160" s="147"/>
      <c r="D160" s="148" t="s">
        <v>157</v>
      </c>
      <c r="E160" s="149" t="s">
        <v>1</v>
      </c>
      <c r="F160" s="150" t="s">
        <v>617</v>
      </c>
      <c r="H160" s="151">
        <v>21.357</v>
      </c>
      <c r="I160" s="505"/>
      <c r="L160" s="147"/>
      <c r="M160" s="152"/>
      <c r="N160" s="153"/>
      <c r="O160" s="153"/>
      <c r="P160" s="153"/>
      <c r="Q160" s="153"/>
      <c r="R160" s="153"/>
      <c r="S160" s="153"/>
      <c r="T160" s="154"/>
      <c r="AT160" s="149" t="s">
        <v>157</v>
      </c>
      <c r="AU160" s="149" t="s">
        <v>155</v>
      </c>
      <c r="AV160" s="13" t="s">
        <v>155</v>
      </c>
      <c r="AW160" s="13" t="s">
        <v>30</v>
      </c>
      <c r="AX160" s="13" t="s">
        <v>82</v>
      </c>
      <c r="AY160" s="149" t="s">
        <v>146</v>
      </c>
    </row>
    <row r="161" spans="1:65" s="2" customFormat="1" ht="33" customHeight="1">
      <c r="A161" s="27"/>
      <c r="B161" s="134"/>
      <c r="C161" s="135" t="s">
        <v>201</v>
      </c>
      <c r="D161" s="135" t="s">
        <v>149</v>
      </c>
      <c r="E161" s="136" t="s">
        <v>207</v>
      </c>
      <c r="F161" s="137" t="s">
        <v>208</v>
      </c>
      <c r="G161" s="138" t="s">
        <v>195</v>
      </c>
      <c r="H161" s="139">
        <v>2.373</v>
      </c>
      <c r="I161" s="381"/>
      <c r="J161" s="140">
        <f>ROUND(I161*H161,2)</f>
        <v>0</v>
      </c>
      <c r="K161" s="137" t="s">
        <v>153</v>
      </c>
      <c r="L161" s="28"/>
      <c r="M161" s="141" t="s">
        <v>1</v>
      </c>
      <c r="N161" s="142" t="s">
        <v>40</v>
      </c>
      <c r="O161" s="143">
        <v>0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45" t="s">
        <v>154</v>
      </c>
      <c r="AT161" s="145" t="s">
        <v>149</v>
      </c>
      <c r="AU161" s="145" t="s">
        <v>155</v>
      </c>
      <c r="AY161" s="15" t="s">
        <v>146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5" t="s">
        <v>155</v>
      </c>
      <c r="BK161" s="146">
        <f>ROUND(I161*H161,2)</f>
        <v>0</v>
      </c>
      <c r="BL161" s="15" t="s">
        <v>154</v>
      </c>
      <c r="BM161" s="145" t="s">
        <v>209</v>
      </c>
    </row>
    <row r="162" spans="2:63" s="12" customFormat="1" ht="22.9" customHeight="1">
      <c r="B162" s="122"/>
      <c r="D162" s="123" t="s">
        <v>73</v>
      </c>
      <c r="E162" s="132" t="s">
        <v>210</v>
      </c>
      <c r="F162" s="132" t="s">
        <v>211</v>
      </c>
      <c r="I162" s="504"/>
      <c r="J162" s="133">
        <f>BK162</f>
        <v>0</v>
      </c>
      <c r="L162" s="122"/>
      <c r="M162" s="126"/>
      <c r="N162" s="127"/>
      <c r="O162" s="127"/>
      <c r="P162" s="128">
        <f>P163</f>
        <v>0.773661</v>
      </c>
      <c r="Q162" s="127"/>
      <c r="R162" s="128">
        <f>R163</f>
        <v>0</v>
      </c>
      <c r="S162" s="127"/>
      <c r="T162" s="129">
        <f>T163</f>
        <v>0</v>
      </c>
      <c r="AR162" s="123" t="s">
        <v>82</v>
      </c>
      <c r="AT162" s="130" t="s">
        <v>73</v>
      </c>
      <c r="AU162" s="130" t="s">
        <v>82</v>
      </c>
      <c r="AY162" s="123" t="s">
        <v>146</v>
      </c>
      <c r="BK162" s="131">
        <f>BK163</f>
        <v>0</v>
      </c>
    </row>
    <row r="163" spans="1:65" s="2" customFormat="1" ht="16.5" customHeight="1">
      <c r="A163" s="27"/>
      <c r="B163" s="134"/>
      <c r="C163" s="135" t="s">
        <v>206</v>
      </c>
      <c r="D163" s="135" t="s">
        <v>149</v>
      </c>
      <c r="E163" s="136" t="s">
        <v>213</v>
      </c>
      <c r="F163" s="137" t="s">
        <v>214</v>
      </c>
      <c r="G163" s="138" t="s">
        <v>195</v>
      </c>
      <c r="H163" s="139">
        <v>0.931</v>
      </c>
      <c r="I163" s="381"/>
      <c r="J163" s="140">
        <f>ROUND(I163*H163,2)</f>
        <v>0</v>
      </c>
      <c r="K163" s="137" t="s">
        <v>153</v>
      </c>
      <c r="L163" s="28"/>
      <c r="M163" s="141" t="s">
        <v>1</v>
      </c>
      <c r="N163" s="142" t="s">
        <v>40</v>
      </c>
      <c r="O163" s="143">
        <v>0.831</v>
      </c>
      <c r="P163" s="143">
        <f>O163*H163</f>
        <v>0.773661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45" t="s">
        <v>154</v>
      </c>
      <c r="AT163" s="145" t="s">
        <v>149</v>
      </c>
      <c r="AU163" s="145" t="s">
        <v>155</v>
      </c>
      <c r="AY163" s="15" t="s">
        <v>146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5" t="s">
        <v>155</v>
      </c>
      <c r="BK163" s="146">
        <f>ROUND(I163*H163,2)</f>
        <v>0</v>
      </c>
      <c r="BL163" s="15" t="s">
        <v>154</v>
      </c>
      <c r="BM163" s="145" t="s">
        <v>215</v>
      </c>
    </row>
    <row r="164" spans="2:63" s="12" customFormat="1" ht="25.9" customHeight="1">
      <c r="B164" s="122"/>
      <c r="D164" s="123" t="s">
        <v>73</v>
      </c>
      <c r="E164" s="124" t="s">
        <v>216</v>
      </c>
      <c r="F164" s="124" t="s">
        <v>217</v>
      </c>
      <c r="I164" s="504"/>
      <c r="J164" s="125">
        <f>BK164</f>
        <v>0</v>
      </c>
      <c r="L164" s="122"/>
      <c r="M164" s="126"/>
      <c r="N164" s="127"/>
      <c r="O164" s="127"/>
      <c r="P164" s="128">
        <f>P165+P170+P172+P179+P182+P185+P187+P190+P196+P207+P210+P218+P231+P237+P246</f>
        <v>197.90318200000002</v>
      </c>
      <c r="Q164" s="127"/>
      <c r="R164" s="128">
        <f>R165+R170+R172+R179+R182+R185+R187+R190+R196+R207+R210+R218+R231+R237+R246</f>
        <v>1.2905794400000001</v>
      </c>
      <c r="S164" s="127"/>
      <c r="T164" s="129">
        <f>T165+T170+T172+T179+T182+T185+T187+T190+T196+T207+T210+T218+T231+T237+T246</f>
        <v>1.5938108000000002</v>
      </c>
      <c r="AR164" s="123" t="s">
        <v>155</v>
      </c>
      <c r="AT164" s="130" t="s">
        <v>73</v>
      </c>
      <c r="AU164" s="130" t="s">
        <v>74</v>
      </c>
      <c r="AY164" s="123" t="s">
        <v>146</v>
      </c>
      <c r="BK164" s="131">
        <f>BK165+BK170+BK172+BK179+BK182+BK185+BK187+BK190+BK196+BK207+BK210+BK218+BK231+BK237+BK246</f>
        <v>0</v>
      </c>
    </row>
    <row r="165" spans="2:63" s="12" customFormat="1" ht="22.9" customHeight="1">
      <c r="B165" s="122"/>
      <c r="D165" s="123" t="s">
        <v>73</v>
      </c>
      <c r="E165" s="132" t="s">
        <v>218</v>
      </c>
      <c r="F165" s="132" t="s">
        <v>219</v>
      </c>
      <c r="I165" s="504"/>
      <c r="J165" s="133">
        <f>BK165</f>
        <v>0</v>
      </c>
      <c r="L165" s="122"/>
      <c r="M165" s="126"/>
      <c r="N165" s="127"/>
      <c r="O165" s="127"/>
      <c r="P165" s="128">
        <f>SUM(P166:P169)</f>
        <v>5.396199999999999</v>
      </c>
      <c r="Q165" s="127"/>
      <c r="R165" s="128">
        <f>SUM(R166:R169)</f>
        <v>0</v>
      </c>
      <c r="S165" s="127"/>
      <c r="T165" s="129">
        <f>SUM(T166:T169)</f>
        <v>0</v>
      </c>
      <c r="AR165" s="123" t="s">
        <v>155</v>
      </c>
      <c r="AT165" s="130" t="s">
        <v>73</v>
      </c>
      <c r="AU165" s="130" t="s">
        <v>82</v>
      </c>
      <c r="AY165" s="123" t="s">
        <v>146</v>
      </c>
      <c r="BK165" s="131">
        <f>SUM(BK166:BK169)</f>
        <v>0</v>
      </c>
    </row>
    <row r="166" spans="1:65" s="2" customFormat="1" ht="33" customHeight="1">
      <c r="A166" s="27"/>
      <c r="B166" s="134"/>
      <c r="C166" s="135" t="s">
        <v>212</v>
      </c>
      <c r="D166" s="135" t="s">
        <v>149</v>
      </c>
      <c r="E166" s="136" t="s">
        <v>221</v>
      </c>
      <c r="F166" s="137" t="s">
        <v>222</v>
      </c>
      <c r="G166" s="138" t="s">
        <v>152</v>
      </c>
      <c r="H166" s="139">
        <v>2.818</v>
      </c>
      <c r="I166" s="381"/>
      <c r="J166" s="140">
        <f>ROUND(I166*H166,2)</f>
        <v>0</v>
      </c>
      <c r="K166" s="137" t="s">
        <v>1</v>
      </c>
      <c r="L166" s="28"/>
      <c r="M166" s="141" t="s">
        <v>1</v>
      </c>
      <c r="N166" s="142" t="s">
        <v>40</v>
      </c>
      <c r="O166" s="143">
        <v>0.5</v>
      </c>
      <c r="P166" s="143">
        <f>O166*H166</f>
        <v>1.409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45" t="s">
        <v>223</v>
      </c>
      <c r="AT166" s="145" t="s">
        <v>149</v>
      </c>
      <c r="AU166" s="145" t="s">
        <v>155</v>
      </c>
      <c r="AY166" s="15" t="s">
        <v>146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5" t="s">
        <v>155</v>
      </c>
      <c r="BK166" s="146">
        <f>ROUND(I166*H166,2)</f>
        <v>0</v>
      </c>
      <c r="BL166" s="15" t="s">
        <v>223</v>
      </c>
      <c r="BM166" s="145" t="s">
        <v>224</v>
      </c>
    </row>
    <row r="167" spans="1:65" s="2" customFormat="1" ht="33" customHeight="1">
      <c r="A167" s="27"/>
      <c r="B167" s="134"/>
      <c r="C167" s="135" t="s">
        <v>220</v>
      </c>
      <c r="D167" s="135" t="s">
        <v>149</v>
      </c>
      <c r="E167" s="136" t="s">
        <v>225</v>
      </c>
      <c r="F167" s="137" t="s">
        <v>226</v>
      </c>
      <c r="G167" s="138" t="s">
        <v>152</v>
      </c>
      <c r="H167" s="139">
        <v>5.6</v>
      </c>
      <c r="I167" s="381"/>
      <c r="J167" s="140">
        <f>ROUND(I167*H167,2)</f>
        <v>0</v>
      </c>
      <c r="K167" s="137" t="s">
        <v>1</v>
      </c>
      <c r="L167" s="28"/>
      <c r="M167" s="141" t="s">
        <v>1</v>
      </c>
      <c r="N167" s="142" t="s">
        <v>40</v>
      </c>
      <c r="O167" s="143">
        <v>0.712</v>
      </c>
      <c r="P167" s="143">
        <f>O167*H167</f>
        <v>3.9871999999999996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45" t="s">
        <v>223</v>
      </c>
      <c r="AT167" s="145" t="s">
        <v>149</v>
      </c>
      <c r="AU167" s="145" t="s">
        <v>155</v>
      </c>
      <c r="AY167" s="15" t="s">
        <v>146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5" t="s">
        <v>155</v>
      </c>
      <c r="BK167" s="146">
        <f>ROUND(I167*H167,2)</f>
        <v>0</v>
      </c>
      <c r="BL167" s="15" t="s">
        <v>223</v>
      </c>
      <c r="BM167" s="145" t="s">
        <v>227</v>
      </c>
    </row>
    <row r="168" spans="2:51" s="13" customFormat="1" ht="12">
      <c r="B168" s="147"/>
      <c r="D168" s="148" t="s">
        <v>157</v>
      </c>
      <c r="E168" s="149" t="s">
        <v>1</v>
      </c>
      <c r="F168" s="150" t="s">
        <v>228</v>
      </c>
      <c r="H168" s="151">
        <v>5.6</v>
      </c>
      <c r="I168" s="505"/>
      <c r="L168" s="147"/>
      <c r="M168" s="152"/>
      <c r="N168" s="153"/>
      <c r="O168" s="153"/>
      <c r="P168" s="153"/>
      <c r="Q168" s="153"/>
      <c r="R168" s="153"/>
      <c r="S168" s="153"/>
      <c r="T168" s="154"/>
      <c r="AT168" s="149" t="s">
        <v>157</v>
      </c>
      <c r="AU168" s="149" t="s">
        <v>155</v>
      </c>
      <c r="AV168" s="13" t="s">
        <v>155</v>
      </c>
      <c r="AW168" s="13" t="s">
        <v>30</v>
      </c>
      <c r="AX168" s="13" t="s">
        <v>82</v>
      </c>
      <c r="AY168" s="149" t="s">
        <v>146</v>
      </c>
    </row>
    <row r="169" spans="1:65" s="2" customFormat="1" ht="24.2" customHeight="1">
      <c r="A169" s="27"/>
      <c r="B169" s="134"/>
      <c r="C169" s="135" t="s">
        <v>8</v>
      </c>
      <c r="D169" s="135" t="s">
        <v>149</v>
      </c>
      <c r="E169" s="136" t="s">
        <v>229</v>
      </c>
      <c r="F169" s="137" t="s">
        <v>230</v>
      </c>
      <c r="G169" s="138" t="s">
        <v>231</v>
      </c>
      <c r="H169" s="139">
        <v>33.665</v>
      </c>
      <c r="I169" s="381"/>
      <c r="J169" s="140">
        <f>ROUND(I169*H169,2)</f>
        <v>0</v>
      </c>
      <c r="K169" s="137" t="s">
        <v>153</v>
      </c>
      <c r="L169" s="28"/>
      <c r="M169" s="141" t="s">
        <v>1</v>
      </c>
      <c r="N169" s="142" t="s">
        <v>40</v>
      </c>
      <c r="O169" s="143">
        <v>0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45" t="s">
        <v>223</v>
      </c>
      <c r="AT169" s="145" t="s">
        <v>149</v>
      </c>
      <c r="AU169" s="145" t="s">
        <v>155</v>
      </c>
      <c r="AY169" s="15" t="s">
        <v>146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5" t="s">
        <v>155</v>
      </c>
      <c r="BK169" s="146">
        <f>ROUND(I169*H169,2)</f>
        <v>0</v>
      </c>
      <c r="BL169" s="15" t="s">
        <v>223</v>
      </c>
      <c r="BM169" s="145" t="s">
        <v>232</v>
      </c>
    </row>
    <row r="170" spans="2:63" s="12" customFormat="1" ht="22.9" customHeight="1">
      <c r="B170" s="122"/>
      <c r="D170" s="123" t="s">
        <v>73</v>
      </c>
      <c r="E170" s="132" t="s">
        <v>233</v>
      </c>
      <c r="F170" s="132" t="s">
        <v>234</v>
      </c>
      <c r="I170" s="504"/>
      <c r="J170" s="133"/>
      <c r="L170" s="122"/>
      <c r="M170" s="126"/>
      <c r="N170" s="127"/>
      <c r="O170" s="127"/>
      <c r="P170" s="128">
        <f>SUM(P171:P171)</f>
        <v>0</v>
      </c>
      <c r="Q170" s="127"/>
      <c r="R170" s="128">
        <f>SUM(R171:R171)</f>
        <v>0</v>
      </c>
      <c r="S170" s="127"/>
      <c r="T170" s="129">
        <f>SUM(T171:T171)</f>
        <v>0</v>
      </c>
      <c r="AR170" s="123" t="s">
        <v>155</v>
      </c>
      <c r="AT170" s="130" t="s">
        <v>73</v>
      </c>
      <c r="AU170" s="130" t="s">
        <v>82</v>
      </c>
      <c r="AY170" s="123" t="s">
        <v>146</v>
      </c>
      <c r="BK170" s="131">
        <f>SUM(BK171:BK171)</f>
        <v>0</v>
      </c>
    </row>
    <row r="171" spans="1:65" s="2" customFormat="1" ht="16.5" customHeight="1">
      <c r="A171" s="27"/>
      <c r="B171" s="134"/>
      <c r="C171" s="135"/>
      <c r="D171" s="135"/>
      <c r="E171" s="136"/>
      <c r="F171" s="137"/>
      <c r="G171" s="138"/>
      <c r="H171" s="139"/>
      <c r="I171" s="506"/>
      <c r="J171" s="140"/>
      <c r="K171" s="137"/>
      <c r="L171" s="28"/>
      <c r="M171" s="141" t="s">
        <v>1</v>
      </c>
      <c r="N171" s="142" t="s">
        <v>40</v>
      </c>
      <c r="O171" s="143">
        <v>0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45" t="s">
        <v>154</v>
      </c>
      <c r="AT171" s="145" t="s">
        <v>149</v>
      </c>
      <c r="AU171" s="145" t="s">
        <v>155</v>
      </c>
      <c r="AY171" s="15" t="s">
        <v>146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5" t="s">
        <v>155</v>
      </c>
      <c r="BK171" s="146">
        <f>ROUND(I171*H171,2)</f>
        <v>0</v>
      </c>
      <c r="BL171" s="15" t="s">
        <v>154</v>
      </c>
      <c r="BM171" s="145" t="s">
        <v>618</v>
      </c>
    </row>
    <row r="172" spans="2:63" s="12" customFormat="1" ht="22.9" customHeight="1">
      <c r="B172" s="122"/>
      <c r="C172" s="460"/>
      <c r="D172" s="462" t="s">
        <v>73</v>
      </c>
      <c r="E172" s="469" t="s">
        <v>242</v>
      </c>
      <c r="F172" s="469" t="s">
        <v>243</v>
      </c>
      <c r="G172" s="460"/>
      <c r="H172" s="460"/>
      <c r="I172" s="504"/>
      <c r="J172" s="470">
        <f>BK172</f>
        <v>0</v>
      </c>
      <c r="K172" s="460"/>
      <c r="L172" s="122"/>
      <c r="M172" s="126"/>
      <c r="N172" s="127"/>
      <c r="O172" s="127"/>
      <c r="P172" s="128">
        <f>SUM(P173:P178)</f>
        <v>3.41</v>
      </c>
      <c r="Q172" s="127"/>
      <c r="R172" s="128">
        <f>SUM(R173:R178)</f>
        <v>0.04044</v>
      </c>
      <c r="S172" s="127"/>
      <c r="T172" s="129">
        <f>SUM(T173:T178)</f>
        <v>0.038790000000000005</v>
      </c>
      <c r="AR172" s="123" t="s">
        <v>155</v>
      </c>
      <c r="AT172" s="130" t="s">
        <v>73</v>
      </c>
      <c r="AU172" s="130" t="s">
        <v>82</v>
      </c>
      <c r="AY172" s="123" t="s">
        <v>146</v>
      </c>
      <c r="BK172" s="131">
        <f>SUM(BK173:BK178)</f>
        <v>0</v>
      </c>
    </row>
    <row r="173" spans="1:65" s="2" customFormat="1" ht="16.5" customHeight="1">
      <c r="A173" s="27"/>
      <c r="B173" s="134"/>
      <c r="C173" s="471" t="s">
        <v>241</v>
      </c>
      <c r="D173" s="471" t="s">
        <v>149</v>
      </c>
      <c r="E173" s="472" t="s">
        <v>245</v>
      </c>
      <c r="F173" s="473" t="s">
        <v>246</v>
      </c>
      <c r="G173" s="474" t="s">
        <v>247</v>
      </c>
      <c r="H173" s="475">
        <v>1</v>
      </c>
      <c r="I173" s="381"/>
      <c r="J173" s="476">
        <f aca="true" t="shared" si="0" ref="J173:J178">ROUND(I173*H173,2)</f>
        <v>0</v>
      </c>
      <c r="K173" s="473" t="s">
        <v>153</v>
      </c>
      <c r="L173" s="28"/>
      <c r="M173" s="141" t="s">
        <v>1</v>
      </c>
      <c r="N173" s="142" t="s">
        <v>40</v>
      </c>
      <c r="O173" s="143">
        <v>0.548</v>
      </c>
      <c r="P173" s="143">
        <f aca="true" t="shared" si="1" ref="P173:P178">O173*H173</f>
        <v>0.548</v>
      </c>
      <c r="Q173" s="143">
        <v>0</v>
      </c>
      <c r="R173" s="143">
        <f aca="true" t="shared" si="2" ref="R173:R178">Q173*H173</f>
        <v>0</v>
      </c>
      <c r="S173" s="143">
        <v>0.01933</v>
      </c>
      <c r="T173" s="144">
        <f aca="true" t="shared" si="3" ref="T173:T178">S173*H173</f>
        <v>0.01933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45" t="s">
        <v>223</v>
      </c>
      <c r="AT173" s="145" t="s">
        <v>149</v>
      </c>
      <c r="AU173" s="145" t="s">
        <v>155</v>
      </c>
      <c r="AY173" s="15" t="s">
        <v>146</v>
      </c>
      <c r="BE173" s="146">
        <f aca="true" t="shared" si="4" ref="BE173:BE178">IF(N173="základní",J173,0)</f>
        <v>0</v>
      </c>
      <c r="BF173" s="146">
        <f aca="true" t="shared" si="5" ref="BF173:BF178">IF(N173="snížená",J173,0)</f>
        <v>0</v>
      </c>
      <c r="BG173" s="146">
        <f aca="true" t="shared" si="6" ref="BG173:BG178">IF(N173="zákl. přenesená",J173,0)</f>
        <v>0</v>
      </c>
      <c r="BH173" s="146">
        <f aca="true" t="shared" si="7" ref="BH173:BH178">IF(N173="sníž. přenesená",J173,0)</f>
        <v>0</v>
      </c>
      <c r="BI173" s="146">
        <f aca="true" t="shared" si="8" ref="BI173:BI178">IF(N173="nulová",J173,0)</f>
        <v>0</v>
      </c>
      <c r="BJ173" s="15" t="s">
        <v>155</v>
      </c>
      <c r="BK173" s="146">
        <f aca="true" t="shared" si="9" ref="BK173:BK178">ROUND(I173*H173,2)</f>
        <v>0</v>
      </c>
      <c r="BL173" s="15" t="s">
        <v>223</v>
      </c>
      <c r="BM173" s="145" t="s">
        <v>248</v>
      </c>
    </row>
    <row r="174" spans="1:65" s="2" customFormat="1" ht="24.2" customHeight="1">
      <c r="A174" s="27"/>
      <c r="B174" s="134"/>
      <c r="C174" s="471" t="s">
        <v>244</v>
      </c>
      <c r="D174" s="471" t="s">
        <v>149</v>
      </c>
      <c r="E174" s="472" t="s">
        <v>250</v>
      </c>
      <c r="F174" s="473" t="s">
        <v>251</v>
      </c>
      <c r="G174" s="474" t="s">
        <v>247</v>
      </c>
      <c r="H174" s="475">
        <v>1</v>
      </c>
      <c r="I174" s="381"/>
      <c r="J174" s="476">
        <f t="shared" si="0"/>
        <v>0</v>
      </c>
      <c r="K174" s="473" t="s">
        <v>153</v>
      </c>
      <c r="L174" s="28"/>
      <c r="M174" s="141" t="s">
        <v>1</v>
      </c>
      <c r="N174" s="142" t="s">
        <v>40</v>
      </c>
      <c r="O174" s="143">
        <v>1.1</v>
      </c>
      <c r="P174" s="143">
        <f t="shared" si="1"/>
        <v>1.1</v>
      </c>
      <c r="Q174" s="143">
        <v>0.01697</v>
      </c>
      <c r="R174" s="143">
        <f t="shared" si="2"/>
        <v>0.01697</v>
      </c>
      <c r="S174" s="143">
        <v>0</v>
      </c>
      <c r="T174" s="144">
        <f t="shared" si="3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45" t="s">
        <v>223</v>
      </c>
      <c r="AT174" s="145" t="s">
        <v>149</v>
      </c>
      <c r="AU174" s="145" t="s">
        <v>155</v>
      </c>
      <c r="AY174" s="15" t="s">
        <v>146</v>
      </c>
      <c r="BE174" s="146">
        <f t="shared" si="4"/>
        <v>0</v>
      </c>
      <c r="BF174" s="146">
        <f t="shared" si="5"/>
        <v>0</v>
      </c>
      <c r="BG174" s="146">
        <f t="shared" si="6"/>
        <v>0</v>
      </c>
      <c r="BH174" s="146">
        <f t="shared" si="7"/>
        <v>0</v>
      </c>
      <c r="BI174" s="146">
        <f t="shared" si="8"/>
        <v>0</v>
      </c>
      <c r="BJ174" s="15" t="s">
        <v>155</v>
      </c>
      <c r="BK174" s="146">
        <f t="shared" si="9"/>
        <v>0</v>
      </c>
      <c r="BL174" s="15" t="s">
        <v>223</v>
      </c>
      <c r="BM174" s="145" t="s">
        <v>252</v>
      </c>
    </row>
    <row r="175" spans="1:65" s="2" customFormat="1" ht="16.5" customHeight="1">
      <c r="A175" s="27"/>
      <c r="B175" s="134"/>
      <c r="C175" s="471" t="s">
        <v>249</v>
      </c>
      <c r="D175" s="471" t="s">
        <v>149</v>
      </c>
      <c r="E175" s="472" t="s">
        <v>253</v>
      </c>
      <c r="F175" s="473" t="s">
        <v>254</v>
      </c>
      <c r="G175" s="474" t="s">
        <v>247</v>
      </c>
      <c r="H175" s="475">
        <v>1</v>
      </c>
      <c r="I175" s="381"/>
      <c r="J175" s="476">
        <f t="shared" si="0"/>
        <v>0</v>
      </c>
      <c r="K175" s="473" t="s">
        <v>153</v>
      </c>
      <c r="L175" s="28"/>
      <c r="M175" s="141" t="s">
        <v>1</v>
      </c>
      <c r="N175" s="142" t="s">
        <v>40</v>
      </c>
      <c r="O175" s="143">
        <v>0.362</v>
      </c>
      <c r="P175" s="143">
        <f t="shared" si="1"/>
        <v>0.362</v>
      </c>
      <c r="Q175" s="143">
        <v>0</v>
      </c>
      <c r="R175" s="143">
        <f t="shared" si="2"/>
        <v>0</v>
      </c>
      <c r="S175" s="143">
        <v>0.01946</v>
      </c>
      <c r="T175" s="144">
        <f t="shared" si="3"/>
        <v>0.01946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45" t="s">
        <v>223</v>
      </c>
      <c r="AT175" s="145" t="s">
        <v>149</v>
      </c>
      <c r="AU175" s="145" t="s">
        <v>155</v>
      </c>
      <c r="AY175" s="15" t="s">
        <v>146</v>
      </c>
      <c r="BE175" s="146">
        <f t="shared" si="4"/>
        <v>0</v>
      </c>
      <c r="BF175" s="146">
        <f t="shared" si="5"/>
        <v>0</v>
      </c>
      <c r="BG175" s="146">
        <f t="shared" si="6"/>
        <v>0</v>
      </c>
      <c r="BH175" s="146">
        <f t="shared" si="7"/>
        <v>0</v>
      </c>
      <c r="BI175" s="146">
        <f t="shared" si="8"/>
        <v>0</v>
      </c>
      <c r="BJ175" s="15" t="s">
        <v>155</v>
      </c>
      <c r="BK175" s="146">
        <f t="shared" si="9"/>
        <v>0</v>
      </c>
      <c r="BL175" s="15" t="s">
        <v>223</v>
      </c>
      <c r="BM175" s="145" t="s">
        <v>255</v>
      </c>
    </row>
    <row r="176" spans="1:65" s="2" customFormat="1" ht="24.2" customHeight="1">
      <c r="A176" s="27"/>
      <c r="B176" s="134"/>
      <c r="C176" s="471" t="s">
        <v>7</v>
      </c>
      <c r="D176" s="471" t="s">
        <v>149</v>
      </c>
      <c r="E176" s="472" t="s">
        <v>257</v>
      </c>
      <c r="F176" s="473" t="s">
        <v>258</v>
      </c>
      <c r="G176" s="474" t="s">
        <v>247</v>
      </c>
      <c r="H176" s="475">
        <v>1</v>
      </c>
      <c r="I176" s="381"/>
      <c r="J176" s="476">
        <f t="shared" si="0"/>
        <v>0</v>
      </c>
      <c r="K176" s="473" t="s">
        <v>153</v>
      </c>
      <c r="L176" s="28"/>
      <c r="M176" s="141" t="s">
        <v>1</v>
      </c>
      <c r="N176" s="142" t="s">
        <v>40</v>
      </c>
      <c r="O176" s="143">
        <v>1.2</v>
      </c>
      <c r="P176" s="143">
        <f t="shared" si="1"/>
        <v>1.2</v>
      </c>
      <c r="Q176" s="143">
        <v>0.02163</v>
      </c>
      <c r="R176" s="143">
        <f t="shared" si="2"/>
        <v>0.02163</v>
      </c>
      <c r="S176" s="143">
        <v>0</v>
      </c>
      <c r="T176" s="144">
        <f t="shared" si="3"/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45" t="s">
        <v>223</v>
      </c>
      <c r="AT176" s="145" t="s">
        <v>149</v>
      </c>
      <c r="AU176" s="145" t="s">
        <v>155</v>
      </c>
      <c r="AY176" s="15" t="s">
        <v>146</v>
      </c>
      <c r="BE176" s="146">
        <f t="shared" si="4"/>
        <v>0</v>
      </c>
      <c r="BF176" s="146">
        <f t="shared" si="5"/>
        <v>0</v>
      </c>
      <c r="BG176" s="146">
        <f t="shared" si="6"/>
        <v>0</v>
      </c>
      <c r="BH176" s="146">
        <f t="shared" si="7"/>
        <v>0</v>
      </c>
      <c r="BI176" s="146">
        <f t="shared" si="8"/>
        <v>0</v>
      </c>
      <c r="BJ176" s="15" t="s">
        <v>155</v>
      </c>
      <c r="BK176" s="146">
        <f t="shared" si="9"/>
        <v>0</v>
      </c>
      <c r="BL176" s="15" t="s">
        <v>223</v>
      </c>
      <c r="BM176" s="145" t="s">
        <v>259</v>
      </c>
    </row>
    <row r="177" spans="1:65" s="2" customFormat="1" ht="16.5" customHeight="1">
      <c r="A177" s="27"/>
      <c r="B177" s="134"/>
      <c r="C177" s="471" t="s">
        <v>256</v>
      </c>
      <c r="D177" s="471" t="s">
        <v>149</v>
      </c>
      <c r="E177" s="472" t="s">
        <v>261</v>
      </c>
      <c r="F177" s="473" t="s">
        <v>262</v>
      </c>
      <c r="G177" s="474" t="s">
        <v>247</v>
      </c>
      <c r="H177" s="475">
        <v>1</v>
      </c>
      <c r="I177" s="381"/>
      <c r="J177" s="476">
        <f t="shared" si="0"/>
        <v>0</v>
      </c>
      <c r="K177" s="473" t="s">
        <v>153</v>
      </c>
      <c r="L177" s="28"/>
      <c r="M177" s="141" t="s">
        <v>1</v>
      </c>
      <c r="N177" s="142" t="s">
        <v>40</v>
      </c>
      <c r="O177" s="143">
        <v>0.2</v>
      </c>
      <c r="P177" s="143">
        <f t="shared" si="1"/>
        <v>0.2</v>
      </c>
      <c r="Q177" s="143">
        <v>0.00184</v>
      </c>
      <c r="R177" s="143">
        <f t="shared" si="2"/>
        <v>0.00184</v>
      </c>
      <c r="S177" s="143">
        <v>0</v>
      </c>
      <c r="T177" s="144">
        <f t="shared" si="3"/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45" t="s">
        <v>223</v>
      </c>
      <c r="AT177" s="145" t="s">
        <v>149</v>
      </c>
      <c r="AU177" s="145" t="s">
        <v>155</v>
      </c>
      <c r="AY177" s="15" t="s">
        <v>146</v>
      </c>
      <c r="BE177" s="146">
        <f t="shared" si="4"/>
        <v>0</v>
      </c>
      <c r="BF177" s="146">
        <f t="shared" si="5"/>
        <v>0</v>
      </c>
      <c r="BG177" s="146">
        <f t="shared" si="6"/>
        <v>0</v>
      </c>
      <c r="BH177" s="146">
        <f t="shared" si="7"/>
        <v>0</v>
      </c>
      <c r="BI177" s="146">
        <f t="shared" si="8"/>
        <v>0</v>
      </c>
      <c r="BJ177" s="15" t="s">
        <v>155</v>
      </c>
      <c r="BK177" s="146">
        <f t="shared" si="9"/>
        <v>0</v>
      </c>
      <c r="BL177" s="15" t="s">
        <v>223</v>
      </c>
      <c r="BM177" s="145" t="s">
        <v>263</v>
      </c>
    </row>
    <row r="178" spans="1:65" s="2" customFormat="1" ht="24.2" customHeight="1">
      <c r="A178" s="27"/>
      <c r="B178" s="134"/>
      <c r="C178" s="471" t="s">
        <v>260</v>
      </c>
      <c r="D178" s="471" t="s">
        <v>149</v>
      </c>
      <c r="E178" s="472" t="s">
        <v>265</v>
      </c>
      <c r="F178" s="473" t="s">
        <v>266</v>
      </c>
      <c r="G178" s="474" t="s">
        <v>231</v>
      </c>
      <c r="H178" s="475">
        <v>123.52</v>
      </c>
      <c r="I178" s="381"/>
      <c r="J178" s="476">
        <f t="shared" si="0"/>
        <v>0</v>
      </c>
      <c r="K178" s="473" t="s">
        <v>153</v>
      </c>
      <c r="L178" s="28"/>
      <c r="M178" s="141" t="s">
        <v>1</v>
      </c>
      <c r="N178" s="142" t="s">
        <v>40</v>
      </c>
      <c r="O178" s="143">
        <v>0</v>
      </c>
      <c r="P178" s="143">
        <f t="shared" si="1"/>
        <v>0</v>
      </c>
      <c r="Q178" s="143">
        <v>0</v>
      </c>
      <c r="R178" s="143">
        <f t="shared" si="2"/>
        <v>0</v>
      </c>
      <c r="S178" s="143">
        <v>0</v>
      </c>
      <c r="T178" s="144">
        <f t="shared" si="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45" t="s">
        <v>223</v>
      </c>
      <c r="AT178" s="145" t="s">
        <v>149</v>
      </c>
      <c r="AU178" s="145" t="s">
        <v>155</v>
      </c>
      <c r="AY178" s="15" t="s">
        <v>146</v>
      </c>
      <c r="BE178" s="146">
        <f t="shared" si="4"/>
        <v>0</v>
      </c>
      <c r="BF178" s="146">
        <f t="shared" si="5"/>
        <v>0</v>
      </c>
      <c r="BG178" s="146">
        <f t="shared" si="6"/>
        <v>0</v>
      </c>
      <c r="BH178" s="146">
        <f t="shared" si="7"/>
        <v>0</v>
      </c>
      <c r="BI178" s="146">
        <f t="shared" si="8"/>
        <v>0</v>
      </c>
      <c r="BJ178" s="15" t="s">
        <v>155</v>
      </c>
      <c r="BK178" s="146">
        <f t="shared" si="9"/>
        <v>0</v>
      </c>
      <c r="BL178" s="15" t="s">
        <v>223</v>
      </c>
      <c r="BM178" s="145" t="s">
        <v>267</v>
      </c>
    </row>
    <row r="179" spans="2:63" s="12" customFormat="1" ht="22.9" customHeight="1">
      <c r="B179" s="122"/>
      <c r="C179" s="460"/>
      <c r="D179" s="462" t="s">
        <v>73</v>
      </c>
      <c r="E179" s="469" t="s">
        <v>268</v>
      </c>
      <c r="F179" s="469" t="s">
        <v>269</v>
      </c>
      <c r="G179" s="460"/>
      <c r="H179" s="460"/>
      <c r="I179" s="504"/>
      <c r="J179" s="470">
        <f>BK179</f>
        <v>0</v>
      </c>
      <c r="K179" s="460"/>
      <c r="L179" s="122"/>
      <c r="M179" s="126"/>
      <c r="N179" s="127"/>
      <c r="O179" s="127"/>
      <c r="P179" s="128">
        <f>SUM(P180:P181)</f>
        <v>2.5</v>
      </c>
      <c r="Q179" s="127"/>
      <c r="R179" s="128">
        <f>SUM(R180:R181)</f>
        <v>0.01935</v>
      </c>
      <c r="S179" s="127"/>
      <c r="T179" s="129">
        <f>SUM(T180:T181)</f>
        <v>0</v>
      </c>
      <c r="AR179" s="123" t="s">
        <v>155</v>
      </c>
      <c r="AT179" s="130" t="s">
        <v>73</v>
      </c>
      <c r="AU179" s="130" t="s">
        <v>82</v>
      </c>
      <c r="AY179" s="123" t="s">
        <v>146</v>
      </c>
      <c r="BK179" s="131">
        <f>SUM(BK180:BK181)</f>
        <v>0</v>
      </c>
    </row>
    <row r="180" spans="1:65" s="2" customFormat="1" ht="33" customHeight="1">
      <c r="A180" s="27"/>
      <c r="B180" s="134"/>
      <c r="C180" s="471" t="s">
        <v>264</v>
      </c>
      <c r="D180" s="471" t="s">
        <v>149</v>
      </c>
      <c r="E180" s="472" t="s">
        <v>271</v>
      </c>
      <c r="F180" s="473" t="s">
        <v>675</v>
      </c>
      <c r="G180" s="474" t="s">
        <v>247</v>
      </c>
      <c r="H180" s="475">
        <v>1</v>
      </c>
      <c r="I180" s="381"/>
      <c r="J180" s="476">
        <f>ROUND(I180*H180,2)</f>
        <v>0</v>
      </c>
      <c r="K180" s="473" t="s">
        <v>1</v>
      </c>
      <c r="L180" s="28"/>
      <c r="M180" s="141" t="s">
        <v>1</v>
      </c>
      <c r="N180" s="142" t="s">
        <v>40</v>
      </c>
      <c r="O180" s="143">
        <v>2.5</v>
      </c>
      <c r="P180" s="143">
        <f>O180*H180</f>
        <v>2.5</v>
      </c>
      <c r="Q180" s="143">
        <v>0.01935</v>
      </c>
      <c r="R180" s="143">
        <f>Q180*H180</f>
        <v>0.01935</v>
      </c>
      <c r="S180" s="143">
        <v>0</v>
      </c>
      <c r="T180" s="144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45" t="s">
        <v>223</v>
      </c>
      <c r="AT180" s="145" t="s">
        <v>149</v>
      </c>
      <c r="AU180" s="145" t="s">
        <v>155</v>
      </c>
      <c r="AY180" s="15" t="s">
        <v>146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5" t="s">
        <v>155</v>
      </c>
      <c r="BK180" s="146">
        <f>ROUND(I180*H180,2)</f>
        <v>0</v>
      </c>
      <c r="BL180" s="15" t="s">
        <v>223</v>
      </c>
      <c r="BM180" s="145" t="s">
        <v>272</v>
      </c>
    </row>
    <row r="181" spans="1:65" s="2" customFormat="1" ht="24.2" customHeight="1">
      <c r="A181" s="27"/>
      <c r="B181" s="134"/>
      <c r="C181" s="471" t="s">
        <v>270</v>
      </c>
      <c r="D181" s="471" t="s">
        <v>149</v>
      </c>
      <c r="E181" s="472" t="s">
        <v>274</v>
      </c>
      <c r="F181" s="473" t="s">
        <v>275</v>
      </c>
      <c r="G181" s="474" t="s">
        <v>231</v>
      </c>
      <c r="H181" s="475">
        <v>130.937</v>
      </c>
      <c r="I181" s="381"/>
      <c r="J181" s="476">
        <f>ROUND(I181*H181,2)</f>
        <v>0</v>
      </c>
      <c r="K181" s="473" t="s">
        <v>153</v>
      </c>
      <c r="L181" s="28"/>
      <c r="M181" s="141" t="s">
        <v>1</v>
      </c>
      <c r="N181" s="142" t="s">
        <v>40</v>
      </c>
      <c r="O181" s="143">
        <v>0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45" t="s">
        <v>223</v>
      </c>
      <c r="AT181" s="145" t="s">
        <v>149</v>
      </c>
      <c r="AU181" s="145" t="s">
        <v>155</v>
      </c>
      <c r="AY181" s="15" t="s">
        <v>146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5" t="s">
        <v>155</v>
      </c>
      <c r="BK181" s="146">
        <f>ROUND(I181*H181,2)</f>
        <v>0</v>
      </c>
      <c r="BL181" s="15" t="s">
        <v>223</v>
      </c>
      <c r="BM181" s="145" t="s">
        <v>276</v>
      </c>
    </row>
    <row r="182" spans="2:63" s="12" customFormat="1" ht="22.9" customHeight="1">
      <c r="B182" s="122"/>
      <c r="C182" s="460"/>
      <c r="D182" s="462" t="s">
        <v>73</v>
      </c>
      <c r="E182" s="469" t="s">
        <v>277</v>
      </c>
      <c r="F182" s="469" t="s">
        <v>278</v>
      </c>
      <c r="G182" s="460"/>
      <c r="H182" s="460"/>
      <c r="I182" s="504"/>
      <c r="J182" s="470">
        <f>BK182</f>
        <v>0</v>
      </c>
      <c r="K182" s="460"/>
      <c r="L182" s="122"/>
      <c r="M182" s="126"/>
      <c r="N182" s="127"/>
      <c r="O182" s="127"/>
      <c r="P182" s="128">
        <f>SUM(P183:P184)</f>
        <v>0</v>
      </c>
      <c r="Q182" s="127"/>
      <c r="R182" s="128">
        <f>SUM(R183:R184)</f>
        <v>0</v>
      </c>
      <c r="S182" s="127"/>
      <c r="T182" s="129">
        <f>SUM(T183:T184)</f>
        <v>0</v>
      </c>
      <c r="AR182" s="123" t="s">
        <v>155</v>
      </c>
      <c r="AT182" s="130" t="s">
        <v>73</v>
      </c>
      <c r="AU182" s="130" t="s">
        <v>82</v>
      </c>
      <c r="AY182" s="123" t="s">
        <v>146</v>
      </c>
      <c r="BK182" s="131">
        <f>SUM(BK183:BK184)</f>
        <v>0</v>
      </c>
    </row>
    <row r="183" spans="1:65" s="2" customFormat="1" ht="16.5" customHeight="1">
      <c r="A183" s="27"/>
      <c r="B183" s="134"/>
      <c r="C183" s="471" t="s">
        <v>273</v>
      </c>
      <c r="D183" s="471" t="s">
        <v>149</v>
      </c>
      <c r="E183" s="472" t="s">
        <v>280</v>
      </c>
      <c r="F183" s="473" t="s">
        <v>557</v>
      </c>
      <c r="G183" s="474" t="s">
        <v>282</v>
      </c>
      <c r="H183" s="475">
        <v>9.5</v>
      </c>
      <c r="I183" s="381"/>
      <c r="J183" s="476">
        <f>ROUND(I183*H183,2)</f>
        <v>0</v>
      </c>
      <c r="K183" s="473" t="s">
        <v>1</v>
      </c>
      <c r="L183" s="28"/>
      <c r="M183" s="141" t="s">
        <v>1</v>
      </c>
      <c r="N183" s="142" t="s">
        <v>40</v>
      </c>
      <c r="O183" s="143">
        <v>0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45" t="s">
        <v>223</v>
      </c>
      <c r="AT183" s="145" t="s">
        <v>149</v>
      </c>
      <c r="AU183" s="145" t="s">
        <v>155</v>
      </c>
      <c r="AY183" s="15" t="s">
        <v>146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5" t="s">
        <v>155</v>
      </c>
      <c r="BK183" s="146">
        <f>ROUND(I183*H183,2)</f>
        <v>0</v>
      </c>
      <c r="BL183" s="15" t="s">
        <v>223</v>
      </c>
      <c r="BM183" s="145" t="s">
        <v>558</v>
      </c>
    </row>
    <row r="184" spans="1:65" s="2" customFormat="1" ht="16.5" customHeight="1">
      <c r="A184" s="27"/>
      <c r="B184" s="134"/>
      <c r="C184" s="471" t="s">
        <v>279</v>
      </c>
      <c r="D184" s="471" t="s">
        <v>149</v>
      </c>
      <c r="E184" s="472" t="s">
        <v>286</v>
      </c>
      <c r="F184" s="473" t="s">
        <v>559</v>
      </c>
      <c r="G184" s="474" t="s">
        <v>238</v>
      </c>
      <c r="H184" s="475">
        <v>1</v>
      </c>
      <c r="I184" s="381"/>
      <c r="J184" s="476">
        <f>ROUND(I184*H184,2)</f>
        <v>0</v>
      </c>
      <c r="K184" s="473" t="s">
        <v>1</v>
      </c>
      <c r="L184" s="28"/>
      <c r="M184" s="141" t="s">
        <v>1</v>
      </c>
      <c r="N184" s="142" t="s">
        <v>40</v>
      </c>
      <c r="O184" s="143">
        <v>0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45" t="s">
        <v>223</v>
      </c>
      <c r="AT184" s="145" t="s">
        <v>149</v>
      </c>
      <c r="AU184" s="145" t="s">
        <v>155</v>
      </c>
      <c r="AY184" s="15" t="s">
        <v>146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5" t="s">
        <v>155</v>
      </c>
      <c r="BK184" s="146">
        <f>ROUND(I184*H184,2)</f>
        <v>0</v>
      </c>
      <c r="BL184" s="15" t="s">
        <v>223</v>
      </c>
      <c r="BM184" s="145" t="s">
        <v>560</v>
      </c>
    </row>
    <row r="185" spans="2:63" s="12" customFormat="1" ht="22.9" customHeight="1">
      <c r="B185" s="122"/>
      <c r="C185" s="460"/>
      <c r="D185" s="462" t="s">
        <v>73</v>
      </c>
      <c r="E185" s="469" t="s">
        <v>289</v>
      </c>
      <c r="F185" s="469" t="s">
        <v>290</v>
      </c>
      <c r="G185" s="460"/>
      <c r="H185" s="460"/>
      <c r="I185" s="504"/>
      <c r="J185" s="470">
        <f>BK185</f>
        <v>0</v>
      </c>
      <c r="K185" s="460"/>
      <c r="L185" s="122"/>
      <c r="M185" s="126"/>
      <c r="N185" s="127"/>
      <c r="O185" s="127"/>
      <c r="P185" s="128">
        <f>P186</f>
        <v>0</v>
      </c>
      <c r="Q185" s="127"/>
      <c r="R185" s="128">
        <f>R186</f>
        <v>0</v>
      </c>
      <c r="S185" s="127"/>
      <c r="T185" s="129">
        <f>T186</f>
        <v>0</v>
      </c>
      <c r="AR185" s="123" t="s">
        <v>155</v>
      </c>
      <c r="AT185" s="130" t="s">
        <v>73</v>
      </c>
      <c r="AU185" s="130" t="s">
        <v>82</v>
      </c>
      <c r="AY185" s="123" t="s">
        <v>146</v>
      </c>
      <c r="BK185" s="131">
        <f>BK186</f>
        <v>0</v>
      </c>
    </row>
    <row r="186" spans="1:65" s="2" customFormat="1" ht="16.5" customHeight="1">
      <c r="A186" s="27"/>
      <c r="B186" s="134"/>
      <c r="C186" s="471" t="s">
        <v>291</v>
      </c>
      <c r="D186" s="471" t="s">
        <v>149</v>
      </c>
      <c r="E186" s="472" t="s">
        <v>292</v>
      </c>
      <c r="F186" s="473" t="s">
        <v>619</v>
      </c>
      <c r="G186" s="474" t="s">
        <v>238</v>
      </c>
      <c r="H186" s="475">
        <v>1</v>
      </c>
      <c r="I186" s="381"/>
      <c r="J186" s="476">
        <f>ROUND(I186*H186,2)</f>
        <v>0</v>
      </c>
      <c r="K186" s="473" t="s">
        <v>1</v>
      </c>
      <c r="L186" s="28"/>
      <c r="M186" s="141" t="s">
        <v>1</v>
      </c>
      <c r="N186" s="142" t="s">
        <v>40</v>
      </c>
      <c r="O186" s="143">
        <v>0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45" t="s">
        <v>223</v>
      </c>
      <c r="AT186" s="145" t="s">
        <v>149</v>
      </c>
      <c r="AU186" s="145" t="s">
        <v>155</v>
      </c>
      <c r="AY186" s="15" t="s">
        <v>146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5" t="s">
        <v>155</v>
      </c>
      <c r="BK186" s="146">
        <f>ROUND(I186*H186,2)</f>
        <v>0</v>
      </c>
      <c r="BL186" s="15" t="s">
        <v>223</v>
      </c>
      <c r="BM186" s="145" t="s">
        <v>620</v>
      </c>
    </row>
    <row r="187" spans="2:63" s="12" customFormat="1" ht="22.9" customHeight="1">
      <c r="B187" s="122"/>
      <c r="C187" s="460"/>
      <c r="D187" s="462" t="s">
        <v>73</v>
      </c>
      <c r="E187" s="469" t="s">
        <v>295</v>
      </c>
      <c r="F187" s="469" t="s">
        <v>296</v>
      </c>
      <c r="G187" s="460"/>
      <c r="H187" s="460"/>
      <c r="I187" s="504"/>
      <c r="J187" s="470">
        <f>BK187</f>
        <v>0</v>
      </c>
      <c r="K187" s="460"/>
      <c r="L187" s="122"/>
      <c r="M187" s="126"/>
      <c r="N187" s="127"/>
      <c r="O187" s="127"/>
      <c r="P187" s="128">
        <f>SUM(P188:P189)</f>
        <v>1.41</v>
      </c>
      <c r="Q187" s="127"/>
      <c r="R187" s="128">
        <f>SUM(R188:R189)</f>
        <v>0</v>
      </c>
      <c r="S187" s="127"/>
      <c r="T187" s="129">
        <f>SUM(T188:T189)</f>
        <v>0.0207</v>
      </c>
      <c r="AR187" s="123" t="s">
        <v>155</v>
      </c>
      <c r="AT187" s="130" t="s">
        <v>73</v>
      </c>
      <c r="AU187" s="130" t="s">
        <v>82</v>
      </c>
      <c r="AY187" s="123" t="s">
        <v>146</v>
      </c>
      <c r="BK187" s="131">
        <f>SUM(BK188:BK189)</f>
        <v>0</v>
      </c>
    </row>
    <row r="188" spans="1:65" s="2" customFormat="1" ht="21.75" customHeight="1">
      <c r="A188" s="27"/>
      <c r="B188" s="134"/>
      <c r="C188" s="471" t="s">
        <v>297</v>
      </c>
      <c r="D188" s="471" t="s">
        <v>149</v>
      </c>
      <c r="E188" s="472" t="s">
        <v>298</v>
      </c>
      <c r="F188" s="473" t="s">
        <v>562</v>
      </c>
      <c r="G188" s="474" t="s">
        <v>282</v>
      </c>
      <c r="H188" s="475">
        <v>1.7</v>
      </c>
      <c r="I188" s="381"/>
      <c r="J188" s="476">
        <f>ROUND(I188*H188,2)</f>
        <v>0</v>
      </c>
      <c r="K188" s="473" t="s">
        <v>1</v>
      </c>
      <c r="L188" s="28"/>
      <c r="M188" s="141" t="s">
        <v>1</v>
      </c>
      <c r="N188" s="142" t="s">
        <v>40</v>
      </c>
      <c r="O188" s="143">
        <v>0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45" t="s">
        <v>223</v>
      </c>
      <c r="AT188" s="145" t="s">
        <v>149</v>
      </c>
      <c r="AU188" s="145" t="s">
        <v>155</v>
      </c>
      <c r="AY188" s="15" t="s">
        <v>146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5" t="s">
        <v>155</v>
      </c>
      <c r="BK188" s="146">
        <f>ROUND(I188*H188,2)</f>
        <v>0</v>
      </c>
      <c r="BL188" s="15" t="s">
        <v>223</v>
      </c>
      <c r="BM188" s="145" t="s">
        <v>563</v>
      </c>
    </row>
    <row r="189" spans="1:65" s="2" customFormat="1" ht="37.9" customHeight="1">
      <c r="A189" s="27"/>
      <c r="B189" s="134"/>
      <c r="C189" s="471" t="s">
        <v>301</v>
      </c>
      <c r="D189" s="471" t="s">
        <v>149</v>
      </c>
      <c r="E189" s="472" t="s">
        <v>564</v>
      </c>
      <c r="F189" s="473" t="s">
        <v>565</v>
      </c>
      <c r="G189" s="474" t="s">
        <v>184</v>
      </c>
      <c r="H189" s="475">
        <v>15</v>
      </c>
      <c r="I189" s="381"/>
      <c r="J189" s="476">
        <f>ROUND(I189*H189,2)</f>
        <v>0</v>
      </c>
      <c r="K189" s="473" t="s">
        <v>153</v>
      </c>
      <c r="L189" s="28"/>
      <c r="M189" s="141" t="s">
        <v>1</v>
      </c>
      <c r="N189" s="142" t="s">
        <v>40</v>
      </c>
      <c r="O189" s="143">
        <v>0.094</v>
      </c>
      <c r="P189" s="143">
        <f>O189*H189</f>
        <v>1.41</v>
      </c>
      <c r="Q189" s="143">
        <v>0</v>
      </c>
      <c r="R189" s="143">
        <f>Q189*H189</f>
        <v>0</v>
      </c>
      <c r="S189" s="143">
        <v>0.00138</v>
      </c>
      <c r="T189" s="144">
        <f>S189*H189</f>
        <v>0.0207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45" t="s">
        <v>223</v>
      </c>
      <c r="AT189" s="145" t="s">
        <v>149</v>
      </c>
      <c r="AU189" s="145" t="s">
        <v>155</v>
      </c>
      <c r="AY189" s="15" t="s">
        <v>146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5" t="s">
        <v>155</v>
      </c>
      <c r="BK189" s="146">
        <f>ROUND(I189*H189,2)</f>
        <v>0</v>
      </c>
      <c r="BL189" s="15" t="s">
        <v>223</v>
      </c>
      <c r="BM189" s="145" t="s">
        <v>566</v>
      </c>
    </row>
    <row r="190" spans="2:63" s="12" customFormat="1" ht="22.9" customHeight="1">
      <c r="B190" s="122"/>
      <c r="C190" s="460"/>
      <c r="D190" s="462" t="s">
        <v>73</v>
      </c>
      <c r="E190" s="469" t="s">
        <v>305</v>
      </c>
      <c r="F190" s="469" t="s">
        <v>306</v>
      </c>
      <c r="G190" s="460"/>
      <c r="H190" s="460"/>
      <c r="I190" s="504"/>
      <c r="J190" s="470">
        <f>BK190</f>
        <v>0</v>
      </c>
      <c r="K190" s="460"/>
      <c r="L190" s="122"/>
      <c r="M190" s="126"/>
      <c r="N190" s="127"/>
      <c r="O190" s="127"/>
      <c r="P190" s="128">
        <f>SUM(P191:P195)</f>
        <v>20.935159999999996</v>
      </c>
      <c r="Q190" s="127"/>
      <c r="R190" s="128">
        <f>SUM(R191:R195)</f>
        <v>0.0842115</v>
      </c>
      <c r="S190" s="127"/>
      <c r="T190" s="129">
        <f>SUM(T191:T195)</f>
        <v>0</v>
      </c>
      <c r="AR190" s="123" t="s">
        <v>155</v>
      </c>
      <c r="AT190" s="130" t="s">
        <v>73</v>
      </c>
      <c r="AU190" s="130" t="s">
        <v>82</v>
      </c>
      <c r="AY190" s="123" t="s">
        <v>146</v>
      </c>
      <c r="BK190" s="131">
        <f>SUM(BK191:BK195)</f>
        <v>0</v>
      </c>
    </row>
    <row r="191" spans="1:65" s="2" customFormat="1" ht="33" customHeight="1">
      <c r="A191" s="27"/>
      <c r="B191" s="134"/>
      <c r="C191" s="471" t="s">
        <v>307</v>
      </c>
      <c r="D191" s="471" t="s">
        <v>149</v>
      </c>
      <c r="E191" s="472" t="s">
        <v>308</v>
      </c>
      <c r="F191" s="473" t="s">
        <v>309</v>
      </c>
      <c r="G191" s="474" t="s">
        <v>152</v>
      </c>
      <c r="H191" s="475">
        <v>36.22</v>
      </c>
      <c r="I191" s="381"/>
      <c r="J191" s="476">
        <f>ROUND(I191*H191,2)</f>
        <v>0</v>
      </c>
      <c r="K191" s="473" t="s">
        <v>153</v>
      </c>
      <c r="L191" s="28"/>
      <c r="M191" s="141" t="s">
        <v>1</v>
      </c>
      <c r="N191" s="142" t="s">
        <v>40</v>
      </c>
      <c r="O191" s="143">
        <v>0.578</v>
      </c>
      <c r="P191" s="143">
        <f>O191*H191</f>
        <v>20.935159999999996</v>
      </c>
      <c r="Q191" s="143">
        <v>0.00117</v>
      </c>
      <c r="R191" s="143">
        <f>Q191*H191</f>
        <v>0.0423774</v>
      </c>
      <c r="S191" s="143">
        <v>0</v>
      </c>
      <c r="T191" s="144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45" t="s">
        <v>223</v>
      </c>
      <c r="AT191" s="145" t="s">
        <v>149</v>
      </c>
      <c r="AU191" s="145" t="s">
        <v>155</v>
      </c>
      <c r="AY191" s="15" t="s">
        <v>146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5" t="s">
        <v>155</v>
      </c>
      <c r="BK191" s="146">
        <f>ROUND(I191*H191,2)</f>
        <v>0</v>
      </c>
      <c r="BL191" s="15" t="s">
        <v>223</v>
      </c>
      <c r="BM191" s="145" t="s">
        <v>519</v>
      </c>
    </row>
    <row r="192" spans="2:51" s="13" customFormat="1" ht="12">
      <c r="B192" s="147"/>
      <c r="C192" s="481"/>
      <c r="D192" s="483" t="s">
        <v>157</v>
      </c>
      <c r="E192" s="484" t="s">
        <v>1</v>
      </c>
      <c r="F192" s="485" t="s">
        <v>567</v>
      </c>
      <c r="G192" s="481"/>
      <c r="H192" s="486">
        <v>36.22</v>
      </c>
      <c r="I192" s="505"/>
      <c r="J192" s="481"/>
      <c r="K192" s="481"/>
      <c r="L192" s="147"/>
      <c r="M192" s="152"/>
      <c r="N192" s="153"/>
      <c r="O192" s="153"/>
      <c r="P192" s="153"/>
      <c r="Q192" s="153"/>
      <c r="R192" s="153"/>
      <c r="S192" s="153"/>
      <c r="T192" s="154"/>
      <c r="AT192" s="149" t="s">
        <v>157</v>
      </c>
      <c r="AU192" s="149" t="s">
        <v>155</v>
      </c>
      <c r="AV192" s="13" t="s">
        <v>155</v>
      </c>
      <c r="AW192" s="13" t="s">
        <v>30</v>
      </c>
      <c r="AX192" s="13" t="s">
        <v>82</v>
      </c>
      <c r="AY192" s="149" t="s">
        <v>146</v>
      </c>
    </row>
    <row r="193" spans="1:65" s="2" customFormat="1" ht="24.2" customHeight="1">
      <c r="A193" s="27"/>
      <c r="B193" s="134"/>
      <c r="C193" s="491" t="s">
        <v>311</v>
      </c>
      <c r="D193" s="491" t="s">
        <v>312</v>
      </c>
      <c r="E193" s="492" t="s">
        <v>313</v>
      </c>
      <c r="F193" s="493" t="s">
        <v>314</v>
      </c>
      <c r="G193" s="494" t="s">
        <v>152</v>
      </c>
      <c r="H193" s="495">
        <v>38.031</v>
      </c>
      <c r="I193" s="382"/>
      <c r="J193" s="496">
        <f>ROUND(I193*H193,2)</f>
        <v>0</v>
      </c>
      <c r="K193" s="493" t="s">
        <v>153</v>
      </c>
      <c r="L193" s="155"/>
      <c r="M193" s="156" t="s">
        <v>1</v>
      </c>
      <c r="N193" s="157" t="s">
        <v>40</v>
      </c>
      <c r="O193" s="143">
        <v>0</v>
      </c>
      <c r="P193" s="143">
        <f>O193*H193</f>
        <v>0</v>
      </c>
      <c r="Q193" s="143">
        <v>0.0011</v>
      </c>
      <c r="R193" s="143">
        <f>Q193*H193</f>
        <v>0.0418341</v>
      </c>
      <c r="S193" s="143">
        <v>0</v>
      </c>
      <c r="T193" s="144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45" t="s">
        <v>311</v>
      </c>
      <c r="AT193" s="145" t="s">
        <v>312</v>
      </c>
      <c r="AU193" s="145" t="s">
        <v>155</v>
      </c>
      <c r="AY193" s="15" t="s">
        <v>146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5" t="s">
        <v>155</v>
      </c>
      <c r="BK193" s="146">
        <f>ROUND(I193*H193,2)</f>
        <v>0</v>
      </c>
      <c r="BL193" s="15" t="s">
        <v>223</v>
      </c>
      <c r="BM193" s="145" t="s">
        <v>521</v>
      </c>
    </row>
    <row r="194" spans="2:51" s="13" customFormat="1" ht="12">
      <c r="B194" s="147"/>
      <c r="C194" s="481"/>
      <c r="D194" s="483" t="s">
        <v>157</v>
      </c>
      <c r="E194" s="481"/>
      <c r="F194" s="485" t="s">
        <v>568</v>
      </c>
      <c r="G194" s="481"/>
      <c r="H194" s="486">
        <v>38.031</v>
      </c>
      <c r="I194" s="505"/>
      <c r="J194" s="481"/>
      <c r="K194" s="481"/>
      <c r="L194" s="147"/>
      <c r="M194" s="152"/>
      <c r="N194" s="153"/>
      <c r="O194" s="153"/>
      <c r="P194" s="153"/>
      <c r="Q194" s="153"/>
      <c r="R194" s="153"/>
      <c r="S194" s="153"/>
      <c r="T194" s="154"/>
      <c r="AT194" s="149" t="s">
        <v>157</v>
      </c>
      <c r="AU194" s="149" t="s">
        <v>155</v>
      </c>
      <c r="AV194" s="13" t="s">
        <v>155</v>
      </c>
      <c r="AW194" s="13" t="s">
        <v>3</v>
      </c>
      <c r="AX194" s="13" t="s">
        <v>82</v>
      </c>
      <c r="AY194" s="149" t="s">
        <v>146</v>
      </c>
    </row>
    <row r="195" spans="1:65" s="2" customFormat="1" ht="24.2" customHeight="1">
      <c r="A195" s="27"/>
      <c r="B195" s="134"/>
      <c r="C195" s="471" t="s">
        <v>317</v>
      </c>
      <c r="D195" s="471" t="s">
        <v>149</v>
      </c>
      <c r="E195" s="472" t="s">
        <v>318</v>
      </c>
      <c r="F195" s="473" t="s">
        <v>319</v>
      </c>
      <c r="G195" s="474" t="s">
        <v>231</v>
      </c>
      <c r="H195" s="475">
        <v>361.657</v>
      </c>
      <c r="I195" s="381"/>
      <c r="J195" s="476">
        <f>ROUND(I195*H195,2)</f>
        <v>0</v>
      </c>
      <c r="K195" s="473" t="s">
        <v>153</v>
      </c>
      <c r="L195" s="28"/>
      <c r="M195" s="141" t="s">
        <v>1</v>
      </c>
      <c r="N195" s="142" t="s">
        <v>40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45" t="s">
        <v>223</v>
      </c>
      <c r="AT195" s="145" t="s">
        <v>149</v>
      </c>
      <c r="AU195" s="145" t="s">
        <v>155</v>
      </c>
      <c r="AY195" s="15" t="s">
        <v>146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5" t="s">
        <v>155</v>
      </c>
      <c r="BK195" s="146">
        <f>ROUND(I195*H195,2)</f>
        <v>0</v>
      </c>
      <c r="BL195" s="15" t="s">
        <v>223</v>
      </c>
      <c r="BM195" s="145" t="s">
        <v>523</v>
      </c>
    </row>
    <row r="196" spans="2:63" s="12" customFormat="1" ht="22.9" customHeight="1">
      <c r="B196" s="122"/>
      <c r="C196" s="460"/>
      <c r="D196" s="462" t="s">
        <v>73</v>
      </c>
      <c r="E196" s="469" t="s">
        <v>321</v>
      </c>
      <c r="F196" s="469" t="s">
        <v>322</v>
      </c>
      <c r="G196" s="460"/>
      <c r="H196" s="460"/>
      <c r="I196" s="504"/>
      <c r="J196" s="470">
        <f>BK196</f>
        <v>0</v>
      </c>
      <c r="K196" s="460"/>
      <c r="L196" s="122"/>
      <c r="M196" s="126"/>
      <c r="N196" s="127"/>
      <c r="O196" s="127"/>
      <c r="P196" s="128">
        <f>SUM(P197:P206)</f>
        <v>20.674</v>
      </c>
      <c r="Q196" s="127"/>
      <c r="R196" s="128">
        <f>SUM(R197:R206)</f>
        <v>0.00144</v>
      </c>
      <c r="S196" s="127"/>
      <c r="T196" s="129">
        <f>SUM(T197:T206)</f>
        <v>1.28921</v>
      </c>
      <c r="AR196" s="123" t="s">
        <v>155</v>
      </c>
      <c r="AT196" s="130" t="s">
        <v>73</v>
      </c>
      <c r="AU196" s="130" t="s">
        <v>82</v>
      </c>
      <c r="AY196" s="123" t="s">
        <v>146</v>
      </c>
      <c r="BK196" s="131">
        <f>SUM(BK197:BK206)</f>
        <v>0</v>
      </c>
    </row>
    <row r="197" spans="1:65" s="2" customFormat="1" ht="24.2" customHeight="1">
      <c r="A197" s="27"/>
      <c r="B197" s="134"/>
      <c r="C197" s="471" t="s">
        <v>323</v>
      </c>
      <c r="D197" s="471" t="s">
        <v>149</v>
      </c>
      <c r="E197" s="472" t="s">
        <v>324</v>
      </c>
      <c r="F197" s="473" t="s">
        <v>677</v>
      </c>
      <c r="G197" s="474" t="s">
        <v>325</v>
      </c>
      <c r="H197" s="475">
        <v>4</v>
      </c>
      <c r="I197" s="381"/>
      <c r="J197" s="476">
        <f>ROUND(I197*H197,2)</f>
        <v>0</v>
      </c>
      <c r="K197" s="473" t="s">
        <v>1</v>
      </c>
      <c r="L197" s="28"/>
      <c r="M197" s="141" t="s">
        <v>1</v>
      </c>
      <c r="N197" s="142" t="s">
        <v>40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45" t="s">
        <v>223</v>
      </c>
      <c r="AT197" s="145" t="s">
        <v>149</v>
      </c>
      <c r="AU197" s="145" t="s">
        <v>155</v>
      </c>
      <c r="AY197" s="15" t="s">
        <v>146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5" t="s">
        <v>155</v>
      </c>
      <c r="BK197" s="146">
        <f>ROUND(I197*H197,2)</f>
        <v>0</v>
      </c>
      <c r="BL197" s="15" t="s">
        <v>223</v>
      </c>
      <c r="BM197" s="145" t="s">
        <v>621</v>
      </c>
    </row>
    <row r="198" spans="2:51" s="13" customFormat="1" ht="12">
      <c r="B198" s="147"/>
      <c r="C198" s="481"/>
      <c r="D198" s="483" t="s">
        <v>157</v>
      </c>
      <c r="E198" s="484" t="s">
        <v>1</v>
      </c>
      <c r="F198" s="485" t="s">
        <v>622</v>
      </c>
      <c r="G198" s="481"/>
      <c r="H198" s="486">
        <v>4</v>
      </c>
      <c r="I198" s="505"/>
      <c r="J198" s="481"/>
      <c r="K198" s="481"/>
      <c r="L198" s="147"/>
      <c r="M198" s="152"/>
      <c r="N198" s="153"/>
      <c r="O198" s="153"/>
      <c r="P198" s="153"/>
      <c r="Q198" s="153"/>
      <c r="R198" s="153"/>
      <c r="S198" s="153"/>
      <c r="T198" s="154"/>
      <c r="AT198" s="149" t="s">
        <v>157</v>
      </c>
      <c r="AU198" s="149" t="s">
        <v>155</v>
      </c>
      <c r="AV198" s="13" t="s">
        <v>155</v>
      </c>
      <c r="AW198" s="13" t="s">
        <v>30</v>
      </c>
      <c r="AX198" s="13" t="s">
        <v>82</v>
      </c>
      <c r="AY198" s="149" t="s">
        <v>146</v>
      </c>
    </row>
    <row r="199" spans="1:65" s="2" customFormat="1" ht="16.5" customHeight="1">
      <c r="A199" s="27"/>
      <c r="B199" s="134"/>
      <c r="C199" s="471" t="s">
        <v>332</v>
      </c>
      <c r="D199" s="471" t="s">
        <v>149</v>
      </c>
      <c r="E199" s="472" t="s">
        <v>572</v>
      </c>
      <c r="F199" s="473" t="s">
        <v>573</v>
      </c>
      <c r="G199" s="474" t="s">
        <v>152</v>
      </c>
      <c r="H199" s="475">
        <v>149.31</v>
      </c>
      <c r="I199" s="381"/>
      <c r="J199" s="476">
        <f aca="true" t="shared" si="10" ref="J199:J206">ROUND(I199*H199,2)</f>
        <v>0</v>
      </c>
      <c r="K199" s="473" t="s">
        <v>1</v>
      </c>
      <c r="L199" s="28"/>
      <c r="M199" s="141" t="s">
        <v>1</v>
      </c>
      <c r="N199" s="142" t="s">
        <v>40</v>
      </c>
      <c r="O199" s="143">
        <v>0</v>
      </c>
      <c r="P199" s="143">
        <f aca="true" t="shared" si="11" ref="P199:P206">O199*H199</f>
        <v>0</v>
      </c>
      <c r="Q199" s="143">
        <v>0</v>
      </c>
      <c r="R199" s="143">
        <f aca="true" t="shared" si="12" ref="R199:R206">Q199*H199</f>
        <v>0</v>
      </c>
      <c r="S199" s="143">
        <v>0</v>
      </c>
      <c r="T199" s="144">
        <f aca="true" t="shared" si="13" ref="T199:T206"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45" t="s">
        <v>223</v>
      </c>
      <c r="AT199" s="145" t="s">
        <v>149</v>
      </c>
      <c r="AU199" s="145" t="s">
        <v>155</v>
      </c>
      <c r="AY199" s="15" t="s">
        <v>146</v>
      </c>
      <c r="BE199" s="146">
        <f aca="true" t="shared" si="14" ref="BE199:BE206">IF(N199="základní",J199,0)</f>
        <v>0</v>
      </c>
      <c r="BF199" s="146">
        <f aca="true" t="shared" si="15" ref="BF199:BF206">IF(N199="snížená",J199,0)</f>
        <v>0</v>
      </c>
      <c r="BG199" s="146">
        <f aca="true" t="shared" si="16" ref="BG199:BG206">IF(N199="zákl. přenesená",J199,0)</f>
        <v>0</v>
      </c>
      <c r="BH199" s="146">
        <f aca="true" t="shared" si="17" ref="BH199:BH206">IF(N199="sníž. přenesená",J199,0)</f>
        <v>0</v>
      </c>
      <c r="BI199" s="146">
        <f aca="true" t="shared" si="18" ref="BI199:BI206">IF(N199="nulová",J199,0)</f>
        <v>0</v>
      </c>
      <c r="BJ199" s="15" t="s">
        <v>155</v>
      </c>
      <c r="BK199" s="146">
        <f aca="true" t="shared" si="19" ref="BK199:BK206">ROUND(I199*H199,2)</f>
        <v>0</v>
      </c>
      <c r="BL199" s="15" t="s">
        <v>223</v>
      </c>
      <c r="BM199" s="145" t="s">
        <v>574</v>
      </c>
    </row>
    <row r="200" spans="1:65" s="2" customFormat="1" ht="16.5" customHeight="1">
      <c r="A200" s="27"/>
      <c r="B200" s="134"/>
      <c r="C200" s="471" t="s">
        <v>337</v>
      </c>
      <c r="D200" s="471" t="s">
        <v>149</v>
      </c>
      <c r="E200" s="472" t="s">
        <v>575</v>
      </c>
      <c r="F200" s="473" t="s">
        <v>576</v>
      </c>
      <c r="G200" s="474" t="s">
        <v>152</v>
      </c>
      <c r="H200" s="475">
        <v>39.5</v>
      </c>
      <c r="I200" s="381"/>
      <c r="J200" s="476">
        <f t="shared" si="10"/>
        <v>0</v>
      </c>
      <c r="K200" s="473" t="s">
        <v>153</v>
      </c>
      <c r="L200" s="28"/>
      <c r="M200" s="141" t="s">
        <v>1</v>
      </c>
      <c r="N200" s="142" t="s">
        <v>40</v>
      </c>
      <c r="O200" s="143">
        <v>0.325</v>
      </c>
      <c r="P200" s="143">
        <f t="shared" si="11"/>
        <v>12.8375</v>
      </c>
      <c r="Q200" s="143">
        <v>0</v>
      </c>
      <c r="R200" s="143">
        <f t="shared" si="12"/>
        <v>0</v>
      </c>
      <c r="S200" s="143">
        <v>0.01098</v>
      </c>
      <c r="T200" s="144">
        <f t="shared" si="13"/>
        <v>0.43371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45" t="s">
        <v>223</v>
      </c>
      <c r="AT200" s="145" t="s">
        <v>149</v>
      </c>
      <c r="AU200" s="145" t="s">
        <v>155</v>
      </c>
      <c r="AY200" s="15" t="s">
        <v>146</v>
      </c>
      <c r="BE200" s="146">
        <f t="shared" si="14"/>
        <v>0</v>
      </c>
      <c r="BF200" s="146">
        <f t="shared" si="15"/>
        <v>0</v>
      </c>
      <c r="BG200" s="146">
        <f t="shared" si="16"/>
        <v>0</v>
      </c>
      <c r="BH200" s="146">
        <f t="shared" si="17"/>
        <v>0</v>
      </c>
      <c r="BI200" s="146">
        <f t="shared" si="18"/>
        <v>0</v>
      </c>
      <c r="BJ200" s="15" t="s">
        <v>155</v>
      </c>
      <c r="BK200" s="146">
        <f t="shared" si="19"/>
        <v>0</v>
      </c>
      <c r="BL200" s="15" t="s">
        <v>223</v>
      </c>
      <c r="BM200" s="145" t="s">
        <v>577</v>
      </c>
    </row>
    <row r="201" spans="1:65" s="2" customFormat="1" ht="24.2" customHeight="1">
      <c r="A201" s="27"/>
      <c r="B201" s="134"/>
      <c r="C201" s="471" t="s">
        <v>338</v>
      </c>
      <c r="D201" s="471" t="s">
        <v>149</v>
      </c>
      <c r="E201" s="472" t="s">
        <v>579</v>
      </c>
      <c r="F201" s="473" t="s">
        <v>580</v>
      </c>
      <c r="G201" s="474" t="s">
        <v>152</v>
      </c>
      <c r="H201" s="475">
        <v>39.5</v>
      </c>
      <c r="I201" s="381"/>
      <c r="J201" s="476">
        <f t="shared" si="10"/>
        <v>0</v>
      </c>
      <c r="K201" s="473" t="s">
        <v>153</v>
      </c>
      <c r="L201" s="28"/>
      <c r="M201" s="141" t="s">
        <v>1</v>
      </c>
      <c r="N201" s="142" t="s">
        <v>40</v>
      </c>
      <c r="O201" s="143">
        <v>0.087</v>
      </c>
      <c r="P201" s="143">
        <f t="shared" si="11"/>
        <v>3.4364999999999997</v>
      </c>
      <c r="Q201" s="143">
        <v>0</v>
      </c>
      <c r="R201" s="143">
        <f t="shared" si="12"/>
        <v>0</v>
      </c>
      <c r="S201" s="143">
        <v>0.008</v>
      </c>
      <c r="T201" s="144">
        <f t="shared" si="13"/>
        <v>0.316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45" t="s">
        <v>223</v>
      </c>
      <c r="AT201" s="145" t="s">
        <v>149</v>
      </c>
      <c r="AU201" s="145" t="s">
        <v>155</v>
      </c>
      <c r="AY201" s="15" t="s">
        <v>146</v>
      </c>
      <c r="BE201" s="146">
        <f t="shared" si="14"/>
        <v>0</v>
      </c>
      <c r="BF201" s="146">
        <f t="shared" si="15"/>
        <v>0</v>
      </c>
      <c r="BG201" s="146">
        <f t="shared" si="16"/>
        <v>0</v>
      </c>
      <c r="BH201" s="146">
        <f t="shared" si="17"/>
        <v>0</v>
      </c>
      <c r="BI201" s="146">
        <f t="shared" si="18"/>
        <v>0</v>
      </c>
      <c r="BJ201" s="15" t="s">
        <v>155</v>
      </c>
      <c r="BK201" s="146">
        <f t="shared" si="19"/>
        <v>0</v>
      </c>
      <c r="BL201" s="15" t="s">
        <v>223</v>
      </c>
      <c r="BM201" s="145" t="s">
        <v>581</v>
      </c>
    </row>
    <row r="202" spans="1:65" s="2" customFormat="1" ht="24.2" customHeight="1">
      <c r="A202" s="27"/>
      <c r="B202" s="134"/>
      <c r="C202" s="471" t="s">
        <v>342</v>
      </c>
      <c r="D202" s="471" t="s">
        <v>149</v>
      </c>
      <c r="E202" s="472" t="s">
        <v>343</v>
      </c>
      <c r="F202" s="473" t="s">
        <v>344</v>
      </c>
      <c r="G202" s="474" t="s">
        <v>345</v>
      </c>
      <c r="H202" s="475">
        <v>3</v>
      </c>
      <c r="I202" s="381"/>
      <c r="J202" s="476">
        <f t="shared" si="10"/>
        <v>0</v>
      </c>
      <c r="K202" s="473" t="s">
        <v>153</v>
      </c>
      <c r="L202" s="28"/>
      <c r="M202" s="141" t="s">
        <v>1</v>
      </c>
      <c r="N202" s="142" t="s">
        <v>40</v>
      </c>
      <c r="O202" s="143">
        <v>0.75</v>
      </c>
      <c r="P202" s="143">
        <f t="shared" si="11"/>
        <v>2.25</v>
      </c>
      <c r="Q202" s="143">
        <v>0</v>
      </c>
      <c r="R202" s="143">
        <f t="shared" si="12"/>
        <v>0</v>
      </c>
      <c r="S202" s="143">
        <v>0.001</v>
      </c>
      <c r="T202" s="144">
        <f t="shared" si="13"/>
        <v>0.003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45" t="s">
        <v>223</v>
      </c>
      <c r="AT202" s="145" t="s">
        <v>149</v>
      </c>
      <c r="AU202" s="145" t="s">
        <v>155</v>
      </c>
      <c r="AY202" s="15" t="s">
        <v>146</v>
      </c>
      <c r="BE202" s="146">
        <f t="shared" si="14"/>
        <v>0</v>
      </c>
      <c r="BF202" s="146">
        <f t="shared" si="15"/>
        <v>0</v>
      </c>
      <c r="BG202" s="146">
        <f t="shared" si="16"/>
        <v>0</v>
      </c>
      <c r="BH202" s="146">
        <f t="shared" si="17"/>
        <v>0</v>
      </c>
      <c r="BI202" s="146">
        <f t="shared" si="18"/>
        <v>0</v>
      </c>
      <c r="BJ202" s="15" t="s">
        <v>155</v>
      </c>
      <c r="BK202" s="146">
        <f t="shared" si="19"/>
        <v>0</v>
      </c>
      <c r="BL202" s="15" t="s">
        <v>223</v>
      </c>
      <c r="BM202" s="145" t="s">
        <v>582</v>
      </c>
    </row>
    <row r="203" spans="1:65" s="2" customFormat="1" ht="16.5" customHeight="1">
      <c r="A203" s="27"/>
      <c r="B203" s="134"/>
      <c r="C203" s="491" t="s">
        <v>347</v>
      </c>
      <c r="D203" s="491" t="s">
        <v>312</v>
      </c>
      <c r="E203" s="492" t="s">
        <v>348</v>
      </c>
      <c r="F203" s="493" t="s">
        <v>349</v>
      </c>
      <c r="G203" s="494" t="s">
        <v>345</v>
      </c>
      <c r="H203" s="495">
        <v>3</v>
      </c>
      <c r="I203" s="382"/>
      <c r="J203" s="496">
        <f t="shared" si="10"/>
        <v>0</v>
      </c>
      <c r="K203" s="493" t="s">
        <v>153</v>
      </c>
      <c r="L203" s="155"/>
      <c r="M203" s="156" t="s">
        <v>1</v>
      </c>
      <c r="N203" s="157" t="s">
        <v>40</v>
      </c>
      <c r="O203" s="143">
        <v>0</v>
      </c>
      <c r="P203" s="143">
        <f t="shared" si="11"/>
        <v>0</v>
      </c>
      <c r="Q203" s="143">
        <v>0.00048</v>
      </c>
      <c r="R203" s="143">
        <f t="shared" si="12"/>
        <v>0.00144</v>
      </c>
      <c r="S203" s="143">
        <v>0</v>
      </c>
      <c r="T203" s="144">
        <f t="shared" si="1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45" t="s">
        <v>311</v>
      </c>
      <c r="AT203" s="145" t="s">
        <v>312</v>
      </c>
      <c r="AU203" s="145" t="s">
        <v>155</v>
      </c>
      <c r="AY203" s="15" t="s">
        <v>146</v>
      </c>
      <c r="BE203" s="146">
        <f t="shared" si="14"/>
        <v>0</v>
      </c>
      <c r="BF203" s="146">
        <f t="shared" si="15"/>
        <v>0</v>
      </c>
      <c r="BG203" s="146">
        <f t="shared" si="16"/>
        <v>0</v>
      </c>
      <c r="BH203" s="146">
        <f t="shared" si="17"/>
        <v>0</v>
      </c>
      <c r="BI203" s="146">
        <f t="shared" si="18"/>
        <v>0</v>
      </c>
      <c r="BJ203" s="15" t="s">
        <v>155</v>
      </c>
      <c r="BK203" s="146">
        <f t="shared" si="19"/>
        <v>0</v>
      </c>
      <c r="BL203" s="15" t="s">
        <v>223</v>
      </c>
      <c r="BM203" s="145" t="s">
        <v>583</v>
      </c>
    </row>
    <row r="204" spans="1:65" s="2" customFormat="1" ht="24.2" customHeight="1">
      <c r="A204" s="27"/>
      <c r="B204" s="134"/>
      <c r="C204" s="471" t="s">
        <v>351</v>
      </c>
      <c r="D204" s="471" t="s">
        <v>149</v>
      </c>
      <c r="E204" s="472" t="s">
        <v>352</v>
      </c>
      <c r="F204" s="473" t="s">
        <v>353</v>
      </c>
      <c r="G204" s="474" t="s">
        <v>345</v>
      </c>
      <c r="H204" s="475">
        <v>4</v>
      </c>
      <c r="I204" s="381"/>
      <c r="J204" s="476">
        <f t="shared" si="10"/>
        <v>0</v>
      </c>
      <c r="K204" s="473" t="s">
        <v>153</v>
      </c>
      <c r="L204" s="28"/>
      <c r="M204" s="141" t="s">
        <v>1</v>
      </c>
      <c r="N204" s="142" t="s">
        <v>40</v>
      </c>
      <c r="O204" s="143">
        <v>0.05</v>
      </c>
      <c r="P204" s="143">
        <f t="shared" si="11"/>
        <v>0.2</v>
      </c>
      <c r="Q204" s="143">
        <v>0</v>
      </c>
      <c r="R204" s="143">
        <f t="shared" si="12"/>
        <v>0</v>
      </c>
      <c r="S204" s="143">
        <v>0.024</v>
      </c>
      <c r="T204" s="144">
        <f t="shared" si="13"/>
        <v>0.096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45" t="s">
        <v>223</v>
      </c>
      <c r="AT204" s="145" t="s">
        <v>149</v>
      </c>
      <c r="AU204" s="145" t="s">
        <v>155</v>
      </c>
      <c r="AY204" s="15" t="s">
        <v>146</v>
      </c>
      <c r="BE204" s="146">
        <f t="shared" si="14"/>
        <v>0</v>
      </c>
      <c r="BF204" s="146">
        <f t="shared" si="15"/>
        <v>0</v>
      </c>
      <c r="BG204" s="146">
        <f t="shared" si="16"/>
        <v>0</v>
      </c>
      <c r="BH204" s="146">
        <f t="shared" si="17"/>
        <v>0</v>
      </c>
      <c r="BI204" s="146">
        <f t="shared" si="18"/>
        <v>0</v>
      </c>
      <c r="BJ204" s="15" t="s">
        <v>155</v>
      </c>
      <c r="BK204" s="146">
        <f t="shared" si="19"/>
        <v>0</v>
      </c>
      <c r="BL204" s="15" t="s">
        <v>223</v>
      </c>
      <c r="BM204" s="145" t="s">
        <v>354</v>
      </c>
    </row>
    <row r="205" spans="1:65" s="2" customFormat="1" ht="24.2" customHeight="1">
      <c r="A205" s="27"/>
      <c r="B205" s="134"/>
      <c r="C205" s="471" t="s">
        <v>355</v>
      </c>
      <c r="D205" s="471" t="s">
        <v>149</v>
      </c>
      <c r="E205" s="472" t="s">
        <v>584</v>
      </c>
      <c r="F205" s="473" t="s">
        <v>585</v>
      </c>
      <c r="G205" s="474" t="s">
        <v>345</v>
      </c>
      <c r="H205" s="475">
        <v>5</v>
      </c>
      <c r="I205" s="381"/>
      <c r="J205" s="476">
        <f t="shared" si="10"/>
        <v>0</v>
      </c>
      <c r="K205" s="473" t="s">
        <v>153</v>
      </c>
      <c r="L205" s="28"/>
      <c r="M205" s="141" t="s">
        <v>1</v>
      </c>
      <c r="N205" s="142" t="s">
        <v>40</v>
      </c>
      <c r="O205" s="143">
        <v>0.39</v>
      </c>
      <c r="P205" s="143">
        <f t="shared" si="11"/>
        <v>1.9500000000000002</v>
      </c>
      <c r="Q205" s="143">
        <v>0</v>
      </c>
      <c r="R205" s="143">
        <f t="shared" si="12"/>
        <v>0</v>
      </c>
      <c r="S205" s="143">
        <v>0.0881</v>
      </c>
      <c r="T205" s="144">
        <f t="shared" si="13"/>
        <v>0.4405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45" t="s">
        <v>223</v>
      </c>
      <c r="AT205" s="145" t="s">
        <v>149</v>
      </c>
      <c r="AU205" s="145" t="s">
        <v>155</v>
      </c>
      <c r="AY205" s="15" t="s">
        <v>146</v>
      </c>
      <c r="BE205" s="146">
        <f t="shared" si="14"/>
        <v>0</v>
      </c>
      <c r="BF205" s="146">
        <f t="shared" si="15"/>
        <v>0</v>
      </c>
      <c r="BG205" s="146">
        <f t="shared" si="16"/>
        <v>0</v>
      </c>
      <c r="BH205" s="146">
        <f t="shared" si="17"/>
        <v>0</v>
      </c>
      <c r="BI205" s="146">
        <f t="shared" si="18"/>
        <v>0</v>
      </c>
      <c r="BJ205" s="15" t="s">
        <v>155</v>
      </c>
      <c r="BK205" s="146">
        <f t="shared" si="19"/>
        <v>0</v>
      </c>
      <c r="BL205" s="15" t="s">
        <v>223</v>
      </c>
      <c r="BM205" s="145" t="s">
        <v>586</v>
      </c>
    </row>
    <row r="206" spans="1:65" s="2" customFormat="1" ht="24.2" customHeight="1">
      <c r="A206" s="27"/>
      <c r="B206" s="134"/>
      <c r="C206" s="471" t="s">
        <v>361</v>
      </c>
      <c r="D206" s="471" t="s">
        <v>149</v>
      </c>
      <c r="E206" s="472" t="s">
        <v>356</v>
      </c>
      <c r="F206" s="473" t="s">
        <v>357</v>
      </c>
      <c r="G206" s="474" t="s">
        <v>231</v>
      </c>
      <c r="H206" s="475">
        <v>1806.508</v>
      </c>
      <c r="I206" s="381"/>
      <c r="J206" s="476">
        <f t="shared" si="10"/>
        <v>0</v>
      </c>
      <c r="K206" s="473" t="s">
        <v>153</v>
      </c>
      <c r="L206" s="28"/>
      <c r="M206" s="141" t="s">
        <v>1</v>
      </c>
      <c r="N206" s="142" t="s">
        <v>40</v>
      </c>
      <c r="O206" s="143">
        <v>0</v>
      </c>
      <c r="P206" s="143">
        <f t="shared" si="11"/>
        <v>0</v>
      </c>
      <c r="Q206" s="143">
        <v>0</v>
      </c>
      <c r="R206" s="143">
        <f t="shared" si="12"/>
        <v>0</v>
      </c>
      <c r="S206" s="143">
        <v>0</v>
      </c>
      <c r="T206" s="144">
        <f t="shared" si="1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45" t="s">
        <v>223</v>
      </c>
      <c r="AT206" s="145" t="s">
        <v>149</v>
      </c>
      <c r="AU206" s="145" t="s">
        <v>155</v>
      </c>
      <c r="AY206" s="15" t="s">
        <v>146</v>
      </c>
      <c r="BE206" s="146">
        <f t="shared" si="14"/>
        <v>0</v>
      </c>
      <c r="BF206" s="146">
        <f t="shared" si="15"/>
        <v>0</v>
      </c>
      <c r="BG206" s="146">
        <f t="shared" si="16"/>
        <v>0</v>
      </c>
      <c r="BH206" s="146">
        <f t="shared" si="17"/>
        <v>0</v>
      </c>
      <c r="BI206" s="146">
        <f t="shared" si="18"/>
        <v>0</v>
      </c>
      <c r="BJ206" s="15" t="s">
        <v>155</v>
      </c>
      <c r="BK206" s="146">
        <f t="shared" si="19"/>
        <v>0</v>
      </c>
      <c r="BL206" s="15" t="s">
        <v>223</v>
      </c>
      <c r="BM206" s="145" t="s">
        <v>358</v>
      </c>
    </row>
    <row r="207" spans="2:63" s="12" customFormat="1" ht="22.9" customHeight="1">
      <c r="B207" s="122"/>
      <c r="C207" s="460"/>
      <c r="D207" s="462" t="s">
        <v>73</v>
      </c>
      <c r="E207" s="469" t="s">
        <v>587</v>
      </c>
      <c r="F207" s="469" t="s">
        <v>588</v>
      </c>
      <c r="G207" s="460"/>
      <c r="H207" s="460"/>
      <c r="I207" s="504"/>
      <c r="J207" s="470">
        <f>BK207</f>
        <v>0</v>
      </c>
      <c r="K207" s="460"/>
      <c r="L207" s="122"/>
      <c r="M207" s="126"/>
      <c r="N207" s="127"/>
      <c r="O207" s="127"/>
      <c r="P207" s="128">
        <f>SUM(P208:P209)</f>
        <v>0</v>
      </c>
      <c r="Q207" s="127"/>
      <c r="R207" s="128">
        <f>SUM(R208:R209)</f>
        <v>0</v>
      </c>
      <c r="S207" s="127"/>
      <c r="T207" s="129">
        <f>SUM(T208:T209)</f>
        <v>0</v>
      </c>
      <c r="AR207" s="123" t="s">
        <v>155</v>
      </c>
      <c r="AT207" s="130" t="s">
        <v>73</v>
      </c>
      <c r="AU207" s="130" t="s">
        <v>82</v>
      </c>
      <c r="AY207" s="123" t="s">
        <v>146</v>
      </c>
      <c r="BK207" s="131">
        <f>SUM(BK208:BK209)</f>
        <v>0</v>
      </c>
    </row>
    <row r="208" spans="1:65" s="2" customFormat="1" ht="24.2" customHeight="1">
      <c r="A208" s="27"/>
      <c r="B208" s="134"/>
      <c r="C208" s="471"/>
      <c r="D208" s="471"/>
      <c r="E208" s="472"/>
      <c r="F208" s="473"/>
      <c r="G208" s="474"/>
      <c r="H208" s="475"/>
      <c r="I208" s="506"/>
      <c r="J208" s="476"/>
      <c r="K208" s="473" t="s">
        <v>1</v>
      </c>
      <c r="L208" s="28"/>
      <c r="M208" s="141" t="s">
        <v>1</v>
      </c>
      <c r="N208" s="142" t="s">
        <v>40</v>
      </c>
      <c r="O208" s="143">
        <v>0</v>
      </c>
      <c r="P208" s="143">
        <f>O208*H208</f>
        <v>0</v>
      </c>
      <c r="Q208" s="143">
        <v>0</v>
      </c>
      <c r="R208" s="143">
        <f>Q208*H208</f>
        <v>0</v>
      </c>
      <c r="S208" s="143">
        <v>0</v>
      </c>
      <c r="T208" s="144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45" t="s">
        <v>223</v>
      </c>
      <c r="AT208" s="145" t="s">
        <v>149</v>
      </c>
      <c r="AU208" s="145" t="s">
        <v>155</v>
      </c>
      <c r="AY208" s="15" t="s">
        <v>146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5" t="s">
        <v>155</v>
      </c>
      <c r="BK208" s="146">
        <f>ROUND(I208*H208,2)</f>
        <v>0</v>
      </c>
      <c r="BL208" s="15" t="s">
        <v>223</v>
      </c>
      <c r="BM208" s="145" t="s">
        <v>589</v>
      </c>
    </row>
    <row r="209" spans="1:65" s="2" customFormat="1" ht="24.2" customHeight="1">
      <c r="A209" s="27"/>
      <c r="B209" s="134"/>
      <c r="C209" s="471"/>
      <c r="D209" s="471"/>
      <c r="E209" s="472"/>
      <c r="F209" s="473"/>
      <c r="G209" s="474"/>
      <c r="H209" s="475"/>
      <c r="I209" s="506"/>
      <c r="J209" s="476"/>
      <c r="K209" s="473"/>
      <c r="L209" s="28"/>
      <c r="M209" s="141" t="s">
        <v>1</v>
      </c>
      <c r="N209" s="142" t="s">
        <v>40</v>
      </c>
      <c r="O209" s="143">
        <v>0</v>
      </c>
      <c r="P209" s="143">
        <f>O209*H209</f>
        <v>0</v>
      </c>
      <c r="Q209" s="143">
        <v>0</v>
      </c>
      <c r="R209" s="143">
        <f>Q209*H209</f>
        <v>0</v>
      </c>
      <c r="S209" s="143">
        <v>0</v>
      </c>
      <c r="T209" s="144">
        <f>S209*H209</f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45" t="s">
        <v>223</v>
      </c>
      <c r="AT209" s="145" t="s">
        <v>149</v>
      </c>
      <c r="AU209" s="145" t="s">
        <v>155</v>
      </c>
      <c r="AY209" s="15" t="s">
        <v>146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5" t="s">
        <v>155</v>
      </c>
      <c r="BK209" s="146">
        <f>ROUND(I209*H209,2)</f>
        <v>0</v>
      </c>
      <c r="BL209" s="15" t="s">
        <v>223</v>
      </c>
      <c r="BM209" s="145" t="s">
        <v>590</v>
      </c>
    </row>
    <row r="210" spans="2:63" s="12" customFormat="1" ht="22.9" customHeight="1">
      <c r="B210" s="122"/>
      <c r="C210" s="460"/>
      <c r="D210" s="462" t="s">
        <v>73</v>
      </c>
      <c r="E210" s="469" t="s">
        <v>359</v>
      </c>
      <c r="F210" s="469" t="s">
        <v>360</v>
      </c>
      <c r="G210" s="460"/>
      <c r="H210" s="460"/>
      <c r="I210" s="504"/>
      <c r="J210" s="470">
        <f>BK210</f>
        <v>0</v>
      </c>
      <c r="K210" s="460"/>
      <c r="L210" s="122"/>
      <c r="M210" s="126"/>
      <c r="N210" s="127"/>
      <c r="O210" s="127"/>
      <c r="P210" s="128">
        <f>SUM(P211:P217)</f>
        <v>1.75122</v>
      </c>
      <c r="Q210" s="127"/>
      <c r="R210" s="128">
        <f>SUM(R211:R217)</f>
        <v>0.0640665</v>
      </c>
      <c r="S210" s="127"/>
      <c r="T210" s="129">
        <f>SUM(T211:T217)</f>
        <v>0</v>
      </c>
      <c r="AR210" s="123" t="s">
        <v>155</v>
      </c>
      <c r="AT210" s="130" t="s">
        <v>73</v>
      </c>
      <c r="AU210" s="130" t="s">
        <v>82</v>
      </c>
      <c r="AY210" s="123" t="s">
        <v>146</v>
      </c>
      <c r="BK210" s="131">
        <f>SUM(BK211:BK217)</f>
        <v>0</v>
      </c>
    </row>
    <row r="211" spans="1:65" s="2" customFormat="1" ht="16.5" customHeight="1">
      <c r="A211" s="27"/>
      <c r="B211" s="134"/>
      <c r="C211" s="471" t="s">
        <v>374</v>
      </c>
      <c r="D211" s="471" t="s">
        <v>149</v>
      </c>
      <c r="E211" s="472" t="s">
        <v>362</v>
      </c>
      <c r="F211" s="473" t="s">
        <v>363</v>
      </c>
      <c r="G211" s="474" t="s">
        <v>152</v>
      </c>
      <c r="H211" s="475">
        <v>2.07</v>
      </c>
      <c r="I211" s="381"/>
      <c r="J211" s="476">
        <f>ROUND(I211*H211,2)</f>
        <v>0</v>
      </c>
      <c r="K211" s="473" t="s">
        <v>153</v>
      </c>
      <c r="L211" s="28"/>
      <c r="M211" s="141" t="s">
        <v>1</v>
      </c>
      <c r="N211" s="142" t="s">
        <v>40</v>
      </c>
      <c r="O211" s="143">
        <v>0.044</v>
      </c>
      <c r="P211" s="143">
        <f>O211*H211</f>
        <v>0.09108</v>
      </c>
      <c r="Q211" s="143">
        <v>0.0003</v>
      </c>
      <c r="R211" s="143">
        <f>Q211*H211</f>
        <v>0.0006209999999999999</v>
      </c>
      <c r="S211" s="143">
        <v>0</v>
      </c>
      <c r="T211" s="144">
        <f>S211*H211</f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45" t="s">
        <v>223</v>
      </c>
      <c r="AT211" s="145" t="s">
        <v>149</v>
      </c>
      <c r="AU211" s="145" t="s">
        <v>155</v>
      </c>
      <c r="AY211" s="15" t="s">
        <v>146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5" t="s">
        <v>155</v>
      </c>
      <c r="BK211" s="146">
        <f>ROUND(I211*H211,2)</f>
        <v>0</v>
      </c>
      <c r="BL211" s="15" t="s">
        <v>223</v>
      </c>
      <c r="BM211" s="145" t="s">
        <v>364</v>
      </c>
    </row>
    <row r="212" spans="2:51" s="13" customFormat="1" ht="12">
      <c r="B212" s="147"/>
      <c r="C212" s="481"/>
      <c r="D212" s="483" t="s">
        <v>157</v>
      </c>
      <c r="E212" s="484" t="s">
        <v>1</v>
      </c>
      <c r="F212" s="485" t="s">
        <v>591</v>
      </c>
      <c r="G212" s="481"/>
      <c r="H212" s="486">
        <v>2.07</v>
      </c>
      <c r="I212" s="505"/>
      <c r="J212" s="481"/>
      <c r="K212" s="481"/>
      <c r="L212" s="147"/>
      <c r="M212" s="152"/>
      <c r="N212" s="153"/>
      <c r="O212" s="153"/>
      <c r="P212" s="153"/>
      <c r="Q212" s="153"/>
      <c r="R212" s="153"/>
      <c r="S212" s="153"/>
      <c r="T212" s="154"/>
      <c r="AT212" s="149" t="s">
        <v>157</v>
      </c>
      <c r="AU212" s="149" t="s">
        <v>155</v>
      </c>
      <c r="AV212" s="13" t="s">
        <v>155</v>
      </c>
      <c r="AW212" s="13" t="s">
        <v>30</v>
      </c>
      <c r="AX212" s="13" t="s">
        <v>82</v>
      </c>
      <c r="AY212" s="149" t="s">
        <v>146</v>
      </c>
    </row>
    <row r="213" spans="1:65" s="2" customFormat="1" ht="21.75" customHeight="1">
      <c r="A213" s="27"/>
      <c r="B213" s="134"/>
      <c r="C213" s="471" t="s">
        <v>379</v>
      </c>
      <c r="D213" s="471" t="s">
        <v>149</v>
      </c>
      <c r="E213" s="472" t="s">
        <v>367</v>
      </c>
      <c r="F213" s="473" t="s">
        <v>368</v>
      </c>
      <c r="G213" s="474" t="s">
        <v>152</v>
      </c>
      <c r="H213" s="475">
        <v>2.07</v>
      </c>
      <c r="I213" s="381"/>
      <c r="J213" s="476">
        <f>ROUND(I213*H213,2)</f>
        <v>0</v>
      </c>
      <c r="K213" s="473" t="s">
        <v>153</v>
      </c>
      <c r="L213" s="28"/>
      <c r="M213" s="141" t="s">
        <v>1</v>
      </c>
      <c r="N213" s="142" t="s">
        <v>40</v>
      </c>
      <c r="O213" s="143">
        <v>0.192</v>
      </c>
      <c r="P213" s="143">
        <f>O213*H213</f>
        <v>0.39743999999999996</v>
      </c>
      <c r="Q213" s="143">
        <v>0.00455</v>
      </c>
      <c r="R213" s="143">
        <f>Q213*H213</f>
        <v>0.0094185</v>
      </c>
      <c r="S213" s="143">
        <v>0</v>
      </c>
      <c r="T213" s="144">
        <f>S213*H213</f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45" t="s">
        <v>223</v>
      </c>
      <c r="AT213" s="145" t="s">
        <v>149</v>
      </c>
      <c r="AU213" s="145" t="s">
        <v>155</v>
      </c>
      <c r="AY213" s="15" t="s">
        <v>146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5" t="s">
        <v>155</v>
      </c>
      <c r="BK213" s="146">
        <f>ROUND(I213*H213,2)</f>
        <v>0</v>
      </c>
      <c r="BL213" s="15" t="s">
        <v>223</v>
      </c>
      <c r="BM213" s="145" t="s">
        <v>369</v>
      </c>
    </row>
    <row r="214" spans="1:65" s="2" customFormat="1" ht="24.2" customHeight="1">
      <c r="A214" s="27"/>
      <c r="B214" s="134"/>
      <c r="C214" s="471" t="s">
        <v>385</v>
      </c>
      <c r="D214" s="471" t="s">
        <v>149</v>
      </c>
      <c r="E214" s="472" t="s">
        <v>371</v>
      </c>
      <c r="F214" s="473" t="s">
        <v>372</v>
      </c>
      <c r="G214" s="474" t="s">
        <v>152</v>
      </c>
      <c r="H214" s="475">
        <v>2.07</v>
      </c>
      <c r="I214" s="381"/>
      <c r="J214" s="476">
        <f>ROUND(I214*H214,2)</f>
        <v>0</v>
      </c>
      <c r="K214" s="473" t="s">
        <v>153</v>
      </c>
      <c r="L214" s="28"/>
      <c r="M214" s="141" t="s">
        <v>1</v>
      </c>
      <c r="N214" s="142" t="s">
        <v>40</v>
      </c>
      <c r="O214" s="143">
        <v>0.61</v>
      </c>
      <c r="P214" s="143">
        <f>O214*H214</f>
        <v>1.2627</v>
      </c>
      <c r="Q214" s="143">
        <v>0.0063</v>
      </c>
      <c r="R214" s="143">
        <f>Q214*H214</f>
        <v>0.013040999999999999</v>
      </c>
      <c r="S214" s="143">
        <v>0</v>
      </c>
      <c r="T214" s="144">
        <f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45" t="s">
        <v>223</v>
      </c>
      <c r="AT214" s="145" t="s">
        <v>149</v>
      </c>
      <c r="AU214" s="145" t="s">
        <v>155</v>
      </c>
      <c r="AY214" s="15" t="s">
        <v>146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5" t="s">
        <v>155</v>
      </c>
      <c r="BK214" s="146">
        <f>ROUND(I214*H214,2)</f>
        <v>0</v>
      </c>
      <c r="BL214" s="15" t="s">
        <v>223</v>
      </c>
      <c r="BM214" s="145" t="s">
        <v>373</v>
      </c>
    </row>
    <row r="215" spans="1:65" s="2" customFormat="1" ht="24.2" customHeight="1">
      <c r="A215" s="27"/>
      <c r="B215" s="134"/>
      <c r="C215" s="491" t="s">
        <v>390</v>
      </c>
      <c r="D215" s="491" t="s">
        <v>312</v>
      </c>
      <c r="E215" s="492" t="s">
        <v>375</v>
      </c>
      <c r="F215" s="493" t="s">
        <v>376</v>
      </c>
      <c r="G215" s="494" t="s">
        <v>152</v>
      </c>
      <c r="H215" s="495">
        <v>2.277</v>
      </c>
      <c r="I215" s="382"/>
      <c r="J215" s="496">
        <f>ROUND(I215*H215,2)</f>
        <v>0</v>
      </c>
      <c r="K215" s="493" t="s">
        <v>153</v>
      </c>
      <c r="L215" s="155"/>
      <c r="M215" s="156" t="s">
        <v>1</v>
      </c>
      <c r="N215" s="157" t="s">
        <v>40</v>
      </c>
      <c r="O215" s="143">
        <v>0</v>
      </c>
      <c r="P215" s="143">
        <f>O215*H215</f>
        <v>0</v>
      </c>
      <c r="Q215" s="143">
        <v>0.018</v>
      </c>
      <c r="R215" s="143">
        <f>Q215*H215</f>
        <v>0.040986</v>
      </c>
      <c r="S215" s="143">
        <v>0</v>
      </c>
      <c r="T215" s="144">
        <f>S215*H215</f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45" t="s">
        <v>311</v>
      </c>
      <c r="AT215" s="145" t="s">
        <v>312</v>
      </c>
      <c r="AU215" s="145" t="s">
        <v>155</v>
      </c>
      <c r="AY215" s="15" t="s">
        <v>146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5" t="s">
        <v>155</v>
      </c>
      <c r="BK215" s="146">
        <f>ROUND(I215*H215,2)</f>
        <v>0</v>
      </c>
      <c r="BL215" s="15" t="s">
        <v>223</v>
      </c>
      <c r="BM215" s="145" t="s">
        <v>377</v>
      </c>
    </row>
    <row r="216" spans="2:51" s="13" customFormat="1" ht="12">
      <c r="B216" s="147"/>
      <c r="C216" s="481"/>
      <c r="D216" s="483" t="s">
        <v>157</v>
      </c>
      <c r="E216" s="481"/>
      <c r="F216" s="485" t="s">
        <v>592</v>
      </c>
      <c r="G216" s="481"/>
      <c r="H216" s="486">
        <v>2.277</v>
      </c>
      <c r="I216" s="505"/>
      <c r="J216" s="481"/>
      <c r="K216" s="481"/>
      <c r="L216" s="147"/>
      <c r="M216" s="152"/>
      <c r="N216" s="153"/>
      <c r="O216" s="153"/>
      <c r="P216" s="153"/>
      <c r="Q216" s="153"/>
      <c r="R216" s="153"/>
      <c r="S216" s="153"/>
      <c r="T216" s="154"/>
      <c r="AT216" s="149" t="s">
        <v>157</v>
      </c>
      <c r="AU216" s="149" t="s">
        <v>155</v>
      </c>
      <c r="AV216" s="13" t="s">
        <v>155</v>
      </c>
      <c r="AW216" s="13" t="s">
        <v>3</v>
      </c>
      <c r="AX216" s="13" t="s">
        <v>82</v>
      </c>
      <c r="AY216" s="149" t="s">
        <v>146</v>
      </c>
    </row>
    <row r="217" spans="1:65" s="2" customFormat="1" ht="24.2" customHeight="1">
      <c r="A217" s="27"/>
      <c r="B217" s="134"/>
      <c r="C217" s="471" t="s">
        <v>394</v>
      </c>
      <c r="D217" s="471" t="s">
        <v>149</v>
      </c>
      <c r="E217" s="472" t="s">
        <v>380</v>
      </c>
      <c r="F217" s="473" t="s">
        <v>381</v>
      </c>
      <c r="G217" s="474" t="s">
        <v>231</v>
      </c>
      <c r="H217" s="475">
        <v>26.231</v>
      </c>
      <c r="I217" s="381"/>
      <c r="J217" s="476">
        <f>ROUND(I217*H217,2)</f>
        <v>0</v>
      </c>
      <c r="K217" s="473" t="s">
        <v>153</v>
      </c>
      <c r="L217" s="28"/>
      <c r="M217" s="141" t="s">
        <v>1</v>
      </c>
      <c r="N217" s="142" t="s">
        <v>40</v>
      </c>
      <c r="O217" s="143">
        <v>0</v>
      </c>
      <c r="P217" s="143">
        <f>O217*H217</f>
        <v>0</v>
      </c>
      <c r="Q217" s="143">
        <v>0</v>
      </c>
      <c r="R217" s="143">
        <f>Q217*H217</f>
        <v>0</v>
      </c>
      <c r="S217" s="143">
        <v>0</v>
      </c>
      <c r="T217" s="144">
        <f>S217*H217</f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45" t="s">
        <v>223</v>
      </c>
      <c r="AT217" s="145" t="s">
        <v>149</v>
      </c>
      <c r="AU217" s="145" t="s">
        <v>155</v>
      </c>
      <c r="AY217" s="15" t="s">
        <v>146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5" t="s">
        <v>155</v>
      </c>
      <c r="BK217" s="146">
        <f>ROUND(I217*H217,2)</f>
        <v>0</v>
      </c>
      <c r="BL217" s="15" t="s">
        <v>223</v>
      </c>
      <c r="BM217" s="145" t="s">
        <v>382</v>
      </c>
    </row>
    <row r="218" spans="2:63" s="12" customFormat="1" ht="22.9" customHeight="1">
      <c r="B218" s="122"/>
      <c r="C218" s="460"/>
      <c r="D218" s="462" t="s">
        <v>73</v>
      </c>
      <c r="E218" s="469" t="s">
        <v>383</v>
      </c>
      <c r="F218" s="469" t="s">
        <v>384</v>
      </c>
      <c r="G218" s="460"/>
      <c r="H218" s="460"/>
      <c r="I218" s="504"/>
      <c r="J218" s="470">
        <f>BK218</f>
        <v>0</v>
      </c>
      <c r="K218" s="460"/>
      <c r="L218" s="122"/>
      <c r="M218" s="126"/>
      <c r="N218" s="127"/>
      <c r="O218" s="127"/>
      <c r="P218" s="128">
        <f>SUM(P219:P230)</f>
        <v>68.112222</v>
      </c>
      <c r="Q218" s="127"/>
      <c r="R218" s="128">
        <f>SUM(R219:R230)</f>
        <v>0.5423966400000001</v>
      </c>
      <c r="S218" s="127"/>
      <c r="T218" s="129">
        <f>SUM(T219:T230)</f>
        <v>0.19911299999999998</v>
      </c>
      <c r="AR218" s="123" t="s">
        <v>155</v>
      </c>
      <c r="AT218" s="130" t="s">
        <v>73</v>
      </c>
      <c r="AU218" s="130" t="s">
        <v>82</v>
      </c>
      <c r="AY218" s="123" t="s">
        <v>146</v>
      </c>
      <c r="BK218" s="131">
        <f>SUM(BK219:BK230)</f>
        <v>0</v>
      </c>
    </row>
    <row r="219" spans="1:65" s="2" customFormat="1" ht="24.2" customHeight="1">
      <c r="A219" s="27"/>
      <c r="B219" s="134"/>
      <c r="C219" s="471" t="s">
        <v>399</v>
      </c>
      <c r="D219" s="471" t="s">
        <v>149</v>
      </c>
      <c r="E219" s="472" t="s">
        <v>386</v>
      </c>
      <c r="F219" s="473" t="s">
        <v>387</v>
      </c>
      <c r="G219" s="474" t="s">
        <v>152</v>
      </c>
      <c r="H219" s="475">
        <v>69.531</v>
      </c>
      <c r="I219" s="381"/>
      <c r="J219" s="476">
        <f>ROUND(I219*H219,2)</f>
        <v>0</v>
      </c>
      <c r="K219" s="473" t="s">
        <v>153</v>
      </c>
      <c r="L219" s="28"/>
      <c r="M219" s="141" t="s">
        <v>1</v>
      </c>
      <c r="N219" s="142" t="s">
        <v>40</v>
      </c>
      <c r="O219" s="143">
        <v>0.058</v>
      </c>
      <c r="P219" s="143">
        <f>O219*H219</f>
        <v>4.0327980000000005</v>
      </c>
      <c r="Q219" s="143">
        <v>3E-05</v>
      </c>
      <c r="R219" s="143">
        <f>Q219*H219</f>
        <v>0.00208593</v>
      </c>
      <c r="S219" s="143">
        <v>0</v>
      </c>
      <c r="T219" s="144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45" t="s">
        <v>223</v>
      </c>
      <c r="AT219" s="145" t="s">
        <v>149</v>
      </c>
      <c r="AU219" s="145" t="s">
        <v>155</v>
      </c>
      <c r="AY219" s="15" t="s">
        <v>146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5" t="s">
        <v>155</v>
      </c>
      <c r="BK219" s="146">
        <f>ROUND(I219*H219,2)</f>
        <v>0</v>
      </c>
      <c r="BL219" s="15" t="s">
        <v>223</v>
      </c>
      <c r="BM219" s="145" t="s">
        <v>388</v>
      </c>
    </row>
    <row r="220" spans="2:51" s="13" customFormat="1" ht="12">
      <c r="B220" s="147"/>
      <c r="C220" s="481"/>
      <c r="D220" s="483" t="s">
        <v>157</v>
      </c>
      <c r="E220" s="484" t="s">
        <v>1</v>
      </c>
      <c r="F220" s="485" t="s">
        <v>623</v>
      </c>
      <c r="G220" s="481"/>
      <c r="H220" s="486">
        <v>69.531</v>
      </c>
      <c r="I220" s="505"/>
      <c r="J220" s="481"/>
      <c r="K220" s="481"/>
      <c r="L220" s="147"/>
      <c r="M220" s="152"/>
      <c r="N220" s="153"/>
      <c r="O220" s="153"/>
      <c r="P220" s="153"/>
      <c r="Q220" s="153"/>
      <c r="R220" s="153"/>
      <c r="S220" s="153"/>
      <c r="T220" s="154"/>
      <c r="AT220" s="149" t="s">
        <v>157</v>
      </c>
      <c r="AU220" s="149" t="s">
        <v>155</v>
      </c>
      <c r="AV220" s="13" t="s">
        <v>155</v>
      </c>
      <c r="AW220" s="13" t="s">
        <v>30</v>
      </c>
      <c r="AX220" s="13" t="s">
        <v>82</v>
      </c>
      <c r="AY220" s="149" t="s">
        <v>146</v>
      </c>
    </row>
    <row r="221" spans="1:65" s="2" customFormat="1" ht="24.2" customHeight="1">
      <c r="A221" s="27"/>
      <c r="B221" s="134"/>
      <c r="C221" s="471" t="s">
        <v>404</v>
      </c>
      <c r="D221" s="471" t="s">
        <v>149</v>
      </c>
      <c r="E221" s="472" t="s">
        <v>391</v>
      </c>
      <c r="F221" s="473" t="s">
        <v>392</v>
      </c>
      <c r="G221" s="474" t="s">
        <v>152</v>
      </c>
      <c r="H221" s="475">
        <v>69.531</v>
      </c>
      <c r="I221" s="381"/>
      <c r="J221" s="476">
        <f>ROUND(I221*H221,2)</f>
        <v>0</v>
      </c>
      <c r="K221" s="473" t="s">
        <v>153</v>
      </c>
      <c r="L221" s="28"/>
      <c r="M221" s="141" t="s">
        <v>1</v>
      </c>
      <c r="N221" s="142" t="s">
        <v>40</v>
      </c>
      <c r="O221" s="143">
        <v>0.192</v>
      </c>
      <c r="P221" s="143">
        <f>O221*H221</f>
        <v>13.349952000000002</v>
      </c>
      <c r="Q221" s="143">
        <v>0.00455</v>
      </c>
      <c r="R221" s="143">
        <f>Q221*H221</f>
        <v>0.31636605000000007</v>
      </c>
      <c r="S221" s="143">
        <v>0</v>
      </c>
      <c r="T221" s="144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45" t="s">
        <v>223</v>
      </c>
      <c r="AT221" s="145" t="s">
        <v>149</v>
      </c>
      <c r="AU221" s="145" t="s">
        <v>155</v>
      </c>
      <c r="AY221" s="15" t="s">
        <v>146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5" t="s">
        <v>155</v>
      </c>
      <c r="BK221" s="146">
        <f>ROUND(I221*H221,2)</f>
        <v>0</v>
      </c>
      <c r="BL221" s="15" t="s">
        <v>223</v>
      </c>
      <c r="BM221" s="145" t="s">
        <v>393</v>
      </c>
    </row>
    <row r="222" spans="1:65" s="2" customFormat="1" ht="24.2" customHeight="1">
      <c r="A222" s="27"/>
      <c r="B222" s="134"/>
      <c r="C222" s="471" t="s">
        <v>408</v>
      </c>
      <c r="D222" s="471" t="s">
        <v>149</v>
      </c>
      <c r="E222" s="472" t="s">
        <v>400</v>
      </c>
      <c r="F222" s="473" t="s">
        <v>401</v>
      </c>
      <c r="G222" s="474" t="s">
        <v>152</v>
      </c>
      <c r="H222" s="475">
        <v>66.371</v>
      </c>
      <c r="I222" s="381"/>
      <c r="J222" s="476">
        <f>ROUND(I222*H222,2)</f>
        <v>0</v>
      </c>
      <c r="K222" s="473" t="s">
        <v>153</v>
      </c>
      <c r="L222" s="28"/>
      <c r="M222" s="141" t="s">
        <v>1</v>
      </c>
      <c r="N222" s="142" t="s">
        <v>40</v>
      </c>
      <c r="O222" s="143">
        <v>0.255</v>
      </c>
      <c r="P222" s="143">
        <f>O222*H222</f>
        <v>16.924605</v>
      </c>
      <c r="Q222" s="143">
        <v>0</v>
      </c>
      <c r="R222" s="143">
        <f>Q222*H222</f>
        <v>0</v>
      </c>
      <c r="S222" s="143">
        <v>0.003</v>
      </c>
      <c r="T222" s="144">
        <f>S222*H222</f>
        <v>0.19911299999999998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R222" s="145" t="s">
        <v>223</v>
      </c>
      <c r="AT222" s="145" t="s">
        <v>149</v>
      </c>
      <c r="AU222" s="145" t="s">
        <v>155</v>
      </c>
      <c r="AY222" s="15" t="s">
        <v>146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5" t="s">
        <v>155</v>
      </c>
      <c r="BK222" s="146">
        <f>ROUND(I222*H222,2)</f>
        <v>0</v>
      </c>
      <c r="BL222" s="15" t="s">
        <v>223</v>
      </c>
      <c r="BM222" s="145" t="s">
        <v>402</v>
      </c>
    </row>
    <row r="223" spans="2:51" s="13" customFormat="1" ht="12">
      <c r="B223" s="147"/>
      <c r="C223" s="481"/>
      <c r="D223" s="483" t="s">
        <v>157</v>
      </c>
      <c r="E223" s="484" t="s">
        <v>1</v>
      </c>
      <c r="F223" s="485" t="s">
        <v>624</v>
      </c>
      <c r="G223" s="481"/>
      <c r="H223" s="486">
        <v>66.371</v>
      </c>
      <c r="I223" s="505"/>
      <c r="J223" s="481"/>
      <c r="K223" s="481"/>
      <c r="L223" s="147"/>
      <c r="M223" s="152"/>
      <c r="N223" s="153"/>
      <c r="O223" s="153"/>
      <c r="P223" s="153"/>
      <c r="Q223" s="153"/>
      <c r="R223" s="153"/>
      <c r="S223" s="153"/>
      <c r="T223" s="154"/>
      <c r="AT223" s="149" t="s">
        <v>157</v>
      </c>
      <c r="AU223" s="149" t="s">
        <v>155</v>
      </c>
      <c r="AV223" s="13" t="s">
        <v>155</v>
      </c>
      <c r="AW223" s="13" t="s">
        <v>30</v>
      </c>
      <c r="AX223" s="13" t="s">
        <v>82</v>
      </c>
      <c r="AY223" s="149" t="s">
        <v>146</v>
      </c>
    </row>
    <row r="224" spans="1:65" s="2" customFormat="1" ht="16.5" customHeight="1">
      <c r="A224" s="27"/>
      <c r="B224" s="134"/>
      <c r="C224" s="471" t="s">
        <v>413</v>
      </c>
      <c r="D224" s="471" t="s">
        <v>149</v>
      </c>
      <c r="E224" s="472" t="s">
        <v>405</v>
      </c>
      <c r="F224" s="473" t="s">
        <v>406</v>
      </c>
      <c r="G224" s="474" t="s">
        <v>152</v>
      </c>
      <c r="H224" s="475">
        <v>69.531</v>
      </c>
      <c r="I224" s="381"/>
      <c r="J224" s="476">
        <f>ROUND(I224*H224,2)</f>
        <v>0</v>
      </c>
      <c r="K224" s="473" t="s">
        <v>153</v>
      </c>
      <c r="L224" s="28"/>
      <c r="M224" s="141" t="s">
        <v>1</v>
      </c>
      <c r="N224" s="142" t="s">
        <v>40</v>
      </c>
      <c r="O224" s="143">
        <v>0.233</v>
      </c>
      <c r="P224" s="143">
        <f>O224*H224</f>
        <v>16.200723000000004</v>
      </c>
      <c r="Q224" s="143">
        <v>0.0003</v>
      </c>
      <c r="R224" s="143">
        <f>Q224*H224</f>
        <v>0.0208593</v>
      </c>
      <c r="S224" s="143">
        <v>0</v>
      </c>
      <c r="T224" s="144">
        <f>S224*H224</f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45" t="s">
        <v>223</v>
      </c>
      <c r="AT224" s="145" t="s">
        <v>149</v>
      </c>
      <c r="AU224" s="145" t="s">
        <v>155</v>
      </c>
      <c r="AY224" s="15" t="s">
        <v>146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5" t="s">
        <v>155</v>
      </c>
      <c r="BK224" s="146">
        <f>ROUND(I224*H224,2)</f>
        <v>0</v>
      </c>
      <c r="BL224" s="15" t="s">
        <v>223</v>
      </c>
      <c r="BM224" s="145" t="s">
        <v>407</v>
      </c>
    </row>
    <row r="225" spans="1:65" s="2" customFormat="1" ht="16.5" customHeight="1">
      <c r="A225" s="27"/>
      <c r="B225" s="134"/>
      <c r="C225" s="491" t="s">
        <v>422</v>
      </c>
      <c r="D225" s="491" t="s">
        <v>312</v>
      </c>
      <c r="E225" s="492" t="s">
        <v>409</v>
      </c>
      <c r="F225" s="493" t="s">
        <v>410</v>
      </c>
      <c r="G225" s="494" t="s">
        <v>152</v>
      </c>
      <c r="H225" s="495">
        <v>76.484</v>
      </c>
      <c r="I225" s="382"/>
      <c r="J225" s="496">
        <f>ROUND(I225*H225,2)</f>
        <v>0</v>
      </c>
      <c r="K225" s="493" t="s">
        <v>153</v>
      </c>
      <c r="L225" s="155"/>
      <c r="M225" s="156" t="s">
        <v>1</v>
      </c>
      <c r="N225" s="157" t="s">
        <v>40</v>
      </c>
      <c r="O225" s="143">
        <v>0</v>
      </c>
      <c r="P225" s="143">
        <f>O225*H225</f>
        <v>0</v>
      </c>
      <c r="Q225" s="143">
        <v>0.00264</v>
      </c>
      <c r="R225" s="143">
        <f>Q225*H225</f>
        <v>0.20191775999999997</v>
      </c>
      <c r="S225" s="143">
        <v>0</v>
      </c>
      <c r="T225" s="144">
        <f>S225*H225</f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45" t="s">
        <v>311</v>
      </c>
      <c r="AT225" s="145" t="s">
        <v>312</v>
      </c>
      <c r="AU225" s="145" t="s">
        <v>155</v>
      </c>
      <c r="AY225" s="15" t="s">
        <v>146</v>
      </c>
      <c r="BE225" s="146">
        <f>IF(N225="základní",J225,0)</f>
        <v>0</v>
      </c>
      <c r="BF225" s="146">
        <f>IF(N225="snížená",J225,0)</f>
        <v>0</v>
      </c>
      <c r="BG225" s="146">
        <f>IF(N225="zákl. přenesená",J225,0)</f>
        <v>0</v>
      </c>
      <c r="BH225" s="146">
        <f>IF(N225="sníž. přenesená",J225,0)</f>
        <v>0</v>
      </c>
      <c r="BI225" s="146">
        <f>IF(N225="nulová",J225,0)</f>
        <v>0</v>
      </c>
      <c r="BJ225" s="15" t="s">
        <v>155</v>
      </c>
      <c r="BK225" s="146">
        <f>ROUND(I225*H225,2)</f>
        <v>0</v>
      </c>
      <c r="BL225" s="15" t="s">
        <v>223</v>
      </c>
      <c r="BM225" s="145" t="s">
        <v>411</v>
      </c>
    </row>
    <row r="226" spans="2:51" s="13" customFormat="1" ht="12">
      <c r="B226" s="147"/>
      <c r="C226" s="481"/>
      <c r="D226" s="483" t="s">
        <v>157</v>
      </c>
      <c r="E226" s="481"/>
      <c r="F226" s="485" t="s">
        <v>625</v>
      </c>
      <c r="G226" s="481"/>
      <c r="H226" s="486">
        <v>76.484</v>
      </c>
      <c r="I226" s="505"/>
      <c r="J226" s="481"/>
      <c r="K226" s="481"/>
      <c r="L226" s="147"/>
      <c r="M226" s="152"/>
      <c r="N226" s="153"/>
      <c r="O226" s="153"/>
      <c r="P226" s="153"/>
      <c r="Q226" s="153"/>
      <c r="R226" s="153"/>
      <c r="S226" s="153"/>
      <c r="T226" s="154"/>
      <c r="AT226" s="149" t="s">
        <v>157</v>
      </c>
      <c r="AU226" s="149" t="s">
        <v>155</v>
      </c>
      <c r="AV226" s="13" t="s">
        <v>155</v>
      </c>
      <c r="AW226" s="13" t="s">
        <v>3</v>
      </c>
      <c r="AX226" s="13" t="s">
        <v>82</v>
      </c>
      <c r="AY226" s="149" t="s">
        <v>146</v>
      </c>
    </row>
    <row r="227" spans="1:65" s="2" customFormat="1" ht="24.2" customHeight="1">
      <c r="A227" s="27"/>
      <c r="B227" s="134"/>
      <c r="C227" s="471" t="s">
        <v>428</v>
      </c>
      <c r="D227" s="471" t="s">
        <v>149</v>
      </c>
      <c r="E227" s="472" t="s">
        <v>414</v>
      </c>
      <c r="F227" s="473" t="s">
        <v>415</v>
      </c>
      <c r="G227" s="474" t="s">
        <v>184</v>
      </c>
      <c r="H227" s="475">
        <v>48.672</v>
      </c>
      <c r="I227" s="381"/>
      <c r="J227" s="476">
        <f>ROUND(I227*H227,2)</f>
        <v>0</v>
      </c>
      <c r="K227" s="473" t="s">
        <v>153</v>
      </c>
      <c r="L227" s="28"/>
      <c r="M227" s="141" t="s">
        <v>1</v>
      </c>
      <c r="N227" s="142" t="s">
        <v>40</v>
      </c>
      <c r="O227" s="143">
        <v>0.117</v>
      </c>
      <c r="P227" s="143">
        <f>O227*H227</f>
        <v>5.694624</v>
      </c>
      <c r="Q227" s="143">
        <v>0</v>
      </c>
      <c r="R227" s="143">
        <f>Q227*H227</f>
        <v>0</v>
      </c>
      <c r="S227" s="143">
        <v>0</v>
      </c>
      <c r="T227" s="144">
        <f>S227*H227</f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45" t="s">
        <v>223</v>
      </c>
      <c r="AT227" s="145" t="s">
        <v>149</v>
      </c>
      <c r="AU227" s="145" t="s">
        <v>155</v>
      </c>
      <c r="AY227" s="15" t="s">
        <v>146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5" t="s">
        <v>155</v>
      </c>
      <c r="BK227" s="146">
        <f>ROUND(I227*H227,2)</f>
        <v>0</v>
      </c>
      <c r="BL227" s="15" t="s">
        <v>223</v>
      </c>
      <c r="BM227" s="145" t="s">
        <v>416</v>
      </c>
    </row>
    <row r="228" spans="2:51" s="13" customFormat="1" ht="12">
      <c r="B228" s="147"/>
      <c r="C228" s="481"/>
      <c r="D228" s="483" t="s">
        <v>157</v>
      </c>
      <c r="E228" s="484" t="s">
        <v>1</v>
      </c>
      <c r="F228" s="485" t="s">
        <v>626</v>
      </c>
      <c r="G228" s="481"/>
      <c r="H228" s="486">
        <v>48.672</v>
      </c>
      <c r="I228" s="505"/>
      <c r="J228" s="481"/>
      <c r="K228" s="481"/>
      <c r="L228" s="147"/>
      <c r="M228" s="152"/>
      <c r="N228" s="153"/>
      <c r="O228" s="153"/>
      <c r="P228" s="153"/>
      <c r="Q228" s="153"/>
      <c r="R228" s="153"/>
      <c r="S228" s="153"/>
      <c r="T228" s="154"/>
      <c r="AT228" s="149" t="s">
        <v>157</v>
      </c>
      <c r="AU228" s="149" t="s">
        <v>155</v>
      </c>
      <c r="AV228" s="13" t="s">
        <v>155</v>
      </c>
      <c r="AW228" s="13" t="s">
        <v>30</v>
      </c>
      <c r="AX228" s="13" t="s">
        <v>82</v>
      </c>
      <c r="AY228" s="149" t="s">
        <v>146</v>
      </c>
    </row>
    <row r="229" spans="1:65" s="2" customFormat="1" ht="16.5" customHeight="1">
      <c r="A229" s="27"/>
      <c r="B229" s="134"/>
      <c r="C229" s="471" t="s">
        <v>602</v>
      </c>
      <c r="D229" s="471" t="s">
        <v>149</v>
      </c>
      <c r="E229" s="472" t="s">
        <v>419</v>
      </c>
      <c r="F229" s="473" t="s">
        <v>420</v>
      </c>
      <c r="G229" s="474" t="s">
        <v>184</v>
      </c>
      <c r="H229" s="475">
        <v>38.92</v>
      </c>
      <c r="I229" s="381"/>
      <c r="J229" s="476">
        <f>ROUND(I229*H229,2)</f>
        <v>0</v>
      </c>
      <c r="K229" s="473" t="s">
        <v>153</v>
      </c>
      <c r="L229" s="28"/>
      <c r="M229" s="141" t="s">
        <v>1</v>
      </c>
      <c r="N229" s="142" t="s">
        <v>40</v>
      </c>
      <c r="O229" s="143">
        <v>0.306</v>
      </c>
      <c r="P229" s="143">
        <f>O229*H229</f>
        <v>11.90952</v>
      </c>
      <c r="Q229" s="143">
        <v>3E-05</v>
      </c>
      <c r="R229" s="143">
        <f>Q229*H229</f>
        <v>0.0011676</v>
      </c>
      <c r="S229" s="143">
        <v>0</v>
      </c>
      <c r="T229" s="144">
        <f>S229*H229</f>
        <v>0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R229" s="145" t="s">
        <v>223</v>
      </c>
      <c r="AT229" s="145" t="s">
        <v>149</v>
      </c>
      <c r="AU229" s="145" t="s">
        <v>155</v>
      </c>
      <c r="AY229" s="15" t="s">
        <v>146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5" t="s">
        <v>155</v>
      </c>
      <c r="BK229" s="146">
        <f>ROUND(I229*H229,2)</f>
        <v>0</v>
      </c>
      <c r="BL229" s="15" t="s">
        <v>223</v>
      </c>
      <c r="BM229" s="145" t="s">
        <v>627</v>
      </c>
    </row>
    <row r="230" spans="1:65" s="2" customFormat="1" ht="24.2" customHeight="1">
      <c r="A230" s="27"/>
      <c r="B230" s="134"/>
      <c r="C230" s="471" t="s">
        <v>432</v>
      </c>
      <c r="D230" s="471" t="s">
        <v>149</v>
      </c>
      <c r="E230" s="472" t="s">
        <v>423</v>
      </c>
      <c r="F230" s="473" t="s">
        <v>424</v>
      </c>
      <c r="G230" s="474" t="s">
        <v>231</v>
      </c>
      <c r="H230" s="475">
        <v>725.64</v>
      </c>
      <c r="I230" s="381"/>
      <c r="J230" s="476">
        <f>ROUND(I230*H230,2)</f>
        <v>0</v>
      </c>
      <c r="K230" s="473" t="s">
        <v>153</v>
      </c>
      <c r="L230" s="28"/>
      <c r="M230" s="141" t="s">
        <v>1</v>
      </c>
      <c r="N230" s="142" t="s">
        <v>40</v>
      </c>
      <c r="O230" s="143">
        <v>0</v>
      </c>
      <c r="P230" s="143">
        <f>O230*H230</f>
        <v>0</v>
      </c>
      <c r="Q230" s="143">
        <v>0</v>
      </c>
      <c r="R230" s="143">
        <f>Q230*H230</f>
        <v>0</v>
      </c>
      <c r="S230" s="143">
        <v>0</v>
      </c>
      <c r="T230" s="144">
        <f>S230*H230</f>
        <v>0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R230" s="145" t="s">
        <v>223</v>
      </c>
      <c r="AT230" s="145" t="s">
        <v>149</v>
      </c>
      <c r="AU230" s="145" t="s">
        <v>155</v>
      </c>
      <c r="AY230" s="15" t="s">
        <v>146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5" t="s">
        <v>155</v>
      </c>
      <c r="BK230" s="146">
        <f>ROUND(I230*H230,2)</f>
        <v>0</v>
      </c>
      <c r="BL230" s="15" t="s">
        <v>223</v>
      </c>
      <c r="BM230" s="145" t="s">
        <v>425</v>
      </c>
    </row>
    <row r="231" spans="2:63" s="12" customFormat="1" ht="22.9" customHeight="1">
      <c r="B231" s="122"/>
      <c r="C231" s="460"/>
      <c r="D231" s="462" t="s">
        <v>73</v>
      </c>
      <c r="E231" s="469" t="s">
        <v>426</v>
      </c>
      <c r="F231" s="469" t="s">
        <v>427</v>
      </c>
      <c r="G231" s="460"/>
      <c r="H231" s="460"/>
      <c r="I231" s="504"/>
      <c r="J231" s="470">
        <f>BK231</f>
        <v>0</v>
      </c>
      <c r="K231" s="460"/>
      <c r="L231" s="122"/>
      <c r="M231" s="126"/>
      <c r="N231" s="127"/>
      <c r="O231" s="127"/>
      <c r="P231" s="128">
        <f>SUM(P232:P236)</f>
        <v>9.014040000000001</v>
      </c>
      <c r="Q231" s="127"/>
      <c r="R231" s="128">
        <f>SUM(R232:R236)</f>
        <v>0.2533392</v>
      </c>
      <c r="S231" s="127"/>
      <c r="T231" s="129">
        <f>SUM(T232:T236)</f>
        <v>0</v>
      </c>
      <c r="AR231" s="123" t="s">
        <v>155</v>
      </c>
      <c r="AT231" s="130" t="s">
        <v>73</v>
      </c>
      <c r="AU231" s="130" t="s">
        <v>82</v>
      </c>
      <c r="AY231" s="123" t="s">
        <v>146</v>
      </c>
      <c r="BK231" s="131">
        <f>SUM(BK232:BK236)</f>
        <v>0</v>
      </c>
    </row>
    <row r="232" spans="1:65" s="2" customFormat="1" ht="16.5" customHeight="1">
      <c r="A232" s="27"/>
      <c r="B232" s="134"/>
      <c r="C232" s="471" t="s">
        <v>436</v>
      </c>
      <c r="D232" s="471" t="s">
        <v>149</v>
      </c>
      <c r="E232" s="472" t="s">
        <v>429</v>
      </c>
      <c r="F232" s="473" t="s">
        <v>430</v>
      </c>
      <c r="G232" s="474" t="s">
        <v>152</v>
      </c>
      <c r="H232" s="475">
        <v>13.14</v>
      </c>
      <c r="I232" s="381"/>
      <c r="J232" s="476">
        <f>ROUND(I232*H232,2)</f>
        <v>0</v>
      </c>
      <c r="K232" s="473" t="s">
        <v>153</v>
      </c>
      <c r="L232" s="28"/>
      <c r="M232" s="141" t="s">
        <v>1</v>
      </c>
      <c r="N232" s="142" t="s">
        <v>40</v>
      </c>
      <c r="O232" s="143">
        <v>0.044</v>
      </c>
      <c r="P232" s="143">
        <f>O232*H232</f>
        <v>0.57816</v>
      </c>
      <c r="Q232" s="143">
        <v>0.0003</v>
      </c>
      <c r="R232" s="143">
        <f>Q232*H232</f>
        <v>0.003942</v>
      </c>
      <c r="S232" s="143">
        <v>0</v>
      </c>
      <c r="T232" s="144">
        <f>S232*H232</f>
        <v>0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R232" s="145" t="s">
        <v>223</v>
      </c>
      <c r="AT232" s="145" t="s">
        <v>149</v>
      </c>
      <c r="AU232" s="145" t="s">
        <v>155</v>
      </c>
      <c r="AY232" s="15" t="s">
        <v>146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5" t="s">
        <v>155</v>
      </c>
      <c r="BK232" s="146">
        <f>ROUND(I232*H232,2)</f>
        <v>0</v>
      </c>
      <c r="BL232" s="15" t="s">
        <v>223</v>
      </c>
      <c r="BM232" s="145" t="s">
        <v>431</v>
      </c>
    </row>
    <row r="233" spans="1:65" s="2" customFormat="1" ht="33" customHeight="1">
      <c r="A233" s="27"/>
      <c r="B233" s="134"/>
      <c r="C233" s="471" t="s">
        <v>441</v>
      </c>
      <c r="D233" s="471" t="s">
        <v>149</v>
      </c>
      <c r="E233" s="472" t="s">
        <v>433</v>
      </c>
      <c r="F233" s="473" t="s">
        <v>434</v>
      </c>
      <c r="G233" s="474" t="s">
        <v>152</v>
      </c>
      <c r="H233" s="475">
        <v>13.14</v>
      </c>
      <c r="I233" s="381"/>
      <c r="J233" s="476">
        <f>ROUND(I233*H233,2)</f>
        <v>0</v>
      </c>
      <c r="K233" s="473" t="s">
        <v>153</v>
      </c>
      <c r="L233" s="28"/>
      <c r="M233" s="141" t="s">
        <v>1</v>
      </c>
      <c r="N233" s="142" t="s">
        <v>40</v>
      </c>
      <c r="O233" s="143">
        <v>0.642</v>
      </c>
      <c r="P233" s="143">
        <f>O233*H233</f>
        <v>8.435880000000001</v>
      </c>
      <c r="Q233" s="143">
        <v>0.006</v>
      </c>
      <c r="R233" s="143">
        <f>Q233*H233</f>
        <v>0.07884000000000001</v>
      </c>
      <c r="S233" s="143">
        <v>0</v>
      </c>
      <c r="T233" s="144">
        <f>S233*H233</f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R233" s="145" t="s">
        <v>223</v>
      </c>
      <c r="AT233" s="145" t="s">
        <v>149</v>
      </c>
      <c r="AU233" s="145" t="s">
        <v>155</v>
      </c>
      <c r="AY233" s="15" t="s">
        <v>146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5" t="s">
        <v>155</v>
      </c>
      <c r="BK233" s="146">
        <f>ROUND(I233*H233,2)</f>
        <v>0</v>
      </c>
      <c r="BL233" s="15" t="s">
        <v>223</v>
      </c>
      <c r="BM233" s="145" t="s">
        <v>435</v>
      </c>
    </row>
    <row r="234" spans="1:65" s="2" customFormat="1" ht="16.5" customHeight="1">
      <c r="A234" s="27"/>
      <c r="B234" s="134"/>
      <c r="C234" s="491" t="s">
        <v>447</v>
      </c>
      <c r="D234" s="491" t="s">
        <v>312</v>
      </c>
      <c r="E234" s="492" t="s">
        <v>437</v>
      </c>
      <c r="F234" s="493" t="s">
        <v>438</v>
      </c>
      <c r="G234" s="494" t="s">
        <v>152</v>
      </c>
      <c r="H234" s="495">
        <v>14.454</v>
      </c>
      <c r="I234" s="382"/>
      <c r="J234" s="496">
        <f>ROUND(I234*H234,2)</f>
        <v>0</v>
      </c>
      <c r="K234" s="493" t="s">
        <v>153</v>
      </c>
      <c r="L234" s="155"/>
      <c r="M234" s="156" t="s">
        <v>1</v>
      </c>
      <c r="N234" s="157" t="s">
        <v>40</v>
      </c>
      <c r="O234" s="143">
        <v>0</v>
      </c>
      <c r="P234" s="143">
        <f>O234*H234</f>
        <v>0</v>
      </c>
      <c r="Q234" s="143">
        <v>0.0118</v>
      </c>
      <c r="R234" s="143">
        <f>Q234*H234</f>
        <v>0.1705572</v>
      </c>
      <c r="S234" s="143">
        <v>0</v>
      </c>
      <c r="T234" s="144">
        <f>S234*H234</f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45" t="s">
        <v>311</v>
      </c>
      <c r="AT234" s="145" t="s">
        <v>312</v>
      </c>
      <c r="AU234" s="145" t="s">
        <v>155</v>
      </c>
      <c r="AY234" s="15" t="s">
        <v>146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5" t="s">
        <v>155</v>
      </c>
      <c r="BK234" s="146">
        <f>ROUND(I234*H234,2)</f>
        <v>0</v>
      </c>
      <c r="BL234" s="15" t="s">
        <v>223</v>
      </c>
      <c r="BM234" s="145" t="s">
        <v>439</v>
      </c>
    </row>
    <row r="235" spans="2:51" s="13" customFormat="1" ht="12">
      <c r="B235" s="147"/>
      <c r="C235" s="481"/>
      <c r="D235" s="483" t="s">
        <v>157</v>
      </c>
      <c r="E235" s="481"/>
      <c r="F235" s="485" t="s">
        <v>600</v>
      </c>
      <c r="G235" s="481"/>
      <c r="H235" s="486">
        <v>14.454</v>
      </c>
      <c r="I235" s="505"/>
      <c r="J235" s="481"/>
      <c r="K235" s="481"/>
      <c r="L235" s="147"/>
      <c r="M235" s="152"/>
      <c r="N235" s="153"/>
      <c r="O235" s="153"/>
      <c r="P235" s="153"/>
      <c r="Q235" s="153"/>
      <c r="R235" s="153"/>
      <c r="S235" s="153"/>
      <c r="T235" s="154"/>
      <c r="AT235" s="149" t="s">
        <v>157</v>
      </c>
      <c r="AU235" s="149" t="s">
        <v>155</v>
      </c>
      <c r="AV235" s="13" t="s">
        <v>155</v>
      </c>
      <c r="AW235" s="13" t="s">
        <v>3</v>
      </c>
      <c r="AX235" s="13" t="s">
        <v>82</v>
      </c>
      <c r="AY235" s="149" t="s">
        <v>146</v>
      </c>
    </row>
    <row r="236" spans="1:65" s="2" customFormat="1" ht="24.2" customHeight="1">
      <c r="A236" s="27"/>
      <c r="B236" s="134"/>
      <c r="C236" s="471" t="s">
        <v>451</v>
      </c>
      <c r="D236" s="471" t="s">
        <v>149</v>
      </c>
      <c r="E236" s="472" t="s">
        <v>442</v>
      </c>
      <c r="F236" s="473" t="s">
        <v>443</v>
      </c>
      <c r="G236" s="474" t="s">
        <v>231</v>
      </c>
      <c r="H236" s="475">
        <v>140.454</v>
      </c>
      <c r="I236" s="381"/>
      <c r="J236" s="476">
        <f>ROUND(I236*H236,2)</f>
        <v>0</v>
      </c>
      <c r="K236" s="473" t="s">
        <v>153</v>
      </c>
      <c r="L236" s="28"/>
      <c r="M236" s="141" t="s">
        <v>1</v>
      </c>
      <c r="N236" s="142" t="s">
        <v>40</v>
      </c>
      <c r="O236" s="143">
        <v>0</v>
      </c>
      <c r="P236" s="143">
        <f>O236*H236</f>
        <v>0</v>
      </c>
      <c r="Q236" s="143">
        <v>0</v>
      </c>
      <c r="R236" s="143">
        <f>Q236*H236</f>
        <v>0</v>
      </c>
      <c r="S236" s="143">
        <v>0</v>
      </c>
      <c r="T236" s="144">
        <f>S236*H236</f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R236" s="145" t="s">
        <v>223</v>
      </c>
      <c r="AT236" s="145" t="s">
        <v>149</v>
      </c>
      <c r="AU236" s="145" t="s">
        <v>155</v>
      </c>
      <c r="AY236" s="15" t="s">
        <v>146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5" t="s">
        <v>155</v>
      </c>
      <c r="BK236" s="146">
        <f>ROUND(I236*H236,2)</f>
        <v>0</v>
      </c>
      <c r="BL236" s="15" t="s">
        <v>223</v>
      </c>
      <c r="BM236" s="145" t="s">
        <v>444</v>
      </c>
    </row>
    <row r="237" spans="2:63" s="12" customFormat="1" ht="22.9" customHeight="1">
      <c r="B237" s="122"/>
      <c r="C237" s="460"/>
      <c r="D237" s="462" t="s">
        <v>73</v>
      </c>
      <c r="E237" s="469" t="s">
        <v>445</v>
      </c>
      <c r="F237" s="469" t="s">
        <v>446</v>
      </c>
      <c r="G237" s="460"/>
      <c r="H237" s="460"/>
      <c r="I237" s="504"/>
      <c r="J237" s="470">
        <f>BK237</f>
        <v>0</v>
      </c>
      <c r="K237" s="460"/>
      <c r="L237" s="122"/>
      <c r="M237" s="126"/>
      <c r="N237" s="127"/>
      <c r="O237" s="127"/>
      <c r="P237" s="128">
        <f>SUM(P238:P245)</f>
        <v>33.8373</v>
      </c>
      <c r="Q237" s="127"/>
      <c r="R237" s="128">
        <f>SUM(R238:R245)</f>
        <v>0.06573319999999999</v>
      </c>
      <c r="S237" s="127"/>
      <c r="T237" s="129">
        <f>SUM(T238:T245)</f>
        <v>0</v>
      </c>
      <c r="AR237" s="123" t="s">
        <v>155</v>
      </c>
      <c r="AT237" s="130" t="s">
        <v>73</v>
      </c>
      <c r="AU237" s="130" t="s">
        <v>82</v>
      </c>
      <c r="AY237" s="123" t="s">
        <v>146</v>
      </c>
      <c r="BK237" s="131">
        <f>SUM(BK238:BK245)</f>
        <v>0</v>
      </c>
    </row>
    <row r="238" spans="1:65" s="2" customFormat="1" ht="16.5" customHeight="1">
      <c r="A238" s="27"/>
      <c r="B238" s="134"/>
      <c r="C238" s="471" t="s">
        <v>455</v>
      </c>
      <c r="D238" s="471" t="s">
        <v>149</v>
      </c>
      <c r="E238" s="472" t="s">
        <v>448</v>
      </c>
      <c r="F238" s="473" t="s">
        <v>449</v>
      </c>
      <c r="G238" s="474" t="s">
        <v>152</v>
      </c>
      <c r="H238" s="475">
        <v>4.8</v>
      </c>
      <c r="I238" s="381"/>
      <c r="J238" s="476">
        <f>ROUND(I238*H238,2)</f>
        <v>0</v>
      </c>
      <c r="K238" s="473" t="s">
        <v>153</v>
      </c>
      <c r="L238" s="28"/>
      <c r="M238" s="141" t="s">
        <v>1</v>
      </c>
      <c r="N238" s="142" t="s">
        <v>40</v>
      </c>
      <c r="O238" s="143">
        <v>0.1</v>
      </c>
      <c r="P238" s="143">
        <f>O238*H238</f>
        <v>0.48</v>
      </c>
      <c r="Q238" s="143">
        <v>7E-05</v>
      </c>
      <c r="R238" s="143">
        <f>Q238*H238</f>
        <v>0.000336</v>
      </c>
      <c r="S238" s="143">
        <v>0</v>
      </c>
      <c r="T238" s="144">
        <f>S238*H238</f>
        <v>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R238" s="145" t="s">
        <v>223</v>
      </c>
      <c r="AT238" s="145" t="s">
        <v>149</v>
      </c>
      <c r="AU238" s="145" t="s">
        <v>155</v>
      </c>
      <c r="AY238" s="15" t="s">
        <v>146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5" t="s">
        <v>155</v>
      </c>
      <c r="BK238" s="146">
        <f>ROUND(I238*H238,2)</f>
        <v>0</v>
      </c>
      <c r="BL238" s="15" t="s">
        <v>223</v>
      </c>
      <c r="BM238" s="145" t="s">
        <v>450</v>
      </c>
    </row>
    <row r="239" spans="2:51" s="13" customFormat="1" ht="12">
      <c r="B239" s="147"/>
      <c r="C239" s="481"/>
      <c r="D239" s="483" t="s">
        <v>157</v>
      </c>
      <c r="E239" s="484" t="s">
        <v>1</v>
      </c>
      <c r="F239" s="485" t="s">
        <v>628</v>
      </c>
      <c r="G239" s="481"/>
      <c r="H239" s="486">
        <v>4.8</v>
      </c>
      <c r="I239" s="505"/>
      <c r="J239" s="481"/>
      <c r="K239" s="481"/>
      <c r="L239" s="147"/>
      <c r="M239" s="152"/>
      <c r="N239" s="153"/>
      <c r="O239" s="153"/>
      <c r="P239" s="153"/>
      <c r="Q239" s="153"/>
      <c r="R239" s="153"/>
      <c r="S239" s="153"/>
      <c r="T239" s="154"/>
      <c r="AT239" s="149" t="s">
        <v>157</v>
      </c>
      <c r="AU239" s="149" t="s">
        <v>155</v>
      </c>
      <c r="AV239" s="13" t="s">
        <v>155</v>
      </c>
      <c r="AW239" s="13" t="s">
        <v>30</v>
      </c>
      <c r="AX239" s="13" t="s">
        <v>82</v>
      </c>
      <c r="AY239" s="149" t="s">
        <v>146</v>
      </c>
    </row>
    <row r="240" spans="1:65" s="2" customFormat="1" ht="24.2" customHeight="1">
      <c r="A240" s="27"/>
      <c r="B240" s="134"/>
      <c r="C240" s="471" t="s">
        <v>459</v>
      </c>
      <c r="D240" s="471" t="s">
        <v>149</v>
      </c>
      <c r="E240" s="472" t="s">
        <v>452</v>
      </c>
      <c r="F240" s="473" t="s">
        <v>453</v>
      </c>
      <c r="G240" s="474" t="s">
        <v>152</v>
      </c>
      <c r="H240" s="475">
        <v>4.8</v>
      </c>
      <c r="I240" s="381"/>
      <c r="J240" s="476">
        <f>ROUND(I240*H240,2)</f>
        <v>0</v>
      </c>
      <c r="K240" s="473" t="s">
        <v>153</v>
      </c>
      <c r="L240" s="28"/>
      <c r="M240" s="141" t="s">
        <v>1</v>
      </c>
      <c r="N240" s="142" t="s">
        <v>40</v>
      </c>
      <c r="O240" s="143">
        <v>0.184</v>
      </c>
      <c r="P240" s="143">
        <f>O240*H240</f>
        <v>0.8832</v>
      </c>
      <c r="Q240" s="143">
        <v>0.00014</v>
      </c>
      <c r="R240" s="143">
        <f>Q240*H240</f>
        <v>0.000672</v>
      </c>
      <c r="S240" s="143">
        <v>0</v>
      </c>
      <c r="T240" s="144">
        <f>S240*H240</f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R240" s="145" t="s">
        <v>223</v>
      </c>
      <c r="AT240" s="145" t="s">
        <v>149</v>
      </c>
      <c r="AU240" s="145" t="s">
        <v>155</v>
      </c>
      <c r="AY240" s="15" t="s">
        <v>146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5" t="s">
        <v>155</v>
      </c>
      <c r="BK240" s="146">
        <f>ROUND(I240*H240,2)</f>
        <v>0</v>
      </c>
      <c r="BL240" s="15" t="s">
        <v>223</v>
      </c>
      <c r="BM240" s="145" t="s">
        <v>454</v>
      </c>
    </row>
    <row r="241" spans="1:65" s="2" customFormat="1" ht="24.2" customHeight="1">
      <c r="A241" s="27"/>
      <c r="B241" s="134"/>
      <c r="C241" s="471" t="s">
        <v>465</v>
      </c>
      <c r="D241" s="471" t="s">
        <v>149</v>
      </c>
      <c r="E241" s="472" t="s">
        <v>456</v>
      </c>
      <c r="F241" s="473" t="s">
        <v>457</v>
      </c>
      <c r="G241" s="474" t="s">
        <v>152</v>
      </c>
      <c r="H241" s="475">
        <v>4.8</v>
      </c>
      <c r="I241" s="381"/>
      <c r="J241" s="476">
        <f>ROUND(I241*H241,2)</f>
        <v>0</v>
      </c>
      <c r="K241" s="473" t="s">
        <v>153</v>
      </c>
      <c r="L241" s="28"/>
      <c r="M241" s="141" t="s">
        <v>1</v>
      </c>
      <c r="N241" s="142" t="s">
        <v>40</v>
      </c>
      <c r="O241" s="143">
        <v>0.166</v>
      </c>
      <c r="P241" s="143">
        <f>O241*H241</f>
        <v>0.7968000000000001</v>
      </c>
      <c r="Q241" s="143">
        <v>0.00012</v>
      </c>
      <c r="R241" s="143">
        <f>Q241*H241</f>
        <v>0.000576</v>
      </c>
      <c r="S241" s="143">
        <v>0</v>
      </c>
      <c r="T241" s="144">
        <f>S241*H241</f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45" t="s">
        <v>223</v>
      </c>
      <c r="AT241" s="145" t="s">
        <v>149</v>
      </c>
      <c r="AU241" s="145" t="s">
        <v>155</v>
      </c>
      <c r="AY241" s="15" t="s">
        <v>146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5" t="s">
        <v>155</v>
      </c>
      <c r="BK241" s="146">
        <f>ROUND(I241*H241,2)</f>
        <v>0</v>
      </c>
      <c r="BL241" s="15" t="s">
        <v>223</v>
      </c>
      <c r="BM241" s="145" t="s">
        <v>458</v>
      </c>
    </row>
    <row r="242" spans="1:65" s="2" customFormat="1" ht="24.2" customHeight="1">
      <c r="A242" s="27"/>
      <c r="B242" s="134"/>
      <c r="C242" s="471" t="s">
        <v>537</v>
      </c>
      <c r="D242" s="471" t="s">
        <v>149</v>
      </c>
      <c r="E242" s="472" t="s">
        <v>460</v>
      </c>
      <c r="F242" s="473" t="s">
        <v>461</v>
      </c>
      <c r="G242" s="474" t="s">
        <v>152</v>
      </c>
      <c r="H242" s="475">
        <v>4.8</v>
      </c>
      <c r="I242" s="381"/>
      <c r="J242" s="476">
        <f>ROUND(I242*H242,2)</f>
        <v>0</v>
      </c>
      <c r="K242" s="473" t="s">
        <v>153</v>
      </c>
      <c r="L242" s="28"/>
      <c r="M242" s="141" t="s">
        <v>1</v>
      </c>
      <c r="N242" s="142" t="s">
        <v>40</v>
      </c>
      <c r="O242" s="143">
        <v>0.172</v>
      </c>
      <c r="P242" s="143">
        <f>O242*H242</f>
        <v>0.8255999999999999</v>
      </c>
      <c r="Q242" s="143">
        <v>0.00012</v>
      </c>
      <c r="R242" s="143">
        <f>Q242*H242</f>
        <v>0.000576</v>
      </c>
      <c r="S242" s="143">
        <v>0</v>
      </c>
      <c r="T242" s="144">
        <f>S242*H242</f>
        <v>0</v>
      </c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R242" s="145" t="s">
        <v>223</v>
      </c>
      <c r="AT242" s="145" t="s">
        <v>149</v>
      </c>
      <c r="AU242" s="145" t="s">
        <v>155</v>
      </c>
      <c r="AY242" s="15" t="s">
        <v>146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5" t="s">
        <v>155</v>
      </c>
      <c r="BK242" s="146">
        <f>ROUND(I242*H242,2)</f>
        <v>0</v>
      </c>
      <c r="BL242" s="15" t="s">
        <v>223</v>
      </c>
      <c r="BM242" s="145" t="s">
        <v>462</v>
      </c>
    </row>
    <row r="243" spans="1:65" s="2" customFormat="1" ht="16.5" customHeight="1">
      <c r="A243" s="27"/>
      <c r="B243" s="134"/>
      <c r="C243" s="471" t="s">
        <v>470</v>
      </c>
      <c r="D243" s="471" t="s">
        <v>149</v>
      </c>
      <c r="E243" s="472" t="s">
        <v>603</v>
      </c>
      <c r="F243" s="473" t="s">
        <v>604</v>
      </c>
      <c r="G243" s="474" t="s">
        <v>152</v>
      </c>
      <c r="H243" s="475">
        <v>93.49</v>
      </c>
      <c r="I243" s="381"/>
      <c r="J243" s="476">
        <f>ROUND(I243*H243,2)</f>
        <v>0</v>
      </c>
      <c r="K243" s="473" t="s">
        <v>153</v>
      </c>
      <c r="L243" s="28"/>
      <c r="M243" s="141" t="s">
        <v>1</v>
      </c>
      <c r="N243" s="142" t="s">
        <v>40</v>
      </c>
      <c r="O243" s="143">
        <v>0.042</v>
      </c>
      <c r="P243" s="143">
        <f>O243*H243</f>
        <v>3.92658</v>
      </c>
      <c r="Q243" s="143">
        <v>0</v>
      </c>
      <c r="R243" s="143">
        <f>Q243*H243</f>
        <v>0</v>
      </c>
      <c r="S243" s="143">
        <v>0</v>
      </c>
      <c r="T243" s="144">
        <f>S243*H243</f>
        <v>0</v>
      </c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R243" s="145" t="s">
        <v>223</v>
      </c>
      <c r="AT243" s="145" t="s">
        <v>149</v>
      </c>
      <c r="AU243" s="145" t="s">
        <v>155</v>
      </c>
      <c r="AY243" s="15" t="s">
        <v>146</v>
      </c>
      <c r="BE243" s="146">
        <f>IF(N243="základní",J243,0)</f>
        <v>0</v>
      </c>
      <c r="BF243" s="146">
        <f>IF(N243="snížená",J243,0)</f>
        <v>0</v>
      </c>
      <c r="BG243" s="146">
        <f>IF(N243="zákl. přenesená",J243,0)</f>
        <v>0</v>
      </c>
      <c r="BH243" s="146">
        <f>IF(N243="sníž. přenesená",J243,0)</f>
        <v>0</v>
      </c>
      <c r="BI243" s="146">
        <f>IF(N243="nulová",J243,0)</f>
        <v>0</v>
      </c>
      <c r="BJ243" s="15" t="s">
        <v>155</v>
      </c>
      <c r="BK243" s="146">
        <f>ROUND(I243*H243,2)</f>
        <v>0</v>
      </c>
      <c r="BL243" s="15" t="s">
        <v>223</v>
      </c>
      <c r="BM243" s="145" t="s">
        <v>629</v>
      </c>
    </row>
    <row r="244" spans="2:51" s="13" customFormat="1" ht="12">
      <c r="B244" s="147"/>
      <c r="C244" s="481"/>
      <c r="D244" s="483" t="s">
        <v>157</v>
      </c>
      <c r="E244" s="484" t="s">
        <v>1</v>
      </c>
      <c r="F244" s="485" t="s">
        <v>630</v>
      </c>
      <c r="G244" s="481"/>
      <c r="H244" s="486">
        <v>93.49</v>
      </c>
      <c r="I244" s="505"/>
      <c r="J244" s="481"/>
      <c r="K244" s="481"/>
      <c r="L244" s="147"/>
      <c r="M244" s="152"/>
      <c r="N244" s="153"/>
      <c r="O244" s="153"/>
      <c r="P244" s="153"/>
      <c r="Q244" s="153"/>
      <c r="R244" s="153"/>
      <c r="S244" s="153"/>
      <c r="T244" s="154"/>
      <c r="AT244" s="149" t="s">
        <v>157</v>
      </c>
      <c r="AU244" s="149" t="s">
        <v>155</v>
      </c>
      <c r="AV244" s="13" t="s">
        <v>155</v>
      </c>
      <c r="AW244" s="13" t="s">
        <v>30</v>
      </c>
      <c r="AX244" s="13" t="s">
        <v>82</v>
      </c>
      <c r="AY244" s="149" t="s">
        <v>146</v>
      </c>
    </row>
    <row r="245" spans="1:65" s="2" customFormat="1" ht="24.2" customHeight="1">
      <c r="A245" s="27"/>
      <c r="B245" s="134"/>
      <c r="C245" s="471" t="s">
        <v>474</v>
      </c>
      <c r="D245" s="471" t="s">
        <v>149</v>
      </c>
      <c r="E245" s="472" t="s">
        <v>607</v>
      </c>
      <c r="F245" s="473" t="s">
        <v>608</v>
      </c>
      <c r="G245" s="474" t="s">
        <v>152</v>
      </c>
      <c r="H245" s="475">
        <v>93.49</v>
      </c>
      <c r="I245" s="381"/>
      <c r="J245" s="476">
        <f>ROUND(I245*H245,2)</f>
        <v>0</v>
      </c>
      <c r="K245" s="473" t="s">
        <v>153</v>
      </c>
      <c r="L245" s="28"/>
      <c r="M245" s="141" t="s">
        <v>1</v>
      </c>
      <c r="N245" s="142" t="s">
        <v>40</v>
      </c>
      <c r="O245" s="143">
        <v>0.288</v>
      </c>
      <c r="P245" s="143">
        <f>O245*H245</f>
        <v>26.925119999999996</v>
      </c>
      <c r="Q245" s="143">
        <v>0.00068</v>
      </c>
      <c r="R245" s="143">
        <f>Q245*H245</f>
        <v>0.0635732</v>
      </c>
      <c r="S245" s="143">
        <v>0</v>
      </c>
      <c r="T245" s="144">
        <f>S245*H245</f>
        <v>0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R245" s="145" t="s">
        <v>223</v>
      </c>
      <c r="AT245" s="145" t="s">
        <v>149</v>
      </c>
      <c r="AU245" s="145" t="s">
        <v>155</v>
      </c>
      <c r="AY245" s="15" t="s">
        <v>146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5" t="s">
        <v>155</v>
      </c>
      <c r="BK245" s="146">
        <f>ROUND(I245*H245,2)</f>
        <v>0</v>
      </c>
      <c r="BL245" s="15" t="s">
        <v>223</v>
      </c>
      <c r="BM245" s="145" t="s">
        <v>631</v>
      </c>
    </row>
    <row r="246" spans="2:63" s="12" customFormat="1" ht="22.9" customHeight="1">
      <c r="B246" s="122"/>
      <c r="C246" s="460"/>
      <c r="D246" s="462" t="s">
        <v>73</v>
      </c>
      <c r="E246" s="469" t="s">
        <v>463</v>
      </c>
      <c r="F246" s="469" t="s">
        <v>464</v>
      </c>
      <c r="G246" s="460"/>
      <c r="H246" s="460"/>
      <c r="I246" s="504"/>
      <c r="J246" s="470">
        <f>BK246</f>
        <v>0</v>
      </c>
      <c r="K246" s="460"/>
      <c r="L246" s="122"/>
      <c r="M246" s="126"/>
      <c r="N246" s="127"/>
      <c r="O246" s="127"/>
      <c r="P246" s="128">
        <f>SUM(P247:P250)</f>
        <v>30.863039999999998</v>
      </c>
      <c r="Q246" s="127"/>
      <c r="R246" s="128">
        <f>SUM(R247:R250)</f>
        <v>0.21960240000000003</v>
      </c>
      <c r="S246" s="127"/>
      <c r="T246" s="129">
        <f>SUM(T247:T250)</f>
        <v>0.0459978</v>
      </c>
      <c r="AR246" s="123" t="s">
        <v>155</v>
      </c>
      <c r="AT246" s="130" t="s">
        <v>73</v>
      </c>
      <c r="AU246" s="130" t="s">
        <v>82</v>
      </c>
      <c r="AY246" s="123" t="s">
        <v>146</v>
      </c>
      <c r="BK246" s="131">
        <f>SUM(BK247:BK250)</f>
        <v>0</v>
      </c>
    </row>
    <row r="247" spans="1:65" s="2" customFormat="1" ht="16.5" customHeight="1">
      <c r="A247" s="27"/>
      <c r="B247" s="134"/>
      <c r="C247" s="471" t="s">
        <v>480</v>
      </c>
      <c r="D247" s="471" t="s">
        <v>149</v>
      </c>
      <c r="E247" s="472" t="s">
        <v>466</v>
      </c>
      <c r="F247" s="473" t="s">
        <v>467</v>
      </c>
      <c r="G247" s="474" t="s">
        <v>152</v>
      </c>
      <c r="H247" s="475">
        <v>148.38</v>
      </c>
      <c r="I247" s="381"/>
      <c r="J247" s="476">
        <f>ROUND(I247*H247,2)</f>
        <v>0</v>
      </c>
      <c r="K247" s="473" t="s">
        <v>153</v>
      </c>
      <c r="L247" s="28"/>
      <c r="M247" s="141" t="s">
        <v>1</v>
      </c>
      <c r="N247" s="142" t="s">
        <v>40</v>
      </c>
      <c r="O247" s="143">
        <v>0.074</v>
      </c>
      <c r="P247" s="143">
        <f>O247*H247</f>
        <v>10.98012</v>
      </c>
      <c r="Q247" s="143">
        <v>0.001</v>
      </c>
      <c r="R247" s="143">
        <f>Q247*H247</f>
        <v>0.14838</v>
      </c>
      <c r="S247" s="143">
        <v>0.00031</v>
      </c>
      <c r="T247" s="144">
        <f>S247*H247</f>
        <v>0.0459978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45" t="s">
        <v>223</v>
      </c>
      <c r="AT247" s="145" t="s">
        <v>149</v>
      </c>
      <c r="AU247" s="145" t="s">
        <v>155</v>
      </c>
      <c r="AY247" s="15" t="s">
        <v>146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5" t="s">
        <v>155</v>
      </c>
      <c r="BK247" s="146">
        <f>ROUND(I247*H247,2)</f>
        <v>0</v>
      </c>
      <c r="BL247" s="15" t="s">
        <v>223</v>
      </c>
      <c r="BM247" s="145" t="s">
        <v>468</v>
      </c>
    </row>
    <row r="248" spans="2:51" s="13" customFormat="1" ht="12">
      <c r="B248" s="147"/>
      <c r="C248" s="481"/>
      <c r="D248" s="483" t="s">
        <v>157</v>
      </c>
      <c r="E248" s="484" t="s">
        <v>1</v>
      </c>
      <c r="F248" s="485" t="s">
        <v>611</v>
      </c>
      <c r="G248" s="481"/>
      <c r="H248" s="486">
        <v>148.38</v>
      </c>
      <c r="I248" s="505"/>
      <c r="J248" s="481"/>
      <c r="K248" s="481"/>
      <c r="L248" s="147"/>
      <c r="M248" s="152"/>
      <c r="N248" s="153"/>
      <c r="O248" s="153"/>
      <c r="P248" s="153"/>
      <c r="Q248" s="153"/>
      <c r="R248" s="153"/>
      <c r="S248" s="153"/>
      <c r="T248" s="154"/>
      <c r="AT248" s="149" t="s">
        <v>157</v>
      </c>
      <c r="AU248" s="149" t="s">
        <v>155</v>
      </c>
      <c r="AV248" s="13" t="s">
        <v>155</v>
      </c>
      <c r="AW248" s="13" t="s">
        <v>30</v>
      </c>
      <c r="AX248" s="13" t="s">
        <v>82</v>
      </c>
      <c r="AY248" s="149" t="s">
        <v>146</v>
      </c>
    </row>
    <row r="249" spans="1:65" s="2" customFormat="1" ht="24.2" customHeight="1">
      <c r="A249" s="27"/>
      <c r="B249" s="134"/>
      <c r="C249" s="471" t="s">
        <v>490</v>
      </c>
      <c r="D249" s="471" t="s">
        <v>149</v>
      </c>
      <c r="E249" s="472" t="s">
        <v>471</v>
      </c>
      <c r="F249" s="473" t="s">
        <v>472</v>
      </c>
      <c r="G249" s="474" t="s">
        <v>152</v>
      </c>
      <c r="H249" s="475">
        <v>148.38</v>
      </c>
      <c r="I249" s="381"/>
      <c r="J249" s="476">
        <f>ROUND(I249*H249,2)</f>
        <v>0</v>
      </c>
      <c r="K249" s="473" t="s">
        <v>153</v>
      </c>
      <c r="L249" s="28"/>
      <c r="M249" s="141" t="s">
        <v>1</v>
      </c>
      <c r="N249" s="142" t="s">
        <v>40</v>
      </c>
      <c r="O249" s="143">
        <v>0.033</v>
      </c>
      <c r="P249" s="143">
        <f>O249*H249</f>
        <v>4.89654</v>
      </c>
      <c r="Q249" s="143">
        <v>0.0002</v>
      </c>
      <c r="R249" s="143">
        <f>Q249*H249</f>
        <v>0.029676</v>
      </c>
      <c r="S249" s="143">
        <v>0</v>
      </c>
      <c r="T249" s="144">
        <f>S249*H249</f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45" t="s">
        <v>223</v>
      </c>
      <c r="AT249" s="145" t="s">
        <v>149</v>
      </c>
      <c r="AU249" s="145" t="s">
        <v>155</v>
      </c>
      <c r="AY249" s="15" t="s">
        <v>146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5" t="s">
        <v>155</v>
      </c>
      <c r="BK249" s="146">
        <f>ROUND(I249*H249,2)</f>
        <v>0</v>
      </c>
      <c r="BL249" s="15" t="s">
        <v>223</v>
      </c>
      <c r="BM249" s="145" t="s">
        <v>473</v>
      </c>
    </row>
    <row r="250" spans="1:65" s="2" customFormat="1" ht="33" customHeight="1">
      <c r="A250" s="27"/>
      <c r="B250" s="134"/>
      <c r="C250" s="471" t="s">
        <v>285</v>
      </c>
      <c r="D250" s="471" t="s">
        <v>149</v>
      </c>
      <c r="E250" s="472" t="s">
        <v>475</v>
      </c>
      <c r="F250" s="473" t="s">
        <v>476</v>
      </c>
      <c r="G250" s="474" t="s">
        <v>152</v>
      </c>
      <c r="H250" s="475">
        <v>148.38</v>
      </c>
      <c r="I250" s="381"/>
      <c r="J250" s="476">
        <f>ROUND(I250*H250,2)</f>
        <v>0</v>
      </c>
      <c r="K250" s="473" t="s">
        <v>153</v>
      </c>
      <c r="L250" s="28"/>
      <c r="M250" s="141" t="s">
        <v>1</v>
      </c>
      <c r="N250" s="142" t="s">
        <v>40</v>
      </c>
      <c r="O250" s="143">
        <v>0.101</v>
      </c>
      <c r="P250" s="143">
        <f>O250*H250</f>
        <v>14.98638</v>
      </c>
      <c r="Q250" s="143">
        <v>0.00028</v>
      </c>
      <c r="R250" s="143">
        <f>Q250*H250</f>
        <v>0.0415464</v>
      </c>
      <c r="S250" s="143">
        <v>0</v>
      </c>
      <c r="T250" s="144">
        <f>S250*H250</f>
        <v>0</v>
      </c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R250" s="145" t="s">
        <v>223</v>
      </c>
      <c r="AT250" s="145" t="s">
        <v>149</v>
      </c>
      <c r="AU250" s="145" t="s">
        <v>155</v>
      </c>
      <c r="AY250" s="15" t="s">
        <v>146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5" t="s">
        <v>155</v>
      </c>
      <c r="BK250" s="146">
        <f>ROUND(I250*H250,2)</f>
        <v>0</v>
      </c>
      <c r="BL250" s="15" t="s">
        <v>223</v>
      </c>
      <c r="BM250" s="145" t="s">
        <v>477</v>
      </c>
    </row>
    <row r="251" spans="2:63" s="12" customFormat="1" ht="25.9" customHeight="1">
      <c r="B251" s="122"/>
      <c r="C251" s="460"/>
      <c r="D251" s="462" t="s">
        <v>73</v>
      </c>
      <c r="E251" s="463" t="s">
        <v>478</v>
      </c>
      <c r="F251" s="463" t="s">
        <v>479</v>
      </c>
      <c r="G251" s="460"/>
      <c r="H251" s="460"/>
      <c r="I251" s="504"/>
      <c r="J251" s="464">
        <f>BK251</f>
        <v>0</v>
      </c>
      <c r="K251" s="460"/>
      <c r="L251" s="122"/>
      <c r="M251" s="126"/>
      <c r="N251" s="127"/>
      <c r="O251" s="127"/>
      <c r="P251" s="128">
        <f>P252</f>
        <v>12</v>
      </c>
      <c r="Q251" s="127"/>
      <c r="R251" s="128">
        <f>R252</f>
        <v>0</v>
      </c>
      <c r="S251" s="127"/>
      <c r="T251" s="129">
        <f>T252</f>
        <v>0</v>
      </c>
      <c r="AR251" s="123" t="s">
        <v>154</v>
      </c>
      <c r="AT251" s="130" t="s">
        <v>73</v>
      </c>
      <c r="AU251" s="130" t="s">
        <v>74</v>
      </c>
      <c r="AY251" s="123" t="s">
        <v>146</v>
      </c>
      <c r="BK251" s="131">
        <f>BK252</f>
        <v>0</v>
      </c>
    </row>
    <row r="252" spans="1:65" s="2" customFormat="1" ht="24.2" customHeight="1">
      <c r="A252" s="27"/>
      <c r="B252" s="134"/>
      <c r="C252" s="471" t="s">
        <v>418</v>
      </c>
      <c r="D252" s="471" t="s">
        <v>149</v>
      </c>
      <c r="E252" s="472" t="s">
        <v>481</v>
      </c>
      <c r="F252" s="473" t="s">
        <v>482</v>
      </c>
      <c r="G252" s="474" t="s">
        <v>483</v>
      </c>
      <c r="H252" s="475">
        <v>12</v>
      </c>
      <c r="I252" s="381"/>
      <c r="J252" s="476">
        <f>ROUND(I252*H252,2)</f>
        <v>0</v>
      </c>
      <c r="K252" s="473" t="s">
        <v>153</v>
      </c>
      <c r="L252" s="28"/>
      <c r="M252" s="141" t="s">
        <v>1</v>
      </c>
      <c r="N252" s="142" t="s">
        <v>40</v>
      </c>
      <c r="O252" s="143">
        <v>1</v>
      </c>
      <c r="P252" s="143">
        <f>O252*H252</f>
        <v>12</v>
      </c>
      <c r="Q252" s="143">
        <v>0</v>
      </c>
      <c r="R252" s="143">
        <f>Q252*H252</f>
        <v>0</v>
      </c>
      <c r="S252" s="143">
        <v>0</v>
      </c>
      <c r="T252" s="144">
        <f>S252*H252</f>
        <v>0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45" t="s">
        <v>484</v>
      </c>
      <c r="AT252" s="145" t="s">
        <v>149</v>
      </c>
      <c r="AU252" s="145" t="s">
        <v>82</v>
      </c>
      <c r="AY252" s="15" t="s">
        <v>146</v>
      </c>
      <c r="BE252" s="146">
        <f>IF(N252="základní",J252,0)</f>
        <v>0</v>
      </c>
      <c r="BF252" s="146">
        <f>IF(N252="snížená",J252,0)</f>
        <v>0</v>
      </c>
      <c r="BG252" s="146">
        <f>IF(N252="zákl. přenesená",J252,0)</f>
        <v>0</v>
      </c>
      <c r="BH252" s="146">
        <f>IF(N252="sníž. přenesená",J252,0)</f>
        <v>0</v>
      </c>
      <c r="BI252" s="146">
        <f>IF(N252="nulová",J252,0)</f>
        <v>0</v>
      </c>
      <c r="BJ252" s="15" t="s">
        <v>155</v>
      </c>
      <c r="BK252" s="146">
        <f>ROUND(I252*H252,2)</f>
        <v>0</v>
      </c>
      <c r="BL252" s="15" t="s">
        <v>484</v>
      </c>
      <c r="BM252" s="145" t="s">
        <v>485</v>
      </c>
    </row>
    <row r="253" spans="2:63" s="12" customFormat="1" ht="25.9" customHeight="1">
      <c r="B253" s="122"/>
      <c r="C253" s="460"/>
      <c r="D253" s="462" t="s">
        <v>73</v>
      </c>
      <c r="E253" s="463" t="s">
        <v>486</v>
      </c>
      <c r="F253" s="463" t="s">
        <v>487</v>
      </c>
      <c r="G253" s="460"/>
      <c r="H253" s="460"/>
      <c r="I253" s="504"/>
      <c r="J253" s="464">
        <f>BK253</f>
        <v>0</v>
      </c>
      <c r="K253" s="460"/>
      <c r="L253" s="122"/>
      <c r="M253" s="126"/>
      <c r="N253" s="127"/>
      <c r="O253" s="127"/>
      <c r="P253" s="128">
        <f>P254</f>
        <v>0</v>
      </c>
      <c r="Q253" s="127"/>
      <c r="R253" s="128">
        <f>R254</f>
        <v>0</v>
      </c>
      <c r="S253" s="127"/>
      <c r="T253" s="129">
        <f>T254</f>
        <v>0</v>
      </c>
      <c r="AR253" s="123" t="s">
        <v>173</v>
      </c>
      <c r="AT253" s="130" t="s">
        <v>73</v>
      </c>
      <c r="AU253" s="130" t="s">
        <v>74</v>
      </c>
      <c r="AY253" s="123" t="s">
        <v>146</v>
      </c>
      <c r="BK253" s="131">
        <f>BK254</f>
        <v>0</v>
      </c>
    </row>
    <row r="254" spans="2:63" s="12" customFormat="1" ht="22.9" customHeight="1">
      <c r="B254" s="122"/>
      <c r="C254" s="460"/>
      <c r="D254" s="462" t="s">
        <v>73</v>
      </c>
      <c r="E254" s="469" t="s">
        <v>488</v>
      </c>
      <c r="F254" s="469" t="s">
        <v>489</v>
      </c>
      <c r="G254" s="460"/>
      <c r="H254" s="460"/>
      <c r="I254" s="504"/>
      <c r="J254" s="470">
        <f>BK254</f>
        <v>0</v>
      </c>
      <c r="K254" s="460"/>
      <c r="L254" s="122"/>
      <c r="M254" s="126"/>
      <c r="N254" s="127"/>
      <c r="O254" s="127"/>
      <c r="P254" s="128">
        <f>P255</f>
        <v>0</v>
      </c>
      <c r="Q254" s="127"/>
      <c r="R254" s="128">
        <f>R255</f>
        <v>0</v>
      </c>
      <c r="S254" s="127"/>
      <c r="T254" s="129">
        <f>T255</f>
        <v>0</v>
      </c>
      <c r="AR254" s="123" t="s">
        <v>173</v>
      </c>
      <c r="AT254" s="130" t="s">
        <v>73</v>
      </c>
      <c r="AU254" s="130" t="s">
        <v>82</v>
      </c>
      <c r="AY254" s="123" t="s">
        <v>146</v>
      </c>
      <c r="BK254" s="131">
        <f>BK255</f>
        <v>0</v>
      </c>
    </row>
    <row r="255" spans="1:65" s="2" customFormat="1" ht="16.5" customHeight="1">
      <c r="A255" s="27"/>
      <c r="B255" s="134"/>
      <c r="C255" s="471" t="s">
        <v>235</v>
      </c>
      <c r="D255" s="471" t="s">
        <v>149</v>
      </c>
      <c r="E255" s="472" t="s">
        <v>491</v>
      </c>
      <c r="F255" s="473" t="s">
        <v>492</v>
      </c>
      <c r="G255" s="474" t="s">
        <v>247</v>
      </c>
      <c r="H255" s="475">
        <v>1</v>
      </c>
      <c r="I255" s="381"/>
      <c r="J255" s="476">
        <f>ROUND(I255*H255,2)</f>
        <v>0</v>
      </c>
      <c r="K255" s="473" t="s">
        <v>153</v>
      </c>
      <c r="L255" s="28"/>
      <c r="M255" s="158" t="s">
        <v>1</v>
      </c>
      <c r="N255" s="159" t="s">
        <v>40</v>
      </c>
      <c r="O255" s="160">
        <v>0</v>
      </c>
      <c r="P255" s="160">
        <f>O255*H255</f>
        <v>0</v>
      </c>
      <c r="Q255" s="160">
        <v>0</v>
      </c>
      <c r="R255" s="160">
        <f>Q255*H255</f>
        <v>0</v>
      </c>
      <c r="S255" s="160">
        <v>0</v>
      </c>
      <c r="T255" s="161">
        <f>S255*H255</f>
        <v>0</v>
      </c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R255" s="145" t="s">
        <v>493</v>
      </c>
      <c r="AT255" s="145" t="s">
        <v>149</v>
      </c>
      <c r="AU255" s="145" t="s">
        <v>155</v>
      </c>
      <c r="AY255" s="15" t="s">
        <v>146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5" t="s">
        <v>155</v>
      </c>
      <c r="BK255" s="146">
        <f>ROUND(I255*H255,2)</f>
        <v>0</v>
      </c>
      <c r="BL255" s="15" t="s">
        <v>493</v>
      </c>
      <c r="BM255" s="145" t="s">
        <v>494</v>
      </c>
    </row>
    <row r="256" spans="1:31" s="2" customFormat="1" ht="6.95" customHeight="1">
      <c r="A256" s="27"/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28"/>
      <c r="M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</row>
  </sheetData>
  <sheetProtection password="DAFF" sheet="1" objects="1" scenarios="1"/>
  <autoFilter ref="C140:K255"/>
  <mergeCells count="8">
    <mergeCell ref="E131:H131"/>
    <mergeCell ref="E133:H133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42"/>
  <sheetViews>
    <sheetView showGridLines="0" workbookViewId="0" topLeftCell="A142">
      <selection activeCell="I142" sqref="I142:I2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314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95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99</v>
      </c>
      <c r="L4" s="18"/>
      <c r="M4" s="85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4" t="s">
        <v>14</v>
      </c>
      <c r="L6" s="18"/>
    </row>
    <row r="7" spans="2:12" s="1" customFormat="1" ht="16.5" customHeight="1">
      <c r="B7" s="18"/>
      <c r="E7" s="319" t="str">
        <f>'Rekapitulace stavby'!K6</f>
        <v>Oprava prostorů 1PP</v>
      </c>
      <c r="F7" s="320"/>
      <c r="G7" s="320"/>
      <c r="H7" s="320"/>
      <c r="L7" s="18"/>
    </row>
    <row r="8" spans="1:31" s="2" customFormat="1" ht="12" customHeight="1">
      <c r="A8" s="27"/>
      <c r="B8" s="28"/>
      <c r="C8" s="27"/>
      <c r="D8" s="24" t="s">
        <v>100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285" t="s">
        <v>632</v>
      </c>
      <c r="F9" s="321"/>
      <c r="G9" s="321"/>
      <c r="H9" s="32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 t="str">
        <f>'Rekapitulace stavby'!AN8</f>
        <v>20. 3. 2022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4" t="s">
        <v>22</v>
      </c>
      <c r="E14" s="27"/>
      <c r="F14" s="27"/>
      <c r="G14" s="27"/>
      <c r="H14" s="27"/>
      <c r="I14" s="24" t="s">
        <v>23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23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2" t="s">
        <v>27</v>
      </c>
      <c r="F18" s="27"/>
      <c r="G18" s="27"/>
      <c r="H18" s="27"/>
      <c r="I18" s="24" t="s">
        <v>25</v>
      </c>
      <c r="J18" s="22" t="s">
        <v>1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23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29</v>
      </c>
      <c r="F21" s="27"/>
      <c r="G21" s="27"/>
      <c r="H21" s="27"/>
      <c r="I21" s="24" t="s">
        <v>25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31</v>
      </c>
      <c r="E23" s="27"/>
      <c r="F23" s="27"/>
      <c r="G23" s="27"/>
      <c r="H23" s="27"/>
      <c r="I23" s="24" t="s">
        <v>23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6"/>
      <c r="B27" s="87"/>
      <c r="C27" s="86"/>
      <c r="D27" s="86"/>
      <c r="E27" s="310" t="s">
        <v>1</v>
      </c>
      <c r="F27" s="310"/>
      <c r="G27" s="310"/>
      <c r="H27" s="31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9" t="s">
        <v>34</v>
      </c>
      <c r="E30" s="27"/>
      <c r="F30" s="27"/>
      <c r="G30" s="27"/>
      <c r="H30" s="27"/>
      <c r="I30" s="27"/>
      <c r="J30" s="66">
        <f>ROUND(J139,2)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0" t="s">
        <v>38</v>
      </c>
      <c r="E33" s="24" t="s">
        <v>39</v>
      </c>
      <c r="F33" s="91">
        <f>J139</f>
        <v>0</v>
      </c>
      <c r="G33" s="27"/>
      <c r="H33" s="27"/>
      <c r="I33" s="92">
        <v>0.21</v>
      </c>
      <c r="J33" s="91">
        <f>ROUND(((SUM(BF138:BF240))*I33),2)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40</v>
      </c>
      <c r="F34" s="91">
        <v>0</v>
      </c>
      <c r="G34" s="27"/>
      <c r="H34" s="27"/>
      <c r="I34" s="92">
        <v>0.15</v>
      </c>
      <c r="J34" s="91"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1">
        <f>ROUND((SUM(BG139:BG241)),2)</f>
        <v>0</v>
      </c>
      <c r="G35" s="27"/>
      <c r="H35" s="27"/>
      <c r="I35" s="92">
        <v>0.21</v>
      </c>
      <c r="J35" s="9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1">
        <f>ROUND((SUM(BH139:BH241)),2)</f>
        <v>0</v>
      </c>
      <c r="G36" s="27"/>
      <c r="H36" s="27"/>
      <c r="I36" s="92">
        <v>0.15</v>
      </c>
      <c r="J36" s="9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1">
        <f>ROUND((SUM(BI139:BI241)),2)</f>
        <v>0</v>
      </c>
      <c r="G37" s="27"/>
      <c r="H37" s="27"/>
      <c r="I37" s="92">
        <v>0</v>
      </c>
      <c r="J37" s="9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94" t="s">
        <v>44</v>
      </c>
      <c r="E39" s="55"/>
      <c r="F39" s="55"/>
      <c r="G39" s="95" t="s">
        <v>45</v>
      </c>
      <c r="H39" s="96" t="s">
        <v>46</v>
      </c>
      <c r="I39" s="55"/>
      <c r="J39" s="97">
        <f>SUM(J30:J37)</f>
        <v>0</v>
      </c>
      <c r="K39" s="98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27"/>
      <c r="B61" s="28"/>
      <c r="C61" s="27"/>
      <c r="D61" s="40" t="s">
        <v>49</v>
      </c>
      <c r="E61" s="30"/>
      <c r="F61" s="99" t="s">
        <v>50</v>
      </c>
      <c r="G61" s="40" t="s">
        <v>49</v>
      </c>
      <c r="H61" s="30"/>
      <c r="I61" s="30"/>
      <c r="J61" s="100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27"/>
      <c r="B76" s="28"/>
      <c r="C76" s="27"/>
      <c r="D76" s="40" t="s">
        <v>49</v>
      </c>
      <c r="E76" s="30"/>
      <c r="F76" s="99" t="s">
        <v>50</v>
      </c>
      <c r="G76" s="40" t="s">
        <v>49</v>
      </c>
      <c r="H76" s="30"/>
      <c r="I76" s="30"/>
      <c r="J76" s="100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102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319" t="str">
        <f>E7</f>
        <v>Oprava prostorů 1PP</v>
      </c>
      <c r="F85" s="320"/>
      <c r="G85" s="320"/>
      <c r="H85" s="32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100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285" t="str">
        <f>E9</f>
        <v>UHK-5 - SO-05-Oprava prostorů sekce E</v>
      </c>
      <c r="F87" s="321"/>
      <c r="G87" s="321"/>
      <c r="H87" s="32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HK,Palachovy koleje č.p.1129-1135</v>
      </c>
      <c r="G89" s="27"/>
      <c r="H89" s="27"/>
      <c r="I89" s="24" t="s">
        <v>20</v>
      </c>
      <c r="J89" s="50" t="str">
        <f>IF(J12="","",J12)</f>
        <v>20. 3. 2022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22</v>
      </c>
      <c r="D91" s="27"/>
      <c r="E91" s="27"/>
      <c r="F91" s="22" t="str">
        <f>E15</f>
        <v>Univerzita Hradec Králové</v>
      </c>
      <c r="G91" s="27"/>
      <c r="H91" s="27"/>
      <c r="I91" s="24" t="s">
        <v>28</v>
      </c>
      <c r="J91" s="25" t="str">
        <f>E21</f>
        <v>Pridos Hradec Králové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>bude určen ve výběrovém řízení</v>
      </c>
      <c r="G92" s="27"/>
      <c r="H92" s="27"/>
      <c r="I92" s="24" t="s">
        <v>31</v>
      </c>
      <c r="J92" s="25" t="str">
        <f>E24</f>
        <v>Ing.Pavel Michálek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1" t="s">
        <v>103</v>
      </c>
      <c r="D94" s="93"/>
      <c r="E94" s="93"/>
      <c r="F94" s="93"/>
      <c r="G94" s="93"/>
      <c r="H94" s="93"/>
      <c r="I94" s="93"/>
      <c r="J94" s="102" t="s">
        <v>104</v>
      </c>
      <c r="K94" s="9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3" t="s">
        <v>105</v>
      </c>
      <c r="D96" s="27"/>
      <c r="E96" s="27"/>
      <c r="F96" s="27"/>
      <c r="G96" s="27"/>
      <c r="H96" s="27"/>
      <c r="I96" s="27"/>
      <c r="J96" s="66">
        <f>J139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106</v>
      </c>
    </row>
    <row r="97" spans="2:12" s="9" customFormat="1" ht="24.95" customHeight="1" hidden="1">
      <c r="B97" s="104"/>
      <c r="D97" s="105" t="s">
        <v>107</v>
      </c>
      <c r="E97" s="106"/>
      <c r="F97" s="106"/>
      <c r="G97" s="106"/>
      <c r="H97" s="106"/>
      <c r="I97" s="106"/>
      <c r="J97" s="107">
        <f>J140</f>
        <v>0</v>
      </c>
      <c r="L97" s="104"/>
    </row>
    <row r="98" spans="2:12" s="10" customFormat="1" ht="19.9" customHeight="1" hidden="1">
      <c r="B98" s="108"/>
      <c r="D98" s="109" t="s">
        <v>108</v>
      </c>
      <c r="E98" s="110"/>
      <c r="F98" s="110"/>
      <c r="G98" s="110"/>
      <c r="H98" s="110"/>
      <c r="I98" s="110"/>
      <c r="J98" s="111">
        <f>J141</f>
        <v>0</v>
      </c>
      <c r="L98" s="108"/>
    </row>
    <row r="99" spans="2:12" s="10" customFormat="1" ht="19.9" customHeight="1" hidden="1">
      <c r="B99" s="108"/>
      <c r="D99" s="109" t="s">
        <v>109</v>
      </c>
      <c r="E99" s="110"/>
      <c r="F99" s="110"/>
      <c r="G99" s="110"/>
      <c r="H99" s="110"/>
      <c r="I99" s="110"/>
      <c r="J99" s="111">
        <f>J144</f>
        <v>0</v>
      </c>
      <c r="L99" s="108"/>
    </row>
    <row r="100" spans="2:12" s="10" customFormat="1" ht="19.9" customHeight="1" hidden="1">
      <c r="B100" s="108"/>
      <c r="D100" s="109" t="s">
        <v>110</v>
      </c>
      <c r="E100" s="110"/>
      <c r="F100" s="110"/>
      <c r="G100" s="110"/>
      <c r="H100" s="110"/>
      <c r="I100" s="110"/>
      <c r="J100" s="111">
        <f>J146</f>
        <v>0</v>
      </c>
      <c r="L100" s="108"/>
    </row>
    <row r="101" spans="2:12" s="10" customFormat="1" ht="19.9" customHeight="1" hidden="1">
      <c r="B101" s="108"/>
      <c r="D101" s="109" t="s">
        <v>111</v>
      </c>
      <c r="E101" s="110"/>
      <c r="F101" s="110"/>
      <c r="G101" s="110"/>
      <c r="H101" s="110"/>
      <c r="I101" s="110"/>
      <c r="J101" s="111">
        <f>J153</f>
        <v>0</v>
      </c>
      <c r="L101" s="108"/>
    </row>
    <row r="102" spans="2:12" s="10" customFormat="1" ht="19.9" customHeight="1" hidden="1">
      <c r="B102" s="108"/>
      <c r="D102" s="109" t="s">
        <v>112</v>
      </c>
      <c r="E102" s="110"/>
      <c r="F102" s="110"/>
      <c r="G102" s="110"/>
      <c r="H102" s="110"/>
      <c r="I102" s="110"/>
      <c r="J102" s="111">
        <f>J159</f>
        <v>0</v>
      </c>
      <c r="L102" s="108"/>
    </row>
    <row r="103" spans="2:12" s="9" customFormat="1" ht="24.95" customHeight="1" hidden="1">
      <c r="B103" s="104"/>
      <c r="D103" s="105" t="s">
        <v>113</v>
      </c>
      <c r="E103" s="106"/>
      <c r="F103" s="106"/>
      <c r="G103" s="106"/>
      <c r="H103" s="106"/>
      <c r="I103" s="106"/>
      <c r="J103" s="107">
        <f>J161</f>
        <v>0</v>
      </c>
      <c r="L103" s="104"/>
    </row>
    <row r="104" spans="2:12" s="10" customFormat="1" ht="19.9" customHeight="1" hidden="1">
      <c r="B104" s="108"/>
      <c r="D104" s="109" t="s">
        <v>114</v>
      </c>
      <c r="E104" s="110"/>
      <c r="F104" s="110"/>
      <c r="G104" s="110"/>
      <c r="H104" s="110"/>
      <c r="I104" s="110"/>
      <c r="J104" s="111">
        <f>J162</f>
        <v>0</v>
      </c>
      <c r="L104" s="108"/>
    </row>
    <row r="105" spans="2:12" s="10" customFormat="1" ht="19.9" customHeight="1" hidden="1">
      <c r="B105" s="108"/>
      <c r="D105" s="109" t="s">
        <v>115</v>
      </c>
      <c r="E105" s="110"/>
      <c r="F105" s="110"/>
      <c r="G105" s="110"/>
      <c r="H105" s="110"/>
      <c r="I105" s="110"/>
      <c r="J105" s="111">
        <f>J167</f>
        <v>0</v>
      </c>
      <c r="L105" s="108"/>
    </row>
    <row r="106" spans="2:12" s="10" customFormat="1" ht="19.9" customHeight="1" hidden="1">
      <c r="B106" s="108"/>
      <c r="D106" s="109" t="s">
        <v>116</v>
      </c>
      <c r="E106" s="110"/>
      <c r="F106" s="110"/>
      <c r="G106" s="110"/>
      <c r="H106" s="110"/>
      <c r="I106" s="110"/>
      <c r="J106" s="111">
        <f>J169</f>
        <v>0</v>
      </c>
      <c r="L106" s="108"/>
    </row>
    <row r="107" spans="2:12" s="10" customFormat="1" ht="19.9" customHeight="1" hidden="1">
      <c r="B107" s="108"/>
      <c r="D107" s="109" t="s">
        <v>117</v>
      </c>
      <c r="E107" s="110"/>
      <c r="F107" s="110"/>
      <c r="G107" s="110"/>
      <c r="H107" s="110"/>
      <c r="I107" s="110"/>
      <c r="J107" s="111">
        <f>J176</f>
        <v>0</v>
      </c>
      <c r="L107" s="108"/>
    </row>
    <row r="108" spans="2:12" s="10" customFormat="1" ht="19.9" customHeight="1" hidden="1">
      <c r="B108" s="108"/>
      <c r="D108" s="109" t="s">
        <v>118</v>
      </c>
      <c r="E108" s="110"/>
      <c r="F108" s="110"/>
      <c r="G108" s="110"/>
      <c r="H108" s="110"/>
      <c r="I108" s="110"/>
      <c r="J108" s="111">
        <f>J179</f>
        <v>0</v>
      </c>
      <c r="L108" s="108"/>
    </row>
    <row r="109" spans="2:12" s="10" customFormat="1" ht="19.9" customHeight="1" hidden="1">
      <c r="B109" s="108"/>
      <c r="D109" s="109" t="s">
        <v>119</v>
      </c>
      <c r="E109" s="110"/>
      <c r="F109" s="110"/>
      <c r="G109" s="110"/>
      <c r="H109" s="110"/>
      <c r="I109" s="110"/>
      <c r="J109" s="111">
        <f>J182</f>
        <v>0</v>
      </c>
      <c r="L109" s="108"/>
    </row>
    <row r="110" spans="2:12" s="10" customFormat="1" ht="19.9" customHeight="1" hidden="1">
      <c r="B110" s="108"/>
      <c r="D110" s="109" t="s">
        <v>120</v>
      </c>
      <c r="E110" s="110"/>
      <c r="F110" s="110"/>
      <c r="G110" s="110"/>
      <c r="H110" s="110"/>
      <c r="I110" s="110"/>
      <c r="J110" s="111">
        <f>J184</f>
        <v>0</v>
      </c>
      <c r="L110" s="108"/>
    </row>
    <row r="111" spans="2:12" s="10" customFormat="1" ht="19.9" customHeight="1" hidden="1">
      <c r="B111" s="108"/>
      <c r="D111" s="109" t="s">
        <v>122</v>
      </c>
      <c r="E111" s="110"/>
      <c r="F111" s="110"/>
      <c r="G111" s="110"/>
      <c r="H111" s="110"/>
      <c r="I111" s="110"/>
      <c r="J111" s="111">
        <f>J188</f>
        <v>0</v>
      </c>
      <c r="L111" s="108"/>
    </row>
    <row r="112" spans="2:12" s="10" customFormat="1" ht="19.9" customHeight="1" hidden="1">
      <c r="B112" s="108"/>
      <c r="D112" s="109" t="s">
        <v>123</v>
      </c>
      <c r="E112" s="110"/>
      <c r="F112" s="110"/>
      <c r="G112" s="110"/>
      <c r="H112" s="110"/>
      <c r="I112" s="110"/>
      <c r="J112" s="111">
        <f>J197</f>
        <v>0</v>
      </c>
      <c r="L112" s="108"/>
    </row>
    <row r="113" spans="2:12" s="10" customFormat="1" ht="19.9" customHeight="1" hidden="1">
      <c r="B113" s="108"/>
      <c r="D113" s="109" t="s">
        <v>124</v>
      </c>
      <c r="E113" s="110"/>
      <c r="F113" s="110"/>
      <c r="G113" s="110"/>
      <c r="H113" s="110"/>
      <c r="I113" s="110"/>
      <c r="J113" s="111">
        <f>J205</f>
        <v>0</v>
      </c>
      <c r="L113" s="108"/>
    </row>
    <row r="114" spans="2:12" s="10" customFormat="1" ht="19.9" customHeight="1" hidden="1">
      <c r="B114" s="108"/>
      <c r="D114" s="109" t="s">
        <v>125</v>
      </c>
      <c r="E114" s="110"/>
      <c r="F114" s="110"/>
      <c r="G114" s="110"/>
      <c r="H114" s="110"/>
      <c r="I114" s="110"/>
      <c r="J114" s="111">
        <f>J218</f>
        <v>0</v>
      </c>
      <c r="L114" s="108"/>
    </row>
    <row r="115" spans="2:12" s="10" customFormat="1" ht="19.9" customHeight="1" hidden="1">
      <c r="B115" s="108"/>
      <c r="D115" s="109" t="s">
        <v>126</v>
      </c>
      <c r="E115" s="110"/>
      <c r="F115" s="110"/>
      <c r="G115" s="110"/>
      <c r="H115" s="110"/>
      <c r="I115" s="110"/>
      <c r="J115" s="111">
        <f>J224</f>
        <v>0</v>
      </c>
      <c r="L115" s="108"/>
    </row>
    <row r="116" spans="2:12" s="10" customFormat="1" ht="19.9" customHeight="1" hidden="1">
      <c r="B116" s="108"/>
      <c r="D116" s="109" t="s">
        <v>127</v>
      </c>
      <c r="E116" s="110"/>
      <c r="F116" s="110"/>
      <c r="G116" s="110"/>
      <c r="H116" s="110"/>
      <c r="I116" s="110"/>
      <c r="J116" s="111">
        <f>J233</f>
        <v>0</v>
      </c>
      <c r="L116" s="108"/>
    </row>
    <row r="117" spans="2:12" s="9" customFormat="1" ht="24.95" customHeight="1" hidden="1">
      <c r="B117" s="104"/>
      <c r="D117" s="105" t="s">
        <v>128</v>
      </c>
      <c r="E117" s="106"/>
      <c r="F117" s="106"/>
      <c r="G117" s="106"/>
      <c r="H117" s="106"/>
      <c r="I117" s="106"/>
      <c r="J117" s="107">
        <f>J237</f>
        <v>0</v>
      </c>
      <c r="L117" s="104"/>
    </row>
    <row r="118" spans="2:12" s="9" customFormat="1" ht="24.95" customHeight="1" hidden="1">
      <c r="B118" s="104"/>
      <c r="D118" s="105" t="s">
        <v>129</v>
      </c>
      <c r="E118" s="106"/>
      <c r="F118" s="106"/>
      <c r="G118" s="106"/>
      <c r="H118" s="106"/>
      <c r="I118" s="106"/>
      <c r="J118" s="107">
        <f>J239</f>
        <v>0</v>
      </c>
      <c r="L118" s="104"/>
    </row>
    <row r="119" spans="2:12" s="10" customFormat="1" ht="19.9" customHeight="1" hidden="1">
      <c r="B119" s="108"/>
      <c r="D119" s="109" t="s">
        <v>130</v>
      </c>
      <c r="E119" s="110"/>
      <c r="F119" s="110"/>
      <c r="G119" s="110"/>
      <c r="H119" s="110"/>
      <c r="I119" s="110"/>
      <c r="J119" s="111">
        <f>J240</f>
        <v>0</v>
      </c>
      <c r="L119" s="108"/>
    </row>
    <row r="120" spans="1:31" s="2" customFormat="1" ht="21.75" customHeight="1" hidden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 hidden="1">
      <c r="A121" s="27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ht="12" hidden="1"/>
    <row r="123" ht="12" hidden="1"/>
    <row r="124" ht="12" hidden="1"/>
    <row r="125" spans="1:31" s="2" customFormat="1" ht="6.95" customHeight="1">
      <c r="A125" s="27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2" customFormat="1" ht="24.95" customHeight="1">
      <c r="A126" s="27"/>
      <c r="B126" s="28"/>
      <c r="C126" s="19" t="s">
        <v>131</v>
      </c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2" customFormat="1" ht="6.95" customHeight="1">
      <c r="A127" s="27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2" customFormat="1" ht="12" customHeight="1">
      <c r="A128" s="27"/>
      <c r="B128" s="28"/>
      <c r="C128" s="24" t="s">
        <v>14</v>
      </c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2" customFormat="1" ht="16.5" customHeight="1">
      <c r="A129" s="27"/>
      <c r="B129" s="28"/>
      <c r="C129" s="27"/>
      <c r="D129" s="27"/>
      <c r="E129" s="319" t="str">
        <f>E7</f>
        <v>Oprava prostorů 1PP</v>
      </c>
      <c r="F129" s="320"/>
      <c r="G129" s="320"/>
      <c r="H129" s="320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2" customFormat="1" ht="12" customHeight="1">
      <c r="A130" s="27"/>
      <c r="B130" s="28"/>
      <c r="C130" s="24" t="s">
        <v>100</v>
      </c>
      <c r="D130" s="27"/>
      <c r="E130" s="27"/>
      <c r="F130" s="27"/>
      <c r="G130" s="27"/>
      <c r="H130" s="27"/>
      <c r="I130" s="27"/>
      <c r="J130" s="27"/>
      <c r="K130" s="27"/>
      <c r="L130" s="3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s="2" customFormat="1" ht="16.5" customHeight="1">
      <c r="A131" s="27"/>
      <c r="B131" s="28"/>
      <c r="C131" s="27"/>
      <c r="D131" s="27"/>
      <c r="E131" s="285" t="str">
        <f>E9</f>
        <v>UHK-5 - SO-05-Oprava prostorů sekce E</v>
      </c>
      <c r="F131" s="321"/>
      <c r="G131" s="321"/>
      <c r="H131" s="321"/>
      <c r="I131" s="27"/>
      <c r="J131" s="27"/>
      <c r="K131" s="27"/>
      <c r="L131" s="3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s="2" customFormat="1" ht="6.95" customHeight="1">
      <c r="A132" s="27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3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s="2" customFormat="1" ht="12" customHeight="1">
      <c r="A133" s="27"/>
      <c r="B133" s="28"/>
      <c r="C133" s="24" t="s">
        <v>18</v>
      </c>
      <c r="D133" s="27"/>
      <c r="E133" s="27"/>
      <c r="F133" s="22" t="str">
        <f>F12</f>
        <v>HK,Palachovy koleje č.p.1129-1135</v>
      </c>
      <c r="G133" s="27"/>
      <c r="H133" s="27"/>
      <c r="I133" s="24" t="s">
        <v>20</v>
      </c>
      <c r="J133" s="50" t="str">
        <f>IF(J12="","",J12)</f>
        <v>20. 3. 2022</v>
      </c>
      <c r="K133" s="27"/>
      <c r="L133" s="3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s="2" customFormat="1" ht="6.95" customHeight="1">
      <c r="A134" s="27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3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s="2" customFormat="1" ht="15.2" customHeight="1">
      <c r="A135" s="27"/>
      <c r="B135" s="28"/>
      <c r="C135" s="24" t="s">
        <v>22</v>
      </c>
      <c r="D135" s="27"/>
      <c r="E135" s="27"/>
      <c r="F135" s="22" t="str">
        <f>E15</f>
        <v>Univerzita Hradec Králové</v>
      </c>
      <c r="G135" s="27"/>
      <c r="H135" s="27"/>
      <c r="I135" s="24" t="s">
        <v>28</v>
      </c>
      <c r="J135" s="25" t="str">
        <f>E21</f>
        <v>Pridos Hradec Králové</v>
      </c>
      <c r="K135" s="27"/>
      <c r="L135" s="3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s="2" customFormat="1" ht="15.2" customHeight="1">
      <c r="A136" s="27"/>
      <c r="B136" s="28"/>
      <c r="C136" s="24" t="s">
        <v>26</v>
      </c>
      <c r="D136" s="27"/>
      <c r="E136" s="27"/>
      <c r="F136" s="22" t="str">
        <f>IF(E18="","",E18)</f>
        <v>bude určen ve výběrovém řízení</v>
      </c>
      <c r="G136" s="27"/>
      <c r="H136" s="27"/>
      <c r="I136" s="24" t="s">
        <v>31</v>
      </c>
      <c r="J136" s="25" t="str">
        <f>E24</f>
        <v>Ing.Pavel Michálek</v>
      </c>
      <c r="K136" s="27"/>
      <c r="L136" s="3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s="2" customFormat="1" ht="10.35" customHeight="1">
      <c r="A137" s="27"/>
      <c r="B137" s="28"/>
      <c r="C137" s="27"/>
      <c r="D137" s="27"/>
      <c r="E137" s="27"/>
      <c r="F137" s="27"/>
      <c r="G137" s="27"/>
      <c r="H137" s="27"/>
      <c r="I137" s="27"/>
      <c r="J137" s="27"/>
      <c r="K137" s="27"/>
      <c r="L137" s="3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s="11" customFormat="1" ht="29.25" customHeight="1">
      <c r="A138" s="112"/>
      <c r="B138" s="113"/>
      <c r="C138" s="447" t="s">
        <v>132</v>
      </c>
      <c r="D138" s="448" t="s">
        <v>59</v>
      </c>
      <c r="E138" s="448" t="s">
        <v>55</v>
      </c>
      <c r="F138" s="448" t="s">
        <v>56</v>
      </c>
      <c r="G138" s="448" t="s">
        <v>133</v>
      </c>
      <c r="H138" s="448" t="s">
        <v>134</v>
      </c>
      <c r="I138" s="448" t="s">
        <v>135</v>
      </c>
      <c r="J138" s="448" t="s">
        <v>104</v>
      </c>
      <c r="K138" s="449" t="s">
        <v>136</v>
      </c>
      <c r="L138" s="117"/>
      <c r="M138" s="57" t="s">
        <v>1</v>
      </c>
      <c r="N138" s="58" t="s">
        <v>38</v>
      </c>
      <c r="O138" s="58" t="s">
        <v>137</v>
      </c>
      <c r="P138" s="58" t="s">
        <v>138</v>
      </c>
      <c r="Q138" s="58" t="s">
        <v>139</v>
      </c>
      <c r="R138" s="58" t="s">
        <v>140</v>
      </c>
      <c r="S138" s="58" t="s">
        <v>141</v>
      </c>
      <c r="T138" s="59" t="s">
        <v>142</v>
      </c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</row>
    <row r="139" spans="1:63" s="2" customFormat="1" ht="22.9" customHeight="1">
      <c r="A139" s="27"/>
      <c r="B139" s="28"/>
      <c r="C139" s="454" t="s">
        <v>143</v>
      </c>
      <c r="D139" s="393"/>
      <c r="E139" s="393"/>
      <c r="F139" s="393"/>
      <c r="G139" s="393"/>
      <c r="H139" s="393"/>
      <c r="I139" s="393"/>
      <c r="J139" s="455">
        <f>BK139</f>
        <v>0</v>
      </c>
      <c r="K139" s="393"/>
      <c r="L139" s="28"/>
      <c r="M139" s="60"/>
      <c r="N139" s="51"/>
      <c r="O139" s="61"/>
      <c r="P139" s="119">
        <f>P140+P161+P237+P239</f>
        <v>294.63056600000004</v>
      </c>
      <c r="Q139" s="61"/>
      <c r="R139" s="119">
        <f>R140+R161+R237+R239</f>
        <v>2.11519104</v>
      </c>
      <c r="S139" s="61"/>
      <c r="T139" s="120">
        <f>T140+T161+T237+T239</f>
        <v>0.5147980000000001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T139" s="15" t="s">
        <v>73</v>
      </c>
      <c r="AU139" s="15" t="s">
        <v>106</v>
      </c>
      <c r="BK139" s="121">
        <f>BK140+BK161+BK237+BK239</f>
        <v>0</v>
      </c>
    </row>
    <row r="140" spans="2:63" s="12" customFormat="1" ht="25.9" customHeight="1">
      <c r="B140" s="122"/>
      <c r="C140" s="460"/>
      <c r="D140" s="462" t="s">
        <v>73</v>
      </c>
      <c r="E140" s="463" t="s">
        <v>144</v>
      </c>
      <c r="F140" s="463" t="s">
        <v>145</v>
      </c>
      <c r="G140" s="460"/>
      <c r="H140" s="460"/>
      <c r="I140" s="460"/>
      <c r="J140" s="464">
        <f>BK140</f>
        <v>0</v>
      </c>
      <c r="K140" s="460"/>
      <c r="L140" s="122"/>
      <c r="M140" s="126"/>
      <c r="N140" s="127"/>
      <c r="O140" s="127"/>
      <c r="P140" s="128">
        <f>P141+P144+P146+P153+P159</f>
        <v>128.685398</v>
      </c>
      <c r="Q140" s="127"/>
      <c r="R140" s="128">
        <f>R141+R144+R146+R153+R159</f>
        <v>1.166662</v>
      </c>
      <c r="S140" s="127"/>
      <c r="T140" s="129">
        <f>T141+T144+T146+T153+T159</f>
        <v>0.08250000000000002</v>
      </c>
      <c r="AR140" s="123" t="s">
        <v>82</v>
      </c>
      <c r="AT140" s="130" t="s">
        <v>73</v>
      </c>
      <c r="AU140" s="130" t="s">
        <v>74</v>
      </c>
      <c r="AY140" s="123" t="s">
        <v>146</v>
      </c>
      <c r="BK140" s="131">
        <f>BK141+BK144+BK146+BK153+BK159</f>
        <v>0</v>
      </c>
    </row>
    <row r="141" spans="2:63" s="12" customFormat="1" ht="22.9" customHeight="1">
      <c r="B141" s="122"/>
      <c r="C141" s="460"/>
      <c r="D141" s="462" t="s">
        <v>73</v>
      </c>
      <c r="E141" s="469" t="s">
        <v>147</v>
      </c>
      <c r="F141" s="469" t="s">
        <v>148</v>
      </c>
      <c r="G141" s="460"/>
      <c r="H141" s="460"/>
      <c r="I141" s="460"/>
      <c r="J141" s="470">
        <f>BK141</f>
        <v>0</v>
      </c>
      <c r="K141" s="460"/>
      <c r="L141" s="122"/>
      <c r="M141" s="126"/>
      <c r="N141" s="127"/>
      <c r="O141" s="127"/>
      <c r="P141" s="128">
        <f>SUM(P142:P143)</f>
        <v>4.1764</v>
      </c>
      <c r="Q141" s="127"/>
      <c r="R141" s="128">
        <f>SUM(R142:R143)</f>
        <v>0.423523</v>
      </c>
      <c r="S141" s="127"/>
      <c r="T141" s="129">
        <f>SUM(T142:T143)</f>
        <v>0</v>
      </c>
      <c r="AR141" s="123" t="s">
        <v>82</v>
      </c>
      <c r="AT141" s="130" t="s">
        <v>73</v>
      </c>
      <c r="AU141" s="130" t="s">
        <v>82</v>
      </c>
      <c r="AY141" s="123" t="s">
        <v>146</v>
      </c>
      <c r="BK141" s="131">
        <f>SUM(BK142:BK143)</f>
        <v>0</v>
      </c>
    </row>
    <row r="142" spans="1:65" s="2" customFormat="1" ht="16.5" customHeight="1">
      <c r="A142" s="27"/>
      <c r="B142" s="134"/>
      <c r="C142" s="471" t="s">
        <v>82</v>
      </c>
      <c r="D142" s="471" t="s">
        <v>149</v>
      </c>
      <c r="E142" s="472" t="s">
        <v>150</v>
      </c>
      <c r="F142" s="473" t="s">
        <v>151</v>
      </c>
      <c r="G142" s="474" t="s">
        <v>152</v>
      </c>
      <c r="H142" s="475">
        <v>5.3</v>
      </c>
      <c r="I142" s="381"/>
      <c r="J142" s="476">
        <f>ROUND(I142*H142,2)</f>
        <v>0</v>
      </c>
      <c r="K142" s="473" t="s">
        <v>153</v>
      </c>
      <c r="L142" s="28"/>
      <c r="M142" s="141" t="s">
        <v>1</v>
      </c>
      <c r="N142" s="142" t="s">
        <v>40</v>
      </c>
      <c r="O142" s="143">
        <v>0.788</v>
      </c>
      <c r="P142" s="143">
        <f>O142*H142</f>
        <v>4.1764</v>
      </c>
      <c r="Q142" s="143">
        <v>0.07991</v>
      </c>
      <c r="R142" s="143">
        <f>Q142*H142</f>
        <v>0.423523</v>
      </c>
      <c r="S142" s="143">
        <v>0</v>
      </c>
      <c r="T142" s="144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45" t="s">
        <v>154</v>
      </c>
      <c r="AT142" s="145" t="s">
        <v>149</v>
      </c>
      <c r="AU142" s="145" t="s">
        <v>155</v>
      </c>
      <c r="AY142" s="15" t="s">
        <v>146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5" t="s">
        <v>155</v>
      </c>
      <c r="BK142" s="146">
        <f>ROUND(I142*H142,2)</f>
        <v>0</v>
      </c>
      <c r="BL142" s="15" t="s">
        <v>154</v>
      </c>
      <c r="BM142" s="145" t="s">
        <v>156</v>
      </c>
    </row>
    <row r="143" spans="2:51" s="13" customFormat="1" ht="12">
      <c r="B143" s="147"/>
      <c r="C143" s="481"/>
      <c r="D143" s="483" t="s">
        <v>157</v>
      </c>
      <c r="E143" s="484" t="s">
        <v>1</v>
      </c>
      <c r="F143" s="485" t="s">
        <v>633</v>
      </c>
      <c r="G143" s="481"/>
      <c r="H143" s="486">
        <v>5.3</v>
      </c>
      <c r="I143" s="505"/>
      <c r="J143" s="481"/>
      <c r="K143" s="481"/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155</v>
      </c>
      <c r="AV143" s="13" t="s">
        <v>155</v>
      </c>
      <c r="AW143" s="13" t="s">
        <v>30</v>
      </c>
      <c r="AX143" s="13" t="s">
        <v>82</v>
      </c>
      <c r="AY143" s="149" t="s">
        <v>146</v>
      </c>
    </row>
    <row r="144" spans="2:63" s="12" customFormat="1" ht="22.9" customHeight="1">
      <c r="B144" s="122"/>
      <c r="C144" s="460"/>
      <c r="D144" s="462" t="s">
        <v>73</v>
      </c>
      <c r="E144" s="469" t="s">
        <v>159</v>
      </c>
      <c r="F144" s="469" t="s">
        <v>160</v>
      </c>
      <c r="G144" s="460"/>
      <c r="H144" s="460"/>
      <c r="I144" s="504"/>
      <c r="J144" s="470">
        <f>BK144</f>
        <v>0</v>
      </c>
      <c r="K144" s="460"/>
      <c r="L144" s="122"/>
      <c r="M144" s="126"/>
      <c r="N144" s="127"/>
      <c r="O144" s="127"/>
      <c r="P144" s="128">
        <f>P145</f>
        <v>59.544</v>
      </c>
      <c r="Q144" s="127"/>
      <c r="R144" s="128">
        <f>R145</f>
        <v>0.7244520000000001</v>
      </c>
      <c r="S144" s="127"/>
      <c r="T144" s="129">
        <f>T145</f>
        <v>0</v>
      </c>
      <c r="AR144" s="123" t="s">
        <v>82</v>
      </c>
      <c r="AT144" s="130" t="s">
        <v>73</v>
      </c>
      <c r="AU144" s="130" t="s">
        <v>82</v>
      </c>
      <c r="AY144" s="123" t="s">
        <v>146</v>
      </c>
      <c r="BK144" s="131">
        <f>BK145</f>
        <v>0</v>
      </c>
    </row>
    <row r="145" spans="1:65" s="2" customFormat="1" ht="24.2" customHeight="1">
      <c r="A145" s="27"/>
      <c r="B145" s="134"/>
      <c r="C145" s="471" t="s">
        <v>155</v>
      </c>
      <c r="D145" s="471" t="s">
        <v>149</v>
      </c>
      <c r="E145" s="472" t="s">
        <v>161</v>
      </c>
      <c r="F145" s="473" t="s">
        <v>162</v>
      </c>
      <c r="G145" s="474" t="s">
        <v>152</v>
      </c>
      <c r="H145" s="475">
        <v>165.4</v>
      </c>
      <c r="I145" s="381"/>
      <c r="J145" s="476">
        <f>ROUND(I145*H145,2)</f>
        <v>0</v>
      </c>
      <c r="K145" s="473" t="s">
        <v>153</v>
      </c>
      <c r="L145" s="28"/>
      <c r="M145" s="141" t="s">
        <v>1</v>
      </c>
      <c r="N145" s="142" t="s">
        <v>40</v>
      </c>
      <c r="O145" s="143">
        <v>0.36</v>
      </c>
      <c r="P145" s="143">
        <f>O145*H145</f>
        <v>59.544</v>
      </c>
      <c r="Q145" s="143">
        <v>0.00438</v>
      </c>
      <c r="R145" s="143">
        <f>Q145*H145</f>
        <v>0.7244520000000001</v>
      </c>
      <c r="S145" s="143">
        <v>0</v>
      </c>
      <c r="T145" s="144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45" t="s">
        <v>154</v>
      </c>
      <c r="AT145" s="145" t="s">
        <v>149</v>
      </c>
      <c r="AU145" s="145" t="s">
        <v>155</v>
      </c>
      <c r="AY145" s="15" t="s">
        <v>146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5" t="s">
        <v>155</v>
      </c>
      <c r="BK145" s="146">
        <f>ROUND(I145*H145,2)</f>
        <v>0</v>
      </c>
      <c r="BL145" s="15" t="s">
        <v>154</v>
      </c>
      <c r="BM145" s="145" t="s">
        <v>500</v>
      </c>
    </row>
    <row r="146" spans="2:63" s="12" customFormat="1" ht="22.9" customHeight="1">
      <c r="B146" s="122"/>
      <c r="C146" s="460"/>
      <c r="D146" s="462" t="s">
        <v>73</v>
      </c>
      <c r="E146" s="469" t="s">
        <v>164</v>
      </c>
      <c r="F146" s="469" t="s">
        <v>165</v>
      </c>
      <c r="G146" s="460"/>
      <c r="H146" s="460"/>
      <c r="I146" s="504"/>
      <c r="J146" s="470">
        <f>BK146</f>
        <v>0</v>
      </c>
      <c r="K146" s="460"/>
      <c r="L146" s="122"/>
      <c r="M146" s="126"/>
      <c r="N146" s="127"/>
      <c r="O146" s="127"/>
      <c r="P146" s="128">
        <f>SUM(P147:P152)</f>
        <v>62.46470000000001</v>
      </c>
      <c r="Q146" s="127"/>
      <c r="R146" s="128">
        <f>SUM(R147:R152)</f>
        <v>0.018687</v>
      </c>
      <c r="S146" s="127"/>
      <c r="T146" s="129">
        <f>SUM(T147:T152)</f>
        <v>0.08250000000000002</v>
      </c>
      <c r="AR146" s="123" t="s">
        <v>82</v>
      </c>
      <c r="AT146" s="130" t="s">
        <v>73</v>
      </c>
      <c r="AU146" s="130" t="s">
        <v>82</v>
      </c>
      <c r="AY146" s="123" t="s">
        <v>146</v>
      </c>
      <c r="BK146" s="131">
        <f>SUM(BK147:BK152)</f>
        <v>0</v>
      </c>
    </row>
    <row r="147" spans="1:65" s="2" customFormat="1" ht="33" customHeight="1">
      <c r="A147" s="27"/>
      <c r="B147" s="134"/>
      <c r="C147" s="471" t="s">
        <v>147</v>
      </c>
      <c r="D147" s="471" t="s">
        <v>149</v>
      </c>
      <c r="E147" s="472" t="s">
        <v>166</v>
      </c>
      <c r="F147" s="473" t="s">
        <v>167</v>
      </c>
      <c r="G147" s="474" t="s">
        <v>152</v>
      </c>
      <c r="H147" s="475">
        <v>105.6</v>
      </c>
      <c r="I147" s="381"/>
      <c r="J147" s="476">
        <f>ROUND(I147*H147,2)</f>
        <v>0</v>
      </c>
      <c r="K147" s="473" t="s">
        <v>153</v>
      </c>
      <c r="L147" s="28"/>
      <c r="M147" s="141" t="s">
        <v>1</v>
      </c>
      <c r="N147" s="142" t="s">
        <v>40</v>
      </c>
      <c r="O147" s="143">
        <v>0.105</v>
      </c>
      <c r="P147" s="143">
        <f>O147*H147</f>
        <v>11.088</v>
      </c>
      <c r="Q147" s="143">
        <v>0.00013</v>
      </c>
      <c r="R147" s="143">
        <f>Q147*H147</f>
        <v>0.013727999999999999</v>
      </c>
      <c r="S147" s="143">
        <v>0</v>
      </c>
      <c r="T147" s="144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45" t="s">
        <v>154</v>
      </c>
      <c r="AT147" s="145" t="s">
        <v>149</v>
      </c>
      <c r="AU147" s="145" t="s">
        <v>155</v>
      </c>
      <c r="AY147" s="15" t="s">
        <v>146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5" t="s">
        <v>155</v>
      </c>
      <c r="BK147" s="146">
        <f>ROUND(I147*H147,2)</f>
        <v>0</v>
      </c>
      <c r="BL147" s="15" t="s">
        <v>154</v>
      </c>
      <c r="BM147" s="145" t="s">
        <v>168</v>
      </c>
    </row>
    <row r="148" spans="1:65" s="2" customFormat="1" ht="24.2" customHeight="1">
      <c r="A148" s="27"/>
      <c r="B148" s="134"/>
      <c r="C148" s="471" t="s">
        <v>154</v>
      </c>
      <c r="D148" s="471" t="s">
        <v>149</v>
      </c>
      <c r="E148" s="472" t="s">
        <v>170</v>
      </c>
      <c r="F148" s="473" t="s">
        <v>171</v>
      </c>
      <c r="G148" s="474" t="s">
        <v>152</v>
      </c>
      <c r="H148" s="475">
        <v>105.6</v>
      </c>
      <c r="I148" s="381"/>
      <c r="J148" s="476">
        <f>ROUND(I148*H148,2)</f>
        <v>0</v>
      </c>
      <c r="K148" s="473" t="s">
        <v>153</v>
      </c>
      <c r="L148" s="28"/>
      <c r="M148" s="141" t="s">
        <v>1</v>
      </c>
      <c r="N148" s="142" t="s">
        <v>40</v>
      </c>
      <c r="O148" s="143">
        <v>0.308</v>
      </c>
      <c r="P148" s="143">
        <f>O148*H148</f>
        <v>32.5248</v>
      </c>
      <c r="Q148" s="143">
        <v>4E-05</v>
      </c>
      <c r="R148" s="143">
        <f>Q148*H148</f>
        <v>0.004224</v>
      </c>
      <c r="S148" s="143">
        <v>0</v>
      </c>
      <c r="T148" s="144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45" t="s">
        <v>154</v>
      </c>
      <c r="AT148" s="145" t="s">
        <v>149</v>
      </c>
      <c r="AU148" s="145" t="s">
        <v>155</v>
      </c>
      <c r="AY148" s="15" t="s">
        <v>146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5" t="s">
        <v>155</v>
      </c>
      <c r="BK148" s="146">
        <f>ROUND(I148*H148,2)</f>
        <v>0</v>
      </c>
      <c r="BL148" s="15" t="s">
        <v>154</v>
      </c>
      <c r="BM148" s="145" t="s">
        <v>172</v>
      </c>
    </row>
    <row r="149" spans="1:65" s="2" customFormat="1" ht="21.75" customHeight="1">
      <c r="A149" s="27"/>
      <c r="B149" s="134"/>
      <c r="C149" s="471" t="s">
        <v>173</v>
      </c>
      <c r="D149" s="471" t="s">
        <v>149</v>
      </c>
      <c r="E149" s="472" t="s">
        <v>174</v>
      </c>
      <c r="F149" s="473" t="s">
        <v>175</v>
      </c>
      <c r="G149" s="474" t="s">
        <v>152</v>
      </c>
      <c r="H149" s="475">
        <v>57.55</v>
      </c>
      <c r="I149" s="381"/>
      <c r="J149" s="476">
        <f>ROUND(I149*H149,2)</f>
        <v>0</v>
      </c>
      <c r="K149" s="473" t="s">
        <v>153</v>
      </c>
      <c r="L149" s="28"/>
      <c r="M149" s="141" t="s">
        <v>1</v>
      </c>
      <c r="N149" s="142" t="s">
        <v>40</v>
      </c>
      <c r="O149" s="143">
        <v>0.306</v>
      </c>
      <c r="P149" s="143">
        <f>O149*H149</f>
        <v>17.6103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45" t="s">
        <v>154</v>
      </c>
      <c r="AT149" s="145" t="s">
        <v>149</v>
      </c>
      <c r="AU149" s="145" t="s">
        <v>155</v>
      </c>
      <c r="AY149" s="15" t="s">
        <v>146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5" t="s">
        <v>155</v>
      </c>
      <c r="BK149" s="146">
        <f>ROUND(I149*H149,2)</f>
        <v>0</v>
      </c>
      <c r="BL149" s="15" t="s">
        <v>154</v>
      </c>
      <c r="BM149" s="145" t="s">
        <v>176</v>
      </c>
    </row>
    <row r="150" spans="1:65" s="2" customFormat="1" ht="24.2" customHeight="1">
      <c r="A150" s="27"/>
      <c r="B150" s="134"/>
      <c r="C150" s="471" t="s">
        <v>159</v>
      </c>
      <c r="D150" s="471" t="s">
        <v>149</v>
      </c>
      <c r="E150" s="472" t="s">
        <v>177</v>
      </c>
      <c r="F150" s="473" t="s">
        <v>178</v>
      </c>
      <c r="G150" s="474" t="s">
        <v>152</v>
      </c>
      <c r="H150" s="475">
        <v>1.8</v>
      </c>
      <c r="I150" s="381"/>
      <c r="J150" s="476">
        <f>ROUND(I150*H150,2)</f>
        <v>0</v>
      </c>
      <c r="K150" s="473" t="s">
        <v>153</v>
      </c>
      <c r="L150" s="28"/>
      <c r="M150" s="141" t="s">
        <v>1</v>
      </c>
      <c r="N150" s="142" t="s">
        <v>40</v>
      </c>
      <c r="O150" s="143">
        <v>0.162</v>
      </c>
      <c r="P150" s="143">
        <f>O150*H150</f>
        <v>0.2916</v>
      </c>
      <c r="Q150" s="143">
        <v>0</v>
      </c>
      <c r="R150" s="143">
        <f>Q150*H150</f>
        <v>0</v>
      </c>
      <c r="S150" s="143">
        <v>0.035</v>
      </c>
      <c r="T150" s="144">
        <f>S150*H150</f>
        <v>0.06300000000000001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45" t="s">
        <v>154</v>
      </c>
      <c r="AT150" s="145" t="s">
        <v>149</v>
      </c>
      <c r="AU150" s="145" t="s">
        <v>155</v>
      </c>
      <c r="AY150" s="15" t="s">
        <v>146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5" t="s">
        <v>155</v>
      </c>
      <c r="BK150" s="146">
        <f>ROUND(I150*H150,2)</f>
        <v>0</v>
      </c>
      <c r="BL150" s="15" t="s">
        <v>154</v>
      </c>
      <c r="BM150" s="145" t="s">
        <v>179</v>
      </c>
    </row>
    <row r="151" spans="2:51" s="13" customFormat="1" ht="12">
      <c r="B151" s="147"/>
      <c r="C151" s="481"/>
      <c r="D151" s="483" t="s">
        <v>157</v>
      </c>
      <c r="E151" s="484" t="s">
        <v>1</v>
      </c>
      <c r="F151" s="485" t="s">
        <v>542</v>
      </c>
      <c r="G151" s="481"/>
      <c r="H151" s="486">
        <v>1.8</v>
      </c>
      <c r="I151" s="505"/>
      <c r="J151" s="481"/>
      <c r="K151" s="481"/>
      <c r="L151" s="147"/>
      <c r="M151" s="152"/>
      <c r="N151" s="153"/>
      <c r="O151" s="153"/>
      <c r="P151" s="153"/>
      <c r="Q151" s="153"/>
      <c r="R151" s="153"/>
      <c r="S151" s="153"/>
      <c r="T151" s="154"/>
      <c r="AT151" s="149" t="s">
        <v>157</v>
      </c>
      <c r="AU151" s="149" t="s">
        <v>155</v>
      </c>
      <c r="AV151" s="13" t="s">
        <v>155</v>
      </c>
      <c r="AW151" s="13" t="s">
        <v>30</v>
      </c>
      <c r="AX151" s="13" t="s">
        <v>82</v>
      </c>
      <c r="AY151" s="149" t="s">
        <v>146</v>
      </c>
    </row>
    <row r="152" spans="1:65" s="2" customFormat="1" ht="24.2" customHeight="1">
      <c r="A152" s="27"/>
      <c r="B152" s="134"/>
      <c r="C152" s="471" t="s">
        <v>181</v>
      </c>
      <c r="D152" s="471" t="s">
        <v>149</v>
      </c>
      <c r="E152" s="472" t="s">
        <v>182</v>
      </c>
      <c r="F152" s="473" t="s">
        <v>183</v>
      </c>
      <c r="G152" s="474" t="s">
        <v>184</v>
      </c>
      <c r="H152" s="475">
        <v>0.5</v>
      </c>
      <c r="I152" s="381"/>
      <c r="J152" s="476">
        <f>ROUND(I152*H152,2)</f>
        <v>0</v>
      </c>
      <c r="K152" s="473" t="s">
        <v>153</v>
      </c>
      <c r="L152" s="28"/>
      <c r="M152" s="141" t="s">
        <v>1</v>
      </c>
      <c r="N152" s="142" t="s">
        <v>40</v>
      </c>
      <c r="O152" s="143">
        <v>1.9</v>
      </c>
      <c r="P152" s="143">
        <f>O152*H152</f>
        <v>0.95</v>
      </c>
      <c r="Q152" s="143">
        <v>0.00147</v>
      </c>
      <c r="R152" s="143">
        <f>Q152*H152</f>
        <v>0.000735</v>
      </c>
      <c r="S152" s="143">
        <v>0.039</v>
      </c>
      <c r="T152" s="144">
        <f>S152*H152</f>
        <v>0.0195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45" t="s">
        <v>154</v>
      </c>
      <c r="AT152" s="145" t="s">
        <v>149</v>
      </c>
      <c r="AU152" s="145" t="s">
        <v>155</v>
      </c>
      <c r="AY152" s="15" t="s">
        <v>146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5" t="s">
        <v>155</v>
      </c>
      <c r="BK152" s="146">
        <f>ROUND(I152*H152,2)</f>
        <v>0</v>
      </c>
      <c r="BL152" s="15" t="s">
        <v>154</v>
      </c>
      <c r="BM152" s="145" t="s">
        <v>634</v>
      </c>
    </row>
    <row r="153" spans="2:63" s="12" customFormat="1" ht="22.9" customHeight="1">
      <c r="B153" s="122"/>
      <c r="C153" s="460"/>
      <c r="D153" s="462" t="s">
        <v>73</v>
      </c>
      <c r="E153" s="469" t="s">
        <v>191</v>
      </c>
      <c r="F153" s="469" t="s">
        <v>192</v>
      </c>
      <c r="G153" s="460"/>
      <c r="H153" s="460"/>
      <c r="I153" s="504"/>
      <c r="J153" s="470">
        <f>BK153</f>
        <v>0</v>
      </c>
      <c r="K153" s="460"/>
      <c r="L153" s="122"/>
      <c r="M153" s="126"/>
      <c r="N153" s="127"/>
      <c r="O153" s="127"/>
      <c r="P153" s="128">
        <f>SUM(P154:P158)</f>
        <v>1.5305209999999998</v>
      </c>
      <c r="Q153" s="127"/>
      <c r="R153" s="128">
        <f>SUM(R154:R158)</f>
        <v>0</v>
      </c>
      <c r="S153" s="127"/>
      <c r="T153" s="129">
        <f>SUM(T154:T158)</f>
        <v>0</v>
      </c>
      <c r="AR153" s="123" t="s">
        <v>82</v>
      </c>
      <c r="AT153" s="130" t="s">
        <v>73</v>
      </c>
      <c r="AU153" s="130" t="s">
        <v>82</v>
      </c>
      <c r="AY153" s="123" t="s">
        <v>146</v>
      </c>
      <c r="BK153" s="131">
        <f>SUM(BK154:BK158)</f>
        <v>0</v>
      </c>
    </row>
    <row r="154" spans="1:65" s="2" customFormat="1" ht="24.2" customHeight="1">
      <c r="A154" s="27"/>
      <c r="B154" s="134"/>
      <c r="C154" s="471" t="s">
        <v>186</v>
      </c>
      <c r="D154" s="471" t="s">
        <v>149</v>
      </c>
      <c r="E154" s="472" t="s">
        <v>193</v>
      </c>
      <c r="F154" s="473" t="s">
        <v>194</v>
      </c>
      <c r="G154" s="474" t="s">
        <v>195</v>
      </c>
      <c r="H154" s="475">
        <v>0.563</v>
      </c>
      <c r="I154" s="381"/>
      <c r="J154" s="476">
        <f>ROUND(I154*H154,2)</f>
        <v>0</v>
      </c>
      <c r="K154" s="473" t="s">
        <v>153</v>
      </c>
      <c r="L154" s="28"/>
      <c r="M154" s="141" t="s">
        <v>1</v>
      </c>
      <c r="N154" s="142" t="s">
        <v>40</v>
      </c>
      <c r="O154" s="143">
        <v>2.42</v>
      </c>
      <c r="P154" s="143">
        <f>O154*H154</f>
        <v>1.3624599999999998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45" t="s">
        <v>154</v>
      </c>
      <c r="AT154" s="145" t="s">
        <v>149</v>
      </c>
      <c r="AU154" s="145" t="s">
        <v>155</v>
      </c>
      <c r="AY154" s="15" t="s">
        <v>146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5" t="s">
        <v>155</v>
      </c>
      <c r="BK154" s="146">
        <f>ROUND(I154*H154,2)</f>
        <v>0</v>
      </c>
      <c r="BL154" s="15" t="s">
        <v>154</v>
      </c>
      <c r="BM154" s="145" t="s">
        <v>196</v>
      </c>
    </row>
    <row r="155" spans="1:65" s="2" customFormat="1" ht="24.2" customHeight="1">
      <c r="A155" s="27"/>
      <c r="B155" s="134"/>
      <c r="C155" s="471" t="s">
        <v>164</v>
      </c>
      <c r="D155" s="471" t="s">
        <v>149</v>
      </c>
      <c r="E155" s="472" t="s">
        <v>198</v>
      </c>
      <c r="F155" s="473" t="s">
        <v>199</v>
      </c>
      <c r="G155" s="474" t="s">
        <v>195</v>
      </c>
      <c r="H155" s="475">
        <v>0.563</v>
      </c>
      <c r="I155" s="381"/>
      <c r="J155" s="476">
        <f>ROUND(I155*H155,2)</f>
        <v>0</v>
      </c>
      <c r="K155" s="473" t="s">
        <v>153</v>
      </c>
      <c r="L155" s="28"/>
      <c r="M155" s="141" t="s">
        <v>1</v>
      </c>
      <c r="N155" s="142" t="s">
        <v>40</v>
      </c>
      <c r="O155" s="143">
        <v>0.125</v>
      </c>
      <c r="P155" s="143">
        <f>O155*H155</f>
        <v>0.070375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45" t="s">
        <v>154</v>
      </c>
      <c r="AT155" s="145" t="s">
        <v>149</v>
      </c>
      <c r="AU155" s="145" t="s">
        <v>155</v>
      </c>
      <c r="AY155" s="15" t="s">
        <v>146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5" t="s">
        <v>155</v>
      </c>
      <c r="BK155" s="146">
        <f>ROUND(I155*H155,2)</f>
        <v>0</v>
      </c>
      <c r="BL155" s="15" t="s">
        <v>154</v>
      </c>
      <c r="BM155" s="145" t="s">
        <v>200</v>
      </c>
    </row>
    <row r="156" spans="1:65" s="2" customFormat="1" ht="24.2" customHeight="1">
      <c r="A156" s="27"/>
      <c r="B156" s="134"/>
      <c r="C156" s="471" t="s">
        <v>197</v>
      </c>
      <c r="D156" s="471" t="s">
        <v>149</v>
      </c>
      <c r="E156" s="472" t="s">
        <v>202</v>
      </c>
      <c r="F156" s="473" t="s">
        <v>203</v>
      </c>
      <c r="G156" s="474" t="s">
        <v>195</v>
      </c>
      <c r="H156" s="475">
        <v>16.281</v>
      </c>
      <c r="I156" s="381"/>
      <c r="J156" s="476">
        <f>ROUND(I156*H156,2)</f>
        <v>0</v>
      </c>
      <c r="K156" s="473" t="s">
        <v>153</v>
      </c>
      <c r="L156" s="28"/>
      <c r="M156" s="141" t="s">
        <v>1</v>
      </c>
      <c r="N156" s="142" t="s">
        <v>40</v>
      </c>
      <c r="O156" s="143">
        <v>0.006</v>
      </c>
      <c r="P156" s="143">
        <f>O156*H156</f>
        <v>0.097686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45" t="s">
        <v>154</v>
      </c>
      <c r="AT156" s="145" t="s">
        <v>149</v>
      </c>
      <c r="AU156" s="145" t="s">
        <v>155</v>
      </c>
      <c r="AY156" s="15" t="s">
        <v>146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5" t="s">
        <v>155</v>
      </c>
      <c r="BK156" s="146">
        <f>ROUND(I156*H156,2)</f>
        <v>0</v>
      </c>
      <c r="BL156" s="15" t="s">
        <v>154</v>
      </c>
      <c r="BM156" s="145" t="s">
        <v>204</v>
      </c>
    </row>
    <row r="157" spans="2:51" s="13" customFormat="1" ht="12">
      <c r="B157" s="147"/>
      <c r="C157" s="481"/>
      <c r="D157" s="483" t="s">
        <v>157</v>
      </c>
      <c r="E157" s="484" t="s">
        <v>1</v>
      </c>
      <c r="F157" s="485" t="s">
        <v>635</v>
      </c>
      <c r="G157" s="481"/>
      <c r="H157" s="486">
        <v>16.281</v>
      </c>
      <c r="I157" s="505"/>
      <c r="J157" s="481"/>
      <c r="K157" s="481"/>
      <c r="L157" s="147"/>
      <c r="M157" s="152"/>
      <c r="N157" s="153"/>
      <c r="O157" s="153"/>
      <c r="P157" s="153"/>
      <c r="Q157" s="153"/>
      <c r="R157" s="153"/>
      <c r="S157" s="153"/>
      <c r="T157" s="154"/>
      <c r="AT157" s="149" t="s">
        <v>157</v>
      </c>
      <c r="AU157" s="149" t="s">
        <v>155</v>
      </c>
      <c r="AV157" s="13" t="s">
        <v>155</v>
      </c>
      <c r="AW157" s="13" t="s">
        <v>30</v>
      </c>
      <c r="AX157" s="13" t="s">
        <v>82</v>
      </c>
      <c r="AY157" s="149" t="s">
        <v>146</v>
      </c>
    </row>
    <row r="158" spans="1:65" s="2" customFormat="1" ht="33" customHeight="1">
      <c r="A158" s="27"/>
      <c r="B158" s="134"/>
      <c r="C158" s="471" t="s">
        <v>201</v>
      </c>
      <c r="D158" s="471" t="s">
        <v>149</v>
      </c>
      <c r="E158" s="472" t="s">
        <v>207</v>
      </c>
      <c r="F158" s="473" t="s">
        <v>208</v>
      </c>
      <c r="G158" s="474" t="s">
        <v>195</v>
      </c>
      <c r="H158" s="475">
        <v>1.809</v>
      </c>
      <c r="I158" s="381"/>
      <c r="J158" s="476">
        <f>ROUND(I158*H158,2)</f>
        <v>0</v>
      </c>
      <c r="K158" s="473" t="s">
        <v>153</v>
      </c>
      <c r="L158" s="28"/>
      <c r="M158" s="141" t="s">
        <v>1</v>
      </c>
      <c r="N158" s="142" t="s">
        <v>40</v>
      </c>
      <c r="O158" s="143">
        <v>0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45" t="s">
        <v>154</v>
      </c>
      <c r="AT158" s="145" t="s">
        <v>149</v>
      </c>
      <c r="AU158" s="145" t="s">
        <v>155</v>
      </c>
      <c r="AY158" s="15" t="s">
        <v>146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5" t="s">
        <v>155</v>
      </c>
      <c r="BK158" s="146">
        <f>ROUND(I158*H158,2)</f>
        <v>0</v>
      </c>
      <c r="BL158" s="15" t="s">
        <v>154</v>
      </c>
      <c r="BM158" s="145" t="s">
        <v>209</v>
      </c>
    </row>
    <row r="159" spans="2:63" s="12" customFormat="1" ht="22.9" customHeight="1">
      <c r="B159" s="122"/>
      <c r="C159" s="460"/>
      <c r="D159" s="462" t="s">
        <v>73</v>
      </c>
      <c r="E159" s="469" t="s">
        <v>210</v>
      </c>
      <c r="F159" s="469" t="s">
        <v>211</v>
      </c>
      <c r="G159" s="460"/>
      <c r="H159" s="460"/>
      <c r="I159" s="504"/>
      <c r="J159" s="470">
        <f>BK159</f>
        <v>0</v>
      </c>
      <c r="K159" s="460"/>
      <c r="L159" s="122"/>
      <c r="M159" s="126"/>
      <c r="N159" s="127"/>
      <c r="O159" s="127"/>
      <c r="P159" s="128">
        <f>P160</f>
        <v>0.969777</v>
      </c>
      <c r="Q159" s="127"/>
      <c r="R159" s="128">
        <f>R160</f>
        <v>0</v>
      </c>
      <c r="S159" s="127"/>
      <c r="T159" s="129">
        <f>T160</f>
        <v>0</v>
      </c>
      <c r="AR159" s="123" t="s">
        <v>82</v>
      </c>
      <c r="AT159" s="130" t="s">
        <v>73</v>
      </c>
      <c r="AU159" s="130" t="s">
        <v>82</v>
      </c>
      <c r="AY159" s="123" t="s">
        <v>146</v>
      </c>
      <c r="BK159" s="131">
        <f>BK160</f>
        <v>0</v>
      </c>
    </row>
    <row r="160" spans="1:65" s="2" customFormat="1" ht="16.5" customHeight="1">
      <c r="A160" s="27"/>
      <c r="B160" s="134"/>
      <c r="C160" s="471" t="s">
        <v>206</v>
      </c>
      <c r="D160" s="471" t="s">
        <v>149</v>
      </c>
      <c r="E160" s="472" t="s">
        <v>213</v>
      </c>
      <c r="F160" s="473" t="s">
        <v>214</v>
      </c>
      <c r="G160" s="474" t="s">
        <v>195</v>
      </c>
      <c r="H160" s="475">
        <v>1.167</v>
      </c>
      <c r="I160" s="381"/>
      <c r="J160" s="476">
        <f>ROUND(I160*H160,2)</f>
        <v>0</v>
      </c>
      <c r="K160" s="473" t="s">
        <v>153</v>
      </c>
      <c r="L160" s="28"/>
      <c r="M160" s="141" t="s">
        <v>1</v>
      </c>
      <c r="N160" s="142" t="s">
        <v>40</v>
      </c>
      <c r="O160" s="143">
        <v>0.831</v>
      </c>
      <c r="P160" s="143">
        <f>O160*H160</f>
        <v>0.969777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45" t="s">
        <v>154</v>
      </c>
      <c r="AT160" s="145" t="s">
        <v>149</v>
      </c>
      <c r="AU160" s="145" t="s">
        <v>155</v>
      </c>
      <c r="AY160" s="15" t="s">
        <v>146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5" t="s">
        <v>155</v>
      </c>
      <c r="BK160" s="146">
        <f>ROUND(I160*H160,2)</f>
        <v>0</v>
      </c>
      <c r="BL160" s="15" t="s">
        <v>154</v>
      </c>
      <c r="BM160" s="145" t="s">
        <v>215</v>
      </c>
    </row>
    <row r="161" spans="2:63" s="12" customFormat="1" ht="25.9" customHeight="1">
      <c r="B161" s="122"/>
      <c r="C161" s="460"/>
      <c r="D161" s="462" t="s">
        <v>73</v>
      </c>
      <c r="E161" s="463" t="s">
        <v>216</v>
      </c>
      <c r="F161" s="463" t="s">
        <v>217</v>
      </c>
      <c r="G161" s="460"/>
      <c r="H161" s="460"/>
      <c r="I161" s="504"/>
      <c r="J161" s="464">
        <f>BK161</f>
        <v>0</v>
      </c>
      <c r="K161" s="460"/>
      <c r="L161" s="122"/>
      <c r="M161" s="126"/>
      <c r="N161" s="127"/>
      <c r="O161" s="127"/>
      <c r="P161" s="128">
        <f>P162+P167+P169+P176+P179+P182+P184+P188+P197+P205+P218+P224+P233</f>
        <v>153.94516800000002</v>
      </c>
      <c r="Q161" s="127"/>
      <c r="R161" s="128">
        <f>R162+R167+R169+R176+R179+R182+R184+R188+R197+R205+R218+R224+R233</f>
        <v>0.9485290399999999</v>
      </c>
      <c r="S161" s="127"/>
      <c r="T161" s="129">
        <f>T162+T167+T169+T176+T179+T182+T184+T188+T197+T205+T218+T224+T233</f>
        <v>0.432298</v>
      </c>
      <c r="AR161" s="123" t="s">
        <v>155</v>
      </c>
      <c r="AT161" s="130" t="s">
        <v>73</v>
      </c>
      <c r="AU161" s="130" t="s">
        <v>74</v>
      </c>
      <c r="AY161" s="123" t="s">
        <v>146</v>
      </c>
      <c r="BK161" s="131">
        <f>BK162+BK167+BK169+BK176+BK179+BK182+BK184+BK188+BK197+BK205+BK218+BK224+BK233</f>
        <v>0</v>
      </c>
    </row>
    <row r="162" spans="2:63" s="12" customFormat="1" ht="22.9" customHeight="1">
      <c r="B162" s="122"/>
      <c r="C162" s="460"/>
      <c r="D162" s="462" t="s">
        <v>73</v>
      </c>
      <c r="E162" s="469" t="s">
        <v>218</v>
      </c>
      <c r="F162" s="469" t="s">
        <v>219</v>
      </c>
      <c r="G162" s="460"/>
      <c r="H162" s="460"/>
      <c r="I162" s="504"/>
      <c r="J162" s="470">
        <f>BK162</f>
        <v>0</v>
      </c>
      <c r="K162" s="460"/>
      <c r="L162" s="122"/>
      <c r="M162" s="126"/>
      <c r="N162" s="127"/>
      <c r="O162" s="127"/>
      <c r="P162" s="128">
        <f>SUM(P163:P166)</f>
        <v>5.396199999999999</v>
      </c>
      <c r="Q162" s="127"/>
      <c r="R162" s="128">
        <f>SUM(R163:R166)</f>
        <v>0</v>
      </c>
      <c r="S162" s="127"/>
      <c r="T162" s="129">
        <f>SUM(T163:T166)</f>
        <v>0</v>
      </c>
      <c r="AR162" s="123" t="s">
        <v>155</v>
      </c>
      <c r="AT162" s="130" t="s">
        <v>73</v>
      </c>
      <c r="AU162" s="130" t="s">
        <v>82</v>
      </c>
      <c r="AY162" s="123" t="s">
        <v>146</v>
      </c>
      <c r="BK162" s="131">
        <f>SUM(BK163:BK166)</f>
        <v>0</v>
      </c>
    </row>
    <row r="163" spans="1:65" s="2" customFormat="1" ht="33" customHeight="1">
      <c r="A163" s="27"/>
      <c r="B163" s="134"/>
      <c r="C163" s="471" t="s">
        <v>212</v>
      </c>
      <c r="D163" s="471" t="s">
        <v>149</v>
      </c>
      <c r="E163" s="472" t="s">
        <v>221</v>
      </c>
      <c r="F163" s="473" t="s">
        <v>222</v>
      </c>
      <c r="G163" s="474" t="s">
        <v>152</v>
      </c>
      <c r="H163" s="475">
        <v>2.818</v>
      </c>
      <c r="I163" s="381"/>
      <c r="J163" s="476">
        <f>ROUND(I163*H163,2)</f>
        <v>0</v>
      </c>
      <c r="K163" s="473" t="s">
        <v>1</v>
      </c>
      <c r="L163" s="28"/>
      <c r="M163" s="141" t="s">
        <v>1</v>
      </c>
      <c r="N163" s="142" t="s">
        <v>40</v>
      </c>
      <c r="O163" s="143">
        <v>0.5</v>
      </c>
      <c r="P163" s="143">
        <f>O163*H163</f>
        <v>1.409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45" t="s">
        <v>223</v>
      </c>
      <c r="AT163" s="145" t="s">
        <v>149</v>
      </c>
      <c r="AU163" s="145" t="s">
        <v>155</v>
      </c>
      <c r="AY163" s="15" t="s">
        <v>146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5" t="s">
        <v>155</v>
      </c>
      <c r="BK163" s="146">
        <f>ROUND(I163*H163,2)</f>
        <v>0</v>
      </c>
      <c r="BL163" s="15" t="s">
        <v>223</v>
      </c>
      <c r="BM163" s="145" t="s">
        <v>224</v>
      </c>
    </row>
    <row r="164" spans="1:65" s="2" customFormat="1" ht="33" customHeight="1">
      <c r="A164" s="27"/>
      <c r="B164" s="134"/>
      <c r="C164" s="471" t="s">
        <v>220</v>
      </c>
      <c r="D164" s="471" t="s">
        <v>149</v>
      </c>
      <c r="E164" s="472" t="s">
        <v>225</v>
      </c>
      <c r="F164" s="473" t="s">
        <v>226</v>
      </c>
      <c r="G164" s="474" t="s">
        <v>152</v>
      </c>
      <c r="H164" s="475">
        <v>5.6</v>
      </c>
      <c r="I164" s="381"/>
      <c r="J164" s="476">
        <f>ROUND(I164*H164,2)</f>
        <v>0</v>
      </c>
      <c r="K164" s="473" t="s">
        <v>1</v>
      </c>
      <c r="L164" s="28"/>
      <c r="M164" s="141" t="s">
        <v>1</v>
      </c>
      <c r="N164" s="142" t="s">
        <v>40</v>
      </c>
      <c r="O164" s="143">
        <v>0.712</v>
      </c>
      <c r="P164" s="143">
        <f>O164*H164</f>
        <v>3.9871999999999996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45" t="s">
        <v>223</v>
      </c>
      <c r="AT164" s="145" t="s">
        <v>149</v>
      </c>
      <c r="AU164" s="145" t="s">
        <v>155</v>
      </c>
      <c r="AY164" s="15" t="s">
        <v>146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5" t="s">
        <v>155</v>
      </c>
      <c r="BK164" s="146">
        <f>ROUND(I164*H164,2)</f>
        <v>0</v>
      </c>
      <c r="BL164" s="15" t="s">
        <v>223</v>
      </c>
      <c r="BM164" s="145" t="s">
        <v>227</v>
      </c>
    </row>
    <row r="165" spans="2:51" s="13" customFormat="1" ht="12">
      <c r="B165" s="147"/>
      <c r="C165" s="481"/>
      <c r="D165" s="483" t="s">
        <v>157</v>
      </c>
      <c r="E165" s="484" t="s">
        <v>1</v>
      </c>
      <c r="F165" s="485" t="s">
        <v>228</v>
      </c>
      <c r="G165" s="481"/>
      <c r="H165" s="486">
        <v>5.6</v>
      </c>
      <c r="I165" s="505"/>
      <c r="J165" s="481"/>
      <c r="K165" s="481"/>
      <c r="L165" s="147"/>
      <c r="M165" s="152"/>
      <c r="N165" s="153"/>
      <c r="O165" s="153"/>
      <c r="P165" s="153"/>
      <c r="Q165" s="153"/>
      <c r="R165" s="153"/>
      <c r="S165" s="153"/>
      <c r="T165" s="154"/>
      <c r="AT165" s="149" t="s">
        <v>157</v>
      </c>
      <c r="AU165" s="149" t="s">
        <v>155</v>
      </c>
      <c r="AV165" s="13" t="s">
        <v>155</v>
      </c>
      <c r="AW165" s="13" t="s">
        <v>30</v>
      </c>
      <c r="AX165" s="13" t="s">
        <v>82</v>
      </c>
      <c r="AY165" s="149" t="s">
        <v>146</v>
      </c>
    </row>
    <row r="166" spans="1:65" s="2" customFormat="1" ht="24.2" customHeight="1">
      <c r="A166" s="27"/>
      <c r="B166" s="134"/>
      <c r="C166" s="471" t="s">
        <v>8</v>
      </c>
      <c r="D166" s="471" t="s">
        <v>149</v>
      </c>
      <c r="E166" s="472" t="s">
        <v>229</v>
      </c>
      <c r="F166" s="473" t="s">
        <v>230</v>
      </c>
      <c r="G166" s="474" t="s">
        <v>231</v>
      </c>
      <c r="H166" s="475">
        <v>33.665</v>
      </c>
      <c r="I166" s="381"/>
      <c r="J166" s="476">
        <f>ROUND(I166*H166,2)</f>
        <v>0</v>
      </c>
      <c r="K166" s="473" t="s">
        <v>153</v>
      </c>
      <c r="L166" s="28"/>
      <c r="M166" s="141" t="s">
        <v>1</v>
      </c>
      <c r="N166" s="142" t="s">
        <v>40</v>
      </c>
      <c r="O166" s="143">
        <v>0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45" t="s">
        <v>223</v>
      </c>
      <c r="AT166" s="145" t="s">
        <v>149</v>
      </c>
      <c r="AU166" s="145" t="s">
        <v>155</v>
      </c>
      <c r="AY166" s="15" t="s">
        <v>146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5" t="s">
        <v>155</v>
      </c>
      <c r="BK166" s="146">
        <f>ROUND(I166*H166,2)</f>
        <v>0</v>
      </c>
      <c r="BL166" s="15" t="s">
        <v>223</v>
      </c>
      <c r="BM166" s="145" t="s">
        <v>232</v>
      </c>
    </row>
    <row r="167" spans="2:63" s="12" customFormat="1" ht="22.9" customHeight="1">
      <c r="B167" s="122"/>
      <c r="C167" s="460"/>
      <c r="D167" s="462" t="s">
        <v>73</v>
      </c>
      <c r="E167" s="469" t="s">
        <v>233</v>
      </c>
      <c r="F167" s="469" t="s">
        <v>234</v>
      </c>
      <c r="G167" s="460"/>
      <c r="H167" s="460"/>
      <c r="I167" s="504"/>
      <c r="J167" s="470">
        <f>BK167</f>
        <v>0</v>
      </c>
      <c r="K167" s="460"/>
      <c r="L167" s="122"/>
      <c r="M167" s="126"/>
      <c r="N167" s="127"/>
      <c r="O167" s="127"/>
      <c r="P167" s="128">
        <f>SUM(P168:P168)</f>
        <v>0</v>
      </c>
      <c r="Q167" s="127"/>
      <c r="R167" s="128">
        <f>SUM(R168:R168)</f>
        <v>0</v>
      </c>
      <c r="S167" s="127"/>
      <c r="T167" s="129">
        <f>SUM(T168:T168)</f>
        <v>0</v>
      </c>
      <c r="AR167" s="123" t="s">
        <v>155</v>
      </c>
      <c r="AT167" s="130" t="s">
        <v>73</v>
      </c>
      <c r="AU167" s="130" t="s">
        <v>82</v>
      </c>
      <c r="AY167" s="123" t="s">
        <v>146</v>
      </c>
      <c r="BK167" s="131">
        <f>SUM(BK168:BK168)</f>
        <v>0</v>
      </c>
    </row>
    <row r="168" spans="1:65" s="2" customFormat="1" ht="16.5" customHeight="1">
      <c r="A168" s="27"/>
      <c r="B168" s="134"/>
      <c r="C168" s="471" t="s">
        <v>490</v>
      </c>
      <c r="D168" s="471" t="s">
        <v>149</v>
      </c>
      <c r="E168" s="472" t="s">
        <v>236</v>
      </c>
      <c r="F168" s="473" t="s">
        <v>237</v>
      </c>
      <c r="G168" s="474" t="s">
        <v>238</v>
      </c>
      <c r="H168" s="475">
        <v>1</v>
      </c>
      <c r="I168" s="381"/>
      <c r="J168" s="476">
        <f>ROUND(I168*H168,2)</f>
        <v>0</v>
      </c>
      <c r="K168" s="473" t="s">
        <v>1</v>
      </c>
      <c r="L168" s="28"/>
      <c r="M168" s="141" t="s">
        <v>1</v>
      </c>
      <c r="N168" s="142" t="s">
        <v>40</v>
      </c>
      <c r="O168" s="143">
        <v>0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45" t="s">
        <v>154</v>
      </c>
      <c r="AT168" s="145" t="s">
        <v>149</v>
      </c>
      <c r="AU168" s="145" t="s">
        <v>155</v>
      </c>
      <c r="AY168" s="15" t="s">
        <v>146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5" t="s">
        <v>155</v>
      </c>
      <c r="BK168" s="146">
        <f>ROUND(I168*H168,2)</f>
        <v>0</v>
      </c>
      <c r="BL168" s="15" t="s">
        <v>154</v>
      </c>
      <c r="BM168" s="145" t="s">
        <v>636</v>
      </c>
    </row>
    <row r="169" spans="2:63" s="12" customFormat="1" ht="22.9" customHeight="1">
      <c r="B169" s="122"/>
      <c r="C169" s="460"/>
      <c r="D169" s="462" t="s">
        <v>73</v>
      </c>
      <c r="E169" s="469" t="s">
        <v>242</v>
      </c>
      <c r="F169" s="469" t="s">
        <v>243</v>
      </c>
      <c r="G169" s="460"/>
      <c r="H169" s="460"/>
      <c r="I169" s="504"/>
      <c r="J169" s="470">
        <f>BK169</f>
        <v>0</v>
      </c>
      <c r="K169" s="460"/>
      <c r="L169" s="122"/>
      <c r="M169" s="126"/>
      <c r="N169" s="127"/>
      <c r="O169" s="127"/>
      <c r="P169" s="128">
        <f>SUM(P170:P175)</f>
        <v>3.41</v>
      </c>
      <c r="Q169" s="127"/>
      <c r="R169" s="128">
        <f>SUM(R170:R175)</f>
        <v>0.04044</v>
      </c>
      <c r="S169" s="127"/>
      <c r="T169" s="129">
        <f>SUM(T170:T175)</f>
        <v>0.038790000000000005</v>
      </c>
      <c r="AR169" s="123" t="s">
        <v>155</v>
      </c>
      <c r="AT169" s="130" t="s">
        <v>73</v>
      </c>
      <c r="AU169" s="130" t="s">
        <v>82</v>
      </c>
      <c r="AY169" s="123" t="s">
        <v>146</v>
      </c>
      <c r="BK169" s="131">
        <f>SUM(BK170:BK175)</f>
        <v>0</v>
      </c>
    </row>
    <row r="170" spans="1:65" s="2" customFormat="1" ht="16.5" customHeight="1">
      <c r="A170" s="27"/>
      <c r="B170" s="134"/>
      <c r="C170" s="471" t="s">
        <v>241</v>
      </c>
      <c r="D170" s="471" t="s">
        <v>149</v>
      </c>
      <c r="E170" s="472" t="s">
        <v>245</v>
      </c>
      <c r="F170" s="473" t="s">
        <v>246</v>
      </c>
      <c r="G170" s="474" t="s">
        <v>247</v>
      </c>
      <c r="H170" s="475">
        <v>1</v>
      </c>
      <c r="I170" s="381"/>
      <c r="J170" s="476">
        <f aca="true" t="shared" si="0" ref="J170:J175">ROUND(I170*H170,2)</f>
        <v>0</v>
      </c>
      <c r="K170" s="473" t="s">
        <v>153</v>
      </c>
      <c r="L170" s="28"/>
      <c r="M170" s="141" t="s">
        <v>1</v>
      </c>
      <c r="N170" s="142" t="s">
        <v>40</v>
      </c>
      <c r="O170" s="143">
        <v>0.548</v>
      </c>
      <c r="P170" s="143">
        <f aca="true" t="shared" si="1" ref="P170:P175">O170*H170</f>
        <v>0.548</v>
      </c>
      <c r="Q170" s="143">
        <v>0</v>
      </c>
      <c r="R170" s="143">
        <f aca="true" t="shared" si="2" ref="R170:R175">Q170*H170</f>
        <v>0</v>
      </c>
      <c r="S170" s="143">
        <v>0.01933</v>
      </c>
      <c r="T170" s="144">
        <f aca="true" t="shared" si="3" ref="T170:T175">S170*H170</f>
        <v>0.01933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45" t="s">
        <v>223</v>
      </c>
      <c r="AT170" s="145" t="s">
        <v>149</v>
      </c>
      <c r="AU170" s="145" t="s">
        <v>155</v>
      </c>
      <c r="AY170" s="15" t="s">
        <v>146</v>
      </c>
      <c r="BE170" s="146">
        <f aca="true" t="shared" si="4" ref="BE170:BE175">IF(N170="základní",J170,0)</f>
        <v>0</v>
      </c>
      <c r="BF170" s="146">
        <f aca="true" t="shared" si="5" ref="BF170:BF175">IF(N170="snížená",J170,0)</f>
        <v>0</v>
      </c>
      <c r="BG170" s="146">
        <f aca="true" t="shared" si="6" ref="BG170:BG175">IF(N170="zákl. přenesená",J170,0)</f>
        <v>0</v>
      </c>
      <c r="BH170" s="146">
        <f aca="true" t="shared" si="7" ref="BH170:BH175">IF(N170="sníž. přenesená",J170,0)</f>
        <v>0</v>
      </c>
      <c r="BI170" s="146">
        <f aca="true" t="shared" si="8" ref="BI170:BI175">IF(N170="nulová",J170,0)</f>
        <v>0</v>
      </c>
      <c r="BJ170" s="15" t="s">
        <v>155</v>
      </c>
      <c r="BK170" s="146">
        <f aca="true" t="shared" si="9" ref="BK170:BK175">ROUND(I170*H170,2)</f>
        <v>0</v>
      </c>
      <c r="BL170" s="15" t="s">
        <v>223</v>
      </c>
      <c r="BM170" s="145" t="s">
        <v>248</v>
      </c>
    </row>
    <row r="171" spans="1:65" s="2" customFormat="1" ht="24.2" customHeight="1">
      <c r="A171" s="27"/>
      <c r="B171" s="134"/>
      <c r="C171" s="471" t="s">
        <v>244</v>
      </c>
      <c r="D171" s="471" t="s">
        <v>149</v>
      </c>
      <c r="E171" s="472" t="s">
        <v>250</v>
      </c>
      <c r="F171" s="473" t="s">
        <v>251</v>
      </c>
      <c r="G171" s="474" t="s">
        <v>247</v>
      </c>
      <c r="H171" s="475">
        <v>1</v>
      </c>
      <c r="I171" s="381"/>
      <c r="J171" s="476">
        <f t="shared" si="0"/>
        <v>0</v>
      </c>
      <c r="K171" s="473" t="s">
        <v>153</v>
      </c>
      <c r="L171" s="28"/>
      <c r="M171" s="141" t="s">
        <v>1</v>
      </c>
      <c r="N171" s="142" t="s">
        <v>40</v>
      </c>
      <c r="O171" s="143">
        <v>1.1</v>
      </c>
      <c r="P171" s="143">
        <f t="shared" si="1"/>
        <v>1.1</v>
      </c>
      <c r="Q171" s="143">
        <v>0.01697</v>
      </c>
      <c r="R171" s="143">
        <f t="shared" si="2"/>
        <v>0.01697</v>
      </c>
      <c r="S171" s="143">
        <v>0</v>
      </c>
      <c r="T171" s="144">
        <f t="shared" si="3"/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45" t="s">
        <v>223</v>
      </c>
      <c r="AT171" s="145" t="s">
        <v>149</v>
      </c>
      <c r="AU171" s="145" t="s">
        <v>155</v>
      </c>
      <c r="AY171" s="15" t="s">
        <v>146</v>
      </c>
      <c r="BE171" s="146">
        <f t="shared" si="4"/>
        <v>0</v>
      </c>
      <c r="BF171" s="146">
        <f t="shared" si="5"/>
        <v>0</v>
      </c>
      <c r="BG171" s="146">
        <f t="shared" si="6"/>
        <v>0</v>
      </c>
      <c r="BH171" s="146">
        <f t="shared" si="7"/>
        <v>0</v>
      </c>
      <c r="BI171" s="146">
        <f t="shared" si="8"/>
        <v>0</v>
      </c>
      <c r="BJ171" s="15" t="s">
        <v>155</v>
      </c>
      <c r="BK171" s="146">
        <f t="shared" si="9"/>
        <v>0</v>
      </c>
      <c r="BL171" s="15" t="s">
        <v>223</v>
      </c>
      <c r="BM171" s="145" t="s">
        <v>252</v>
      </c>
    </row>
    <row r="172" spans="1:65" s="2" customFormat="1" ht="16.5" customHeight="1">
      <c r="A172" s="27"/>
      <c r="B172" s="134"/>
      <c r="C172" s="471" t="s">
        <v>249</v>
      </c>
      <c r="D172" s="471" t="s">
        <v>149</v>
      </c>
      <c r="E172" s="472" t="s">
        <v>253</v>
      </c>
      <c r="F172" s="473" t="s">
        <v>254</v>
      </c>
      <c r="G172" s="474" t="s">
        <v>247</v>
      </c>
      <c r="H172" s="475">
        <v>1</v>
      </c>
      <c r="I172" s="381"/>
      <c r="J172" s="476">
        <f t="shared" si="0"/>
        <v>0</v>
      </c>
      <c r="K172" s="473" t="s">
        <v>153</v>
      </c>
      <c r="L172" s="28"/>
      <c r="M172" s="141" t="s">
        <v>1</v>
      </c>
      <c r="N172" s="142" t="s">
        <v>40</v>
      </c>
      <c r="O172" s="143">
        <v>0.362</v>
      </c>
      <c r="P172" s="143">
        <f t="shared" si="1"/>
        <v>0.362</v>
      </c>
      <c r="Q172" s="143">
        <v>0</v>
      </c>
      <c r="R172" s="143">
        <f t="shared" si="2"/>
        <v>0</v>
      </c>
      <c r="S172" s="143">
        <v>0.01946</v>
      </c>
      <c r="T172" s="144">
        <f t="shared" si="3"/>
        <v>0.01946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45" t="s">
        <v>223</v>
      </c>
      <c r="AT172" s="145" t="s">
        <v>149</v>
      </c>
      <c r="AU172" s="145" t="s">
        <v>155</v>
      </c>
      <c r="AY172" s="15" t="s">
        <v>146</v>
      </c>
      <c r="BE172" s="146">
        <f t="shared" si="4"/>
        <v>0</v>
      </c>
      <c r="BF172" s="146">
        <f t="shared" si="5"/>
        <v>0</v>
      </c>
      <c r="BG172" s="146">
        <f t="shared" si="6"/>
        <v>0</v>
      </c>
      <c r="BH172" s="146">
        <f t="shared" si="7"/>
        <v>0</v>
      </c>
      <c r="BI172" s="146">
        <f t="shared" si="8"/>
        <v>0</v>
      </c>
      <c r="BJ172" s="15" t="s">
        <v>155</v>
      </c>
      <c r="BK172" s="146">
        <f t="shared" si="9"/>
        <v>0</v>
      </c>
      <c r="BL172" s="15" t="s">
        <v>223</v>
      </c>
      <c r="BM172" s="145" t="s">
        <v>255</v>
      </c>
    </row>
    <row r="173" spans="1:65" s="2" customFormat="1" ht="24.2" customHeight="1">
      <c r="A173" s="27"/>
      <c r="B173" s="134"/>
      <c r="C173" s="471" t="s">
        <v>7</v>
      </c>
      <c r="D173" s="471" t="s">
        <v>149</v>
      </c>
      <c r="E173" s="472" t="s">
        <v>257</v>
      </c>
      <c r="F173" s="473" t="s">
        <v>258</v>
      </c>
      <c r="G173" s="474" t="s">
        <v>247</v>
      </c>
      <c r="H173" s="475">
        <v>1</v>
      </c>
      <c r="I173" s="381"/>
      <c r="J173" s="476">
        <f t="shared" si="0"/>
        <v>0</v>
      </c>
      <c r="K173" s="473" t="s">
        <v>153</v>
      </c>
      <c r="L173" s="28"/>
      <c r="M173" s="141" t="s">
        <v>1</v>
      </c>
      <c r="N173" s="142" t="s">
        <v>40</v>
      </c>
      <c r="O173" s="143">
        <v>1.2</v>
      </c>
      <c r="P173" s="143">
        <f t="shared" si="1"/>
        <v>1.2</v>
      </c>
      <c r="Q173" s="143">
        <v>0.02163</v>
      </c>
      <c r="R173" s="143">
        <f t="shared" si="2"/>
        <v>0.02163</v>
      </c>
      <c r="S173" s="143">
        <v>0</v>
      </c>
      <c r="T173" s="144">
        <f t="shared" si="3"/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45" t="s">
        <v>223</v>
      </c>
      <c r="AT173" s="145" t="s">
        <v>149</v>
      </c>
      <c r="AU173" s="145" t="s">
        <v>155</v>
      </c>
      <c r="AY173" s="15" t="s">
        <v>146</v>
      </c>
      <c r="BE173" s="146">
        <f t="shared" si="4"/>
        <v>0</v>
      </c>
      <c r="BF173" s="146">
        <f t="shared" si="5"/>
        <v>0</v>
      </c>
      <c r="BG173" s="146">
        <f t="shared" si="6"/>
        <v>0</v>
      </c>
      <c r="BH173" s="146">
        <f t="shared" si="7"/>
        <v>0</v>
      </c>
      <c r="BI173" s="146">
        <f t="shared" si="8"/>
        <v>0</v>
      </c>
      <c r="BJ173" s="15" t="s">
        <v>155</v>
      </c>
      <c r="BK173" s="146">
        <f t="shared" si="9"/>
        <v>0</v>
      </c>
      <c r="BL173" s="15" t="s">
        <v>223</v>
      </c>
      <c r="BM173" s="145" t="s">
        <v>259</v>
      </c>
    </row>
    <row r="174" spans="1:65" s="2" customFormat="1" ht="16.5" customHeight="1">
      <c r="A174" s="27"/>
      <c r="B174" s="134"/>
      <c r="C174" s="471" t="s">
        <v>256</v>
      </c>
      <c r="D174" s="471" t="s">
        <v>149</v>
      </c>
      <c r="E174" s="472" t="s">
        <v>261</v>
      </c>
      <c r="F174" s="473" t="s">
        <v>262</v>
      </c>
      <c r="G174" s="474" t="s">
        <v>247</v>
      </c>
      <c r="H174" s="475">
        <v>1</v>
      </c>
      <c r="I174" s="381"/>
      <c r="J174" s="476">
        <f t="shared" si="0"/>
        <v>0</v>
      </c>
      <c r="K174" s="473" t="s">
        <v>153</v>
      </c>
      <c r="L174" s="28"/>
      <c r="M174" s="141" t="s">
        <v>1</v>
      </c>
      <c r="N174" s="142" t="s">
        <v>40</v>
      </c>
      <c r="O174" s="143">
        <v>0.2</v>
      </c>
      <c r="P174" s="143">
        <f t="shared" si="1"/>
        <v>0.2</v>
      </c>
      <c r="Q174" s="143">
        <v>0.00184</v>
      </c>
      <c r="R174" s="143">
        <f t="shared" si="2"/>
        <v>0.00184</v>
      </c>
      <c r="S174" s="143">
        <v>0</v>
      </c>
      <c r="T174" s="144">
        <f t="shared" si="3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45" t="s">
        <v>223</v>
      </c>
      <c r="AT174" s="145" t="s">
        <v>149</v>
      </c>
      <c r="AU174" s="145" t="s">
        <v>155</v>
      </c>
      <c r="AY174" s="15" t="s">
        <v>146</v>
      </c>
      <c r="BE174" s="146">
        <f t="shared" si="4"/>
        <v>0</v>
      </c>
      <c r="BF174" s="146">
        <f t="shared" si="5"/>
        <v>0</v>
      </c>
      <c r="BG174" s="146">
        <f t="shared" si="6"/>
        <v>0</v>
      </c>
      <c r="BH174" s="146">
        <f t="shared" si="7"/>
        <v>0</v>
      </c>
      <c r="BI174" s="146">
        <f t="shared" si="8"/>
        <v>0</v>
      </c>
      <c r="BJ174" s="15" t="s">
        <v>155</v>
      </c>
      <c r="BK174" s="146">
        <f t="shared" si="9"/>
        <v>0</v>
      </c>
      <c r="BL174" s="15" t="s">
        <v>223</v>
      </c>
      <c r="BM174" s="145" t="s">
        <v>263</v>
      </c>
    </row>
    <row r="175" spans="1:65" s="2" customFormat="1" ht="24.2" customHeight="1">
      <c r="A175" s="27"/>
      <c r="B175" s="134"/>
      <c r="C175" s="471" t="s">
        <v>260</v>
      </c>
      <c r="D175" s="471" t="s">
        <v>149</v>
      </c>
      <c r="E175" s="472" t="s">
        <v>265</v>
      </c>
      <c r="F175" s="473" t="s">
        <v>266</v>
      </c>
      <c r="G175" s="474" t="s">
        <v>231</v>
      </c>
      <c r="H175" s="475">
        <v>123.52</v>
      </c>
      <c r="I175" s="381"/>
      <c r="J175" s="476">
        <f t="shared" si="0"/>
        <v>0</v>
      </c>
      <c r="K175" s="473" t="s">
        <v>153</v>
      </c>
      <c r="L175" s="28"/>
      <c r="M175" s="141" t="s">
        <v>1</v>
      </c>
      <c r="N175" s="142" t="s">
        <v>40</v>
      </c>
      <c r="O175" s="143">
        <v>0</v>
      </c>
      <c r="P175" s="143">
        <f t="shared" si="1"/>
        <v>0</v>
      </c>
      <c r="Q175" s="143">
        <v>0</v>
      </c>
      <c r="R175" s="143">
        <f t="shared" si="2"/>
        <v>0</v>
      </c>
      <c r="S175" s="143">
        <v>0</v>
      </c>
      <c r="T175" s="144">
        <f t="shared" si="3"/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45" t="s">
        <v>223</v>
      </c>
      <c r="AT175" s="145" t="s">
        <v>149</v>
      </c>
      <c r="AU175" s="145" t="s">
        <v>155</v>
      </c>
      <c r="AY175" s="15" t="s">
        <v>146</v>
      </c>
      <c r="BE175" s="146">
        <f t="shared" si="4"/>
        <v>0</v>
      </c>
      <c r="BF175" s="146">
        <f t="shared" si="5"/>
        <v>0</v>
      </c>
      <c r="BG175" s="146">
        <f t="shared" si="6"/>
        <v>0</v>
      </c>
      <c r="BH175" s="146">
        <f t="shared" si="7"/>
        <v>0</v>
      </c>
      <c r="BI175" s="146">
        <f t="shared" si="8"/>
        <v>0</v>
      </c>
      <c r="BJ175" s="15" t="s">
        <v>155</v>
      </c>
      <c r="BK175" s="146">
        <f t="shared" si="9"/>
        <v>0</v>
      </c>
      <c r="BL175" s="15" t="s">
        <v>223</v>
      </c>
      <c r="BM175" s="145" t="s">
        <v>267</v>
      </c>
    </row>
    <row r="176" spans="2:63" s="12" customFormat="1" ht="22.9" customHeight="1">
      <c r="B176" s="122"/>
      <c r="C176" s="460"/>
      <c r="D176" s="462" t="s">
        <v>73</v>
      </c>
      <c r="E176" s="469" t="s">
        <v>268</v>
      </c>
      <c r="F176" s="469" t="s">
        <v>269</v>
      </c>
      <c r="G176" s="460"/>
      <c r="H176" s="460"/>
      <c r="I176" s="504"/>
      <c r="J176" s="470">
        <f>BK176</f>
        <v>0</v>
      </c>
      <c r="K176" s="460"/>
      <c r="L176" s="122"/>
      <c r="M176" s="126"/>
      <c r="N176" s="127"/>
      <c r="O176" s="127"/>
      <c r="P176" s="128">
        <f>SUM(P177:P178)</f>
        <v>2.5</v>
      </c>
      <c r="Q176" s="127"/>
      <c r="R176" s="128">
        <f>SUM(R177:R178)</f>
        <v>0.01935</v>
      </c>
      <c r="S176" s="127"/>
      <c r="T176" s="129">
        <f>SUM(T177:T178)</f>
        <v>0</v>
      </c>
      <c r="AR176" s="123" t="s">
        <v>155</v>
      </c>
      <c r="AT176" s="130" t="s">
        <v>73</v>
      </c>
      <c r="AU176" s="130" t="s">
        <v>82</v>
      </c>
      <c r="AY176" s="123" t="s">
        <v>146</v>
      </c>
      <c r="BK176" s="131">
        <f>SUM(BK177:BK178)</f>
        <v>0</v>
      </c>
    </row>
    <row r="177" spans="1:65" s="2" customFormat="1" ht="33" customHeight="1">
      <c r="A177" s="27"/>
      <c r="B177" s="134"/>
      <c r="C177" s="471" t="s">
        <v>264</v>
      </c>
      <c r="D177" s="471" t="s">
        <v>149</v>
      </c>
      <c r="E177" s="472" t="s">
        <v>271</v>
      </c>
      <c r="F177" s="473" t="s">
        <v>675</v>
      </c>
      <c r="G177" s="474" t="s">
        <v>247</v>
      </c>
      <c r="H177" s="475">
        <v>1</v>
      </c>
      <c r="I177" s="381"/>
      <c r="J177" s="476">
        <f>ROUND(I177*H177,2)</f>
        <v>0</v>
      </c>
      <c r="K177" s="473" t="s">
        <v>1</v>
      </c>
      <c r="L177" s="28"/>
      <c r="M177" s="141" t="s">
        <v>1</v>
      </c>
      <c r="N177" s="142" t="s">
        <v>40</v>
      </c>
      <c r="O177" s="143">
        <v>2.5</v>
      </c>
      <c r="P177" s="143">
        <f>O177*H177</f>
        <v>2.5</v>
      </c>
      <c r="Q177" s="143">
        <v>0.01935</v>
      </c>
      <c r="R177" s="143">
        <f>Q177*H177</f>
        <v>0.01935</v>
      </c>
      <c r="S177" s="143">
        <v>0</v>
      </c>
      <c r="T177" s="144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45" t="s">
        <v>223</v>
      </c>
      <c r="AT177" s="145" t="s">
        <v>149</v>
      </c>
      <c r="AU177" s="145" t="s">
        <v>155</v>
      </c>
      <c r="AY177" s="15" t="s">
        <v>146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5" t="s">
        <v>155</v>
      </c>
      <c r="BK177" s="146">
        <f>ROUND(I177*H177,2)</f>
        <v>0</v>
      </c>
      <c r="BL177" s="15" t="s">
        <v>223</v>
      </c>
      <c r="BM177" s="145" t="s">
        <v>272</v>
      </c>
    </row>
    <row r="178" spans="1:65" s="2" customFormat="1" ht="24.2" customHeight="1">
      <c r="A178" s="27"/>
      <c r="B178" s="134"/>
      <c r="C178" s="471" t="s">
        <v>270</v>
      </c>
      <c r="D178" s="471" t="s">
        <v>149</v>
      </c>
      <c r="E178" s="472" t="s">
        <v>274</v>
      </c>
      <c r="F178" s="473" t="s">
        <v>275</v>
      </c>
      <c r="G178" s="474" t="s">
        <v>231</v>
      </c>
      <c r="H178" s="475">
        <v>130.937</v>
      </c>
      <c r="I178" s="381"/>
      <c r="J178" s="476">
        <f>ROUND(I178*H178,2)</f>
        <v>0</v>
      </c>
      <c r="K178" s="473" t="s">
        <v>153</v>
      </c>
      <c r="L178" s="28"/>
      <c r="M178" s="141" t="s">
        <v>1</v>
      </c>
      <c r="N178" s="142" t="s">
        <v>40</v>
      </c>
      <c r="O178" s="143">
        <v>0</v>
      </c>
      <c r="P178" s="143">
        <f>O178*H178</f>
        <v>0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45" t="s">
        <v>223</v>
      </c>
      <c r="AT178" s="145" t="s">
        <v>149</v>
      </c>
      <c r="AU178" s="145" t="s">
        <v>155</v>
      </c>
      <c r="AY178" s="15" t="s">
        <v>146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5" t="s">
        <v>155</v>
      </c>
      <c r="BK178" s="146">
        <f>ROUND(I178*H178,2)</f>
        <v>0</v>
      </c>
      <c r="BL178" s="15" t="s">
        <v>223</v>
      </c>
      <c r="BM178" s="145" t="s">
        <v>276</v>
      </c>
    </row>
    <row r="179" spans="2:63" s="12" customFormat="1" ht="22.9" customHeight="1">
      <c r="B179" s="122"/>
      <c r="C179" s="460"/>
      <c r="D179" s="462" t="s">
        <v>73</v>
      </c>
      <c r="E179" s="469" t="s">
        <v>277</v>
      </c>
      <c r="F179" s="469" t="s">
        <v>278</v>
      </c>
      <c r="G179" s="460"/>
      <c r="H179" s="460"/>
      <c r="I179" s="504"/>
      <c r="J179" s="470">
        <f>BK179</f>
        <v>0</v>
      </c>
      <c r="K179" s="460"/>
      <c r="L179" s="122"/>
      <c r="M179" s="126"/>
      <c r="N179" s="127"/>
      <c r="O179" s="127"/>
      <c r="P179" s="128">
        <f>SUM(P180:P181)</f>
        <v>0</v>
      </c>
      <c r="Q179" s="127"/>
      <c r="R179" s="128">
        <f>SUM(R180:R181)</f>
        <v>0</v>
      </c>
      <c r="S179" s="127"/>
      <c r="T179" s="129">
        <f>SUM(T180:T181)</f>
        <v>0</v>
      </c>
      <c r="AR179" s="123" t="s">
        <v>155</v>
      </c>
      <c r="AT179" s="130" t="s">
        <v>73</v>
      </c>
      <c r="AU179" s="130" t="s">
        <v>82</v>
      </c>
      <c r="AY179" s="123" t="s">
        <v>146</v>
      </c>
      <c r="BK179" s="131">
        <f>SUM(BK180:BK181)</f>
        <v>0</v>
      </c>
    </row>
    <row r="180" spans="1:65" s="2" customFormat="1" ht="16.5" customHeight="1">
      <c r="A180" s="27"/>
      <c r="B180" s="134"/>
      <c r="C180" s="471" t="s">
        <v>273</v>
      </c>
      <c r="D180" s="471" t="s">
        <v>149</v>
      </c>
      <c r="E180" s="472" t="s">
        <v>280</v>
      </c>
      <c r="F180" s="473" t="s">
        <v>557</v>
      </c>
      <c r="G180" s="474" t="s">
        <v>282</v>
      </c>
      <c r="H180" s="475">
        <v>5</v>
      </c>
      <c r="I180" s="381"/>
      <c r="J180" s="476">
        <f>ROUND(I180*H180,2)</f>
        <v>0</v>
      </c>
      <c r="K180" s="473" t="s">
        <v>1</v>
      </c>
      <c r="L180" s="28"/>
      <c r="M180" s="141" t="s">
        <v>1</v>
      </c>
      <c r="N180" s="142" t="s">
        <v>40</v>
      </c>
      <c r="O180" s="143">
        <v>0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45" t="s">
        <v>223</v>
      </c>
      <c r="AT180" s="145" t="s">
        <v>149</v>
      </c>
      <c r="AU180" s="145" t="s">
        <v>155</v>
      </c>
      <c r="AY180" s="15" t="s">
        <v>146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5" t="s">
        <v>155</v>
      </c>
      <c r="BK180" s="146">
        <f>ROUND(I180*H180,2)</f>
        <v>0</v>
      </c>
      <c r="BL180" s="15" t="s">
        <v>223</v>
      </c>
      <c r="BM180" s="145" t="s">
        <v>558</v>
      </c>
    </row>
    <row r="181" spans="1:65" s="2" customFormat="1" ht="16.5" customHeight="1">
      <c r="A181" s="27"/>
      <c r="B181" s="134"/>
      <c r="C181" s="471" t="s">
        <v>279</v>
      </c>
      <c r="D181" s="471" t="s">
        <v>149</v>
      </c>
      <c r="E181" s="472" t="s">
        <v>286</v>
      </c>
      <c r="F181" s="473" t="s">
        <v>559</v>
      </c>
      <c r="G181" s="474" t="s">
        <v>238</v>
      </c>
      <c r="H181" s="475">
        <v>1</v>
      </c>
      <c r="I181" s="381"/>
      <c r="J181" s="476">
        <f>ROUND(I181*H181,2)</f>
        <v>0</v>
      </c>
      <c r="K181" s="473" t="s">
        <v>1</v>
      </c>
      <c r="L181" s="28"/>
      <c r="M181" s="141" t="s">
        <v>1</v>
      </c>
      <c r="N181" s="142" t="s">
        <v>40</v>
      </c>
      <c r="O181" s="143">
        <v>0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45" t="s">
        <v>223</v>
      </c>
      <c r="AT181" s="145" t="s">
        <v>149</v>
      </c>
      <c r="AU181" s="145" t="s">
        <v>155</v>
      </c>
      <c r="AY181" s="15" t="s">
        <v>146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5" t="s">
        <v>155</v>
      </c>
      <c r="BK181" s="146">
        <f>ROUND(I181*H181,2)</f>
        <v>0</v>
      </c>
      <c r="BL181" s="15" t="s">
        <v>223</v>
      </c>
      <c r="BM181" s="145" t="s">
        <v>560</v>
      </c>
    </row>
    <row r="182" spans="2:63" s="12" customFormat="1" ht="22.9" customHeight="1">
      <c r="B182" s="122"/>
      <c r="C182" s="460"/>
      <c r="D182" s="462" t="s">
        <v>73</v>
      </c>
      <c r="E182" s="469" t="s">
        <v>289</v>
      </c>
      <c r="F182" s="469" t="s">
        <v>290</v>
      </c>
      <c r="G182" s="460"/>
      <c r="H182" s="460"/>
      <c r="I182" s="504"/>
      <c r="J182" s="470">
        <f>BK182</f>
        <v>0</v>
      </c>
      <c r="K182" s="460"/>
      <c r="L182" s="122"/>
      <c r="M182" s="126"/>
      <c r="N182" s="127"/>
      <c r="O182" s="127"/>
      <c r="P182" s="128">
        <f>P183</f>
        <v>0</v>
      </c>
      <c r="Q182" s="127"/>
      <c r="R182" s="128">
        <f>R183</f>
        <v>0</v>
      </c>
      <c r="S182" s="127"/>
      <c r="T182" s="129">
        <f>T183</f>
        <v>0</v>
      </c>
      <c r="AR182" s="123" t="s">
        <v>155</v>
      </c>
      <c r="AT182" s="130" t="s">
        <v>73</v>
      </c>
      <c r="AU182" s="130" t="s">
        <v>82</v>
      </c>
      <c r="AY182" s="123" t="s">
        <v>146</v>
      </c>
      <c r="BK182" s="131">
        <f>BK183</f>
        <v>0</v>
      </c>
    </row>
    <row r="183" spans="1:65" s="2" customFormat="1" ht="16.5" customHeight="1">
      <c r="A183" s="27"/>
      <c r="B183" s="134"/>
      <c r="C183" s="471" t="s">
        <v>291</v>
      </c>
      <c r="D183" s="471" t="s">
        <v>149</v>
      </c>
      <c r="E183" s="472" t="s">
        <v>292</v>
      </c>
      <c r="F183" s="473" t="s">
        <v>293</v>
      </c>
      <c r="G183" s="474" t="s">
        <v>238</v>
      </c>
      <c r="H183" s="475">
        <v>1</v>
      </c>
      <c r="I183" s="381"/>
      <c r="J183" s="476">
        <f>ROUND(I183*H183,2)</f>
        <v>0</v>
      </c>
      <c r="K183" s="473" t="s">
        <v>1</v>
      </c>
      <c r="L183" s="28"/>
      <c r="M183" s="141" t="s">
        <v>1</v>
      </c>
      <c r="N183" s="142" t="s">
        <v>40</v>
      </c>
      <c r="O183" s="143">
        <v>0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45" t="s">
        <v>223</v>
      </c>
      <c r="AT183" s="145" t="s">
        <v>149</v>
      </c>
      <c r="AU183" s="145" t="s">
        <v>155</v>
      </c>
      <c r="AY183" s="15" t="s">
        <v>146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5" t="s">
        <v>155</v>
      </c>
      <c r="BK183" s="146">
        <f>ROUND(I183*H183,2)</f>
        <v>0</v>
      </c>
      <c r="BL183" s="15" t="s">
        <v>223</v>
      </c>
      <c r="BM183" s="145" t="s">
        <v>637</v>
      </c>
    </row>
    <row r="184" spans="2:63" s="12" customFormat="1" ht="22.9" customHeight="1">
      <c r="B184" s="122"/>
      <c r="C184" s="460"/>
      <c r="D184" s="462" t="s">
        <v>73</v>
      </c>
      <c r="E184" s="469" t="s">
        <v>295</v>
      </c>
      <c r="F184" s="469" t="s">
        <v>296</v>
      </c>
      <c r="G184" s="460"/>
      <c r="H184" s="460"/>
      <c r="I184" s="504"/>
      <c r="J184" s="470">
        <f>BK184</f>
        <v>0</v>
      </c>
      <c r="K184" s="460"/>
      <c r="L184" s="122"/>
      <c r="M184" s="126"/>
      <c r="N184" s="127"/>
      <c r="O184" s="127"/>
      <c r="P184" s="128">
        <f>SUM(P185:P187)</f>
        <v>0.5640000000000001</v>
      </c>
      <c r="Q184" s="127"/>
      <c r="R184" s="128">
        <f>SUM(R185:R187)</f>
        <v>0</v>
      </c>
      <c r="S184" s="127"/>
      <c r="T184" s="129">
        <f>SUM(T185:T187)</f>
        <v>0.00828</v>
      </c>
      <c r="AR184" s="123" t="s">
        <v>155</v>
      </c>
      <c r="AT184" s="130" t="s">
        <v>73</v>
      </c>
      <c r="AU184" s="130" t="s">
        <v>82</v>
      </c>
      <c r="AY184" s="123" t="s">
        <v>146</v>
      </c>
      <c r="BK184" s="131">
        <f>SUM(BK185:BK187)</f>
        <v>0</v>
      </c>
    </row>
    <row r="185" spans="1:65" s="2" customFormat="1" ht="21.75" customHeight="1">
      <c r="A185" s="27"/>
      <c r="B185" s="134"/>
      <c r="C185" s="471" t="s">
        <v>297</v>
      </c>
      <c r="D185" s="471" t="s">
        <v>149</v>
      </c>
      <c r="E185" s="472" t="s">
        <v>298</v>
      </c>
      <c r="F185" s="473" t="s">
        <v>562</v>
      </c>
      <c r="G185" s="474" t="s">
        <v>238</v>
      </c>
      <c r="H185" s="475">
        <v>1</v>
      </c>
      <c r="I185" s="381"/>
      <c r="J185" s="476">
        <f>ROUND(I185*H185,2)</f>
        <v>0</v>
      </c>
      <c r="K185" s="473" t="s">
        <v>1</v>
      </c>
      <c r="L185" s="28"/>
      <c r="M185" s="141" t="s">
        <v>1</v>
      </c>
      <c r="N185" s="142" t="s">
        <v>40</v>
      </c>
      <c r="O185" s="143">
        <v>0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45" t="s">
        <v>223</v>
      </c>
      <c r="AT185" s="145" t="s">
        <v>149</v>
      </c>
      <c r="AU185" s="145" t="s">
        <v>155</v>
      </c>
      <c r="AY185" s="15" t="s">
        <v>146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5" t="s">
        <v>155</v>
      </c>
      <c r="BK185" s="146">
        <f>ROUND(I185*H185,2)</f>
        <v>0</v>
      </c>
      <c r="BL185" s="15" t="s">
        <v>223</v>
      </c>
      <c r="BM185" s="145" t="s">
        <v>563</v>
      </c>
    </row>
    <row r="186" spans="2:51" s="13" customFormat="1" ht="12">
      <c r="B186" s="147"/>
      <c r="C186" s="481"/>
      <c r="D186" s="483" t="s">
        <v>157</v>
      </c>
      <c r="E186" s="484" t="s">
        <v>1</v>
      </c>
      <c r="F186" s="485" t="s">
        <v>82</v>
      </c>
      <c r="G186" s="481"/>
      <c r="H186" s="486">
        <v>1</v>
      </c>
      <c r="I186" s="505"/>
      <c r="J186" s="481"/>
      <c r="K186" s="481"/>
      <c r="L186" s="147"/>
      <c r="M186" s="152"/>
      <c r="N186" s="153"/>
      <c r="O186" s="153"/>
      <c r="P186" s="153"/>
      <c r="Q186" s="153"/>
      <c r="R186" s="153"/>
      <c r="S186" s="153"/>
      <c r="T186" s="154"/>
      <c r="AT186" s="149" t="s">
        <v>157</v>
      </c>
      <c r="AU186" s="149" t="s">
        <v>155</v>
      </c>
      <c r="AV186" s="13" t="s">
        <v>155</v>
      </c>
      <c r="AW186" s="13" t="s">
        <v>30</v>
      </c>
      <c r="AX186" s="13" t="s">
        <v>82</v>
      </c>
      <c r="AY186" s="149" t="s">
        <v>146</v>
      </c>
    </row>
    <row r="187" spans="1:65" s="2" customFormat="1" ht="37.9" customHeight="1">
      <c r="A187" s="27"/>
      <c r="B187" s="134"/>
      <c r="C187" s="471" t="s">
        <v>301</v>
      </c>
      <c r="D187" s="471" t="s">
        <v>149</v>
      </c>
      <c r="E187" s="472" t="s">
        <v>564</v>
      </c>
      <c r="F187" s="473" t="s">
        <v>565</v>
      </c>
      <c r="G187" s="474" t="s">
        <v>184</v>
      </c>
      <c r="H187" s="475">
        <v>6</v>
      </c>
      <c r="I187" s="381"/>
      <c r="J187" s="476">
        <f>ROUND(I187*H187,2)</f>
        <v>0</v>
      </c>
      <c r="K187" s="473" t="s">
        <v>153</v>
      </c>
      <c r="L187" s="28"/>
      <c r="M187" s="141" t="s">
        <v>1</v>
      </c>
      <c r="N187" s="142" t="s">
        <v>40</v>
      </c>
      <c r="O187" s="143">
        <v>0.094</v>
      </c>
      <c r="P187" s="143">
        <f>O187*H187</f>
        <v>0.5640000000000001</v>
      </c>
      <c r="Q187" s="143">
        <v>0</v>
      </c>
      <c r="R187" s="143">
        <f>Q187*H187</f>
        <v>0</v>
      </c>
      <c r="S187" s="143">
        <v>0.00138</v>
      </c>
      <c r="T187" s="144">
        <f>S187*H187</f>
        <v>0.00828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45" t="s">
        <v>223</v>
      </c>
      <c r="AT187" s="145" t="s">
        <v>149</v>
      </c>
      <c r="AU187" s="145" t="s">
        <v>155</v>
      </c>
      <c r="AY187" s="15" t="s">
        <v>146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5" t="s">
        <v>155</v>
      </c>
      <c r="BK187" s="146">
        <f>ROUND(I187*H187,2)</f>
        <v>0</v>
      </c>
      <c r="BL187" s="15" t="s">
        <v>223</v>
      </c>
      <c r="BM187" s="145" t="s">
        <v>566</v>
      </c>
    </row>
    <row r="188" spans="2:63" s="12" customFormat="1" ht="22.9" customHeight="1">
      <c r="B188" s="122"/>
      <c r="C188" s="460"/>
      <c r="D188" s="462" t="s">
        <v>73</v>
      </c>
      <c r="E188" s="469" t="s">
        <v>321</v>
      </c>
      <c r="F188" s="469" t="s">
        <v>322</v>
      </c>
      <c r="G188" s="460"/>
      <c r="H188" s="460"/>
      <c r="I188" s="504"/>
      <c r="J188" s="470">
        <f>BK188</f>
        <v>0</v>
      </c>
      <c r="K188" s="460"/>
      <c r="L188" s="122"/>
      <c r="M188" s="126"/>
      <c r="N188" s="127"/>
      <c r="O188" s="127"/>
      <c r="P188" s="128">
        <f>SUM(P189:P196)</f>
        <v>2.55</v>
      </c>
      <c r="Q188" s="127"/>
      <c r="R188" s="128">
        <f>SUM(R189:R196)</f>
        <v>0.00144</v>
      </c>
      <c r="S188" s="127"/>
      <c r="T188" s="129">
        <f>SUM(T189:T196)</f>
        <v>0.14700000000000002</v>
      </c>
      <c r="AR188" s="123" t="s">
        <v>155</v>
      </c>
      <c r="AT188" s="130" t="s">
        <v>73</v>
      </c>
      <c r="AU188" s="130" t="s">
        <v>82</v>
      </c>
      <c r="AY188" s="123" t="s">
        <v>146</v>
      </c>
      <c r="BK188" s="131">
        <f>SUM(BK189:BK196)</f>
        <v>0</v>
      </c>
    </row>
    <row r="189" spans="1:65" s="2" customFormat="1" ht="24.2" customHeight="1">
      <c r="A189" s="27"/>
      <c r="B189" s="134"/>
      <c r="C189" s="471" t="s">
        <v>317</v>
      </c>
      <c r="D189" s="471" t="s">
        <v>149</v>
      </c>
      <c r="E189" s="472" t="s">
        <v>324</v>
      </c>
      <c r="F189" s="473" t="s">
        <v>672</v>
      </c>
      <c r="G189" s="474" t="s">
        <v>325</v>
      </c>
      <c r="H189" s="475">
        <v>1</v>
      </c>
      <c r="I189" s="381"/>
      <c r="J189" s="476">
        <f>ROUND(I189*H189,2)</f>
        <v>0</v>
      </c>
      <c r="K189" s="473" t="s">
        <v>1</v>
      </c>
      <c r="L189" s="28"/>
      <c r="M189" s="141" t="s">
        <v>1</v>
      </c>
      <c r="N189" s="142" t="s">
        <v>40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45" t="s">
        <v>223</v>
      </c>
      <c r="AT189" s="145" t="s">
        <v>149</v>
      </c>
      <c r="AU189" s="145" t="s">
        <v>155</v>
      </c>
      <c r="AY189" s="15" t="s">
        <v>146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5" t="s">
        <v>155</v>
      </c>
      <c r="BK189" s="146">
        <f>ROUND(I189*H189,2)</f>
        <v>0</v>
      </c>
      <c r="BL189" s="15" t="s">
        <v>223</v>
      </c>
      <c r="BM189" s="145" t="s">
        <v>621</v>
      </c>
    </row>
    <row r="190" spans="2:51" s="13" customFormat="1" ht="12">
      <c r="B190" s="147"/>
      <c r="C190" s="481"/>
      <c r="D190" s="483" t="s">
        <v>157</v>
      </c>
      <c r="E190" s="484" t="s">
        <v>1</v>
      </c>
      <c r="F190" s="485" t="s">
        <v>671</v>
      </c>
      <c r="G190" s="481"/>
      <c r="H190" s="486">
        <v>1</v>
      </c>
      <c r="I190" s="505"/>
      <c r="J190" s="481"/>
      <c r="K190" s="481"/>
      <c r="L190" s="147"/>
      <c r="M190" s="152"/>
      <c r="N190" s="153"/>
      <c r="O190" s="153"/>
      <c r="P190" s="153"/>
      <c r="Q190" s="153"/>
      <c r="R190" s="153"/>
      <c r="S190" s="153"/>
      <c r="T190" s="154"/>
      <c r="AT190" s="149" t="s">
        <v>157</v>
      </c>
      <c r="AU190" s="149" t="s">
        <v>155</v>
      </c>
      <c r="AV190" s="13" t="s">
        <v>155</v>
      </c>
      <c r="AW190" s="13" t="s">
        <v>30</v>
      </c>
      <c r="AX190" s="13" t="s">
        <v>82</v>
      </c>
      <c r="AY190" s="149" t="s">
        <v>146</v>
      </c>
    </row>
    <row r="191" spans="1:65" s="2" customFormat="1" ht="16.5" customHeight="1">
      <c r="A191" s="27"/>
      <c r="B191" s="134"/>
      <c r="C191" s="471" t="s">
        <v>323</v>
      </c>
      <c r="D191" s="471" t="s">
        <v>149</v>
      </c>
      <c r="E191" s="472" t="s">
        <v>638</v>
      </c>
      <c r="F191" s="473" t="s">
        <v>330</v>
      </c>
      <c r="G191" s="474" t="s">
        <v>325</v>
      </c>
      <c r="H191" s="475">
        <v>6</v>
      </c>
      <c r="I191" s="381"/>
      <c r="J191" s="476">
        <f>ROUND(I191*H191,2)</f>
        <v>0</v>
      </c>
      <c r="K191" s="473" t="s">
        <v>1</v>
      </c>
      <c r="L191" s="28"/>
      <c r="M191" s="141" t="s">
        <v>1</v>
      </c>
      <c r="N191" s="142" t="s">
        <v>40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45" t="s">
        <v>223</v>
      </c>
      <c r="AT191" s="145" t="s">
        <v>149</v>
      </c>
      <c r="AU191" s="145" t="s">
        <v>155</v>
      </c>
      <c r="AY191" s="15" t="s">
        <v>146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5" t="s">
        <v>155</v>
      </c>
      <c r="BK191" s="146">
        <f>ROUND(I191*H191,2)</f>
        <v>0</v>
      </c>
      <c r="BL191" s="15" t="s">
        <v>223</v>
      </c>
      <c r="BM191" s="145" t="s">
        <v>639</v>
      </c>
    </row>
    <row r="192" spans="2:51" s="13" customFormat="1" ht="12">
      <c r="B192" s="147"/>
      <c r="C192" s="481"/>
      <c r="D192" s="483" t="s">
        <v>157</v>
      </c>
      <c r="E192" s="484" t="s">
        <v>1</v>
      </c>
      <c r="F192" s="485" t="s">
        <v>640</v>
      </c>
      <c r="G192" s="481"/>
      <c r="H192" s="486">
        <v>6</v>
      </c>
      <c r="I192" s="505"/>
      <c r="J192" s="481"/>
      <c r="K192" s="481"/>
      <c r="L192" s="147"/>
      <c r="M192" s="152"/>
      <c r="N192" s="153"/>
      <c r="O192" s="153"/>
      <c r="P192" s="153"/>
      <c r="Q192" s="153"/>
      <c r="R192" s="153"/>
      <c r="S192" s="153"/>
      <c r="T192" s="154"/>
      <c r="AT192" s="149" t="s">
        <v>157</v>
      </c>
      <c r="AU192" s="149" t="s">
        <v>155</v>
      </c>
      <c r="AV192" s="13" t="s">
        <v>155</v>
      </c>
      <c r="AW192" s="13" t="s">
        <v>30</v>
      </c>
      <c r="AX192" s="13" t="s">
        <v>82</v>
      </c>
      <c r="AY192" s="149" t="s">
        <v>146</v>
      </c>
    </row>
    <row r="193" spans="1:65" s="2" customFormat="1" ht="24.2" customHeight="1">
      <c r="A193" s="27"/>
      <c r="B193" s="134"/>
      <c r="C193" s="471" t="s">
        <v>332</v>
      </c>
      <c r="D193" s="471" t="s">
        <v>149</v>
      </c>
      <c r="E193" s="472" t="s">
        <v>343</v>
      </c>
      <c r="F193" s="473" t="s">
        <v>344</v>
      </c>
      <c r="G193" s="474" t="s">
        <v>345</v>
      </c>
      <c r="H193" s="475">
        <v>3</v>
      </c>
      <c r="I193" s="381"/>
      <c r="J193" s="476">
        <f>ROUND(I193*H193,2)</f>
        <v>0</v>
      </c>
      <c r="K193" s="473" t="s">
        <v>153</v>
      </c>
      <c r="L193" s="28"/>
      <c r="M193" s="141" t="s">
        <v>1</v>
      </c>
      <c r="N193" s="142" t="s">
        <v>40</v>
      </c>
      <c r="O193" s="143">
        <v>0.75</v>
      </c>
      <c r="P193" s="143">
        <f>O193*H193</f>
        <v>2.25</v>
      </c>
      <c r="Q193" s="143">
        <v>0</v>
      </c>
      <c r="R193" s="143">
        <f>Q193*H193</f>
        <v>0</v>
      </c>
      <c r="S193" s="143">
        <v>0.001</v>
      </c>
      <c r="T193" s="144">
        <f>S193*H193</f>
        <v>0.003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45" t="s">
        <v>223</v>
      </c>
      <c r="AT193" s="145" t="s">
        <v>149</v>
      </c>
      <c r="AU193" s="145" t="s">
        <v>155</v>
      </c>
      <c r="AY193" s="15" t="s">
        <v>146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5" t="s">
        <v>155</v>
      </c>
      <c r="BK193" s="146">
        <f>ROUND(I193*H193,2)</f>
        <v>0</v>
      </c>
      <c r="BL193" s="15" t="s">
        <v>223</v>
      </c>
      <c r="BM193" s="145" t="s">
        <v>582</v>
      </c>
    </row>
    <row r="194" spans="1:65" s="2" customFormat="1" ht="16.5" customHeight="1">
      <c r="A194" s="27"/>
      <c r="B194" s="134"/>
      <c r="C194" s="491" t="s">
        <v>337</v>
      </c>
      <c r="D194" s="491" t="s">
        <v>312</v>
      </c>
      <c r="E194" s="492" t="s">
        <v>348</v>
      </c>
      <c r="F194" s="493" t="s">
        <v>349</v>
      </c>
      <c r="G194" s="494" t="s">
        <v>345</v>
      </c>
      <c r="H194" s="495">
        <v>3</v>
      </c>
      <c r="I194" s="382"/>
      <c r="J194" s="496">
        <f>ROUND(I194*H194,2)</f>
        <v>0</v>
      </c>
      <c r="K194" s="493" t="s">
        <v>153</v>
      </c>
      <c r="L194" s="155"/>
      <c r="M194" s="156" t="s">
        <v>1</v>
      </c>
      <c r="N194" s="157" t="s">
        <v>40</v>
      </c>
      <c r="O194" s="143">
        <v>0</v>
      </c>
      <c r="P194" s="143">
        <f>O194*H194</f>
        <v>0</v>
      </c>
      <c r="Q194" s="143">
        <v>0.00048</v>
      </c>
      <c r="R194" s="143">
        <f>Q194*H194</f>
        <v>0.00144</v>
      </c>
      <c r="S194" s="143">
        <v>0</v>
      </c>
      <c r="T194" s="144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45" t="s">
        <v>311</v>
      </c>
      <c r="AT194" s="145" t="s">
        <v>312</v>
      </c>
      <c r="AU194" s="145" t="s">
        <v>155</v>
      </c>
      <c r="AY194" s="15" t="s">
        <v>146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5" t="s">
        <v>155</v>
      </c>
      <c r="BK194" s="146">
        <f>ROUND(I194*H194,2)</f>
        <v>0</v>
      </c>
      <c r="BL194" s="15" t="s">
        <v>223</v>
      </c>
      <c r="BM194" s="145" t="s">
        <v>583</v>
      </c>
    </row>
    <row r="195" spans="1:65" s="2" customFormat="1" ht="24.2" customHeight="1">
      <c r="A195" s="27"/>
      <c r="B195" s="134"/>
      <c r="C195" s="471" t="s">
        <v>338</v>
      </c>
      <c r="D195" s="471" t="s">
        <v>149</v>
      </c>
      <c r="E195" s="472" t="s">
        <v>352</v>
      </c>
      <c r="F195" s="473" t="s">
        <v>353</v>
      </c>
      <c r="G195" s="474" t="s">
        <v>345</v>
      </c>
      <c r="H195" s="475">
        <v>6</v>
      </c>
      <c r="I195" s="381"/>
      <c r="J195" s="476">
        <f>ROUND(I195*H195,2)</f>
        <v>0</v>
      </c>
      <c r="K195" s="473" t="s">
        <v>153</v>
      </c>
      <c r="L195" s="28"/>
      <c r="M195" s="141" t="s">
        <v>1</v>
      </c>
      <c r="N195" s="142" t="s">
        <v>40</v>
      </c>
      <c r="O195" s="143">
        <v>0.05</v>
      </c>
      <c r="P195" s="143">
        <f>O195*H195</f>
        <v>0.30000000000000004</v>
      </c>
      <c r="Q195" s="143">
        <v>0</v>
      </c>
      <c r="R195" s="143">
        <f>Q195*H195</f>
        <v>0</v>
      </c>
      <c r="S195" s="143">
        <v>0.024</v>
      </c>
      <c r="T195" s="144">
        <f>S195*H195</f>
        <v>0.14400000000000002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45" t="s">
        <v>223</v>
      </c>
      <c r="AT195" s="145" t="s">
        <v>149</v>
      </c>
      <c r="AU195" s="145" t="s">
        <v>155</v>
      </c>
      <c r="AY195" s="15" t="s">
        <v>146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5" t="s">
        <v>155</v>
      </c>
      <c r="BK195" s="146">
        <f>ROUND(I195*H195,2)</f>
        <v>0</v>
      </c>
      <c r="BL195" s="15" t="s">
        <v>223</v>
      </c>
      <c r="BM195" s="145" t="s">
        <v>354</v>
      </c>
    </row>
    <row r="196" spans="1:65" s="2" customFormat="1" ht="24.2" customHeight="1">
      <c r="A196" s="27"/>
      <c r="B196" s="134"/>
      <c r="C196" s="471" t="s">
        <v>342</v>
      </c>
      <c r="D196" s="471" t="s">
        <v>149</v>
      </c>
      <c r="E196" s="472" t="s">
        <v>356</v>
      </c>
      <c r="F196" s="473" t="s">
        <v>357</v>
      </c>
      <c r="G196" s="474" t="s">
        <v>231</v>
      </c>
      <c r="H196" s="475">
        <v>787.927</v>
      </c>
      <c r="I196" s="381"/>
      <c r="J196" s="476">
        <f>ROUND(I196*H196,2)</f>
        <v>0</v>
      </c>
      <c r="K196" s="473" t="s">
        <v>153</v>
      </c>
      <c r="L196" s="28"/>
      <c r="M196" s="141" t="s">
        <v>1</v>
      </c>
      <c r="N196" s="142" t="s">
        <v>40</v>
      </c>
      <c r="O196" s="143">
        <v>0</v>
      </c>
      <c r="P196" s="143">
        <f>O196*H196</f>
        <v>0</v>
      </c>
      <c r="Q196" s="143">
        <v>0</v>
      </c>
      <c r="R196" s="143">
        <f>Q196*H196</f>
        <v>0</v>
      </c>
      <c r="S196" s="143">
        <v>0</v>
      </c>
      <c r="T196" s="144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45" t="s">
        <v>223</v>
      </c>
      <c r="AT196" s="145" t="s">
        <v>149</v>
      </c>
      <c r="AU196" s="145" t="s">
        <v>155</v>
      </c>
      <c r="AY196" s="15" t="s">
        <v>146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5" t="s">
        <v>155</v>
      </c>
      <c r="BK196" s="146">
        <f>ROUND(I196*H196,2)</f>
        <v>0</v>
      </c>
      <c r="BL196" s="15" t="s">
        <v>223</v>
      </c>
      <c r="BM196" s="145" t="s">
        <v>358</v>
      </c>
    </row>
    <row r="197" spans="2:63" s="12" customFormat="1" ht="22.9" customHeight="1">
      <c r="B197" s="122"/>
      <c r="C197" s="460"/>
      <c r="D197" s="462" t="s">
        <v>73</v>
      </c>
      <c r="E197" s="469" t="s">
        <v>359</v>
      </c>
      <c r="F197" s="469" t="s">
        <v>360</v>
      </c>
      <c r="G197" s="460"/>
      <c r="H197" s="460"/>
      <c r="I197" s="504"/>
      <c r="J197" s="470">
        <f>BK197</f>
        <v>0</v>
      </c>
      <c r="K197" s="460"/>
      <c r="L197" s="122"/>
      <c r="M197" s="126"/>
      <c r="N197" s="127"/>
      <c r="O197" s="127"/>
      <c r="P197" s="128">
        <f>SUM(P198:P204)</f>
        <v>1.75122</v>
      </c>
      <c r="Q197" s="127"/>
      <c r="R197" s="128">
        <f>SUM(R198:R204)</f>
        <v>0.0640665</v>
      </c>
      <c r="S197" s="127"/>
      <c r="T197" s="129">
        <f>SUM(T198:T204)</f>
        <v>0</v>
      </c>
      <c r="AR197" s="123" t="s">
        <v>155</v>
      </c>
      <c r="AT197" s="130" t="s">
        <v>73</v>
      </c>
      <c r="AU197" s="130" t="s">
        <v>82</v>
      </c>
      <c r="AY197" s="123" t="s">
        <v>146</v>
      </c>
      <c r="BK197" s="131">
        <f>SUM(BK198:BK204)</f>
        <v>0</v>
      </c>
    </row>
    <row r="198" spans="1:65" s="2" customFormat="1" ht="16.5" customHeight="1">
      <c r="A198" s="27"/>
      <c r="B198" s="134"/>
      <c r="C198" s="471" t="s">
        <v>347</v>
      </c>
      <c r="D198" s="471" t="s">
        <v>149</v>
      </c>
      <c r="E198" s="472" t="s">
        <v>362</v>
      </c>
      <c r="F198" s="473" t="s">
        <v>363</v>
      </c>
      <c r="G198" s="474" t="s">
        <v>152</v>
      </c>
      <c r="H198" s="475">
        <v>2.07</v>
      </c>
      <c r="I198" s="381"/>
      <c r="J198" s="476">
        <f>ROUND(I198*H198,2)</f>
        <v>0</v>
      </c>
      <c r="K198" s="473" t="s">
        <v>153</v>
      </c>
      <c r="L198" s="28"/>
      <c r="M198" s="141" t="s">
        <v>1</v>
      </c>
      <c r="N198" s="142" t="s">
        <v>40</v>
      </c>
      <c r="O198" s="143">
        <v>0.044</v>
      </c>
      <c r="P198" s="143">
        <f>O198*H198</f>
        <v>0.09108</v>
      </c>
      <c r="Q198" s="143">
        <v>0.0003</v>
      </c>
      <c r="R198" s="143">
        <f>Q198*H198</f>
        <v>0.0006209999999999999</v>
      </c>
      <c r="S198" s="143">
        <v>0</v>
      </c>
      <c r="T198" s="144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45" t="s">
        <v>223</v>
      </c>
      <c r="AT198" s="145" t="s">
        <v>149</v>
      </c>
      <c r="AU198" s="145" t="s">
        <v>155</v>
      </c>
      <c r="AY198" s="15" t="s">
        <v>146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5" t="s">
        <v>155</v>
      </c>
      <c r="BK198" s="146">
        <f>ROUND(I198*H198,2)</f>
        <v>0</v>
      </c>
      <c r="BL198" s="15" t="s">
        <v>223</v>
      </c>
      <c r="BM198" s="145" t="s">
        <v>364</v>
      </c>
    </row>
    <row r="199" spans="2:51" s="13" customFormat="1" ht="12">
      <c r="B199" s="147"/>
      <c r="C199" s="481"/>
      <c r="D199" s="483" t="s">
        <v>157</v>
      </c>
      <c r="E199" s="484" t="s">
        <v>1</v>
      </c>
      <c r="F199" s="485" t="s">
        <v>591</v>
      </c>
      <c r="G199" s="481"/>
      <c r="H199" s="486">
        <v>2.07</v>
      </c>
      <c r="I199" s="505"/>
      <c r="J199" s="481"/>
      <c r="K199" s="481"/>
      <c r="L199" s="147"/>
      <c r="M199" s="152"/>
      <c r="N199" s="153"/>
      <c r="O199" s="153"/>
      <c r="P199" s="153"/>
      <c r="Q199" s="153"/>
      <c r="R199" s="153"/>
      <c r="S199" s="153"/>
      <c r="T199" s="154"/>
      <c r="AT199" s="149" t="s">
        <v>157</v>
      </c>
      <c r="AU199" s="149" t="s">
        <v>155</v>
      </c>
      <c r="AV199" s="13" t="s">
        <v>155</v>
      </c>
      <c r="AW199" s="13" t="s">
        <v>30</v>
      </c>
      <c r="AX199" s="13" t="s">
        <v>82</v>
      </c>
      <c r="AY199" s="149" t="s">
        <v>146</v>
      </c>
    </row>
    <row r="200" spans="1:65" s="2" customFormat="1" ht="21.75" customHeight="1">
      <c r="A200" s="27"/>
      <c r="B200" s="134"/>
      <c r="C200" s="471" t="s">
        <v>351</v>
      </c>
      <c r="D200" s="471" t="s">
        <v>149</v>
      </c>
      <c r="E200" s="472" t="s">
        <v>367</v>
      </c>
      <c r="F200" s="473" t="s">
        <v>368</v>
      </c>
      <c r="G200" s="474" t="s">
        <v>152</v>
      </c>
      <c r="H200" s="475">
        <v>2.07</v>
      </c>
      <c r="I200" s="381"/>
      <c r="J200" s="476">
        <f>ROUND(I200*H200,2)</f>
        <v>0</v>
      </c>
      <c r="K200" s="473" t="s">
        <v>153</v>
      </c>
      <c r="L200" s="28"/>
      <c r="M200" s="141" t="s">
        <v>1</v>
      </c>
      <c r="N200" s="142" t="s">
        <v>40</v>
      </c>
      <c r="O200" s="143">
        <v>0.192</v>
      </c>
      <c r="P200" s="143">
        <f>O200*H200</f>
        <v>0.39743999999999996</v>
      </c>
      <c r="Q200" s="143">
        <v>0.00455</v>
      </c>
      <c r="R200" s="143">
        <f>Q200*H200</f>
        <v>0.0094185</v>
      </c>
      <c r="S200" s="143">
        <v>0</v>
      </c>
      <c r="T200" s="144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45" t="s">
        <v>223</v>
      </c>
      <c r="AT200" s="145" t="s">
        <v>149</v>
      </c>
      <c r="AU200" s="145" t="s">
        <v>155</v>
      </c>
      <c r="AY200" s="15" t="s">
        <v>146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5" t="s">
        <v>155</v>
      </c>
      <c r="BK200" s="146">
        <f>ROUND(I200*H200,2)</f>
        <v>0</v>
      </c>
      <c r="BL200" s="15" t="s">
        <v>223</v>
      </c>
      <c r="BM200" s="145" t="s">
        <v>369</v>
      </c>
    </row>
    <row r="201" spans="1:65" s="2" customFormat="1" ht="24.2" customHeight="1">
      <c r="A201" s="27"/>
      <c r="B201" s="134"/>
      <c r="C201" s="471" t="s">
        <v>355</v>
      </c>
      <c r="D201" s="471" t="s">
        <v>149</v>
      </c>
      <c r="E201" s="472" t="s">
        <v>371</v>
      </c>
      <c r="F201" s="473" t="s">
        <v>372</v>
      </c>
      <c r="G201" s="474" t="s">
        <v>152</v>
      </c>
      <c r="H201" s="475">
        <v>2.07</v>
      </c>
      <c r="I201" s="381"/>
      <c r="J201" s="476">
        <f>ROUND(I201*H201,2)</f>
        <v>0</v>
      </c>
      <c r="K201" s="473" t="s">
        <v>153</v>
      </c>
      <c r="L201" s="28"/>
      <c r="M201" s="141" t="s">
        <v>1</v>
      </c>
      <c r="N201" s="142" t="s">
        <v>40</v>
      </c>
      <c r="O201" s="143">
        <v>0.61</v>
      </c>
      <c r="P201" s="143">
        <f>O201*H201</f>
        <v>1.2627</v>
      </c>
      <c r="Q201" s="143">
        <v>0.0063</v>
      </c>
      <c r="R201" s="143">
        <f>Q201*H201</f>
        <v>0.013040999999999999</v>
      </c>
      <c r="S201" s="143">
        <v>0</v>
      </c>
      <c r="T201" s="144">
        <f>S201*H201</f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45" t="s">
        <v>223</v>
      </c>
      <c r="AT201" s="145" t="s">
        <v>149</v>
      </c>
      <c r="AU201" s="145" t="s">
        <v>155</v>
      </c>
      <c r="AY201" s="15" t="s">
        <v>146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5" t="s">
        <v>155</v>
      </c>
      <c r="BK201" s="146">
        <f>ROUND(I201*H201,2)</f>
        <v>0</v>
      </c>
      <c r="BL201" s="15" t="s">
        <v>223</v>
      </c>
      <c r="BM201" s="145" t="s">
        <v>373</v>
      </c>
    </row>
    <row r="202" spans="1:65" s="2" customFormat="1" ht="24.2" customHeight="1">
      <c r="A202" s="27"/>
      <c r="B202" s="134"/>
      <c r="C202" s="491" t="s">
        <v>361</v>
      </c>
      <c r="D202" s="491" t="s">
        <v>312</v>
      </c>
      <c r="E202" s="492" t="s">
        <v>375</v>
      </c>
      <c r="F202" s="493" t="s">
        <v>376</v>
      </c>
      <c r="G202" s="494" t="s">
        <v>152</v>
      </c>
      <c r="H202" s="495">
        <v>2.277</v>
      </c>
      <c r="I202" s="382"/>
      <c r="J202" s="496">
        <f>ROUND(I202*H202,2)</f>
        <v>0</v>
      </c>
      <c r="K202" s="493" t="s">
        <v>153</v>
      </c>
      <c r="L202" s="155"/>
      <c r="M202" s="156" t="s">
        <v>1</v>
      </c>
      <c r="N202" s="157" t="s">
        <v>40</v>
      </c>
      <c r="O202" s="143">
        <v>0</v>
      </c>
      <c r="P202" s="143">
        <f>O202*H202</f>
        <v>0</v>
      </c>
      <c r="Q202" s="143">
        <v>0.018</v>
      </c>
      <c r="R202" s="143">
        <f>Q202*H202</f>
        <v>0.040986</v>
      </c>
      <c r="S202" s="143">
        <v>0</v>
      </c>
      <c r="T202" s="144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45" t="s">
        <v>311</v>
      </c>
      <c r="AT202" s="145" t="s">
        <v>312</v>
      </c>
      <c r="AU202" s="145" t="s">
        <v>155</v>
      </c>
      <c r="AY202" s="15" t="s">
        <v>146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5" t="s">
        <v>155</v>
      </c>
      <c r="BK202" s="146">
        <f>ROUND(I202*H202,2)</f>
        <v>0</v>
      </c>
      <c r="BL202" s="15" t="s">
        <v>223</v>
      </c>
      <c r="BM202" s="145" t="s">
        <v>377</v>
      </c>
    </row>
    <row r="203" spans="2:51" s="13" customFormat="1" ht="12">
      <c r="B203" s="147"/>
      <c r="C203" s="481"/>
      <c r="D203" s="483" t="s">
        <v>157</v>
      </c>
      <c r="E203" s="481"/>
      <c r="F203" s="485" t="s">
        <v>592</v>
      </c>
      <c r="G203" s="481"/>
      <c r="H203" s="486">
        <v>2.277</v>
      </c>
      <c r="I203" s="505"/>
      <c r="J203" s="481"/>
      <c r="K203" s="481"/>
      <c r="L203" s="147"/>
      <c r="M203" s="152"/>
      <c r="N203" s="153"/>
      <c r="O203" s="153"/>
      <c r="P203" s="153"/>
      <c r="Q203" s="153"/>
      <c r="R203" s="153"/>
      <c r="S203" s="153"/>
      <c r="T203" s="154"/>
      <c r="AT203" s="149" t="s">
        <v>157</v>
      </c>
      <c r="AU203" s="149" t="s">
        <v>155</v>
      </c>
      <c r="AV203" s="13" t="s">
        <v>155</v>
      </c>
      <c r="AW203" s="13" t="s">
        <v>3</v>
      </c>
      <c r="AX203" s="13" t="s">
        <v>82</v>
      </c>
      <c r="AY203" s="149" t="s">
        <v>146</v>
      </c>
    </row>
    <row r="204" spans="1:65" s="2" customFormat="1" ht="24.2" customHeight="1">
      <c r="A204" s="27"/>
      <c r="B204" s="134"/>
      <c r="C204" s="471" t="s">
        <v>366</v>
      </c>
      <c r="D204" s="471" t="s">
        <v>149</v>
      </c>
      <c r="E204" s="472" t="s">
        <v>380</v>
      </c>
      <c r="F204" s="473" t="s">
        <v>381</v>
      </c>
      <c r="G204" s="474" t="s">
        <v>231</v>
      </c>
      <c r="H204" s="475">
        <v>26.231</v>
      </c>
      <c r="I204" s="381"/>
      <c r="J204" s="476">
        <f>ROUND(I204*H204,2)</f>
        <v>0</v>
      </c>
      <c r="K204" s="473" t="s">
        <v>153</v>
      </c>
      <c r="L204" s="28"/>
      <c r="M204" s="141" t="s">
        <v>1</v>
      </c>
      <c r="N204" s="142" t="s">
        <v>40</v>
      </c>
      <c r="O204" s="143">
        <v>0</v>
      </c>
      <c r="P204" s="143">
        <f>O204*H204</f>
        <v>0</v>
      </c>
      <c r="Q204" s="143">
        <v>0</v>
      </c>
      <c r="R204" s="143">
        <f>Q204*H204</f>
        <v>0</v>
      </c>
      <c r="S204" s="143">
        <v>0</v>
      </c>
      <c r="T204" s="144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45" t="s">
        <v>223</v>
      </c>
      <c r="AT204" s="145" t="s">
        <v>149</v>
      </c>
      <c r="AU204" s="145" t="s">
        <v>155</v>
      </c>
      <c r="AY204" s="15" t="s">
        <v>146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5" t="s">
        <v>155</v>
      </c>
      <c r="BK204" s="146">
        <f>ROUND(I204*H204,2)</f>
        <v>0</v>
      </c>
      <c r="BL204" s="15" t="s">
        <v>223</v>
      </c>
      <c r="BM204" s="145" t="s">
        <v>382</v>
      </c>
    </row>
    <row r="205" spans="2:63" s="12" customFormat="1" ht="22.9" customHeight="1">
      <c r="B205" s="122"/>
      <c r="C205" s="460"/>
      <c r="D205" s="462" t="s">
        <v>73</v>
      </c>
      <c r="E205" s="469" t="s">
        <v>383</v>
      </c>
      <c r="F205" s="469" t="s">
        <v>384</v>
      </c>
      <c r="G205" s="460"/>
      <c r="H205" s="460"/>
      <c r="I205" s="504"/>
      <c r="J205" s="470">
        <f>BK205</f>
        <v>0</v>
      </c>
      <c r="K205" s="460"/>
      <c r="L205" s="122"/>
      <c r="M205" s="126"/>
      <c r="N205" s="127"/>
      <c r="O205" s="127"/>
      <c r="P205" s="128">
        <f>SUM(P206:P217)</f>
        <v>51.173808</v>
      </c>
      <c r="Q205" s="127"/>
      <c r="R205" s="128">
        <f>SUM(R206:R217)</f>
        <v>0.26743133999999996</v>
      </c>
      <c r="S205" s="127"/>
      <c r="T205" s="129">
        <f>SUM(T206:T217)</f>
        <v>0.186954</v>
      </c>
      <c r="AR205" s="123" t="s">
        <v>155</v>
      </c>
      <c r="AT205" s="130" t="s">
        <v>73</v>
      </c>
      <c r="AU205" s="130" t="s">
        <v>82</v>
      </c>
      <c r="AY205" s="123" t="s">
        <v>146</v>
      </c>
      <c r="BK205" s="131">
        <f>SUM(BK206:BK217)</f>
        <v>0</v>
      </c>
    </row>
    <row r="206" spans="1:65" s="2" customFormat="1" ht="24.2" customHeight="1">
      <c r="A206" s="27"/>
      <c r="B206" s="134"/>
      <c r="C206" s="471" t="s">
        <v>370</v>
      </c>
      <c r="D206" s="471" t="s">
        <v>149</v>
      </c>
      <c r="E206" s="472" t="s">
        <v>386</v>
      </c>
      <c r="F206" s="473" t="s">
        <v>387</v>
      </c>
      <c r="G206" s="474" t="s">
        <v>152</v>
      </c>
      <c r="H206" s="475">
        <v>34.155</v>
      </c>
      <c r="I206" s="381"/>
      <c r="J206" s="476">
        <f>ROUND(I206*H206,2)</f>
        <v>0</v>
      </c>
      <c r="K206" s="473" t="s">
        <v>153</v>
      </c>
      <c r="L206" s="28"/>
      <c r="M206" s="141" t="s">
        <v>1</v>
      </c>
      <c r="N206" s="142" t="s">
        <v>40</v>
      </c>
      <c r="O206" s="143">
        <v>0.058</v>
      </c>
      <c r="P206" s="143">
        <f>O206*H206</f>
        <v>1.9809900000000003</v>
      </c>
      <c r="Q206" s="143">
        <v>3E-05</v>
      </c>
      <c r="R206" s="143">
        <f>Q206*H206</f>
        <v>0.00102465</v>
      </c>
      <c r="S206" s="143">
        <v>0</v>
      </c>
      <c r="T206" s="144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45" t="s">
        <v>223</v>
      </c>
      <c r="AT206" s="145" t="s">
        <v>149</v>
      </c>
      <c r="AU206" s="145" t="s">
        <v>155</v>
      </c>
      <c r="AY206" s="15" t="s">
        <v>146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5" t="s">
        <v>155</v>
      </c>
      <c r="BK206" s="146">
        <f>ROUND(I206*H206,2)</f>
        <v>0</v>
      </c>
      <c r="BL206" s="15" t="s">
        <v>223</v>
      </c>
      <c r="BM206" s="145" t="s">
        <v>388</v>
      </c>
    </row>
    <row r="207" spans="2:51" s="13" customFormat="1" ht="12">
      <c r="B207" s="147"/>
      <c r="C207" s="481"/>
      <c r="D207" s="483" t="s">
        <v>157</v>
      </c>
      <c r="E207" s="484" t="s">
        <v>1</v>
      </c>
      <c r="F207" s="485" t="s">
        <v>641</v>
      </c>
      <c r="G207" s="481"/>
      <c r="H207" s="486">
        <v>34.155</v>
      </c>
      <c r="I207" s="505"/>
      <c r="J207" s="481"/>
      <c r="K207" s="481"/>
      <c r="L207" s="147"/>
      <c r="M207" s="152"/>
      <c r="N207" s="153"/>
      <c r="O207" s="153"/>
      <c r="P207" s="153"/>
      <c r="Q207" s="153"/>
      <c r="R207" s="153"/>
      <c r="S207" s="153"/>
      <c r="T207" s="154"/>
      <c r="AT207" s="149" t="s">
        <v>157</v>
      </c>
      <c r="AU207" s="149" t="s">
        <v>155</v>
      </c>
      <c r="AV207" s="13" t="s">
        <v>155</v>
      </c>
      <c r="AW207" s="13" t="s">
        <v>30</v>
      </c>
      <c r="AX207" s="13" t="s">
        <v>82</v>
      </c>
      <c r="AY207" s="149" t="s">
        <v>146</v>
      </c>
    </row>
    <row r="208" spans="1:65" s="2" customFormat="1" ht="24.2" customHeight="1">
      <c r="A208" s="27"/>
      <c r="B208" s="134"/>
      <c r="C208" s="471" t="s">
        <v>374</v>
      </c>
      <c r="D208" s="471" t="s">
        <v>149</v>
      </c>
      <c r="E208" s="472" t="s">
        <v>391</v>
      </c>
      <c r="F208" s="473" t="s">
        <v>392</v>
      </c>
      <c r="G208" s="474" t="s">
        <v>152</v>
      </c>
      <c r="H208" s="475">
        <v>34.155</v>
      </c>
      <c r="I208" s="381"/>
      <c r="J208" s="476">
        <f>ROUND(I208*H208,2)</f>
        <v>0</v>
      </c>
      <c r="K208" s="473" t="s">
        <v>153</v>
      </c>
      <c r="L208" s="28"/>
      <c r="M208" s="141" t="s">
        <v>1</v>
      </c>
      <c r="N208" s="142" t="s">
        <v>40</v>
      </c>
      <c r="O208" s="143">
        <v>0.192</v>
      </c>
      <c r="P208" s="143">
        <f>O208*H208</f>
        <v>6.55776</v>
      </c>
      <c r="Q208" s="143">
        <v>0.00455</v>
      </c>
      <c r="R208" s="143">
        <f>Q208*H208</f>
        <v>0.15540525000000002</v>
      </c>
      <c r="S208" s="143">
        <v>0</v>
      </c>
      <c r="T208" s="144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45" t="s">
        <v>223</v>
      </c>
      <c r="AT208" s="145" t="s">
        <v>149</v>
      </c>
      <c r="AU208" s="145" t="s">
        <v>155</v>
      </c>
      <c r="AY208" s="15" t="s">
        <v>146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5" t="s">
        <v>155</v>
      </c>
      <c r="BK208" s="146">
        <f>ROUND(I208*H208,2)</f>
        <v>0</v>
      </c>
      <c r="BL208" s="15" t="s">
        <v>223</v>
      </c>
      <c r="BM208" s="145" t="s">
        <v>393</v>
      </c>
    </row>
    <row r="209" spans="1:65" s="2" customFormat="1" ht="24.2" customHeight="1">
      <c r="A209" s="27"/>
      <c r="B209" s="134"/>
      <c r="C209" s="471" t="s">
        <v>379</v>
      </c>
      <c r="D209" s="471" t="s">
        <v>149</v>
      </c>
      <c r="E209" s="472" t="s">
        <v>400</v>
      </c>
      <c r="F209" s="473" t="s">
        <v>401</v>
      </c>
      <c r="G209" s="474" t="s">
        <v>152</v>
      </c>
      <c r="H209" s="475">
        <v>62.318</v>
      </c>
      <c r="I209" s="381"/>
      <c r="J209" s="476">
        <f>ROUND(I209*H209,2)</f>
        <v>0</v>
      </c>
      <c r="K209" s="473" t="s">
        <v>153</v>
      </c>
      <c r="L209" s="28"/>
      <c r="M209" s="141" t="s">
        <v>1</v>
      </c>
      <c r="N209" s="142" t="s">
        <v>40</v>
      </c>
      <c r="O209" s="143">
        <v>0.255</v>
      </c>
      <c r="P209" s="143">
        <f>O209*H209</f>
        <v>15.89109</v>
      </c>
      <c r="Q209" s="143">
        <v>0</v>
      </c>
      <c r="R209" s="143">
        <f>Q209*H209</f>
        <v>0</v>
      </c>
      <c r="S209" s="143">
        <v>0.003</v>
      </c>
      <c r="T209" s="144">
        <f>S209*H209</f>
        <v>0.186954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45" t="s">
        <v>223</v>
      </c>
      <c r="AT209" s="145" t="s">
        <v>149</v>
      </c>
      <c r="AU209" s="145" t="s">
        <v>155</v>
      </c>
      <c r="AY209" s="15" t="s">
        <v>146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5" t="s">
        <v>155</v>
      </c>
      <c r="BK209" s="146">
        <f>ROUND(I209*H209,2)</f>
        <v>0</v>
      </c>
      <c r="BL209" s="15" t="s">
        <v>223</v>
      </c>
      <c r="BM209" s="145" t="s">
        <v>402</v>
      </c>
    </row>
    <row r="210" spans="2:51" s="13" customFormat="1" ht="12">
      <c r="B210" s="147"/>
      <c r="C210" s="481"/>
      <c r="D210" s="483" t="s">
        <v>157</v>
      </c>
      <c r="E210" s="484" t="s">
        <v>1</v>
      </c>
      <c r="F210" s="485" t="s">
        <v>642</v>
      </c>
      <c r="G210" s="481"/>
      <c r="H210" s="486">
        <v>62.318</v>
      </c>
      <c r="I210" s="505"/>
      <c r="J210" s="481"/>
      <c r="K210" s="481"/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155</v>
      </c>
      <c r="AV210" s="13" t="s">
        <v>155</v>
      </c>
      <c r="AW210" s="13" t="s">
        <v>30</v>
      </c>
      <c r="AX210" s="13" t="s">
        <v>82</v>
      </c>
      <c r="AY210" s="149" t="s">
        <v>146</v>
      </c>
    </row>
    <row r="211" spans="1:65" s="2" customFormat="1" ht="16.5" customHeight="1">
      <c r="A211" s="27"/>
      <c r="B211" s="134"/>
      <c r="C211" s="471" t="s">
        <v>385</v>
      </c>
      <c r="D211" s="471" t="s">
        <v>149</v>
      </c>
      <c r="E211" s="472" t="s">
        <v>405</v>
      </c>
      <c r="F211" s="473" t="s">
        <v>406</v>
      </c>
      <c r="G211" s="474" t="s">
        <v>152</v>
      </c>
      <c r="H211" s="475">
        <v>34.155</v>
      </c>
      <c r="I211" s="381"/>
      <c r="J211" s="476">
        <f>ROUND(I211*H211,2)</f>
        <v>0</v>
      </c>
      <c r="K211" s="473" t="s">
        <v>153</v>
      </c>
      <c r="L211" s="28"/>
      <c r="M211" s="141" t="s">
        <v>1</v>
      </c>
      <c r="N211" s="142" t="s">
        <v>40</v>
      </c>
      <c r="O211" s="143">
        <v>0.233</v>
      </c>
      <c r="P211" s="143">
        <f>O211*H211</f>
        <v>7.958115</v>
      </c>
      <c r="Q211" s="143">
        <v>0.0003</v>
      </c>
      <c r="R211" s="143">
        <f>Q211*H211</f>
        <v>0.010246499999999999</v>
      </c>
      <c r="S211" s="143">
        <v>0</v>
      </c>
      <c r="T211" s="144">
        <f>S211*H211</f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45" t="s">
        <v>223</v>
      </c>
      <c r="AT211" s="145" t="s">
        <v>149</v>
      </c>
      <c r="AU211" s="145" t="s">
        <v>155</v>
      </c>
      <c r="AY211" s="15" t="s">
        <v>146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5" t="s">
        <v>155</v>
      </c>
      <c r="BK211" s="146">
        <f>ROUND(I211*H211,2)</f>
        <v>0</v>
      </c>
      <c r="BL211" s="15" t="s">
        <v>223</v>
      </c>
      <c r="BM211" s="145" t="s">
        <v>407</v>
      </c>
    </row>
    <row r="212" spans="1:65" s="2" customFormat="1" ht="16.5" customHeight="1">
      <c r="A212" s="27"/>
      <c r="B212" s="134"/>
      <c r="C212" s="491" t="s">
        <v>390</v>
      </c>
      <c r="D212" s="491" t="s">
        <v>312</v>
      </c>
      <c r="E212" s="492" t="s">
        <v>409</v>
      </c>
      <c r="F212" s="493" t="s">
        <v>410</v>
      </c>
      <c r="G212" s="494" t="s">
        <v>152</v>
      </c>
      <c r="H212" s="495">
        <v>37.571</v>
      </c>
      <c r="I212" s="382"/>
      <c r="J212" s="496">
        <f>ROUND(I212*H212,2)</f>
        <v>0</v>
      </c>
      <c r="K212" s="493" t="s">
        <v>153</v>
      </c>
      <c r="L212" s="155"/>
      <c r="M212" s="156" t="s">
        <v>1</v>
      </c>
      <c r="N212" s="157" t="s">
        <v>40</v>
      </c>
      <c r="O212" s="143">
        <v>0</v>
      </c>
      <c r="P212" s="143">
        <f>O212*H212</f>
        <v>0</v>
      </c>
      <c r="Q212" s="143">
        <v>0.00264</v>
      </c>
      <c r="R212" s="143">
        <f>Q212*H212</f>
        <v>0.09918743999999999</v>
      </c>
      <c r="S212" s="143">
        <v>0</v>
      </c>
      <c r="T212" s="144">
        <f>S212*H212</f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45" t="s">
        <v>311</v>
      </c>
      <c r="AT212" s="145" t="s">
        <v>312</v>
      </c>
      <c r="AU212" s="145" t="s">
        <v>155</v>
      </c>
      <c r="AY212" s="15" t="s">
        <v>146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5" t="s">
        <v>155</v>
      </c>
      <c r="BK212" s="146">
        <f>ROUND(I212*H212,2)</f>
        <v>0</v>
      </c>
      <c r="BL212" s="15" t="s">
        <v>223</v>
      </c>
      <c r="BM212" s="145" t="s">
        <v>411</v>
      </c>
    </row>
    <row r="213" spans="2:51" s="13" customFormat="1" ht="12">
      <c r="B213" s="147"/>
      <c r="C213" s="481"/>
      <c r="D213" s="483" t="s">
        <v>157</v>
      </c>
      <c r="E213" s="481"/>
      <c r="F213" s="485" t="s">
        <v>643</v>
      </c>
      <c r="G213" s="481"/>
      <c r="H213" s="486">
        <v>37.571</v>
      </c>
      <c r="I213" s="505"/>
      <c r="J213" s="481"/>
      <c r="K213" s="481"/>
      <c r="L213" s="147"/>
      <c r="M213" s="152"/>
      <c r="N213" s="153"/>
      <c r="O213" s="153"/>
      <c r="P213" s="153"/>
      <c r="Q213" s="153"/>
      <c r="R213" s="153"/>
      <c r="S213" s="153"/>
      <c r="T213" s="154"/>
      <c r="AT213" s="149" t="s">
        <v>157</v>
      </c>
      <c r="AU213" s="149" t="s">
        <v>155</v>
      </c>
      <c r="AV213" s="13" t="s">
        <v>155</v>
      </c>
      <c r="AW213" s="13" t="s">
        <v>3</v>
      </c>
      <c r="AX213" s="13" t="s">
        <v>82</v>
      </c>
      <c r="AY213" s="149" t="s">
        <v>146</v>
      </c>
    </row>
    <row r="214" spans="1:65" s="2" customFormat="1" ht="24.2" customHeight="1">
      <c r="A214" s="27"/>
      <c r="B214" s="134"/>
      <c r="C214" s="471" t="s">
        <v>394</v>
      </c>
      <c r="D214" s="471" t="s">
        <v>149</v>
      </c>
      <c r="E214" s="472" t="s">
        <v>414</v>
      </c>
      <c r="F214" s="473" t="s">
        <v>415</v>
      </c>
      <c r="G214" s="474" t="s">
        <v>184</v>
      </c>
      <c r="H214" s="475">
        <v>23.909</v>
      </c>
      <c r="I214" s="381"/>
      <c r="J214" s="476">
        <f>ROUND(I214*H214,2)</f>
        <v>0</v>
      </c>
      <c r="K214" s="473" t="s">
        <v>153</v>
      </c>
      <c r="L214" s="28"/>
      <c r="M214" s="141" t="s">
        <v>1</v>
      </c>
      <c r="N214" s="142" t="s">
        <v>40</v>
      </c>
      <c r="O214" s="143">
        <v>0.117</v>
      </c>
      <c r="P214" s="143">
        <f>O214*H214</f>
        <v>2.797353</v>
      </c>
      <c r="Q214" s="143">
        <v>0</v>
      </c>
      <c r="R214" s="143">
        <f>Q214*H214</f>
        <v>0</v>
      </c>
      <c r="S214" s="143">
        <v>0</v>
      </c>
      <c r="T214" s="144">
        <f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45" t="s">
        <v>223</v>
      </c>
      <c r="AT214" s="145" t="s">
        <v>149</v>
      </c>
      <c r="AU214" s="145" t="s">
        <v>155</v>
      </c>
      <c r="AY214" s="15" t="s">
        <v>146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5" t="s">
        <v>155</v>
      </c>
      <c r="BK214" s="146">
        <f>ROUND(I214*H214,2)</f>
        <v>0</v>
      </c>
      <c r="BL214" s="15" t="s">
        <v>223</v>
      </c>
      <c r="BM214" s="145" t="s">
        <v>416</v>
      </c>
    </row>
    <row r="215" spans="2:51" s="13" customFormat="1" ht="12">
      <c r="B215" s="147"/>
      <c r="C215" s="481"/>
      <c r="D215" s="483" t="s">
        <v>157</v>
      </c>
      <c r="E215" s="484" t="s">
        <v>1</v>
      </c>
      <c r="F215" s="485" t="s">
        <v>644</v>
      </c>
      <c r="G215" s="481"/>
      <c r="H215" s="486">
        <v>23.909</v>
      </c>
      <c r="I215" s="505"/>
      <c r="J215" s="481"/>
      <c r="K215" s="481"/>
      <c r="L215" s="147"/>
      <c r="M215" s="152"/>
      <c r="N215" s="153"/>
      <c r="O215" s="153"/>
      <c r="P215" s="153"/>
      <c r="Q215" s="153"/>
      <c r="R215" s="153"/>
      <c r="S215" s="153"/>
      <c r="T215" s="154"/>
      <c r="AT215" s="149" t="s">
        <v>157</v>
      </c>
      <c r="AU215" s="149" t="s">
        <v>155</v>
      </c>
      <c r="AV215" s="13" t="s">
        <v>155</v>
      </c>
      <c r="AW215" s="13" t="s">
        <v>30</v>
      </c>
      <c r="AX215" s="13" t="s">
        <v>82</v>
      </c>
      <c r="AY215" s="149" t="s">
        <v>146</v>
      </c>
    </row>
    <row r="216" spans="1:65" s="2" customFormat="1" ht="16.5" customHeight="1">
      <c r="A216" s="27"/>
      <c r="B216" s="134"/>
      <c r="C216" s="471" t="s">
        <v>474</v>
      </c>
      <c r="D216" s="471" t="s">
        <v>149</v>
      </c>
      <c r="E216" s="472" t="s">
        <v>419</v>
      </c>
      <c r="F216" s="473" t="s">
        <v>420</v>
      </c>
      <c r="G216" s="474" t="s">
        <v>184</v>
      </c>
      <c r="H216" s="475">
        <v>52.25</v>
      </c>
      <c r="I216" s="381"/>
      <c r="J216" s="476">
        <f>ROUND(I216*H216,2)</f>
        <v>0</v>
      </c>
      <c r="K216" s="473" t="s">
        <v>153</v>
      </c>
      <c r="L216" s="28"/>
      <c r="M216" s="141" t="s">
        <v>1</v>
      </c>
      <c r="N216" s="142" t="s">
        <v>40</v>
      </c>
      <c r="O216" s="143">
        <v>0.306</v>
      </c>
      <c r="P216" s="143">
        <f>O216*H216</f>
        <v>15.9885</v>
      </c>
      <c r="Q216" s="143">
        <v>3E-05</v>
      </c>
      <c r="R216" s="143">
        <f>Q216*H216</f>
        <v>0.0015675</v>
      </c>
      <c r="S216" s="143">
        <v>0</v>
      </c>
      <c r="T216" s="144">
        <f>S216*H216</f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45" t="s">
        <v>223</v>
      </c>
      <c r="AT216" s="145" t="s">
        <v>149</v>
      </c>
      <c r="AU216" s="145" t="s">
        <v>155</v>
      </c>
      <c r="AY216" s="15" t="s">
        <v>146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5" t="s">
        <v>155</v>
      </c>
      <c r="BK216" s="146">
        <f>ROUND(I216*H216,2)</f>
        <v>0</v>
      </c>
      <c r="BL216" s="15" t="s">
        <v>223</v>
      </c>
      <c r="BM216" s="145" t="s">
        <v>645</v>
      </c>
    </row>
    <row r="217" spans="1:65" s="2" customFormat="1" ht="24.2" customHeight="1">
      <c r="A217" s="27"/>
      <c r="B217" s="134"/>
      <c r="C217" s="471" t="s">
        <v>399</v>
      </c>
      <c r="D217" s="471" t="s">
        <v>149</v>
      </c>
      <c r="E217" s="472" t="s">
        <v>423</v>
      </c>
      <c r="F217" s="473" t="s">
        <v>424</v>
      </c>
      <c r="G217" s="474" t="s">
        <v>231</v>
      </c>
      <c r="H217" s="475">
        <v>464.008</v>
      </c>
      <c r="I217" s="381"/>
      <c r="J217" s="476">
        <f>ROUND(I217*H217,2)</f>
        <v>0</v>
      </c>
      <c r="K217" s="473" t="s">
        <v>153</v>
      </c>
      <c r="L217" s="28"/>
      <c r="M217" s="141" t="s">
        <v>1</v>
      </c>
      <c r="N217" s="142" t="s">
        <v>40</v>
      </c>
      <c r="O217" s="143">
        <v>0</v>
      </c>
      <c r="P217" s="143">
        <f>O217*H217</f>
        <v>0</v>
      </c>
      <c r="Q217" s="143">
        <v>0</v>
      </c>
      <c r="R217" s="143">
        <f>Q217*H217</f>
        <v>0</v>
      </c>
      <c r="S217" s="143">
        <v>0</v>
      </c>
      <c r="T217" s="144">
        <f>S217*H217</f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45" t="s">
        <v>223</v>
      </c>
      <c r="AT217" s="145" t="s">
        <v>149</v>
      </c>
      <c r="AU217" s="145" t="s">
        <v>155</v>
      </c>
      <c r="AY217" s="15" t="s">
        <v>146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5" t="s">
        <v>155</v>
      </c>
      <c r="BK217" s="146">
        <f>ROUND(I217*H217,2)</f>
        <v>0</v>
      </c>
      <c r="BL217" s="15" t="s">
        <v>223</v>
      </c>
      <c r="BM217" s="145" t="s">
        <v>425</v>
      </c>
    </row>
    <row r="218" spans="2:63" s="12" customFormat="1" ht="22.9" customHeight="1">
      <c r="B218" s="122"/>
      <c r="C218" s="460"/>
      <c r="D218" s="462" t="s">
        <v>73</v>
      </c>
      <c r="E218" s="469" t="s">
        <v>426</v>
      </c>
      <c r="F218" s="469" t="s">
        <v>427</v>
      </c>
      <c r="G218" s="460"/>
      <c r="H218" s="460"/>
      <c r="I218" s="504"/>
      <c r="J218" s="470">
        <f>BK218</f>
        <v>0</v>
      </c>
      <c r="K218" s="460"/>
      <c r="L218" s="122"/>
      <c r="M218" s="126"/>
      <c r="N218" s="127"/>
      <c r="O218" s="127"/>
      <c r="P218" s="128">
        <f>SUM(P219:P223)</f>
        <v>7.779240000000001</v>
      </c>
      <c r="Q218" s="127"/>
      <c r="R218" s="128">
        <f>SUM(R219:R223)</f>
        <v>0.2186352</v>
      </c>
      <c r="S218" s="127"/>
      <c r="T218" s="129">
        <f>SUM(T219:T223)</f>
        <v>0</v>
      </c>
      <c r="AR218" s="123" t="s">
        <v>155</v>
      </c>
      <c r="AT218" s="130" t="s">
        <v>73</v>
      </c>
      <c r="AU218" s="130" t="s">
        <v>82</v>
      </c>
      <c r="AY218" s="123" t="s">
        <v>146</v>
      </c>
      <c r="BK218" s="131">
        <f>SUM(BK219:BK223)</f>
        <v>0</v>
      </c>
    </row>
    <row r="219" spans="1:65" s="2" customFormat="1" ht="16.5" customHeight="1">
      <c r="A219" s="27"/>
      <c r="B219" s="134"/>
      <c r="C219" s="471" t="s">
        <v>404</v>
      </c>
      <c r="D219" s="471" t="s">
        <v>149</v>
      </c>
      <c r="E219" s="472" t="s">
        <v>429</v>
      </c>
      <c r="F219" s="473" t="s">
        <v>430</v>
      </c>
      <c r="G219" s="474" t="s">
        <v>152</v>
      </c>
      <c r="H219" s="475">
        <v>11.34</v>
      </c>
      <c r="I219" s="381"/>
      <c r="J219" s="476">
        <f>ROUND(I219*H219,2)</f>
        <v>0</v>
      </c>
      <c r="K219" s="473" t="s">
        <v>153</v>
      </c>
      <c r="L219" s="28"/>
      <c r="M219" s="141" t="s">
        <v>1</v>
      </c>
      <c r="N219" s="142" t="s">
        <v>40</v>
      </c>
      <c r="O219" s="143">
        <v>0.044</v>
      </c>
      <c r="P219" s="143">
        <f>O219*H219</f>
        <v>0.49895999999999996</v>
      </c>
      <c r="Q219" s="143">
        <v>0.0003</v>
      </c>
      <c r="R219" s="143">
        <f>Q219*H219</f>
        <v>0.0034019999999999996</v>
      </c>
      <c r="S219" s="143">
        <v>0</v>
      </c>
      <c r="T219" s="144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45" t="s">
        <v>223</v>
      </c>
      <c r="AT219" s="145" t="s">
        <v>149</v>
      </c>
      <c r="AU219" s="145" t="s">
        <v>155</v>
      </c>
      <c r="AY219" s="15" t="s">
        <v>146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5" t="s">
        <v>155</v>
      </c>
      <c r="BK219" s="146">
        <f>ROUND(I219*H219,2)</f>
        <v>0</v>
      </c>
      <c r="BL219" s="15" t="s">
        <v>223</v>
      </c>
      <c r="BM219" s="145" t="s">
        <v>431</v>
      </c>
    </row>
    <row r="220" spans="1:65" s="2" customFormat="1" ht="33" customHeight="1">
      <c r="A220" s="27"/>
      <c r="B220" s="134"/>
      <c r="C220" s="471" t="s">
        <v>408</v>
      </c>
      <c r="D220" s="471" t="s">
        <v>149</v>
      </c>
      <c r="E220" s="472" t="s">
        <v>433</v>
      </c>
      <c r="F220" s="473" t="s">
        <v>434</v>
      </c>
      <c r="G220" s="474" t="s">
        <v>152</v>
      </c>
      <c r="H220" s="475">
        <v>11.34</v>
      </c>
      <c r="I220" s="381"/>
      <c r="J220" s="476">
        <f>ROUND(I220*H220,2)</f>
        <v>0</v>
      </c>
      <c r="K220" s="473" t="s">
        <v>153</v>
      </c>
      <c r="L220" s="28"/>
      <c r="M220" s="141" t="s">
        <v>1</v>
      </c>
      <c r="N220" s="142" t="s">
        <v>40</v>
      </c>
      <c r="O220" s="143">
        <v>0.642</v>
      </c>
      <c r="P220" s="143">
        <f>O220*H220</f>
        <v>7.28028</v>
      </c>
      <c r="Q220" s="143">
        <v>0.006</v>
      </c>
      <c r="R220" s="143">
        <f>Q220*H220</f>
        <v>0.06804</v>
      </c>
      <c r="S220" s="143">
        <v>0</v>
      </c>
      <c r="T220" s="144">
        <f>S220*H220</f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45" t="s">
        <v>223</v>
      </c>
      <c r="AT220" s="145" t="s">
        <v>149</v>
      </c>
      <c r="AU220" s="145" t="s">
        <v>155</v>
      </c>
      <c r="AY220" s="15" t="s">
        <v>146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5" t="s">
        <v>155</v>
      </c>
      <c r="BK220" s="146">
        <f>ROUND(I220*H220,2)</f>
        <v>0</v>
      </c>
      <c r="BL220" s="15" t="s">
        <v>223</v>
      </c>
      <c r="BM220" s="145" t="s">
        <v>435</v>
      </c>
    </row>
    <row r="221" spans="1:65" s="2" customFormat="1" ht="16.5" customHeight="1">
      <c r="A221" s="27"/>
      <c r="B221" s="134"/>
      <c r="C221" s="491" t="s">
        <v>413</v>
      </c>
      <c r="D221" s="491" t="s">
        <v>312</v>
      </c>
      <c r="E221" s="492" t="s">
        <v>437</v>
      </c>
      <c r="F221" s="493" t="s">
        <v>438</v>
      </c>
      <c r="G221" s="494" t="s">
        <v>152</v>
      </c>
      <c r="H221" s="495">
        <v>12.474</v>
      </c>
      <c r="I221" s="382"/>
      <c r="J221" s="496">
        <f>ROUND(I221*H221,2)</f>
        <v>0</v>
      </c>
      <c r="K221" s="493" t="s">
        <v>153</v>
      </c>
      <c r="L221" s="155"/>
      <c r="M221" s="156" t="s">
        <v>1</v>
      </c>
      <c r="N221" s="157" t="s">
        <v>40</v>
      </c>
      <c r="O221" s="143">
        <v>0</v>
      </c>
      <c r="P221" s="143">
        <f>O221*H221</f>
        <v>0</v>
      </c>
      <c r="Q221" s="143">
        <v>0.0118</v>
      </c>
      <c r="R221" s="143">
        <f>Q221*H221</f>
        <v>0.1471932</v>
      </c>
      <c r="S221" s="143">
        <v>0</v>
      </c>
      <c r="T221" s="144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45" t="s">
        <v>311</v>
      </c>
      <c r="AT221" s="145" t="s">
        <v>312</v>
      </c>
      <c r="AU221" s="145" t="s">
        <v>155</v>
      </c>
      <c r="AY221" s="15" t="s">
        <v>146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5" t="s">
        <v>155</v>
      </c>
      <c r="BK221" s="146">
        <f>ROUND(I221*H221,2)</f>
        <v>0</v>
      </c>
      <c r="BL221" s="15" t="s">
        <v>223</v>
      </c>
      <c r="BM221" s="145" t="s">
        <v>439</v>
      </c>
    </row>
    <row r="222" spans="2:51" s="13" customFormat="1" ht="12">
      <c r="B222" s="147"/>
      <c r="C222" s="481"/>
      <c r="D222" s="483" t="s">
        <v>157</v>
      </c>
      <c r="E222" s="481"/>
      <c r="F222" s="485" t="s">
        <v>646</v>
      </c>
      <c r="G222" s="481"/>
      <c r="H222" s="486">
        <v>12.474</v>
      </c>
      <c r="I222" s="505"/>
      <c r="J222" s="481"/>
      <c r="K222" s="481"/>
      <c r="L222" s="147"/>
      <c r="M222" s="152"/>
      <c r="N222" s="153"/>
      <c r="O222" s="153"/>
      <c r="P222" s="153"/>
      <c r="Q222" s="153"/>
      <c r="R222" s="153"/>
      <c r="S222" s="153"/>
      <c r="T222" s="154"/>
      <c r="AT222" s="149" t="s">
        <v>157</v>
      </c>
      <c r="AU222" s="149" t="s">
        <v>155</v>
      </c>
      <c r="AV222" s="13" t="s">
        <v>155</v>
      </c>
      <c r="AW222" s="13" t="s">
        <v>3</v>
      </c>
      <c r="AX222" s="13" t="s">
        <v>82</v>
      </c>
      <c r="AY222" s="149" t="s">
        <v>146</v>
      </c>
    </row>
    <row r="223" spans="1:65" s="2" customFormat="1" ht="24.2" customHeight="1">
      <c r="A223" s="27"/>
      <c r="B223" s="134"/>
      <c r="C223" s="471" t="s">
        <v>422</v>
      </c>
      <c r="D223" s="471" t="s">
        <v>149</v>
      </c>
      <c r="E223" s="472" t="s">
        <v>442</v>
      </c>
      <c r="F223" s="473" t="s">
        <v>443</v>
      </c>
      <c r="G223" s="474" t="s">
        <v>231</v>
      </c>
      <c r="H223" s="475">
        <v>121.213</v>
      </c>
      <c r="I223" s="381"/>
      <c r="J223" s="476">
        <f>ROUND(I223*H223,2)</f>
        <v>0</v>
      </c>
      <c r="K223" s="473" t="s">
        <v>153</v>
      </c>
      <c r="L223" s="28"/>
      <c r="M223" s="141" t="s">
        <v>1</v>
      </c>
      <c r="N223" s="142" t="s">
        <v>40</v>
      </c>
      <c r="O223" s="143">
        <v>0</v>
      </c>
      <c r="P223" s="143">
        <f>O223*H223</f>
        <v>0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45" t="s">
        <v>223</v>
      </c>
      <c r="AT223" s="145" t="s">
        <v>149</v>
      </c>
      <c r="AU223" s="145" t="s">
        <v>155</v>
      </c>
      <c r="AY223" s="15" t="s">
        <v>146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5" t="s">
        <v>155</v>
      </c>
      <c r="BK223" s="146">
        <f>ROUND(I223*H223,2)</f>
        <v>0</v>
      </c>
      <c r="BL223" s="15" t="s">
        <v>223</v>
      </c>
      <c r="BM223" s="145" t="s">
        <v>444</v>
      </c>
    </row>
    <row r="224" spans="2:63" s="12" customFormat="1" ht="22.9" customHeight="1">
      <c r="B224" s="122"/>
      <c r="C224" s="460"/>
      <c r="D224" s="462" t="s">
        <v>73</v>
      </c>
      <c r="E224" s="469" t="s">
        <v>445</v>
      </c>
      <c r="F224" s="469" t="s">
        <v>446</v>
      </c>
      <c r="G224" s="460"/>
      <c r="H224" s="460"/>
      <c r="I224" s="504"/>
      <c r="J224" s="470">
        <f>BK224</f>
        <v>0</v>
      </c>
      <c r="K224" s="460"/>
      <c r="L224" s="122"/>
      <c r="M224" s="126"/>
      <c r="N224" s="127"/>
      <c r="O224" s="127"/>
      <c r="P224" s="128">
        <f>SUM(P225:P232)</f>
        <v>40.0223</v>
      </c>
      <c r="Q224" s="127"/>
      <c r="R224" s="128">
        <f>SUM(R225:R232)</f>
        <v>0.07663</v>
      </c>
      <c r="S224" s="127"/>
      <c r="T224" s="129">
        <f>SUM(T225:T232)</f>
        <v>0</v>
      </c>
      <c r="AR224" s="123" t="s">
        <v>155</v>
      </c>
      <c r="AT224" s="130" t="s">
        <v>73</v>
      </c>
      <c r="AU224" s="130" t="s">
        <v>82</v>
      </c>
      <c r="AY224" s="123" t="s">
        <v>146</v>
      </c>
      <c r="BK224" s="131">
        <f>SUM(BK225:BK232)</f>
        <v>0</v>
      </c>
    </row>
    <row r="225" spans="1:65" s="2" customFormat="1" ht="16.5" customHeight="1">
      <c r="A225" s="27"/>
      <c r="B225" s="134"/>
      <c r="C225" s="471" t="s">
        <v>428</v>
      </c>
      <c r="D225" s="471" t="s">
        <v>149</v>
      </c>
      <c r="E225" s="472" t="s">
        <v>448</v>
      </c>
      <c r="F225" s="473" t="s">
        <v>449</v>
      </c>
      <c r="G225" s="474" t="s">
        <v>152</v>
      </c>
      <c r="H225" s="475">
        <v>8.4</v>
      </c>
      <c r="I225" s="381"/>
      <c r="J225" s="476">
        <f>ROUND(I225*H225,2)</f>
        <v>0</v>
      </c>
      <c r="K225" s="473" t="s">
        <v>153</v>
      </c>
      <c r="L225" s="28"/>
      <c r="M225" s="141" t="s">
        <v>1</v>
      </c>
      <c r="N225" s="142" t="s">
        <v>40</v>
      </c>
      <c r="O225" s="143">
        <v>0.1</v>
      </c>
      <c r="P225" s="143">
        <f>O225*H225</f>
        <v>0.8400000000000001</v>
      </c>
      <c r="Q225" s="143">
        <v>7E-05</v>
      </c>
      <c r="R225" s="143">
        <f>Q225*H225</f>
        <v>0.000588</v>
      </c>
      <c r="S225" s="143">
        <v>0</v>
      </c>
      <c r="T225" s="144">
        <f>S225*H225</f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45" t="s">
        <v>223</v>
      </c>
      <c r="AT225" s="145" t="s">
        <v>149</v>
      </c>
      <c r="AU225" s="145" t="s">
        <v>155</v>
      </c>
      <c r="AY225" s="15" t="s">
        <v>146</v>
      </c>
      <c r="BE225" s="146">
        <f>IF(N225="základní",J225,0)</f>
        <v>0</v>
      </c>
      <c r="BF225" s="146">
        <f>IF(N225="snížená",J225,0)</f>
        <v>0</v>
      </c>
      <c r="BG225" s="146">
        <f>IF(N225="zákl. přenesená",J225,0)</f>
        <v>0</v>
      </c>
      <c r="BH225" s="146">
        <f>IF(N225="sníž. přenesená",J225,0)</f>
        <v>0</v>
      </c>
      <c r="BI225" s="146">
        <f>IF(N225="nulová",J225,0)</f>
        <v>0</v>
      </c>
      <c r="BJ225" s="15" t="s">
        <v>155</v>
      </c>
      <c r="BK225" s="146">
        <f>ROUND(I225*H225,2)</f>
        <v>0</v>
      </c>
      <c r="BL225" s="15" t="s">
        <v>223</v>
      </c>
      <c r="BM225" s="145" t="s">
        <v>450</v>
      </c>
    </row>
    <row r="226" spans="2:51" s="13" customFormat="1" ht="12">
      <c r="B226" s="147"/>
      <c r="C226" s="481"/>
      <c r="D226" s="483" t="s">
        <v>157</v>
      </c>
      <c r="E226" s="484" t="s">
        <v>1</v>
      </c>
      <c r="F226" s="485" t="s">
        <v>601</v>
      </c>
      <c r="G226" s="481"/>
      <c r="H226" s="486">
        <v>8.4</v>
      </c>
      <c r="I226" s="505"/>
      <c r="J226" s="481"/>
      <c r="K226" s="481"/>
      <c r="L226" s="147"/>
      <c r="M226" s="152"/>
      <c r="N226" s="153"/>
      <c r="O226" s="153"/>
      <c r="P226" s="153"/>
      <c r="Q226" s="153"/>
      <c r="R226" s="153"/>
      <c r="S226" s="153"/>
      <c r="T226" s="154"/>
      <c r="AT226" s="149" t="s">
        <v>157</v>
      </c>
      <c r="AU226" s="149" t="s">
        <v>155</v>
      </c>
      <c r="AV226" s="13" t="s">
        <v>155</v>
      </c>
      <c r="AW226" s="13" t="s">
        <v>30</v>
      </c>
      <c r="AX226" s="13" t="s">
        <v>82</v>
      </c>
      <c r="AY226" s="149" t="s">
        <v>146</v>
      </c>
    </row>
    <row r="227" spans="1:65" s="2" customFormat="1" ht="24.2" customHeight="1">
      <c r="A227" s="27"/>
      <c r="B227" s="134"/>
      <c r="C227" s="471" t="s">
        <v>432</v>
      </c>
      <c r="D227" s="471" t="s">
        <v>149</v>
      </c>
      <c r="E227" s="472" t="s">
        <v>452</v>
      </c>
      <c r="F227" s="473" t="s">
        <v>453</v>
      </c>
      <c r="G227" s="474" t="s">
        <v>152</v>
      </c>
      <c r="H227" s="475">
        <v>8.4</v>
      </c>
      <c r="I227" s="381"/>
      <c r="J227" s="476">
        <f aca="true" t="shared" si="10" ref="J227:J232">ROUND(I227*H227,2)</f>
        <v>0</v>
      </c>
      <c r="K227" s="473" t="s">
        <v>153</v>
      </c>
      <c r="L227" s="28"/>
      <c r="M227" s="141" t="s">
        <v>1</v>
      </c>
      <c r="N227" s="142" t="s">
        <v>40</v>
      </c>
      <c r="O227" s="143">
        <v>0.184</v>
      </c>
      <c r="P227" s="143">
        <f aca="true" t="shared" si="11" ref="P227:P232">O227*H227</f>
        <v>1.5456</v>
      </c>
      <c r="Q227" s="143">
        <v>0.00014</v>
      </c>
      <c r="R227" s="143">
        <f aca="true" t="shared" si="12" ref="R227:R232">Q227*H227</f>
        <v>0.001176</v>
      </c>
      <c r="S227" s="143">
        <v>0</v>
      </c>
      <c r="T227" s="144">
        <f aca="true" t="shared" si="13" ref="T227:T232">S227*H227</f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45" t="s">
        <v>223</v>
      </c>
      <c r="AT227" s="145" t="s">
        <v>149</v>
      </c>
      <c r="AU227" s="145" t="s">
        <v>155</v>
      </c>
      <c r="AY227" s="15" t="s">
        <v>146</v>
      </c>
      <c r="BE227" s="146">
        <f aca="true" t="shared" si="14" ref="BE227:BE232">IF(N227="základní",J227,0)</f>
        <v>0</v>
      </c>
      <c r="BF227" s="146">
        <f aca="true" t="shared" si="15" ref="BF227:BF232">IF(N227="snížená",J227,0)</f>
        <v>0</v>
      </c>
      <c r="BG227" s="146">
        <f aca="true" t="shared" si="16" ref="BG227:BG232">IF(N227="zákl. přenesená",J227,0)</f>
        <v>0</v>
      </c>
      <c r="BH227" s="146">
        <f aca="true" t="shared" si="17" ref="BH227:BH232">IF(N227="sníž. přenesená",J227,0)</f>
        <v>0</v>
      </c>
      <c r="BI227" s="146">
        <f aca="true" t="shared" si="18" ref="BI227:BI232">IF(N227="nulová",J227,0)</f>
        <v>0</v>
      </c>
      <c r="BJ227" s="15" t="s">
        <v>155</v>
      </c>
      <c r="BK227" s="146">
        <f aca="true" t="shared" si="19" ref="BK227:BK232">ROUND(I227*H227,2)</f>
        <v>0</v>
      </c>
      <c r="BL227" s="15" t="s">
        <v>223</v>
      </c>
      <c r="BM227" s="145" t="s">
        <v>454</v>
      </c>
    </row>
    <row r="228" spans="1:65" s="2" customFormat="1" ht="24.2" customHeight="1">
      <c r="A228" s="27"/>
      <c r="B228" s="134"/>
      <c r="C228" s="471" t="s">
        <v>436</v>
      </c>
      <c r="D228" s="471" t="s">
        <v>149</v>
      </c>
      <c r="E228" s="472" t="s">
        <v>456</v>
      </c>
      <c r="F228" s="473" t="s">
        <v>457</v>
      </c>
      <c r="G228" s="474" t="s">
        <v>152</v>
      </c>
      <c r="H228" s="475">
        <v>8.4</v>
      </c>
      <c r="I228" s="381"/>
      <c r="J228" s="476">
        <f t="shared" si="10"/>
        <v>0</v>
      </c>
      <c r="K228" s="473" t="s">
        <v>153</v>
      </c>
      <c r="L228" s="28"/>
      <c r="M228" s="141" t="s">
        <v>1</v>
      </c>
      <c r="N228" s="142" t="s">
        <v>40</v>
      </c>
      <c r="O228" s="143">
        <v>0.166</v>
      </c>
      <c r="P228" s="143">
        <f t="shared" si="11"/>
        <v>1.3944</v>
      </c>
      <c r="Q228" s="143">
        <v>0.00012</v>
      </c>
      <c r="R228" s="143">
        <f t="shared" si="12"/>
        <v>0.001008</v>
      </c>
      <c r="S228" s="143">
        <v>0</v>
      </c>
      <c r="T228" s="144">
        <f t="shared" si="13"/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45" t="s">
        <v>223</v>
      </c>
      <c r="AT228" s="145" t="s">
        <v>149</v>
      </c>
      <c r="AU228" s="145" t="s">
        <v>155</v>
      </c>
      <c r="AY228" s="15" t="s">
        <v>146</v>
      </c>
      <c r="BE228" s="146">
        <f t="shared" si="14"/>
        <v>0</v>
      </c>
      <c r="BF228" s="146">
        <f t="shared" si="15"/>
        <v>0</v>
      </c>
      <c r="BG228" s="146">
        <f t="shared" si="16"/>
        <v>0</v>
      </c>
      <c r="BH228" s="146">
        <f t="shared" si="17"/>
        <v>0</v>
      </c>
      <c r="BI228" s="146">
        <f t="shared" si="18"/>
        <v>0</v>
      </c>
      <c r="BJ228" s="15" t="s">
        <v>155</v>
      </c>
      <c r="BK228" s="146">
        <f t="shared" si="19"/>
        <v>0</v>
      </c>
      <c r="BL228" s="15" t="s">
        <v>223</v>
      </c>
      <c r="BM228" s="145" t="s">
        <v>458</v>
      </c>
    </row>
    <row r="229" spans="1:65" s="2" customFormat="1" ht="24.2" customHeight="1">
      <c r="A229" s="27"/>
      <c r="B229" s="134"/>
      <c r="C229" s="471" t="s">
        <v>441</v>
      </c>
      <c r="D229" s="471" t="s">
        <v>149</v>
      </c>
      <c r="E229" s="472" t="s">
        <v>460</v>
      </c>
      <c r="F229" s="473" t="s">
        <v>461</v>
      </c>
      <c r="G229" s="474" t="s">
        <v>152</v>
      </c>
      <c r="H229" s="475">
        <v>8.4</v>
      </c>
      <c r="I229" s="381"/>
      <c r="J229" s="476">
        <f t="shared" si="10"/>
        <v>0</v>
      </c>
      <c r="K229" s="473" t="s">
        <v>153</v>
      </c>
      <c r="L229" s="28"/>
      <c r="M229" s="141" t="s">
        <v>1</v>
      </c>
      <c r="N229" s="142" t="s">
        <v>40</v>
      </c>
      <c r="O229" s="143">
        <v>0.172</v>
      </c>
      <c r="P229" s="143">
        <f t="shared" si="11"/>
        <v>1.4447999999999999</v>
      </c>
      <c r="Q229" s="143">
        <v>0.00012</v>
      </c>
      <c r="R229" s="143">
        <f t="shared" si="12"/>
        <v>0.001008</v>
      </c>
      <c r="S229" s="143">
        <v>0</v>
      </c>
      <c r="T229" s="144">
        <f t="shared" si="13"/>
        <v>0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R229" s="145" t="s">
        <v>223</v>
      </c>
      <c r="AT229" s="145" t="s">
        <v>149</v>
      </c>
      <c r="AU229" s="145" t="s">
        <v>155</v>
      </c>
      <c r="AY229" s="15" t="s">
        <v>146</v>
      </c>
      <c r="BE229" s="146">
        <f t="shared" si="14"/>
        <v>0</v>
      </c>
      <c r="BF229" s="146">
        <f t="shared" si="15"/>
        <v>0</v>
      </c>
      <c r="BG229" s="146">
        <f t="shared" si="16"/>
        <v>0</v>
      </c>
      <c r="BH229" s="146">
        <f t="shared" si="17"/>
        <v>0</v>
      </c>
      <c r="BI229" s="146">
        <f t="shared" si="18"/>
        <v>0</v>
      </c>
      <c r="BJ229" s="15" t="s">
        <v>155</v>
      </c>
      <c r="BK229" s="146">
        <f t="shared" si="19"/>
        <v>0</v>
      </c>
      <c r="BL229" s="15" t="s">
        <v>223</v>
      </c>
      <c r="BM229" s="145" t="s">
        <v>462</v>
      </c>
    </row>
    <row r="230" spans="1:65" s="2" customFormat="1" ht="16.5" customHeight="1">
      <c r="A230" s="27"/>
      <c r="B230" s="134"/>
      <c r="C230" s="471" t="s">
        <v>447</v>
      </c>
      <c r="D230" s="471" t="s">
        <v>149</v>
      </c>
      <c r="E230" s="472" t="s">
        <v>603</v>
      </c>
      <c r="F230" s="473" t="s">
        <v>604</v>
      </c>
      <c r="G230" s="474" t="s">
        <v>152</v>
      </c>
      <c r="H230" s="475">
        <v>38.75</v>
      </c>
      <c r="I230" s="381"/>
      <c r="J230" s="476">
        <f t="shared" si="10"/>
        <v>0</v>
      </c>
      <c r="K230" s="473" t="s">
        <v>153</v>
      </c>
      <c r="L230" s="28"/>
      <c r="M230" s="141" t="s">
        <v>1</v>
      </c>
      <c r="N230" s="142" t="s">
        <v>40</v>
      </c>
      <c r="O230" s="143">
        <v>0.042</v>
      </c>
      <c r="P230" s="143">
        <f t="shared" si="11"/>
        <v>1.6275000000000002</v>
      </c>
      <c r="Q230" s="143">
        <v>0</v>
      </c>
      <c r="R230" s="143">
        <f t="shared" si="12"/>
        <v>0</v>
      </c>
      <c r="S230" s="143">
        <v>0</v>
      </c>
      <c r="T230" s="144">
        <f t="shared" si="13"/>
        <v>0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R230" s="145" t="s">
        <v>223</v>
      </c>
      <c r="AT230" s="145" t="s">
        <v>149</v>
      </c>
      <c r="AU230" s="145" t="s">
        <v>155</v>
      </c>
      <c r="AY230" s="15" t="s">
        <v>146</v>
      </c>
      <c r="BE230" s="146">
        <f t="shared" si="14"/>
        <v>0</v>
      </c>
      <c r="BF230" s="146">
        <f t="shared" si="15"/>
        <v>0</v>
      </c>
      <c r="BG230" s="146">
        <f t="shared" si="16"/>
        <v>0</v>
      </c>
      <c r="BH230" s="146">
        <f t="shared" si="17"/>
        <v>0</v>
      </c>
      <c r="BI230" s="146">
        <f t="shared" si="18"/>
        <v>0</v>
      </c>
      <c r="BJ230" s="15" t="s">
        <v>155</v>
      </c>
      <c r="BK230" s="146">
        <f t="shared" si="19"/>
        <v>0</v>
      </c>
      <c r="BL230" s="15" t="s">
        <v>223</v>
      </c>
      <c r="BM230" s="145" t="s">
        <v>629</v>
      </c>
    </row>
    <row r="231" spans="1:65" s="2" customFormat="1" ht="24.2" customHeight="1">
      <c r="A231" s="27"/>
      <c r="B231" s="134"/>
      <c r="C231" s="471" t="s">
        <v>451</v>
      </c>
      <c r="D231" s="471" t="s">
        <v>149</v>
      </c>
      <c r="E231" s="472" t="s">
        <v>607</v>
      </c>
      <c r="F231" s="473" t="s">
        <v>608</v>
      </c>
      <c r="G231" s="474" t="s">
        <v>152</v>
      </c>
      <c r="H231" s="475">
        <v>38.75</v>
      </c>
      <c r="I231" s="381"/>
      <c r="J231" s="476">
        <f t="shared" si="10"/>
        <v>0</v>
      </c>
      <c r="K231" s="473" t="s">
        <v>153</v>
      </c>
      <c r="L231" s="28"/>
      <c r="M231" s="141" t="s">
        <v>1</v>
      </c>
      <c r="N231" s="142" t="s">
        <v>40</v>
      </c>
      <c r="O231" s="143">
        <v>0.288</v>
      </c>
      <c r="P231" s="143">
        <f t="shared" si="11"/>
        <v>11.159999999999998</v>
      </c>
      <c r="Q231" s="143">
        <v>0.00068</v>
      </c>
      <c r="R231" s="143">
        <f t="shared" si="12"/>
        <v>0.026350000000000002</v>
      </c>
      <c r="S231" s="143">
        <v>0</v>
      </c>
      <c r="T231" s="144">
        <f t="shared" si="13"/>
        <v>0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R231" s="145" t="s">
        <v>223</v>
      </c>
      <c r="AT231" s="145" t="s">
        <v>149</v>
      </c>
      <c r="AU231" s="145" t="s">
        <v>155</v>
      </c>
      <c r="AY231" s="15" t="s">
        <v>146</v>
      </c>
      <c r="BE231" s="146">
        <f t="shared" si="14"/>
        <v>0</v>
      </c>
      <c r="BF231" s="146">
        <f t="shared" si="15"/>
        <v>0</v>
      </c>
      <c r="BG231" s="146">
        <f t="shared" si="16"/>
        <v>0</v>
      </c>
      <c r="BH231" s="146">
        <f t="shared" si="17"/>
        <v>0</v>
      </c>
      <c r="BI231" s="146">
        <f t="shared" si="18"/>
        <v>0</v>
      </c>
      <c r="BJ231" s="15" t="s">
        <v>155</v>
      </c>
      <c r="BK231" s="146">
        <f t="shared" si="19"/>
        <v>0</v>
      </c>
      <c r="BL231" s="15" t="s">
        <v>223</v>
      </c>
      <c r="BM231" s="145" t="s">
        <v>631</v>
      </c>
    </row>
    <row r="232" spans="1:65" s="2" customFormat="1" ht="16.5" customHeight="1">
      <c r="A232" s="27"/>
      <c r="B232" s="134"/>
      <c r="C232" s="471" t="s">
        <v>480</v>
      </c>
      <c r="D232" s="471" t="s">
        <v>149</v>
      </c>
      <c r="E232" s="472" t="s">
        <v>647</v>
      </c>
      <c r="F232" s="473" t="s">
        <v>648</v>
      </c>
      <c r="G232" s="474" t="s">
        <v>152</v>
      </c>
      <c r="H232" s="475">
        <v>77.5</v>
      </c>
      <c r="I232" s="381"/>
      <c r="J232" s="476">
        <f t="shared" si="10"/>
        <v>0</v>
      </c>
      <c r="K232" s="473" t="s">
        <v>153</v>
      </c>
      <c r="L232" s="28"/>
      <c r="M232" s="141" t="s">
        <v>1</v>
      </c>
      <c r="N232" s="142" t="s">
        <v>40</v>
      </c>
      <c r="O232" s="143">
        <v>0.284</v>
      </c>
      <c r="P232" s="143">
        <f t="shared" si="11"/>
        <v>22.009999999999998</v>
      </c>
      <c r="Q232" s="143">
        <v>0.0006</v>
      </c>
      <c r="R232" s="143">
        <f t="shared" si="12"/>
        <v>0.04649999999999999</v>
      </c>
      <c r="S232" s="143">
        <v>0</v>
      </c>
      <c r="T232" s="144">
        <f t="shared" si="13"/>
        <v>0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R232" s="145" t="s">
        <v>223</v>
      </c>
      <c r="AT232" s="145" t="s">
        <v>149</v>
      </c>
      <c r="AU232" s="145" t="s">
        <v>155</v>
      </c>
      <c r="AY232" s="15" t="s">
        <v>146</v>
      </c>
      <c r="BE232" s="146">
        <f t="shared" si="14"/>
        <v>0</v>
      </c>
      <c r="BF232" s="146">
        <f t="shared" si="15"/>
        <v>0</v>
      </c>
      <c r="BG232" s="146">
        <f t="shared" si="16"/>
        <v>0</v>
      </c>
      <c r="BH232" s="146">
        <f t="shared" si="17"/>
        <v>0</v>
      </c>
      <c r="BI232" s="146">
        <f t="shared" si="18"/>
        <v>0</v>
      </c>
      <c r="BJ232" s="15" t="s">
        <v>155</v>
      </c>
      <c r="BK232" s="146">
        <f t="shared" si="19"/>
        <v>0</v>
      </c>
      <c r="BL232" s="15" t="s">
        <v>223</v>
      </c>
      <c r="BM232" s="145" t="s">
        <v>649</v>
      </c>
    </row>
    <row r="233" spans="2:63" s="12" customFormat="1" ht="22.9" customHeight="1">
      <c r="B233" s="122"/>
      <c r="C233" s="460"/>
      <c r="D233" s="462" t="s">
        <v>73</v>
      </c>
      <c r="E233" s="469" t="s">
        <v>463</v>
      </c>
      <c r="F233" s="469" t="s">
        <v>464</v>
      </c>
      <c r="G233" s="460"/>
      <c r="H233" s="460"/>
      <c r="I233" s="504"/>
      <c r="J233" s="470">
        <f>BK233</f>
        <v>0</v>
      </c>
      <c r="K233" s="460"/>
      <c r="L233" s="122"/>
      <c r="M233" s="126"/>
      <c r="N233" s="127"/>
      <c r="O233" s="127"/>
      <c r="P233" s="128">
        <f>SUM(P234:P236)</f>
        <v>38.7984</v>
      </c>
      <c r="Q233" s="127"/>
      <c r="R233" s="128">
        <f>SUM(R234:R236)</f>
        <v>0.260536</v>
      </c>
      <c r="S233" s="127"/>
      <c r="T233" s="129">
        <f>SUM(T234:T236)</f>
        <v>0.051274</v>
      </c>
      <c r="AR233" s="123" t="s">
        <v>155</v>
      </c>
      <c r="AT233" s="130" t="s">
        <v>73</v>
      </c>
      <c r="AU233" s="130" t="s">
        <v>82</v>
      </c>
      <c r="AY233" s="123" t="s">
        <v>146</v>
      </c>
      <c r="BK233" s="131">
        <f>SUM(BK234:BK236)</f>
        <v>0</v>
      </c>
    </row>
    <row r="234" spans="1:65" s="2" customFormat="1" ht="16.5" customHeight="1">
      <c r="A234" s="27"/>
      <c r="B234" s="134"/>
      <c r="C234" s="471" t="s">
        <v>455</v>
      </c>
      <c r="D234" s="471" t="s">
        <v>149</v>
      </c>
      <c r="E234" s="472" t="s">
        <v>466</v>
      </c>
      <c r="F234" s="473" t="s">
        <v>467</v>
      </c>
      <c r="G234" s="474" t="s">
        <v>152</v>
      </c>
      <c r="H234" s="475">
        <v>165.4</v>
      </c>
      <c r="I234" s="381"/>
      <c r="J234" s="476">
        <f>ROUND(I234*H234,2)</f>
        <v>0</v>
      </c>
      <c r="K234" s="473" t="s">
        <v>153</v>
      </c>
      <c r="L234" s="28"/>
      <c r="M234" s="141" t="s">
        <v>1</v>
      </c>
      <c r="N234" s="142" t="s">
        <v>40</v>
      </c>
      <c r="O234" s="143">
        <v>0.074</v>
      </c>
      <c r="P234" s="143">
        <f>O234*H234</f>
        <v>12.2396</v>
      </c>
      <c r="Q234" s="143">
        <v>0.001</v>
      </c>
      <c r="R234" s="143">
        <f>Q234*H234</f>
        <v>0.16540000000000002</v>
      </c>
      <c r="S234" s="143">
        <v>0.00031</v>
      </c>
      <c r="T234" s="144">
        <f>S234*H234</f>
        <v>0.051274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45" t="s">
        <v>223</v>
      </c>
      <c r="AT234" s="145" t="s">
        <v>149</v>
      </c>
      <c r="AU234" s="145" t="s">
        <v>155</v>
      </c>
      <c r="AY234" s="15" t="s">
        <v>146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5" t="s">
        <v>155</v>
      </c>
      <c r="BK234" s="146">
        <f>ROUND(I234*H234,2)</f>
        <v>0</v>
      </c>
      <c r="BL234" s="15" t="s">
        <v>223</v>
      </c>
      <c r="BM234" s="145" t="s">
        <v>468</v>
      </c>
    </row>
    <row r="235" spans="1:65" s="2" customFormat="1" ht="24.2" customHeight="1">
      <c r="A235" s="27"/>
      <c r="B235" s="134"/>
      <c r="C235" s="471" t="s">
        <v>459</v>
      </c>
      <c r="D235" s="471" t="s">
        <v>149</v>
      </c>
      <c r="E235" s="472" t="s">
        <v>471</v>
      </c>
      <c r="F235" s="473" t="s">
        <v>472</v>
      </c>
      <c r="G235" s="474" t="s">
        <v>152</v>
      </c>
      <c r="H235" s="475">
        <v>198.2</v>
      </c>
      <c r="I235" s="381"/>
      <c r="J235" s="476">
        <f>ROUND(I235*H235,2)</f>
        <v>0</v>
      </c>
      <c r="K235" s="473" t="s">
        <v>153</v>
      </c>
      <c r="L235" s="28"/>
      <c r="M235" s="141" t="s">
        <v>1</v>
      </c>
      <c r="N235" s="142" t="s">
        <v>40</v>
      </c>
      <c r="O235" s="143">
        <v>0.033</v>
      </c>
      <c r="P235" s="143">
        <f>O235*H235</f>
        <v>6.5405999999999995</v>
      </c>
      <c r="Q235" s="143">
        <v>0.0002</v>
      </c>
      <c r="R235" s="143">
        <f>Q235*H235</f>
        <v>0.03964</v>
      </c>
      <c r="S235" s="143">
        <v>0</v>
      </c>
      <c r="T235" s="144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45" t="s">
        <v>223</v>
      </c>
      <c r="AT235" s="145" t="s">
        <v>149</v>
      </c>
      <c r="AU235" s="145" t="s">
        <v>155</v>
      </c>
      <c r="AY235" s="15" t="s">
        <v>146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5" t="s">
        <v>155</v>
      </c>
      <c r="BK235" s="146">
        <f>ROUND(I235*H235,2)</f>
        <v>0</v>
      </c>
      <c r="BL235" s="15" t="s">
        <v>223</v>
      </c>
      <c r="BM235" s="145" t="s">
        <v>473</v>
      </c>
    </row>
    <row r="236" spans="1:65" s="2" customFormat="1" ht="33" customHeight="1">
      <c r="A236" s="27"/>
      <c r="B236" s="134"/>
      <c r="C236" s="471" t="s">
        <v>465</v>
      </c>
      <c r="D236" s="471" t="s">
        <v>149</v>
      </c>
      <c r="E236" s="472" t="s">
        <v>475</v>
      </c>
      <c r="F236" s="473" t="s">
        <v>476</v>
      </c>
      <c r="G236" s="474" t="s">
        <v>152</v>
      </c>
      <c r="H236" s="475">
        <v>198.2</v>
      </c>
      <c r="I236" s="381"/>
      <c r="J236" s="476">
        <f>ROUND(I236*H236,2)</f>
        <v>0</v>
      </c>
      <c r="K236" s="473" t="s">
        <v>153</v>
      </c>
      <c r="L236" s="28"/>
      <c r="M236" s="141" t="s">
        <v>1</v>
      </c>
      <c r="N236" s="142" t="s">
        <v>40</v>
      </c>
      <c r="O236" s="143">
        <v>0.101</v>
      </c>
      <c r="P236" s="143">
        <f>O236*H236</f>
        <v>20.0182</v>
      </c>
      <c r="Q236" s="143">
        <v>0.00028</v>
      </c>
      <c r="R236" s="143">
        <f>Q236*H236</f>
        <v>0.05549599999999999</v>
      </c>
      <c r="S236" s="143">
        <v>0</v>
      </c>
      <c r="T236" s="144">
        <f>S236*H236</f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R236" s="145" t="s">
        <v>223</v>
      </c>
      <c r="AT236" s="145" t="s">
        <v>149</v>
      </c>
      <c r="AU236" s="145" t="s">
        <v>155</v>
      </c>
      <c r="AY236" s="15" t="s">
        <v>146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5" t="s">
        <v>155</v>
      </c>
      <c r="BK236" s="146">
        <f>ROUND(I236*H236,2)</f>
        <v>0</v>
      </c>
      <c r="BL236" s="15" t="s">
        <v>223</v>
      </c>
      <c r="BM236" s="145" t="s">
        <v>477</v>
      </c>
    </row>
    <row r="237" spans="2:63" s="12" customFormat="1" ht="25.9" customHeight="1">
      <c r="B237" s="122"/>
      <c r="C237" s="460"/>
      <c r="D237" s="462" t="s">
        <v>73</v>
      </c>
      <c r="E237" s="463" t="s">
        <v>478</v>
      </c>
      <c r="F237" s="463" t="s">
        <v>479</v>
      </c>
      <c r="G237" s="460"/>
      <c r="H237" s="460"/>
      <c r="I237" s="504"/>
      <c r="J237" s="464">
        <f>BK237</f>
        <v>0</v>
      </c>
      <c r="K237" s="460"/>
      <c r="L237" s="122"/>
      <c r="M237" s="126"/>
      <c r="N237" s="127"/>
      <c r="O237" s="127"/>
      <c r="P237" s="128">
        <f>P238</f>
        <v>12</v>
      </c>
      <c r="Q237" s="127"/>
      <c r="R237" s="128">
        <f>R238</f>
        <v>0</v>
      </c>
      <c r="S237" s="127"/>
      <c r="T237" s="129">
        <f>T238</f>
        <v>0</v>
      </c>
      <c r="AR237" s="123" t="s">
        <v>154</v>
      </c>
      <c r="AT237" s="130" t="s">
        <v>73</v>
      </c>
      <c r="AU237" s="130" t="s">
        <v>74</v>
      </c>
      <c r="AY237" s="123" t="s">
        <v>146</v>
      </c>
      <c r="BK237" s="131">
        <f>BK238</f>
        <v>0</v>
      </c>
    </row>
    <row r="238" spans="1:65" s="2" customFormat="1" ht="24.2" customHeight="1">
      <c r="A238" s="27"/>
      <c r="B238" s="134"/>
      <c r="C238" s="471" t="s">
        <v>537</v>
      </c>
      <c r="D238" s="471" t="s">
        <v>149</v>
      </c>
      <c r="E238" s="472" t="s">
        <v>481</v>
      </c>
      <c r="F238" s="473" t="s">
        <v>482</v>
      </c>
      <c r="G238" s="474" t="s">
        <v>483</v>
      </c>
      <c r="H238" s="475">
        <v>12</v>
      </c>
      <c r="I238" s="381"/>
      <c r="J238" s="476">
        <f>ROUND(I238*H238,2)</f>
        <v>0</v>
      </c>
      <c r="K238" s="473" t="s">
        <v>153</v>
      </c>
      <c r="L238" s="28"/>
      <c r="M238" s="141" t="s">
        <v>1</v>
      </c>
      <c r="N238" s="142" t="s">
        <v>40</v>
      </c>
      <c r="O238" s="143">
        <v>1</v>
      </c>
      <c r="P238" s="143">
        <f>O238*H238</f>
        <v>12</v>
      </c>
      <c r="Q238" s="143">
        <v>0</v>
      </c>
      <c r="R238" s="143">
        <f>Q238*H238</f>
        <v>0</v>
      </c>
      <c r="S238" s="143">
        <v>0</v>
      </c>
      <c r="T238" s="144">
        <f>S238*H238</f>
        <v>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R238" s="145" t="s">
        <v>484</v>
      </c>
      <c r="AT238" s="145" t="s">
        <v>149</v>
      </c>
      <c r="AU238" s="145" t="s">
        <v>82</v>
      </c>
      <c r="AY238" s="15" t="s">
        <v>146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5" t="s">
        <v>155</v>
      </c>
      <c r="BK238" s="146">
        <f>ROUND(I238*H238,2)</f>
        <v>0</v>
      </c>
      <c r="BL238" s="15" t="s">
        <v>484</v>
      </c>
      <c r="BM238" s="145" t="s">
        <v>485</v>
      </c>
    </row>
    <row r="239" spans="2:63" s="12" customFormat="1" ht="25.9" customHeight="1">
      <c r="B239" s="122"/>
      <c r="C239" s="460"/>
      <c r="D239" s="462" t="s">
        <v>73</v>
      </c>
      <c r="E239" s="463" t="s">
        <v>486</v>
      </c>
      <c r="F239" s="463" t="s">
        <v>487</v>
      </c>
      <c r="G239" s="460"/>
      <c r="H239" s="460"/>
      <c r="I239" s="504"/>
      <c r="J239" s="464">
        <f>BK239</f>
        <v>0</v>
      </c>
      <c r="K239" s="460"/>
      <c r="L239" s="122"/>
      <c r="M239" s="126"/>
      <c r="N239" s="127"/>
      <c r="O239" s="127"/>
      <c r="P239" s="128">
        <f>P240</f>
        <v>0</v>
      </c>
      <c r="Q239" s="127"/>
      <c r="R239" s="128">
        <f>R240</f>
        <v>0</v>
      </c>
      <c r="S239" s="127"/>
      <c r="T239" s="129">
        <f>T240</f>
        <v>0</v>
      </c>
      <c r="AR239" s="123" t="s">
        <v>173</v>
      </c>
      <c r="AT239" s="130" t="s">
        <v>73</v>
      </c>
      <c r="AU239" s="130" t="s">
        <v>74</v>
      </c>
      <c r="AY239" s="123" t="s">
        <v>146</v>
      </c>
      <c r="BK239" s="131">
        <f>BK240</f>
        <v>0</v>
      </c>
    </row>
    <row r="240" spans="2:63" s="12" customFormat="1" ht="22.9" customHeight="1">
      <c r="B240" s="122"/>
      <c r="C240" s="460"/>
      <c r="D240" s="462" t="s">
        <v>73</v>
      </c>
      <c r="E240" s="469" t="s">
        <v>488</v>
      </c>
      <c r="F240" s="469" t="s">
        <v>489</v>
      </c>
      <c r="G240" s="460"/>
      <c r="H240" s="460"/>
      <c r="I240" s="504"/>
      <c r="J240" s="470">
        <f>BK240</f>
        <v>0</v>
      </c>
      <c r="K240" s="460"/>
      <c r="L240" s="122"/>
      <c r="M240" s="126"/>
      <c r="N240" s="127"/>
      <c r="O240" s="127"/>
      <c r="P240" s="128">
        <f>P241</f>
        <v>0</v>
      </c>
      <c r="Q240" s="127"/>
      <c r="R240" s="128">
        <f>R241</f>
        <v>0</v>
      </c>
      <c r="S240" s="127"/>
      <c r="T240" s="129">
        <f>T241</f>
        <v>0</v>
      </c>
      <c r="AR240" s="123" t="s">
        <v>173</v>
      </c>
      <c r="AT240" s="130" t="s">
        <v>73</v>
      </c>
      <c r="AU240" s="130" t="s">
        <v>82</v>
      </c>
      <c r="AY240" s="123" t="s">
        <v>146</v>
      </c>
      <c r="BK240" s="131">
        <f>BK241</f>
        <v>0</v>
      </c>
    </row>
    <row r="241" spans="1:65" s="2" customFormat="1" ht="16.5" customHeight="1">
      <c r="A241" s="27"/>
      <c r="B241" s="134"/>
      <c r="C241" s="471" t="s">
        <v>470</v>
      </c>
      <c r="D241" s="471" t="s">
        <v>149</v>
      </c>
      <c r="E241" s="472" t="s">
        <v>491</v>
      </c>
      <c r="F241" s="473" t="s">
        <v>492</v>
      </c>
      <c r="G241" s="474" t="s">
        <v>247</v>
      </c>
      <c r="H241" s="475">
        <v>1</v>
      </c>
      <c r="I241" s="381"/>
      <c r="J241" s="476">
        <f>ROUND(I241*H241,2)</f>
        <v>0</v>
      </c>
      <c r="K241" s="473" t="s">
        <v>153</v>
      </c>
      <c r="L241" s="28"/>
      <c r="M241" s="158" t="s">
        <v>1</v>
      </c>
      <c r="N241" s="159" t="s">
        <v>40</v>
      </c>
      <c r="O241" s="160">
        <v>0</v>
      </c>
      <c r="P241" s="160">
        <f>O241*H241</f>
        <v>0</v>
      </c>
      <c r="Q241" s="160">
        <v>0</v>
      </c>
      <c r="R241" s="160">
        <f>Q241*H241</f>
        <v>0</v>
      </c>
      <c r="S241" s="160">
        <v>0</v>
      </c>
      <c r="T241" s="161">
        <f>S241*H241</f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45" t="s">
        <v>493</v>
      </c>
      <c r="AT241" s="145" t="s">
        <v>149</v>
      </c>
      <c r="AU241" s="145" t="s">
        <v>155</v>
      </c>
      <c r="AY241" s="15" t="s">
        <v>146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5" t="s">
        <v>155</v>
      </c>
      <c r="BK241" s="146">
        <f>ROUND(I241*H241,2)</f>
        <v>0</v>
      </c>
      <c r="BL241" s="15" t="s">
        <v>493</v>
      </c>
      <c r="BM241" s="145" t="s">
        <v>494</v>
      </c>
    </row>
    <row r="242" spans="1:31" s="2" customFormat="1" ht="6.95" customHeight="1">
      <c r="A242" s="27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28"/>
      <c r="M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</row>
  </sheetData>
  <sheetProtection password="DAFF" sheet="1" objects="1" scenarios="1"/>
  <autoFilter ref="C138:K241"/>
  <mergeCells count="8">
    <mergeCell ref="E129:H129"/>
    <mergeCell ref="E131:H131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224">
      <selection activeCell="I257" sqref="I257"/>
    </sheetView>
  </sheetViews>
  <sheetFormatPr defaultColWidth="9.140625" defaultRowHeight="12"/>
  <cols>
    <col min="1" max="1" width="8.28125" style="84" customWidth="1"/>
    <col min="2" max="2" width="1.1484375" style="84" customWidth="1"/>
    <col min="3" max="3" width="4.140625" style="84" customWidth="1"/>
    <col min="4" max="4" width="4.28125" style="84" customWidth="1"/>
    <col min="5" max="5" width="17.140625" style="84" customWidth="1"/>
    <col min="6" max="6" width="50.8515625" style="84" customWidth="1"/>
    <col min="7" max="7" width="7.421875" style="84" customWidth="1"/>
    <col min="8" max="8" width="14.00390625" style="84" customWidth="1"/>
    <col min="9" max="9" width="15.8515625" style="84" customWidth="1"/>
    <col min="10" max="11" width="22.28125" style="84" customWidth="1"/>
    <col min="12" max="12" width="9.28125" style="84" customWidth="1"/>
    <col min="13" max="13" width="10.8515625" style="84" hidden="1" customWidth="1"/>
    <col min="14" max="14" width="9.28125" style="84" hidden="1" customWidth="1"/>
    <col min="15" max="20" width="14.140625" style="84" hidden="1" customWidth="1"/>
    <col min="21" max="21" width="16.28125" style="84" hidden="1" customWidth="1"/>
    <col min="22" max="22" width="12.28125" style="84" customWidth="1"/>
    <col min="23" max="23" width="16.28125" style="84" customWidth="1"/>
    <col min="24" max="24" width="12.28125" style="84" customWidth="1"/>
    <col min="25" max="25" width="15.00390625" style="84" customWidth="1"/>
    <col min="26" max="26" width="11.00390625" style="84" customWidth="1"/>
    <col min="27" max="27" width="15.00390625" style="84" customWidth="1"/>
    <col min="28" max="28" width="16.28125" style="84" customWidth="1"/>
    <col min="29" max="29" width="11.00390625" style="84" customWidth="1"/>
    <col min="30" max="30" width="15.00390625" style="84" customWidth="1"/>
    <col min="31" max="31" width="16.28125" style="84" customWidth="1"/>
    <col min="32" max="43" width="9.28125" style="84" customWidth="1"/>
    <col min="44" max="65" width="9.28125" style="84" hidden="1" customWidth="1"/>
    <col min="66" max="16384" width="9.28125" style="84" customWidth="1"/>
  </cols>
  <sheetData>
    <row r="1" ht="12"/>
    <row r="2" spans="12:46" ht="36.95" customHeight="1">
      <c r="L2" s="383" t="s">
        <v>5</v>
      </c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507" t="s">
        <v>98</v>
      </c>
    </row>
    <row r="3" spans="2:46" ht="6.95" customHeight="1"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7"/>
      <c r="AT3" s="507" t="s">
        <v>82</v>
      </c>
    </row>
    <row r="4" spans="2:46" ht="24.95" customHeight="1">
      <c r="B4" s="387"/>
      <c r="D4" s="388" t="s">
        <v>99</v>
      </c>
      <c r="L4" s="387"/>
      <c r="M4" s="389" t="s">
        <v>10</v>
      </c>
      <c r="AT4" s="507" t="s">
        <v>3</v>
      </c>
    </row>
    <row r="5" spans="2:12" ht="6.95" customHeight="1">
      <c r="B5" s="387"/>
      <c r="L5" s="387"/>
    </row>
    <row r="6" spans="2:12" ht="12" customHeight="1">
      <c r="B6" s="387"/>
      <c r="D6" s="390" t="s">
        <v>14</v>
      </c>
      <c r="L6" s="387"/>
    </row>
    <row r="7" spans="2:12" ht="16.5" customHeight="1">
      <c r="B7" s="387"/>
      <c r="E7" s="391" t="str">
        <f>'Rekapitulace stavby'!K6</f>
        <v>Oprava prostorů 1PP</v>
      </c>
      <c r="F7" s="392"/>
      <c r="G7" s="392"/>
      <c r="H7" s="392"/>
      <c r="L7" s="387"/>
    </row>
    <row r="8" spans="1:31" s="396" customFormat="1" ht="12" customHeight="1">
      <c r="A8" s="393"/>
      <c r="B8" s="394"/>
      <c r="C8" s="393"/>
      <c r="D8" s="390" t="s">
        <v>100</v>
      </c>
      <c r="E8" s="393"/>
      <c r="F8" s="393"/>
      <c r="G8" s="393"/>
      <c r="H8" s="393"/>
      <c r="I8" s="393"/>
      <c r="J8" s="393"/>
      <c r="K8" s="393"/>
      <c r="L8" s="395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</row>
    <row r="9" spans="1:31" s="396" customFormat="1" ht="16.5" customHeight="1">
      <c r="A9" s="393"/>
      <c r="B9" s="394"/>
      <c r="C9" s="393"/>
      <c r="D9" s="393"/>
      <c r="E9" s="397" t="s">
        <v>650</v>
      </c>
      <c r="F9" s="398"/>
      <c r="G9" s="398"/>
      <c r="H9" s="398"/>
      <c r="I9" s="393"/>
      <c r="J9" s="393"/>
      <c r="K9" s="393"/>
      <c r="L9" s="395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</row>
    <row r="10" spans="1:31" s="396" customFormat="1" ht="12">
      <c r="A10" s="393"/>
      <c r="B10" s="394"/>
      <c r="C10" s="393"/>
      <c r="D10" s="393"/>
      <c r="E10" s="393"/>
      <c r="F10" s="393"/>
      <c r="G10" s="393"/>
      <c r="H10" s="393"/>
      <c r="I10" s="393"/>
      <c r="J10" s="393"/>
      <c r="K10" s="393"/>
      <c r="L10" s="395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</row>
    <row r="11" spans="1:31" s="396" customFormat="1" ht="12" customHeight="1">
      <c r="A11" s="393"/>
      <c r="B11" s="394"/>
      <c r="C11" s="393"/>
      <c r="D11" s="390" t="s">
        <v>16</v>
      </c>
      <c r="E11" s="393"/>
      <c r="F11" s="399" t="s">
        <v>1</v>
      </c>
      <c r="G11" s="393"/>
      <c r="H11" s="393"/>
      <c r="I11" s="390" t="s">
        <v>17</v>
      </c>
      <c r="J11" s="399" t="s">
        <v>1</v>
      </c>
      <c r="K11" s="393"/>
      <c r="L11" s="395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</row>
    <row r="12" spans="1:31" s="396" customFormat="1" ht="12" customHeight="1">
      <c r="A12" s="393"/>
      <c r="B12" s="394"/>
      <c r="C12" s="393"/>
      <c r="D12" s="390" t="s">
        <v>18</v>
      </c>
      <c r="E12" s="393"/>
      <c r="F12" s="399" t="s">
        <v>19</v>
      </c>
      <c r="G12" s="393"/>
      <c r="H12" s="393"/>
      <c r="I12" s="390" t="s">
        <v>20</v>
      </c>
      <c r="J12" s="400" t="str">
        <f>'Rekapitulace stavby'!AN8</f>
        <v>20. 3. 2022</v>
      </c>
      <c r="K12" s="393"/>
      <c r="L12" s="395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</row>
    <row r="13" spans="1:31" s="396" customFormat="1" ht="10.9" customHeight="1">
      <c r="A13" s="393"/>
      <c r="B13" s="394"/>
      <c r="C13" s="393"/>
      <c r="D13" s="393"/>
      <c r="E13" s="393"/>
      <c r="F13" s="393"/>
      <c r="G13" s="393"/>
      <c r="H13" s="393"/>
      <c r="I13" s="393"/>
      <c r="J13" s="393"/>
      <c r="K13" s="393"/>
      <c r="L13" s="395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</row>
    <row r="14" spans="1:31" s="396" customFormat="1" ht="12" customHeight="1">
      <c r="A14" s="393"/>
      <c r="B14" s="394"/>
      <c r="C14" s="393"/>
      <c r="D14" s="390" t="s">
        <v>22</v>
      </c>
      <c r="E14" s="393"/>
      <c r="F14" s="393"/>
      <c r="G14" s="393"/>
      <c r="H14" s="393"/>
      <c r="I14" s="390" t="s">
        <v>23</v>
      </c>
      <c r="J14" s="399" t="s">
        <v>1</v>
      </c>
      <c r="K14" s="393"/>
      <c r="L14" s="395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</row>
    <row r="15" spans="1:31" s="396" customFormat="1" ht="18" customHeight="1">
      <c r="A15" s="393"/>
      <c r="B15" s="394"/>
      <c r="C15" s="393"/>
      <c r="D15" s="393"/>
      <c r="E15" s="399" t="s">
        <v>24</v>
      </c>
      <c r="F15" s="393"/>
      <c r="G15" s="393"/>
      <c r="H15" s="393"/>
      <c r="I15" s="390" t="s">
        <v>25</v>
      </c>
      <c r="J15" s="399" t="s">
        <v>1</v>
      </c>
      <c r="K15" s="393"/>
      <c r="L15" s="395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</row>
    <row r="16" spans="1:31" s="396" customFormat="1" ht="6.95" customHeight="1">
      <c r="A16" s="393"/>
      <c r="B16" s="394"/>
      <c r="C16" s="393"/>
      <c r="D16" s="393"/>
      <c r="E16" s="393"/>
      <c r="F16" s="393"/>
      <c r="G16" s="393"/>
      <c r="H16" s="393"/>
      <c r="I16" s="393"/>
      <c r="J16" s="393"/>
      <c r="K16" s="393"/>
      <c r="L16" s="395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</row>
    <row r="17" spans="1:31" s="396" customFormat="1" ht="12" customHeight="1">
      <c r="A17" s="393"/>
      <c r="B17" s="394"/>
      <c r="C17" s="393"/>
      <c r="D17" s="390" t="s">
        <v>26</v>
      </c>
      <c r="E17" s="393"/>
      <c r="F17" s="393"/>
      <c r="G17" s="393"/>
      <c r="H17" s="393"/>
      <c r="I17" s="390" t="s">
        <v>23</v>
      </c>
      <c r="J17" s="399" t="s">
        <v>1</v>
      </c>
      <c r="K17" s="393"/>
      <c r="L17" s="395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</row>
    <row r="18" spans="1:31" s="396" customFormat="1" ht="18" customHeight="1">
      <c r="A18" s="393"/>
      <c r="B18" s="394"/>
      <c r="C18" s="393"/>
      <c r="D18" s="393"/>
      <c r="E18" s="399" t="s">
        <v>27</v>
      </c>
      <c r="F18" s="393"/>
      <c r="G18" s="393"/>
      <c r="H18" s="393"/>
      <c r="I18" s="390" t="s">
        <v>25</v>
      </c>
      <c r="J18" s="399" t="s">
        <v>1</v>
      </c>
      <c r="K18" s="393"/>
      <c r="L18" s="395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</row>
    <row r="19" spans="1:31" s="396" customFormat="1" ht="6.95" customHeight="1">
      <c r="A19" s="393"/>
      <c r="B19" s="394"/>
      <c r="C19" s="393"/>
      <c r="D19" s="393"/>
      <c r="E19" s="393"/>
      <c r="F19" s="393"/>
      <c r="G19" s="393"/>
      <c r="H19" s="393"/>
      <c r="I19" s="393"/>
      <c r="J19" s="393"/>
      <c r="K19" s="393"/>
      <c r="L19" s="395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</row>
    <row r="20" spans="1:31" s="396" customFormat="1" ht="12" customHeight="1">
      <c r="A20" s="393"/>
      <c r="B20" s="394"/>
      <c r="C20" s="393"/>
      <c r="D20" s="390" t="s">
        <v>28</v>
      </c>
      <c r="E20" s="393"/>
      <c r="F20" s="393"/>
      <c r="G20" s="393"/>
      <c r="H20" s="393"/>
      <c r="I20" s="390" t="s">
        <v>23</v>
      </c>
      <c r="J20" s="399" t="s">
        <v>1</v>
      </c>
      <c r="K20" s="393"/>
      <c r="L20" s="395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</row>
    <row r="21" spans="1:31" s="396" customFormat="1" ht="18" customHeight="1">
      <c r="A21" s="393"/>
      <c r="B21" s="394"/>
      <c r="C21" s="393"/>
      <c r="D21" s="393"/>
      <c r="E21" s="399" t="s">
        <v>29</v>
      </c>
      <c r="F21" s="393"/>
      <c r="G21" s="393"/>
      <c r="H21" s="393"/>
      <c r="I21" s="390" t="s">
        <v>25</v>
      </c>
      <c r="J21" s="399" t="s">
        <v>1</v>
      </c>
      <c r="K21" s="393"/>
      <c r="L21" s="395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</row>
    <row r="22" spans="1:31" s="396" customFormat="1" ht="6.95" customHeight="1">
      <c r="A22" s="393"/>
      <c r="B22" s="394"/>
      <c r="C22" s="393"/>
      <c r="D22" s="393"/>
      <c r="E22" s="393"/>
      <c r="F22" s="393"/>
      <c r="G22" s="393"/>
      <c r="H22" s="393"/>
      <c r="I22" s="393"/>
      <c r="J22" s="393"/>
      <c r="K22" s="393"/>
      <c r="L22" s="395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</row>
    <row r="23" spans="1:31" s="396" customFormat="1" ht="12" customHeight="1">
      <c r="A23" s="393"/>
      <c r="B23" s="394"/>
      <c r="C23" s="393"/>
      <c r="D23" s="390" t="s">
        <v>31</v>
      </c>
      <c r="E23" s="393"/>
      <c r="F23" s="393"/>
      <c r="G23" s="393"/>
      <c r="H23" s="393"/>
      <c r="I23" s="390" t="s">
        <v>23</v>
      </c>
      <c r="J23" s="399" t="s">
        <v>1</v>
      </c>
      <c r="K23" s="393"/>
      <c r="L23" s="395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</row>
    <row r="24" spans="1:31" s="396" customFormat="1" ht="18" customHeight="1">
      <c r="A24" s="393"/>
      <c r="B24" s="394"/>
      <c r="C24" s="393"/>
      <c r="D24" s="393"/>
      <c r="E24" s="399" t="s">
        <v>32</v>
      </c>
      <c r="F24" s="393"/>
      <c r="G24" s="393"/>
      <c r="H24" s="393"/>
      <c r="I24" s="390" t="s">
        <v>25</v>
      </c>
      <c r="J24" s="399" t="s">
        <v>1</v>
      </c>
      <c r="K24" s="393"/>
      <c r="L24" s="395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</row>
    <row r="25" spans="1:31" s="396" customFormat="1" ht="6.95" customHeight="1">
      <c r="A25" s="393"/>
      <c r="B25" s="394"/>
      <c r="C25" s="393"/>
      <c r="D25" s="393"/>
      <c r="E25" s="393"/>
      <c r="F25" s="393"/>
      <c r="G25" s="393"/>
      <c r="H25" s="393"/>
      <c r="I25" s="393"/>
      <c r="J25" s="393"/>
      <c r="K25" s="393"/>
      <c r="L25" s="395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</row>
    <row r="26" spans="1:31" s="396" customFormat="1" ht="12" customHeight="1">
      <c r="A26" s="393"/>
      <c r="B26" s="394"/>
      <c r="C26" s="393"/>
      <c r="D26" s="390" t="s">
        <v>33</v>
      </c>
      <c r="E26" s="393"/>
      <c r="F26" s="393"/>
      <c r="G26" s="393"/>
      <c r="H26" s="393"/>
      <c r="I26" s="393"/>
      <c r="J26" s="393"/>
      <c r="K26" s="393"/>
      <c r="L26" s="395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</row>
    <row r="27" spans="1:31" s="405" customFormat="1" ht="16.5" customHeight="1">
      <c r="A27" s="401"/>
      <c r="B27" s="402"/>
      <c r="C27" s="401"/>
      <c r="D27" s="401"/>
      <c r="E27" s="403" t="s">
        <v>1</v>
      </c>
      <c r="F27" s="403"/>
      <c r="G27" s="403"/>
      <c r="H27" s="403"/>
      <c r="I27" s="401"/>
      <c r="J27" s="401"/>
      <c r="K27" s="401"/>
      <c r="L27" s="404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</row>
    <row r="28" spans="1:31" s="396" customFormat="1" ht="6.95" customHeight="1">
      <c r="A28" s="393"/>
      <c r="B28" s="394"/>
      <c r="C28" s="393"/>
      <c r="D28" s="393"/>
      <c r="E28" s="393"/>
      <c r="F28" s="393"/>
      <c r="G28" s="393"/>
      <c r="H28" s="393"/>
      <c r="I28" s="393"/>
      <c r="J28" s="393"/>
      <c r="K28" s="393"/>
      <c r="L28" s="395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</row>
    <row r="29" spans="1:31" s="396" customFormat="1" ht="6.95" customHeight="1">
      <c r="A29" s="393"/>
      <c r="B29" s="394"/>
      <c r="C29" s="393"/>
      <c r="D29" s="406"/>
      <c r="E29" s="406"/>
      <c r="F29" s="406"/>
      <c r="G29" s="406"/>
      <c r="H29" s="406"/>
      <c r="I29" s="406"/>
      <c r="J29" s="406"/>
      <c r="K29" s="406"/>
      <c r="L29" s="395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</row>
    <row r="30" spans="1:31" s="396" customFormat="1" ht="25.35" customHeight="1">
      <c r="A30" s="393"/>
      <c r="B30" s="394"/>
      <c r="C30" s="393"/>
      <c r="D30" s="407" t="s">
        <v>34</v>
      </c>
      <c r="E30" s="393"/>
      <c r="F30" s="393"/>
      <c r="G30" s="393"/>
      <c r="H30" s="393"/>
      <c r="I30" s="393"/>
      <c r="J30" s="408">
        <f>ROUND(J140,2)</f>
        <v>0</v>
      </c>
      <c r="K30" s="393"/>
      <c r="L30" s="395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</row>
    <row r="31" spans="1:31" s="396" customFormat="1" ht="6.95" customHeight="1">
      <c r="A31" s="393"/>
      <c r="B31" s="394"/>
      <c r="C31" s="393"/>
      <c r="D31" s="406"/>
      <c r="E31" s="406"/>
      <c r="F31" s="406"/>
      <c r="G31" s="406"/>
      <c r="H31" s="406"/>
      <c r="I31" s="406"/>
      <c r="J31" s="406"/>
      <c r="K31" s="406"/>
      <c r="L31" s="395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</row>
    <row r="32" spans="1:31" s="396" customFormat="1" ht="14.45" customHeight="1">
      <c r="A32" s="393"/>
      <c r="B32" s="394"/>
      <c r="C32" s="393"/>
      <c r="D32" s="393"/>
      <c r="E32" s="393"/>
      <c r="F32" s="409" t="s">
        <v>36</v>
      </c>
      <c r="G32" s="393"/>
      <c r="H32" s="393"/>
      <c r="I32" s="409" t="s">
        <v>35</v>
      </c>
      <c r="J32" s="409" t="s">
        <v>37</v>
      </c>
      <c r="K32" s="393"/>
      <c r="L32" s="395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</row>
    <row r="33" spans="1:31" s="396" customFormat="1" ht="14.45" customHeight="1">
      <c r="A33" s="393"/>
      <c r="B33" s="394"/>
      <c r="C33" s="393"/>
      <c r="D33" s="410" t="s">
        <v>38</v>
      </c>
      <c r="E33" s="390" t="s">
        <v>39</v>
      </c>
      <c r="F33" s="411">
        <f>J140</f>
        <v>0</v>
      </c>
      <c r="G33" s="393"/>
      <c r="H33" s="393"/>
      <c r="I33" s="412">
        <v>0.21</v>
      </c>
      <c r="J33" s="411">
        <f>ROUND(((SUM(BF139:BF243))*I33),2)</f>
        <v>0</v>
      </c>
      <c r="K33" s="393"/>
      <c r="L33" s="395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</row>
    <row r="34" spans="1:31" s="396" customFormat="1" ht="14.45" customHeight="1">
      <c r="A34" s="393"/>
      <c r="B34" s="394"/>
      <c r="C34" s="393"/>
      <c r="D34" s="393"/>
      <c r="E34" s="390" t="s">
        <v>40</v>
      </c>
      <c r="F34" s="411">
        <v>0</v>
      </c>
      <c r="G34" s="393"/>
      <c r="H34" s="393"/>
      <c r="I34" s="412">
        <v>0.15</v>
      </c>
      <c r="J34" s="411">
        <v>0</v>
      </c>
      <c r="K34" s="393"/>
      <c r="L34" s="395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</row>
    <row r="35" spans="1:31" s="396" customFormat="1" ht="14.45" customHeight="1" hidden="1">
      <c r="A35" s="393"/>
      <c r="B35" s="394"/>
      <c r="C35" s="393"/>
      <c r="D35" s="393"/>
      <c r="E35" s="390" t="s">
        <v>41</v>
      </c>
      <c r="F35" s="411">
        <f>ROUND((SUM(BG140:BG244)),2)</f>
        <v>0</v>
      </c>
      <c r="G35" s="393"/>
      <c r="H35" s="393"/>
      <c r="I35" s="412">
        <v>0.21</v>
      </c>
      <c r="J35" s="411">
        <f>0</f>
        <v>0</v>
      </c>
      <c r="K35" s="393"/>
      <c r="L35" s="395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</row>
    <row r="36" spans="1:31" s="396" customFormat="1" ht="14.45" customHeight="1" hidden="1">
      <c r="A36" s="393"/>
      <c r="B36" s="394"/>
      <c r="C36" s="393"/>
      <c r="D36" s="393"/>
      <c r="E36" s="390" t="s">
        <v>42</v>
      </c>
      <c r="F36" s="411">
        <f>ROUND((SUM(BH140:BH244)),2)</f>
        <v>0</v>
      </c>
      <c r="G36" s="393"/>
      <c r="H36" s="393"/>
      <c r="I36" s="412">
        <v>0.15</v>
      </c>
      <c r="J36" s="411">
        <f>0</f>
        <v>0</v>
      </c>
      <c r="K36" s="393"/>
      <c r="L36" s="395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</row>
    <row r="37" spans="1:31" s="396" customFormat="1" ht="14.45" customHeight="1" hidden="1">
      <c r="A37" s="393"/>
      <c r="B37" s="394"/>
      <c r="C37" s="393"/>
      <c r="D37" s="393"/>
      <c r="E37" s="390" t="s">
        <v>43</v>
      </c>
      <c r="F37" s="411">
        <f>ROUND((SUM(BI140:BI244)),2)</f>
        <v>0</v>
      </c>
      <c r="G37" s="393"/>
      <c r="H37" s="393"/>
      <c r="I37" s="412">
        <v>0</v>
      </c>
      <c r="J37" s="411">
        <f>0</f>
        <v>0</v>
      </c>
      <c r="K37" s="393"/>
      <c r="L37" s="395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</row>
    <row r="38" spans="1:31" s="396" customFormat="1" ht="6.95" customHeight="1">
      <c r="A38" s="393"/>
      <c r="B38" s="394"/>
      <c r="C38" s="393"/>
      <c r="D38" s="393"/>
      <c r="E38" s="393"/>
      <c r="F38" s="393"/>
      <c r="G38" s="393"/>
      <c r="H38" s="393"/>
      <c r="I38" s="393"/>
      <c r="J38" s="393"/>
      <c r="K38" s="393"/>
      <c r="L38" s="395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</row>
    <row r="39" spans="1:31" s="396" customFormat="1" ht="25.35" customHeight="1">
      <c r="A39" s="393"/>
      <c r="B39" s="394"/>
      <c r="C39" s="413"/>
      <c r="D39" s="414" t="s">
        <v>44</v>
      </c>
      <c r="E39" s="415"/>
      <c r="F39" s="415"/>
      <c r="G39" s="416" t="s">
        <v>45</v>
      </c>
      <c r="H39" s="417" t="s">
        <v>46</v>
      </c>
      <c r="I39" s="415"/>
      <c r="J39" s="418">
        <f>SUM(J30:J37)</f>
        <v>0</v>
      </c>
      <c r="K39" s="419"/>
      <c r="L39" s="395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</row>
    <row r="40" spans="1:31" s="396" customFormat="1" ht="14.45" customHeight="1">
      <c r="A40" s="393"/>
      <c r="B40" s="394"/>
      <c r="C40" s="393"/>
      <c r="D40" s="393"/>
      <c r="E40" s="393"/>
      <c r="F40" s="393"/>
      <c r="G40" s="393"/>
      <c r="H40" s="393"/>
      <c r="I40" s="393"/>
      <c r="J40" s="393"/>
      <c r="K40" s="393"/>
      <c r="L40" s="395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</row>
    <row r="41" spans="2:12" ht="14.45" customHeight="1">
      <c r="B41" s="387"/>
      <c r="L41" s="387"/>
    </row>
    <row r="42" spans="2:12" ht="14.45" customHeight="1">
      <c r="B42" s="387"/>
      <c r="L42" s="387"/>
    </row>
    <row r="43" spans="2:12" ht="14.45" customHeight="1">
      <c r="B43" s="387"/>
      <c r="L43" s="387"/>
    </row>
    <row r="44" spans="2:12" ht="14.45" customHeight="1">
      <c r="B44" s="387"/>
      <c r="L44" s="387"/>
    </row>
    <row r="45" spans="2:12" ht="14.45" customHeight="1">
      <c r="B45" s="387"/>
      <c r="L45" s="387"/>
    </row>
    <row r="46" spans="2:12" ht="14.45" customHeight="1">
      <c r="B46" s="387"/>
      <c r="L46" s="387"/>
    </row>
    <row r="47" spans="2:12" ht="14.45" customHeight="1">
      <c r="B47" s="387"/>
      <c r="L47" s="387"/>
    </row>
    <row r="48" spans="2:12" ht="14.45" customHeight="1">
      <c r="B48" s="387"/>
      <c r="L48" s="387"/>
    </row>
    <row r="49" spans="2:12" ht="14.45" customHeight="1">
      <c r="B49" s="387"/>
      <c r="L49" s="387"/>
    </row>
    <row r="50" spans="2:12" s="396" customFormat="1" ht="14.45" customHeight="1">
      <c r="B50" s="395"/>
      <c r="D50" s="420" t="s">
        <v>47</v>
      </c>
      <c r="E50" s="421"/>
      <c r="F50" s="421"/>
      <c r="G50" s="420" t="s">
        <v>48</v>
      </c>
      <c r="H50" s="421"/>
      <c r="I50" s="421"/>
      <c r="J50" s="421"/>
      <c r="K50" s="421"/>
      <c r="L50" s="395"/>
    </row>
    <row r="51" spans="2:12" ht="12">
      <c r="B51" s="387"/>
      <c r="L51" s="387"/>
    </row>
    <row r="52" spans="2:12" ht="12">
      <c r="B52" s="387"/>
      <c r="L52" s="387"/>
    </row>
    <row r="53" spans="2:12" ht="12">
      <c r="B53" s="387"/>
      <c r="L53" s="387"/>
    </row>
    <row r="54" spans="2:12" ht="12">
      <c r="B54" s="387"/>
      <c r="L54" s="387"/>
    </row>
    <row r="55" spans="2:12" ht="12">
      <c r="B55" s="387"/>
      <c r="L55" s="387"/>
    </row>
    <row r="56" spans="2:12" ht="12">
      <c r="B56" s="387"/>
      <c r="L56" s="387"/>
    </row>
    <row r="57" spans="2:12" ht="12">
      <c r="B57" s="387"/>
      <c r="L57" s="387"/>
    </row>
    <row r="58" spans="2:12" ht="12">
      <c r="B58" s="387"/>
      <c r="L58" s="387"/>
    </row>
    <row r="59" spans="2:12" ht="12">
      <c r="B59" s="387"/>
      <c r="L59" s="387"/>
    </row>
    <row r="60" spans="2:12" ht="12">
      <c r="B60" s="387"/>
      <c r="L60" s="387"/>
    </row>
    <row r="61" spans="1:31" s="396" customFormat="1" ht="12.75">
      <c r="A61" s="393"/>
      <c r="B61" s="394"/>
      <c r="C61" s="393"/>
      <c r="D61" s="422" t="s">
        <v>49</v>
      </c>
      <c r="E61" s="423"/>
      <c r="F61" s="424" t="s">
        <v>50</v>
      </c>
      <c r="G61" s="422" t="s">
        <v>49</v>
      </c>
      <c r="H61" s="423"/>
      <c r="I61" s="423"/>
      <c r="J61" s="425" t="s">
        <v>50</v>
      </c>
      <c r="K61" s="423"/>
      <c r="L61" s="395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</row>
    <row r="62" spans="2:12" ht="12">
      <c r="B62" s="387"/>
      <c r="L62" s="387"/>
    </row>
    <row r="63" spans="2:12" ht="12">
      <c r="B63" s="387"/>
      <c r="L63" s="387"/>
    </row>
    <row r="64" spans="2:12" ht="12">
      <c r="B64" s="387"/>
      <c r="L64" s="387"/>
    </row>
    <row r="65" spans="1:31" s="396" customFormat="1" ht="12.75">
      <c r="A65" s="393"/>
      <c r="B65" s="394"/>
      <c r="C65" s="393"/>
      <c r="D65" s="420" t="s">
        <v>51</v>
      </c>
      <c r="E65" s="426"/>
      <c r="F65" s="426"/>
      <c r="G65" s="420" t="s">
        <v>52</v>
      </c>
      <c r="H65" s="426"/>
      <c r="I65" s="426"/>
      <c r="J65" s="426"/>
      <c r="K65" s="426"/>
      <c r="L65" s="395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</row>
    <row r="66" spans="2:12" ht="12">
      <c r="B66" s="387"/>
      <c r="L66" s="387"/>
    </row>
    <row r="67" spans="2:12" ht="12">
      <c r="B67" s="387"/>
      <c r="L67" s="387"/>
    </row>
    <row r="68" spans="2:12" ht="12">
      <c r="B68" s="387"/>
      <c r="L68" s="387"/>
    </row>
    <row r="69" spans="2:12" ht="12">
      <c r="B69" s="387"/>
      <c r="L69" s="387"/>
    </row>
    <row r="70" spans="2:12" ht="12">
      <c r="B70" s="387"/>
      <c r="L70" s="387"/>
    </row>
    <row r="71" spans="2:12" ht="12">
      <c r="B71" s="387"/>
      <c r="L71" s="387"/>
    </row>
    <row r="72" spans="2:12" ht="12">
      <c r="B72" s="387"/>
      <c r="L72" s="387"/>
    </row>
    <row r="73" spans="2:12" ht="12">
      <c r="B73" s="387"/>
      <c r="L73" s="387"/>
    </row>
    <row r="74" spans="2:12" ht="12">
      <c r="B74" s="387"/>
      <c r="L74" s="387"/>
    </row>
    <row r="75" spans="2:12" ht="12">
      <c r="B75" s="387"/>
      <c r="L75" s="387"/>
    </row>
    <row r="76" spans="1:31" s="396" customFormat="1" ht="12.75">
      <c r="A76" s="393"/>
      <c r="B76" s="394"/>
      <c r="C76" s="393"/>
      <c r="D76" s="422" t="s">
        <v>49</v>
      </c>
      <c r="E76" s="423"/>
      <c r="F76" s="424" t="s">
        <v>50</v>
      </c>
      <c r="G76" s="422" t="s">
        <v>49</v>
      </c>
      <c r="H76" s="423"/>
      <c r="I76" s="423"/>
      <c r="J76" s="425" t="s">
        <v>50</v>
      </c>
      <c r="K76" s="423"/>
      <c r="L76" s="395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</row>
    <row r="77" spans="1:31" s="396" customFormat="1" ht="14.45" customHeight="1">
      <c r="A77" s="393"/>
      <c r="B77" s="427"/>
      <c r="C77" s="428"/>
      <c r="D77" s="428"/>
      <c r="E77" s="428"/>
      <c r="F77" s="428"/>
      <c r="G77" s="428"/>
      <c r="H77" s="428"/>
      <c r="I77" s="428"/>
      <c r="J77" s="428"/>
      <c r="K77" s="428"/>
      <c r="L77" s="395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</row>
    <row r="81" spans="1:31" s="396" customFormat="1" ht="6.95" customHeight="1" hidden="1">
      <c r="A81" s="393"/>
      <c r="B81" s="429"/>
      <c r="C81" s="430"/>
      <c r="D81" s="430"/>
      <c r="E81" s="430"/>
      <c r="F81" s="430"/>
      <c r="G81" s="430"/>
      <c r="H81" s="430"/>
      <c r="I81" s="430"/>
      <c r="J81" s="430"/>
      <c r="K81" s="430"/>
      <c r="L81" s="395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</row>
    <row r="82" spans="1:31" s="396" customFormat="1" ht="24.95" customHeight="1" hidden="1">
      <c r="A82" s="393"/>
      <c r="B82" s="394"/>
      <c r="C82" s="388" t="s">
        <v>102</v>
      </c>
      <c r="D82" s="393"/>
      <c r="E82" s="393"/>
      <c r="F82" s="393"/>
      <c r="G82" s="393"/>
      <c r="H82" s="393"/>
      <c r="I82" s="393"/>
      <c r="J82" s="393"/>
      <c r="K82" s="393"/>
      <c r="L82" s="395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</row>
    <row r="83" spans="1:31" s="396" customFormat="1" ht="6.95" customHeight="1" hidden="1">
      <c r="A83" s="393"/>
      <c r="B83" s="394"/>
      <c r="C83" s="393"/>
      <c r="D83" s="393"/>
      <c r="E83" s="393"/>
      <c r="F83" s="393"/>
      <c r="G83" s="393"/>
      <c r="H83" s="393"/>
      <c r="I83" s="393"/>
      <c r="J83" s="393"/>
      <c r="K83" s="393"/>
      <c r="L83" s="395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</row>
    <row r="84" spans="1:31" s="396" customFormat="1" ht="12" customHeight="1" hidden="1">
      <c r="A84" s="393"/>
      <c r="B84" s="394"/>
      <c r="C84" s="390" t="s">
        <v>14</v>
      </c>
      <c r="D84" s="393"/>
      <c r="E84" s="393"/>
      <c r="F84" s="393"/>
      <c r="G84" s="393"/>
      <c r="H84" s="393"/>
      <c r="I84" s="393"/>
      <c r="J84" s="393"/>
      <c r="K84" s="393"/>
      <c r="L84" s="395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</row>
    <row r="85" spans="1:31" s="396" customFormat="1" ht="16.5" customHeight="1" hidden="1">
      <c r="A85" s="393"/>
      <c r="B85" s="394"/>
      <c r="C85" s="393"/>
      <c r="D85" s="393"/>
      <c r="E85" s="391" t="str">
        <f>E7</f>
        <v>Oprava prostorů 1PP</v>
      </c>
      <c r="F85" s="392"/>
      <c r="G85" s="392"/>
      <c r="H85" s="392"/>
      <c r="I85" s="393"/>
      <c r="J85" s="393"/>
      <c r="K85" s="393"/>
      <c r="L85" s="395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</row>
    <row r="86" spans="1:31" s="396" customFormat="1" ht="12" customHeight="1" hidden="1">
      <c r="A86" s="393"/>
      <c r="B86" s="394"/>
      <c r="C86" s="390" t="s">
        <v>100</v>
      </c>
      <c r="D86" s="393"/>
      <c r="E86" s="393"/>
      <c r="F86" s="393"/>
      <c r="G86" s="393"/>
      <c r="H86" s="393"/>
      <c r="I86" s="393"/>
      <c r="J86" s="393"/>
      <c r="K86" s="393"/>
      <c r="L86" s="395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</row>
    <row r="87" spans="1:31" s="396" customFormat="1" ht="16.5" customHeight="1" hidden="1">
      <c r="A87" s="393"/>
      <c r="B87" s="394"/>
      <c r="C87" s="393"/>
      <c r="D87" s="393"/>
      <c r="E87" s="397" t="str">
        <f>E9</f>
        <v>UHK-6 - SO-06-Oprava prostorů sekce F</v>
      </c>
      <c r="F87" s="398"/>
      <c r="G87" s="398"/>
      <c r="H87" s="398"/>
      <c r="I87" s="393"/>
      <c r="J87" s="393"/>
      <c r="K87" s="393"/>
      <c r="L87" s="395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</row>
    <row r="88" spans="1:31" s="396" customFormat="1" ht="6.95" customHeight="1" hidden="1">
      <c r="A88" s="393"/>
      <c r="B88" s="394"/>
      <c r="C88" s="393"/>
      <c r="D88" s="393"/>
      <c r="E88" s="393"/>
      <c r="F88" s="393"/>
      <c r="G88" s="393"/>
      <c r="H88" s="393"/>
      <c r="I88" s="393"/>
      <c r="J88" s="393"/>
      <c r="K88" s="393"/>
      <c r="L88" s="395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</row>
    <row r="89" spans="1:31" s="396" customFormat="1" ht="12" customHeight="1" hidden="1">
      <c r="A89" s="393"/>
      <c r="B89" s="394"/>
      <c r="C89" s="390" t="s">
        <v>18</v>
      </c>
      <c r="D89" s="393"/>
      <c r="E89" s="393"/>
      <c r="F89" s="399" t="str">
        <f>F12</f>
        <v>HK,Palachovy koleje č.p.1129-1135</v>
      </c>
      <c r="G89" s="393"/>
      <c r="H89" s="393"/>
      <c r="I89" s="390" t="s">
        <v>20</v>
      </c>
      <c r="J89" s="400" t="str">
        <f>IF(J12="","",J12)</f>
        <v>20. 3. 2022</v>
      </c>
      <c r="K89" s="393"/>
      <c r="L89" s="395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</row>
    <row r="90" spans="1:31" s="396" customFormat="1" ht="6.95" customHeight="1" hidden="1">
      <c r="A90" s="393"/>
      <c r="B90" s="394"/>
      <c r="C90" s="393"/>
      <c r="D90" s="393"/>
      <c r="E90" s="393"/>
      <c r="F90" s="393"/>
      <c r="G90" s="393"/>
      <c r="H90" s="393"/>
      <c r="I90" s="393"/>
      <c r="J90" s="393"/>
      <c r="K90" s="393"/>
      <c r="L90" s="395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</row>
    <row r="91" spans="1:31" s="396" customFormat="1" ht="15.2" customHeight="1" hidden="1">
      <c r="A91" s="393"/>
      <c r="B91" s="394"/>
      <c r="C91" s="390" t="s">
        <v>22</v>
      </c>
      <c r="D91" s="393"/>
      <c r="E91" s="393"/>
      <c r="F91" s="399" t="str">
        <f>E15</f>
        <v>Univerzita Hradec Králové</v>
      </c>
      <c r="G91" s="393"/>
      <c r="H91" s="393"/>
      <c r="I91" s="390" t="s">
        <v>28</v>
      </c>
      <c r="J91" s="431" t="str">
        <f>E21</f>
        <v>Pridos Hradec Králové</v>
      </c>
      <c r="K91" s="393"/>
      <c r="L91" s="395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</row>
    <row r="92" spans="1:31" s="396" customFormat="1" ht="15.2" customHeight="1" hidden="1">
      <c r="A92" s="393"/>
      <c r="B92" s="394"/>
      <c r="C92" s="390" t="s">
        <v>26</v>
      </c>
      <c r="D92" s="393"/>
      <c r="E92" s="393"/>
      <c r="F92" s="399" t="str">
        <f>IF(E18="","",E18)</f>
        <v>bude určen ve výběrovém řízení</v>
      </c>
      <c r="G92" s="393"/>
      <c r="H92" s="393"/>
      <c r="I92" s="390" t="s">
        <v>31</v>
      </c>
      <c r="J92" s="431" t="str">
        <f>E24</f>
        <v>Ing.Pavel Michálek</v>
      </c>
      <c r="K92" s="393"/>
      <c r="L92" s="395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</row>
    <row r="93" spans="1:31" s="396" customFormat="1" ht="10.35" customHeight="1" hidden="1">
      <c r="A93" s="393"/>
      <c r="B93" s="394"/>
      <c r="C93" s="393"/>
      <c r="D93" s="393"/>
      <c r="E93" s="393"/>
      <c r="F93" s="393"/>
      <c r="G93" s="393"/>
      <c r="H93" s="393"/>
      <c r="I93" s="393"/>
      <c r="J93" s="393"/>
      <c r="K93" s="393"/>
      <c r="L93" s="395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</row>
    <row r="94" spans="1:31" s="396" customFormat="1" ht="29.25" customHeight="1" hidden="1">
      <c r="A94" s="393"/>
      <c r="B94" s="394"/>
      <c r="C94" s="432" t="s">
        <v>103</v>
      </c>
      <c r="D94" s="413"/>
      <c r="E94" s="413"/>
      <c r="F94" s="413"/>
      <c r="G94" s="413"/>
      <c r="H94" s="413"/>
      <c r="I94" s="413"/>
      <c r="J94" s="433" t="s">
        <v>104</v>
      </c>
      <c r="K94" s="413"/>
      <c r="L94" s="395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</row>
    <row r="95" spans="1:31" s="396" customFormat="1" ht="10.35" customHeight="1" hidden="1">
      <c r="A95" s="393"/>
      <c r="B95" s="394"/>
      <c r="C95" s="393"/>
      <c r="D95" s="393"/>
      <c r="E95" s="393"/>
      <c r="F95" s="393"/>
      <c r="G95" s="393"/>
      <c r="H95" s="393"/>
      <c r="I95" s="393"/>
      <c r="J95" s="393"/>
      <c r="K95" s="393"/>
      <c r="L95" s="395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</row>
    <row r="96" spans="1:47" s="396" customFormat="1" ht="22.9" customHeight="1" hidden="1">
      <c r="A96" s="393"/>
      <c r="B96" s="394"/>
      <c r="C96" s="434" t="s">
        <v>105</v>
      </c>
      <c r="D96" s="393"/>
      <c r="E96" s="393"/>
      <c r="F96" s="393"/>
      <c r="G96" s="393"/>
      <c r="H96" s="393"/>
      <c r="I96" s="393"/>
      <c r="J96" s="408">
        <f>J140</f>
        <v>0</v>
      </c>
      <c r="K96" s="393"/>
      <c r="L96" s="395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U96" s="507" t="s">
        <v>106</v>
      </c>
    </row>
    <row r="97" spans="2:12" s="435" customFormat="1" ht="24.95" customHeight="1" hidden="1">
      <c r="B97" s="436"/>
      <c r="D97" s="437" t="s">
        <v>107</v>
      </c>
      <c r="E97" s="438"/>
      <c r="F97" s="438"/>
      <c r="G97" s="438"/>
      <c r="H97" s="438"/>
      <c r="I97" s="438"/>
      <c r="J97" s="439">
        <f>J141</f>
        <v>0</v>
      </c>
      <c r="L97" s="436"/>
    </row>
    <row r="98" spans="2:12" s="440" customFormat="1" ht="19.9" customHeight="1" hidden="1">
      <c r="B98" s="441"/>
      <c r="D98" s="442" t="s">
        <v>108</v>
      </c>
      <c r="E98" s="443"/>
      <c r="F98" s="443"/>
      <c r="G98" s="443"/>
      <c r="H98" s="443"/>
      <c r="I98" s="443"/>
      <c r="J98" s="444">
        <f>J142</f>
        <v>0</v>
      </c>
      <c r="L98" s="441"/>
    </row>
    <row r="99" spans="2:12" s="440" customFormat="1" ht="19.9" customHeight="1" hidden="1">
      <c r="B99" s="441"/>
      <c r="D99" s="442" t="s">
        <v>109</v>
      </c>
      <c r="E99" s="443"/>
      <c r="F99" s="443"/>
      <c r="G99" s="443"/>
      <c r="H99" s="443"/>
      <c r="I99" s="443"/>
      <c r="J99" s="444">
        <f>J146</f>
        <v>0</v>
      </c>
      <c r="L99" s="441"/>
    </row>
    <row r="100" spans="2:12" s="440" customFormat="1" ht="19.9" customHeight="1" hidden="1">
      <c r="B100" s="441"/>
      <c r="D100" s="442" t="s">
        <v>110</v>
      </c>
      <c r="E100" s="443"/>
      <c r="F100" s="443"/>
      <c r="G100" s="443"/>
      <c r="H100" s="443"/>
      <c r="I100" s="443"/>
      <c r="J100" s="444">
        <f>J149</f>
        <v>0</v>
      </c>
      <c r="L100" s="441"/>
    </row>
    <row r="101" spans="2:12" s="440" customFormat="1" ht="19.9" customHeight="1" hidden="1">
      <c r="B101" s="441"/>
      <c r="D101" s="442" t="s">
        <v>111</v>
      </c>
      <c r="E101" s="443"/>
      <c r="F101" s="443"/>
      <c r="G101" s="443"/>
      <c r="H101" s="443"/>
      <c r="I101" s="443"/>
      <c r="J101" s="444">
        <f>J155</f>
        <v>0</v>
      </c>
      <c r="L101" s="441"/>
    </row>
    <row r="102" spans="2:12" s="440" customFormat="1" ht="19.9" customHeight="1" hidden="1">
      <c r="B102" s="441"/>
      <c r="D102" s="442" t="s">
        <v>112</v>
      </c>
      <c r="E102" s="443"/>
      <c r="F102" s="443"/>
      <c r="G102" s="443"/>
      <c r="H102" s="443"/>
      <c r="I102" s="443"/>
      <c r="J102" s="444">
        <f>J161</f>
        <v>0</v>
      </c>
      <c r="L102" s="441"/>
    </row>
    <row r="103" spans="2:12" s="435" customFormat="1" ht="24.95" customHeight="1" hidden="1">
      <c r="B103" s="436"/>
      <c r="D103" s="437" t="s">
        <v>113</v>
      </c>
      <c r="E103" s="438"/>
      <c r="F103" s="438"/>
      <c r="G103" s="438"/>
      <c r="H103" s="438"/>
      <c r="I103" s="438"/>
      <c r="J103" s="439">
        <f>J163</f>
        <v>0</v>
      </c>
      <c r="L103" s="436"/>
    </row>
    <row r="104" spans="2:12" s="440" customFormat="1" ht="19.9" customHeight="1" hidden="1">
      <c r="B104" s="441"/>
      <c r="D104" s="442" t="s">
        <v>114</v>
      </c>
      <c r="E104" s="443"/>
      <c r="F104" s="443"/>
      <c r="G104" s="443"/>
      <c r="H104" s="443"/>
      <c r="I104" s="443"/>
      <c r="J104" s="444">
        <f>J164</f>
        <v>0</v>
      </c>
      <c r="L104" s="441"/>
    </row>
    <row r="105" spans="2:12" s="440" customFormat="1" ht="19.9" customHeight="1" hidden="1">
      <c r="B105" s="441"/>
      <c r="D105" s="442" t="s">
        <v>115</v>
      </c>
      <c r="E105" s="443"/>
      <c r="F105" s="443"/>
      <c r="G105" s="443"/>
      <c r="H105" s="443"/>
      <c r="I105" s="443"/>
      <c r="J105" s="444">
        <f>J169</f>
        <v>0</v>
      </c>
      <c r="L105" s="441"/>
    </row>
    <row r="106" spans="2:12" s="440" customFormat="1" ht="19.9" customHeight="1" hidden="1">
      <c r="B106" s="441"/>
      <c r="D106" s="442" t="s">
        <v>116</v>
      </c>
      <c r="E106" s="443"/>
      <c r="F106" s="443"/>
      <c r="G106" s="443"/>
      <c r="H106" s="443"/>
      <c r="I106" s="443"/>
      <c r="J106" s="444">
        <f>J171</f>
        <v>0</v>
      </c>
      <c r="L106" s="441"/>
    </row>
    <row r="107" spans="2:12" s="440" customFormat="1" ht="19.9" customHeight="1" hidden="1">
      <c r="B107" s="441"/>
      <c r="D107" s="442" t="s">
        <v>117</v>
      </c>
      <c r="E107" s="443"/>
      <c r="F107" s="443"/>
      <c r="G107" s="443"/>
      <c r="H107" s="443"/>
      <c r="I107" s="443"/>
      <c r="J107" s="444">
        <f>J178</f>
        <v>0</v>
      </c>
      <c r="L107" s="441"/>
    </row>
    <row r="108" spans="2:12" s="440" customFormat="1" ht="19.9" customHeight="1" hidden="1">
      <c r="B108" s="441"/>
      <c r="D108" s="442" t="s">
        <v>118</v>
      </c>
      <c r="E108" s="443"/>
      <c r="F108" s="443"/>
      <c r="G108" s="443"/>
      <c r="H108" s="443"/>
      <c r="I108" s="443"/>
      <c r="J108" s="444">
        <f>J181</f>
        <v>0</v>
      </c>
      <c r="L108" s="441"/>
    </row>
    <row r="109" spans="2:12" s="440" customFormat="1" ht="19.9" customHeight="1" hidden="1">
      <c r="B109" s="441"/>
      <c r="D109" s="442" t="s">
        <v>119</v>
      </c>
      <c r="E109" s="443"/>
      <c r="F109" s="443"/>
      <c r="G109" s="443"/>
      <c r="H109" s="443"/>
      <c r="I109" s="443"/>
      <c r="J109" s="444">
        <f>J184</f>
        <v>0</v>
      </c>
      <c r="L109" s="441"/>
    </row>
    <row r="110" spans="2:12" s="440" customFormat="1" ht="19.9" customHeight="1" hidden="1">
      <c r="B110" s="441"/>
      <c r="D110" s="442" t="s">
        <v>120</v>
      </c>
      <c r="E110" s="443"/>
      <c r="F110" s="443"/>
      <c r="G110" s="443"/>
      <c r="H110" s="443"/>
      <c r="I110" s="443"/>
      <c r="J110" s="444">
        <f>J186</f>
        <v>0</v>
      </c>
      <c r="L110" s="441"/>
    </row>
    <row r="111" spans="2:12" s="440" customFormat="1" ht="19.9" customHeight="1" hidden="1">
      <c r="B111" s="441"/>
      <c r="D111" s="442" t="s">
        <v>121</v>
      </c>
      <c r="E111" s="443"/>
      <c r="F111" s="443"/>
      <c r="G111" s="443"/>
      <c r="H111" s="443"/>
      <c r="I111" s="443"/>
      <c r="J111" s="444">
        <f>J190</f>
        <v>0</v>
      </c>
      <c r="L111" s="441"/>
    </row>
    <row r="112" spans="2:12" s="440" customFormat="1" ht="19.9" customHeight="1" hidden="1">
      <c r="B112" s="441"/>
      <c r="D112" s="442" t="s">
        <v>122</v>
      </c>
      <c r="E112" s="443"/>
      <c r="F112" s="443"/>
      <c r="G112" s="443"/>
      <c r="H112" s="443"/>
      <c r="I112" s="443"/>
      <c r="J112" s="444">
        <f>J195</f>
        <v>0</v>
      </c>
      <c r="L112" s="441"/>
    </row>
    <row r="113" spans="2:12" s="440" customFormat="1" ht="19.9" customHeight="1" hidden="1">
      <c r="B113" s="441"/>
      <c r="D113" s="442" t="s">
        <v>123</v>
      </c>
      <c r="E113" s="443"/>
      <c r="F113" s="443"/>
      <c r="G113" s="443"/>
      <c r="H113" s="443"/>
      <c r="I113" s="443"/>
      <c r="J113" s="444">
        <f>J204</f>
        <v>0</v>
      </c>
      <c r="L113" s="441"/>
    </row>
    <row r="114" spans="2:12" s="440" customFormat="1" ht="19.9" customHeight="1" hidden="1">
      <c r="B114" s="441"/>
      <c r="D114" s="442" t="s">
        <v>124</v>
      </c>
      <c r="E114" s="443"/>
      <c r="F114" s="443"/>
      <c r="G114" s="443"/>
      <c r="H114" s="443"/>
      <c r="I114" s="443"/>
      <c r="J114" s="444">
        <f>J212</f>
        <v>0</v>
      </c>
      <c r="L114" s="441"/>
    </row>
    <row r="115" spans="2:12" s="440" customFormat="1" ht="19.9" customHeight="1" hidden="1">
      <c r="B115" s="441"/>
      <c r="D115" s="442" t="s">
        <v>125</v>
      </c>
      <c r="E115" s="443"/>
      <c r="F115" s="443"/>
      <c r="G115" s="443"/>
      <c r="H115" s="443"/>
      <c r="I115" s="443"/>
      <c r="J115" s="444">
        <f>J224</f>
        <v>0</v>
      </c>
      <c r="L115" s="441"/>
    </row>
    <row r="116" spans="2:12" s="440" customFormat="1" ht="19.9" customHeight="1" hidden="1">
      <c r="B116" s="441"/>
      <c r="D116" s="442" t="s">
        <v>126</v>
      </c>
      <c r="E116" s="443"/>
      <c r="F116" s="443"/>
      <c r="G116" s="443"/>
      <c r="H116" s="443"/>
      <c r="I116" s="443"/>
      <c r="J116" s="444">
        <f>J230</f>
        <v>0</v>
      </c>
      <c r="L116" s="441"/>
    </row>
    <row r="117" spans="2:12" s="440" customFormat="1" ht="19.9" customHeight="1" hidden="1">
      <c r="B117" s="441"/>
      <c r="D117" s="442" t="s">
        <v>127</v>
      </c>
      <c r="E117" s="443"/>
      <c r="F117" s="443"/>
      <c r="G117" s="443"/>
      <c r="H117" s="443"/>
      <c r="I117" s="443"/>
      <c r="J117" s="444">
        <f>J236</f>
        <v>0</v>
      </c>
      <c r="L117" s="441"/>
    </row>
    <row r="118" spans="2:12" s="435" customFormat="1" ht="24.95" customHeight="1" hidden="1">
      <c r="B118" s="436"/>
      <c r="D118" s="437" t="s">
        <v>128</v>
      </c>
      <c r="E118" s="438"/>
      <c r="F118" s="438"/>
      <c r="G118" s="438"/>
      <c r="H118" s="438"/>
      <c r="I118" s="438"/>
      <c r="J118" s="439">
        <f>J240</f>
        <v>0</v>
      </c>
      <c r="L118" s="436"/>
    </row>
    <row r="119" spans="2:12" s="435" customFormat="1" ht="24.95" customHeight="1" hidden="1">
      <c r="B119" s="436"/>
      <c r="D119" s="437" t="s">
        <v>129</v>
      </c>
      <c r="E119" s="438"/>
      <c r="F119" s="438"/>
      <c r="G119" s="438"/>
      <c r="H119" s="438"/>
      <c r="I119" s="438"/>
      <c r="J119" s="439">
        <f>J242</f>
        <v>0</v>
      </c>
      <c r="L119" s="436"/>
    </row>
    <row r="120" spans="2:12" s="440" customFormat="1" ht="19.9" customHeight="1" hidden="1">
      <c r="B120" s="441"/>
      <c r="D120" s="442" t="s">
        <v>130</v>
      </c>
      <c r="E120" s="443"/>
      <c r="F120" s="443"/>
      <c r="G120" s="443"/>
      <c r="H120" s="443"/>
      <c r="I120" s="443"/>
      <c r="J120" s="444">
        <f>J243</f>
        <v>0</v>
      </c>
      <c r="L120" s="441"/>
    </row>
    <row r="121" spans="1:31" s="396" customFormat="1" ht="21.75" customHeight="1" hidden="1">
      <c r="A121" s="393"/>
      <c r="B121" s="394"/>
      <c r="C121" s="393"/>
      <c r="D121" s="393"/>
      <c r="E121" s="393"/>
      <c r="F121" s="393"/>
      <c r="G121" s="393"/>
      <c r="H121" s="393"/>
      <c r="I121" s="393"/>
      <c r="J121" s="393"/>
      <c r="K121" s="393"/>
      <c r="L121" s="395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</row>
    <row r="122" spans="1:31" s="396" customFormat="1" ht="6.95" customHeight="1" hidden="1">
      <c r="A122" s="393"/>
      <c r="B122" s="427"/>
      <c r="C122" s="428"/>
      <c r="D122" s="428"/>
      <c r="E122" s="428"/>
      <c r="F122" s="428"/>
      <c r="G122" s="428"/>
      <c r="H122" s="428"/>
      <c r="I122" s="428"/>
      <c r="J122" s="428"/>
      <c r="K122" s="428"/>
      <c r="L122" s="395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</row>
    <row r="123" ht="12" hidden="1"/>
    <row r="124" ht="12" hidden="1"/>
    <row r="125" ht="12" hidden="1"/>
    <row r="126" spans="1:31" s="396" customFormat="1" ht="6.95" customHeight="1">
      <c r="A126" s="393"/>
      <c r="B126" s="429"/>
      <c r="C126" s="430"/>
      <c r="D126" s="430"/>
      <c r="E126" s="430"/>
      <c r="F126" s="430"/>
      <c r="G126" s="430"/>
      <c r="H126" s="430"/>
      <c r="I126" s="430"/>
      <c r="J126" s="430"/>
      <c r="K126" s="430"/>
      <c r="L126" s="395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</row>
    <row r="127" spans="1:31" s="396" customFormat="1" ht="24.95" customHeight="1">
      <c r="A127" s="393"/>
      <c r="B127" s="394"/>
      <c r="C127" s="388" t="s">
        <v>131</v>
      </c>
      <c r="D127" s="393"/>
      <c r="E127" s="393"/>
      <c r="F127" s="393"/>
      <c r="G127" s="393"/>
      <c r="H127" s="393"/>
      <c r="I127" s="393"/>
      <c r="J127" s="393"/>
      <c r="K127" s="393"/>
      <c r="L127" s="395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</row>
    <row r="128" spans="1:31" s="396" customFormat="1" ht="6.95" customHeight="1">
      <c r="A128" s="393"/>
      <c r="B128" s="394"/>
      <c r="C128" s="393"/>
      <c r="D128" s="393"/>
      <c r="E128" s="393"/>
      <c r="F128" s="393"/>
      <c r="G128" s="393"/>
      <c r="H128" s="393"/>
      <c r="I128" s="393"/>
      <c r="J128" s="393"/>
      <c r="K128" s="393"/>
      <c r="L128" s="395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</row>
    <row r="129" spans="1:31" s="396" customFormat="1" ht="12" customHeight="1">
      <c r="A129" s="393"/>
      <c r="B129" s="394"/>
      <c r="C129" s="390" t="s">
        <v>14</v>
      </c>
      <c r="D129" s="393"/>
      <c r="E129" s="393"/>
      <c r="F129" s="393"/>
      <c r="G129" s="393"/>
      <c r="H129" s="393"/>
      <c r="I129" s="393"/>
      <c r="J129" s="393"/>
      <c r="K129" s="393"/>
      <c r="L129" s="395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</row>
    <row r="130" spans="1:31" s="396" customFormat="1" ht="16.5" customHeight="1">
      <c r="A130" s="393"/>
      <c r="B130" s="394"/>
      <c r="C130" s="393"/>
      <c r="D130" s="393"/>
      <c r="E130" s="391" t="str">
        <f>E7</f>
        <v>Oprava prostorů 1PP</v>
      </c>
      <c r="F130" s="392"/>
      <c r="G130" s="392"/>
      <c r="H130" s="392"/>
      <c r="I130" s="393"/>
      <c r="J130" s="393"/>
      <c r="K130" s="393"/>
      <c r="L130" s="395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</row>
    <row r="131" spans="1:31" s="396" customFormat="1" ht="12" customHeight="1">
      <c r="A131" s="393"/>
      <c r="B131" s="394"/>
      <c r="C131" s="390" t="s">
        <v>100</v>
      </c>
      <c r="D131" s="393"/>
      <c r="E131" s="393"/>
      <c r="F131" s="393"/>
      <c r="G131" s="393"/>
      <c r="H131" s="393"/>
      <c r="I131" s="393"/>
      <c r="J131" s="393"/>
      <c r="K131" s="393"/>
      <c r="L131" s="395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</row>
    <row r="132" spans="1:31" s="396" customFormat="1" ht="16.5" customHeight="1">
      <c r="A132" s="393"/>
      <c r="B132" s="394"/>
      <c r="C132" s="393"/>
      <c r="D132" s="393"/>
      <c r="E132" s="397" t="str">
        <f>E9</f>
        <v>UHK-6 - SO-06-Oprava prostorů sekce F</v>
      </c>
      <c r="F132" s="398"/>
      <c r="G132" s="398"/>
      <c r="H132" s="398"/>
      <c r="I132" s="393"/>
      <c r="J132" s="393"/>
      <c r="K132" s="393"/>
      <c r="L132" s="395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</row>
    <row r="133" spans="1:31" s="396" customFormat="1" ht="6.95" customHeight="1">
      <c r="A133" s="393"/>
      <c r="B133" s="394"/>
      <c r="C133" s="393"/>
      <c r="D133" s="393"/>
      <c r="E133" s="393"/>
      <c r="F133" s="393"/>
      <c r="G133" s="393"/>
      <c r="H133" s="393"/>
      <c r="I133" s="393"/>
      <c r="J133" s="393"/>
      <c r="K133" s="393"/>
      <c r="L133" s="395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</row>
    <row r="134" spans="1:31" s="396" customFormat="1" ht="12" customHeight="1">
      <c r="A134" s="393"/>
      <c r="B134" s="394"/>
      <c r="C134" s="390" t="s">
        <v>18</v>
      </c>
      <c r="D134" s="393"/>
      <c r="E134" s="393"/>
      <c r="F134" s="399" t="str">
        <f>F12</f>
        <v>HK,Palachovy koleje č.p.1129-1135</v>
      </c>
      <c r="G134" s="393"/>
      <c r="H134" s="393"/>
      <c r="I134" s="390" t="s">
        <v>20</v>
      </c>
      <c r="J134" s="400" t="str">
        <f>IF(J12="","",J12)</f>
        <v>20. 3. 2022</v>
      </c>
      <c r="K134" s="393"/>
      <c r="L134" s="395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</row>
    <row r="135" spans="1:31" s="396" customFormat="1" ht="6.95" customHeight="1">
      <c r="A135" s="393"/>
      <c r="B135" s="394"/>
      <c r="C135" s="393"/>
      <c r="D135" s="393"/>
      <c r="E135" s="393"/>
      <c r="F135" s="393"/>
      <c r="G135" s="393"/>
      <c r="H135" s="393"/>
      <c r="I135" s="393"/>
      <c r="J135" s="393"/>
      <c r="K135" s="393"/>
      <c r="L135" s="395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</row>
    <row r="136" spans="1:31" s="396" customFormat="1" ht="15.2" customHeight="1">
      <c r="A136" s="393"/>
      <c r="B136" s="394"/>
      <c r="C136" s="390" t="s">
        <v>22</v>
      </c>
      <c r="D136" s="393"/>
      <c r="E136" s="393"/>
      <c r="F136" s="399" t="str">
        <f>E15</f>
        <v>Univerzita Hradec Králové</v>
      </c>
      <c r="G136" s="393"/>
      <c r="H136" s="393"/>
      <c r="I136" s="390" t="s">
        <v>28</v>
      </c>
      <c r="J136" s="431" t="str">
        <f>E21</f>
        <v>Pridos Hradec Králové</v>
      </c>
      <c r="K136" s="393"/>
      <c r="L136" s="395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</row>
    <row r="137" spans="1:31" s="396" customFormat="1" ht="15.2" customHeight="1">
      <c r="A137" s="393"/>
      <c r="B137" s="394"/>
      <c r="C137" s="390" t="s">
        <v>26</v>
      </c>
      <c r="D137" s="393"/>
      <c r="E137" s="393"/>
      <c r="F137" s="399" t="str">
        <f>IF(E18="","",E18)</f>
        <v>bude určen ve výběrovém řízení</v>
      </c>
      <c r="G137" s="393"/>
      <c r="H137" s="393"/>
      <c r="I137" s="390" t="s">
        <v>31</v>
      </c>
      <c r="J137" s="431" t="str">
        <f>E24</f>
        <v>Ing.Pavel Michálek</v>
      </c>
      <c r="K137" s="393"/>
      <c r="L137" s="395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</row>
    <row r="138" spans="1:31" s="396" customFormat="1" ht="10.35" customHeight="1">
      <c r="A138" s="393"/>
      <c r="B138" s="394"/>
      <c r="C138" s="393"/>
      <c r="D138" s="393"/>
      <c r="E138" s="393"/>
      <c r="F138" s="393"/>
      <c r="G138" s="393"/>
      <c r="H138" s="393"/>
      <c r="I138" s="393"/>
      <c r="J138" s="393"/>
      <c r="K138" s="393"/>
      <c r="L138" s="395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</row>
    <row r="139" spans="1:31" s="508" customFormat="1" ht="29.25" customHeight="1">
      <c r="A139" s="445"/>
      <c r="B139" s="446"/>
      <c r="C139" s="447" t="s">
        <v>132</v>
      </c>
      <c r="D139" s="448" t="s">
        <v>59</v>
      </c>
      <c r="E139" s="448" t="s">
        <v>55</v>
      </c>
      <c r="F139" s="448" t="s">
        <v>56</v>
      </c>
      <c r="G139" s="448" t="s">
        <v>133</v>
      </c>
      <c r="H139" s="448" t="s">
        <v>134</v>
      </c>
      <c r="I139" s="448" t="s">
        <v>135</v>
      </c>
      <c r="J139" s="448" t="s">
        <v>104</v>
      </c>
      <c r="K139" s="449" t="s">
        <v>136</v>
      </c>
      <c r="L139" s="450"/>
      <c r="M139" s="451" t="s">
        <v>1</v>
      </c>
      <c r="N139" s="452" t="s">
        <v>38</v>
      </c>
      <c r="O139" s="452" t="s">
        <v>137</v>
      </c>
      <c r="P139" s="452" t="s">
        <v>138</v>
      </c>
      <c r="Q139" s="452" t="s">
        <v>139</v>
      </c>
      <c r="R139" s="452" t="s">
        <v>140</v>
      </c>
      <c r="S139" s="452" t="s">
        <v>141</v>
      </c>
      <c r="T139" s="453" t="s">
        <v>142</v>
      </c>
      <c r="U139" s="445"/>
      <c r="V139" s="445"/>
      <c r="W139" s="445"/>
      <c r="X139" s="445"/>
      <c r="Y139" s="445"/>
      <c r="Z139" s="445"/>
      <c r="AA139" s="445"/>
      <c r="AB139" s="445"/>
      <c r="AC139" s="445"/>
      <c r="AD139" s="445"/>
      <c r="AE139" s="445"/>
    </row>
    <row r="140" spans="1:63" s="396" customFormat="1" ht="22.9" customHeight="1">
      <c r="A140" s="393"/>
      <c r="B140" s="394"/>
      <c r="C140" s="454" t="s">
        <v>143</v>
      </c>
      <c r="D140" s="393"/>
      <c r="E140" s="393"/>
      <c r="F140" s="393"/>
      <c r="G140" s="393"/>
      <c r="H140" s="393"/>
      <c r="I140" s="393"/>
      <c r="J140" s="455">
        <f>BK140</f>
        <v>0</v>
      </c>
      <c r="K140" s="393"/>
      <c r="L140" s="394"/>
      <c r="M140" s="456"/>
      <c r="N140" s="457"/>
      <c r="O140" s="406"/>
      <c r="P140" s="458">
        <f>P141+P163+P240+P242</f>
        <v>195.123834</v>
      </c>
      <c r="Q140" s="406"/>
      <c r="R140" s="458">
        <f>R141+R163+R240+R242</f>
        <v>2.32226048</v>
      </c>
      <c r="S140" s="406"/>
      <c r="T140" s="459">
        <f>T141+T163+T240+T242</f>
        <v>1.174337</v>
      </c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T140" s="507" t="s">
        <v>73</v>
      </c>
      <c r="AU140" s="507" t="s">
        <v>106</v>
      </c>
      <c r="BK140" s="509">
        <f>BK141+BK163+BK240+BK242</f>
        <v>0</v>
      </c>
    </row>
    <row r="141" spans="2:63" s="460" customFormat="1" ht="25.9" customHeight="1">
      <c r="B141" s="461"/>
      <c r="D141" s="462" t="s">
        <v>73</v>
      </c>
      <c r="E141" s="463" t="s">
        <v>144</v>
      </c>
      <c r="F141" s="463" t="s">
        <v>145</v>
      </c>
      <c r="J141" s="464">
        <f>BK141</f>
        <v>0</v>
      </c>
      <c r="L141" s="461"/>
      <c r="M141" s="465"/>
      <c r="N141" s="466"/>
      <c r="O141" s="466"/>
      <c r="P141" s="467">
        <f>P142+P146+P149+P155+P161</f>
        <v>94.220654</v>
      </c>
      <c r="Q141" s="466"/>
      <c r="R141" s="467">
        <f>R142+R146+R149+R155+R161</f>
        <v>1.488122</v>
      </c>
      <c r="S141" s="466"/>
      <c r="T141" s="468">
        <f>T142+T146+T149+T155+T161</f>
        <v>0.88541</v>
      </c>
      <c r="AR141" s="462" t="s">
        <v>82</v>
      </c>
      <c r="AT141" s="510" t="s">
        <v>73</v>
      </c>
      <c r="AU141" s="510" t="s">
        <v>74</v>
      </c>
      <c r="AY141" s="462" t="s">
        <v>146</v>
      </c>
      <c r="BK141" s="511">
        <f>BK142+BK146+BK149+BK155+BK161</f>
        <v>0</v>
      </c>
    </row>
    <row r="142" spans="2:63" s="460" customFormat="1" ht="22.9" customHeight="1">
      <c r="B142" s="461"/>
      <c r="D142" s="462" t="s">
        <v>73</v>
      </c>
      <c r="E142" s="469" t="s">
        <v>147</v>
      </c>
      <c r="F142" s="469" t="s">
        <v>148</v>
      </c>
      <c r="J142" s="470">
        <f>BK142</f>
        <v>0</v>
      </c>
      <c r="L142" s="461"/>
      <c r="M142" s="465"/>
      <c r="N142" s="466"/>
      <c r="O142" s="466"/>
      <c r="P142" s="467">
        <f>SUM(P143:P145)</f>
        <v>9.1114</v>
      </c>
      <c r="Q142" s="466"/>
      <c r="R142" s="467">
        <f>SUM(R143:R145)</f>
        <v>0.9778410000000001</v>
      </c>
      <c r="S142" s="466"/>
      <c r="T142" s="468">
        <f>SUM(T143:T145)</f>
        <v>0</v>
      </c>
      <c r="AR142" s="462" t="s">
        <v>82</v>
      </c>
      <c r="AT142" s="510" t="s">
        <v>73</v>
      </c>
      <c r="AU142" s="510" t="s">
        <v>82</v>
      </c>
      <c r="AY142" s="462" t="s">
        <v>146</v>
      </c>
      <c r="BK142" s="511">
        <f>SUM(BK143:BK145)</f>
        <v>0</v>
      </c>
    </row>
    <row r="143" spans="1:65" s="396" customFormat="1" ht="24.2" customHeight="1">
      <c r="A143" s="393"/>
      <c r="B143" s="394"/>
      <c r="C143" s="471" t="s">
        <v>82</v>
      </c>
      <c r="D143" s="471" t="s">
        <v>149</v>
      </c>
      <c r="E143" s="472" t="s">
        <v>496</v>
      </c>
      <c r="F143" s="473" t="s">
        <v>497</v>
      </c>
      <c r="G143" s="474" t="s">
        <v>152</v>
      </c>
      <c r="H143" s="475">
        <v>9.4</v>
      </c>
      <c r="I143" s="381"/>
      <c r="J143" s="476">
        <f>ROUND(I143*H143,2)</f>
        <v>0</v>
      </c>
      <c r="K143" s="473" t="s">
        <v>153</v>
      </c>
      <c r="L143" s="394"/>
      <c r="M143" s="477" t="s">
        <v>1</v>
      </c>
      <c r="N143" s="478" t="s">
        <v>40</v>
      </c>
      <c r="O143" s="479">
        <v>0.525</v>
      </c>
      <c r="P143" s="479">
        <f>O143*H143</f>
        <v>4.9350000000000005</v>
      </c>
      <c r="Q143" s="479">
        <v>0.05897</v>
      </c>
      <c r="R143" s="479">
        <f>Q143*H143</f>
        <v>0.5543180000000001</v>
      </c>
      <c r="S143" s="479">
        <v>0</v>
      </c>
      <c r="T143" s="480">
        <f>S143*H143</f>
        <v>0</v>
      </c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R143" s="512" t="s">
        <v>154</v>
      </c>
      <c r="AT143" s="512" t="s">
        <v>149</v>
      </c>
      <c r="AU143" s="512" t="s">
        <v>155</v>
      </c>
      <c r="AY143" s="507" t="s">
        <v>146</v>
      </c>
      <c r="BE143" s="513">
        <f>IF(N143="základní",J143,0)</f>
        <v>0</v>
      </c>
      <c r="BF143" s="513">
        <f>IF(N143="snížená",J143,0)</f>
        <v>0</v>
      </c>
      <c r="BG143" s="513">
        <f>IF(N143="zákl. přenesená",J143,0)</f>
        <v>0</v>
      </c>
      <c r="BH143" s="513">
        <f>IF(N143="sníž. přenesená",J143,0)</f>
        <v>0</v>
      </c>
      <c r="BI143" s="513">
        <f>IF(N143="nulová",J143,0)</f>
        <v>0</v>
      </c>
      <c r="BJ143" s="507" t="s">
        <v>155</v>
      </c>
      <c r="BK143" s="513">
        <f>ROUND(I143*H143,2)</f>
        <v>0</v>
      </c>
      <c r="BL143" s="507" t="s">
        <v>154</v>
      </c>
      <c r="BM143" s="512" t="s">
        <v>651</v>
      </c>
    </row>
    <row r="144" spans="1:65" s="396" customFormat="1" ht="16.5" customHeight="1">
      <c r="A144" s="393"/>
      <c r="B144" s="394"/>
      <c r="C144" s="471" t="s">
        <v>155</v>
      </c>
      <c r="D144" s="471" t="s">
        <v>149</v>
      </c>
      <c r="E144" s="472" t="s">
        <v>150</v>
      </c>
      <c r="F144" s="473" t="s">
        <v>151</v>
      </c>
      <c r="G144" s="474" t="s">
        <v>152</v>
      </c>
      <c r="H144" s="475">
        <v>5.3</v>
      </c>
      <c r="I144" s="381"/>
      <c r="J144" s="476">
        <f>ROUND(I144*H144,2)</f>
        <v>0</v>
      </c>
      <c r="K144" s="473" t="s">
        <v>153</v>
      </c>
      <c r="L144" s="394"/>
      <c r="M144" s="477" t="s">
        <v>1</v>
      </c>
      <c r="N144" s="478" t="s">
        <v>40</v>
      </c>
      <c r="O144" s="479">
        <v>0.788</v>
      </c>
      <c r="P144" s="479">
        <f>O144*H144</f>
        <v>4.1764</v>
      </c>
      <c r="Q144" s="479">
        <v>0.07991</v>
      </c>
      <c r="R144" s="479">
        <f>Q144*H144</f>
        <v>0.423523</v>
      </c>
      <c r="S144" s="479">
        <v>0</v>
      </c>
      <c r="T144" s="480">
        <f>S144*H144</f>
        <v>0</v>
      </c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R144" s="512" t="s">
        <v>154</v>
      </c>
      <c r="AT144" s="512" t="s">
        <v>149</v>
      </c>
      <c r="AU144" s="512" t="s">
        <v>155</v>
      </c>
      <c r="AY144" s="507" t="s">
        <v>146</v>
      </c>
      <c r="BE144" s="513">
        <f>IF(N144="základní",J144,0)</f>
        <v>0</v>
      </c>
      <c r="BF144" s="513">
        <f>IF(N144="snížená",J144,0)</f>
        <v>0</v>
      </c>
      <c r="BG144" s="513">
        <f>IF(N144="zákl. přenesená",J144,0)</f>
        <v>0</v>
      </c>
      <c r="BH144" s="513">
        <f>IF(N144="sníž. přenesená",J144,0)</f>
        <v>0</v>
      </c>
      <c r="BI144" s="513">
        <f>IF(N144="nulová",J144,0)</f>
        <v>0</v>
      </c>
      <c r="BJ144" s="507" t="s">
        <v>155</v>
      </c>
      <c r="BK144" s="513">
        <f>ROUND(I144*H144,2)</f>
        <v>0</v>
      </c>
      <c r="BL144" s="507" t="s">
        <v>154</v>
      </c>
      <c r="BM144" s="512" t="s">
        <v>156</v>
      </c>
    </row>
    <row r="145" spans="2:51" s="481" customFormat="1" ht="12">
      <c r="B145" s="482"/>
      <c r="D145" s="483" t="s">
        <v>157</v>
      </c>
      <c r="E145" s="484" t="s">
        <v>1</v>
      </c>
      <c r="F145" s="485" t="s">
        <v>633</v>
      </c>
      <c r="H145" s="486">
        <v>5.3</v>
      </c>
      <c r="I145" s="505"/>
      <c r="L145" s="482"/>
      <c r="M145" s="487"/>
      <c r="N145" s="488"/>
      <c r="O145" s="488"/>
      <c r="P145" s="488"/>
      <c r="Q145" s="488"/>
      <c r="R145" s="488"/>
      <c r="S145" s="488"/>
      <c r="T145" s="489"/>
      <c r="AT145" s="484" t="s">
        <v>157</v>
      </c>
      <c r="AU145" s="484" t="s">
        <v>155</v>
      </c>
      <c r="AV145" s="481" t="s">
        <v>155</v>
      </c>
      <c r="AW145" s="481" t="s">
        <v>30</v>
      </c>
      <c r="AX145" s="481" t="s">
        <v>82</v>
      </c>
      <c r="AY145" s="484" t="s">
        <v>146</v>
      </c>
    </row>
    <row r="146" spans="2:63" s="460" customFormat="1" ht="22.9" customHeight="1">
      <c r="B146" s="461"/>
      <c r="D146" s="462" t="s">
        <v>73</v>
      </c>
      <c r="E146" s="469" t="s">
        <v>159</v>
      </c>
      <c r="F146" s="469" t="s">
        <v>160</v>
      </c>
      <c r="I146" s="504"/>
      <c r="J146" s="470">
        <f>BK146</f>
        <v>0</v>
      </c>
      <c r="L146" s="461"/>
      <c r="M146" s="465"/>
      <c r="N146" s="466"/>
      <c r="O146" s="466"/>
      <c r="P146" s="467">
        <f>SUM(P147:P148)</f>
        <v>41.112</v>
      </c>
      <c r="Q146" s="466"/>
      <c r="R146" s="467">
        <f>SUM(R147:R148)</f>
        <v>0.5001960000000001</v>
      </c>
      <c r="S146" s="466"/>
      <c r="T146" s="468">
        <f>SUM(T147:T148)</f>
        <v>0</v>
      </c>
      <c r="AR146" s="462" t="s">
        <v>82</v>
      </c>
      <c r="AT146" s="510" t="s">
        <v>73</v>
      </c>
      <c r="AU146" s="510" t="s">
        <v>82</v>
      </c>
      <c r="AY146" s="462" t="s">
        <v>146</v>
      </c>
      <c r="BK146" s="511">
        <f>SUM(BK147:BK148)</f>
        <v>0</v>
      </c>
    </row>
    <row r="147" spans="1:65" s="396" customFormat="1" ht="24.2" customHeight="1">
      <c r="A147" s="393"/>
      <c r="B147" s="394"/>
      <c r="C147" s="471" t="s">
        <v>147</v>
      </c>
      <c r="D147" s="471" t="s">
        <v>149</v>
      </c>
      <c r="E147" s="472" t="s">
        <v>161</v>
      </c>
      <c r="F147" s="473" t="s">
        <v>162</v>
      </c>
      <c r="G147" s="474" t="s">
        <v>152</v>
      </c>
      <c r="H147" s="475">
        <v>114.2</v>
      </c>
      <c r="I147" s="381"/>
      <c r="J147" s="476">
        <f>ROUND(I147*H147,2)</f>
        <v>0</v>
      </c>
      <c r="K147" s="473" t="s">
        <v>153</v>
      </c>
      <c r="L147" s="394"/>
      <c r="M147" s="477" t="s">
        <v>1</v>
      </c>
      <c r="N147" s="478" t="s">
        <v>40</v>
      </c>
      <c r="O147" s="479">
        <v>0.36</v>
      </c>
      <c r="P147" s="479">
        <f>O147*H147</f>
        <v>41.112</v>
      </c>
      <c r="Q147" s="479">
        <v>0.00438</v>
      </c>
      <c r="R147" s="479">
        <f>Q147*H147</f>
        <v>0.5001960000000001</v>
      </c>
      <c r="S147" s="479">
        <v>0</v>
      </c>
      <c r="T147" s="480">
        <f>S147*H147</f>
        <v>0</v>
      </c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R147" s="512" t="s">
        <v>154</v>
      </c>
      <c r="AT147" s="512" t="s">
        <v>149</v>
      </c>
      <c r="AU147" s="512" t="s">
        <v>155</v>
      </c>
      <c r="AY147" s="507" t="s">
        <v>146</v>
      </c>
      <c r="BE147" s="513">
        <f>IF(N147="základní",J147,0)</f>
        <v>0</v>
      </c>
      <c r="BF147" s="513">
        <f>IF(N147="snížená",J147,0)</f>
        <v>0</v>
      </c>
      <c r="BG147" s="513">
        <f>IF(N147="zákl. přenesená",J147,0)</f>
        <v>0</v>
      </c>
      <c r="BH147" s="513">
        <f>IF(N147="sníž. přenesená",J147,0)</f>
        <v>0</v>
      </c>
      <c r="BI147" s="513">
        <f>IF(N147="nulová",J147,0)</f>
        <v>0</v>
      </c>
      <c r="BJ147" s="507" t="s">
        <v>155</v>
      </c>
      <c r="BK147" s="513">
        <f>ROUND(I147*H147,2)</f>
        <v>0</v>
      </c>
      <c r="BL147" s="507" t="s">
        <v>154</v>
      </c>
      <c r="BM147" s="512" t="s">
        <v>500</v>
      </c>
    </row>
    <row r="148" spans="2:51" s="481" customFormat="1" ht="12">
      <c r="B148" s="482"/>
      <c r="D148" s="483" t="s">
        <v>157</v>
      </c>
      <c r="E148" s="484" t="s">
        <v>1</v>
      </c>
      <c r="F148" s="485" t="s">
        <v>652</v>
      </c>
      <c r="H148" s="486">
        <v>114.2</v>
      </c>
      <c r="I148" s="505"/>
      <c r="L148" s="482"/>
      <c r="M148" s="487"/>
      <c r="N148" s="488"/>
      <c r="O148" s="488"/>
      <c r="P148" s="488"/>
      <c r="Q148" s="488"/>
      <c r="R148" s="488"/>
      <c r="S148" s="488"/>
      <c r="T148" s="489"/>
      <c r="AT148" s="484" t="s">
        <v>157</v>
      </c>
      <c r="AU148" s="484" t="s">
        <v>155</v>
      </c>
      <c r="AV148" s="481" t="s">
        <v>155</v>
      </c>
      <c r="AW148" s="481" t="s">
        <v>30</v>
      </c>
      <c r="AX148" s="481" t="s">
        <v>82</v>
      </c>
      <c r="AY148" s="484" t="s">
        <v>146</v>
      </c>
    </row>
    <row r="149" spans="2:63" s="460" customFormat="1" ht="22.9" customHeight="1">
      <c r="B149" s="461"/>
      <c r="D149" s="462" t="s">
        <v>73</v>
      </c>
      <c r="E149" s="469" t="s">
        <v>164</v>
      </c>
      <c r="F149" s="469" t="s">
        <v>165</v>
      </c>
      <c r="I149" s="504"/>
      <c r="J149" s="470">
        <f>BK149</f>
        <v>0</v>
      </c>
      <c r="L149" s="461"/>
      <c r="M149" s="465"/>
      <c r="N149" s="466"/>
      <c r="O149" s="466"/>
      <c r="P149" s="467">
        <f>SUM(P150:P154)</f>
        <v>39.583830000000006</v>
      </c>
      <c r="Q149" s="466"/>
      <c r="R149" s="467">
        <f>SUM(R150:R154)</f>
        <v>0.010084999999999998</v>
      </c>
      <c r="S149" s="466"/>
      <c r="T149" s="468">
        <f>SUM(T150:T154)</f>
        <v>0.88541</v>
      </c>
      <c r="AR149" s="462" t="s">
        <v>82</v>
      </c>
      <c r="AT149" s="510" t="s">
        <v>73</v>
      </c>
      <c r="AU149" s="510" t="s">
        <v>82</v>
      </c>
      <c r="AY149" s="462" t="s">
        <v>146</v>
      </c>
      <c r="BK149" s="511">
        <f>SUM(BK150:BK154)</f>
        <v>0</v>
      </c>
    </row>
    <row r="150" spans="1:65" s="396" customFormat="1" ht="33" customHeight="1">
      <c r="A150" s="393"/>
      <c r="B150" s="394"/>
      <c r="C150" s="471" t="s">
        <v>154</v>
      </c>
      <c r="D150" s="471" t="s">
        <v>149</v>
      </c>
      <c r="E150" s="472" t="s">
        <v>166</v>
      </c>
      <c r="F150" s="473" t="s">
        <v>167</v>
      </c>
      <c r="G150" s="474" t="s">
        <v>152</v>
      </c>
      <c r="H150" s="475">
        <v>55</v>
      </c>
      <c r="I150" s="381"/>
      <c r="J150" s="476">
        <f>ROUND(I150*H150,2)</f>
        <v>0</v>
      </c>
      <c r="K150" s="473" t="s">
        <v>153</v>
      </c>
      <c r="L150" s="394"/>
      <c r="M150" s="477" t="s">
        <v>1</v>
      </c>
      <c r="N150" s="478" t="s">
        <v>40</v>
      </c>
      <c r="O150" s="479">
        <v>0.105</v>
      </c>
      <c r="P150" s="479">
        <f>O150*H150</f>
        <v>5.7749999999999995</v>
      </c>
      <c r="Q150" s="479">
        <v>0.00013</v>
      </c>
      <c r="R150" s="479">
        <f>Q150*H150</f>
        <v>0.007149999999999999</v>
      </c>
      <c r="S150" s="479">
        <v>0</v>
      </c>
      <c r="T150" s="480">
        <f>S150*H150</f>
        <v>0</v>
      </c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R150" s="512" t="s">
        <v>154</v>
      </c>
      <c r="AT150" s="512" t="s">
        <v>149</v>
      </c>
      <c r="AU150" s="512" t="s">
        <v>155</v>
      </c>
      <c r="AY150" s="507" t="s">
        <v>146</v>
      </c>
      <c r="BE150" s="513">
        <f>IF(N150="základní",J150,0)</f>
        <v>0</v>
      </c>
      <c r="BF150" s="513">
        <f>IF(N150="snížená",J150,0)</f>
        <v>0</v>
      </c>
      <c r="BG150" s="513">
        <f>IF(N150="zákl. přenesená",J150,0)</f>
        <v>0</v>
      </c>
      <c r="BH150" s="513">
        <f>IF(N150="sníž. přenesená",J150,0)</f>
        <v>0</v>
      </c>
      <c r="BI150" s="513">
        <f>IF(N150="nulová",J150,0)</f>
        <v>0</v>
      </c>
      <c r="BJ150" s="507" t="s">
        <v>155</v>
      </c>
      <c r="BK150" s="513">
        <f>ROUND(I150*H150,2)</f>
        <v>0</v>
      </c>
      <c r="BL150" s="507" t="s">
        <v>154</v>
      </c>
      <c r="BM150" s="512" t="s">
        <v>168</v>
      </c>
    </row>
    <row r="151" spans="1:65" s="396" customFormat="1" ht="24.2" customHeight="1">
      <c r="A151" s="393"/>
      <c r="B151" s="394"/>
      <c r="C151" s="471" t="s">
        <v>173</v>
      </c>
      <c r="D151" s="471" t="s">
        <v>149</v>
      </c>
      <c r="E151" s="472" t="s">
        <v>170</v>
      </c>
      <c r="F151" s="473" t="s">
        <v>171</v>
      </c>
      <c r="G151" s="474" t="s">
        <v>152</v>
      </c>
      <c r="H151" s="475">
        <v>55</v>
      </c>
      <c r="I151" s="381"/>
      <c r="J151" s="476">
        <f>ROUND(I151*H151,2)</f>
        <v>0</v>
      </c>
      <c r="K151" s="473" t="s">
        <v>153</v>
      </c>
      <c r="L151" s="394"/>
      <c r="M151" s="477" t="s">
        <v>1</v>
      </c>
      <c r="N151" s="478" t="s">
        <v>40</v>
      </c>
      <c r="O151" s="479">
        <v>0.308</v>
      </c>
      <c r="P151" s="479">
        <f>O151*H151</f>
        <v>16.94</v>
      </c>
      <c r="Q151" s="479">
        <v>4E-05</v>
      </c>
      <c r="R151" s="479">
        <f>Q151*H151</f>
        <v>0.0022</v>
      </c>
      <c r="S151" s="479">
        <v>0</v>
      </c>
      <c r="T151" s="480">
        <f>S151*H151</f>
        <v>0</v>
      </c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R151" s="512" t="s">
        <v>154</v>
      </c>
      <c r="AT151" s="512" t="s">
        <v>149</v>
      </c>
      <c r="AU151" s="512" t="s">
        <v>155</v>
      </c>
      <c r="AY151" s="507" t="s">
        <v>146</v>
      </c>
      <c r="BE151" s="513">
        <f>IF(N151="základní",J151,0)</f>
        <v>0</v>
      </c>
      <c r="BF151" s="513">
        <f>IF(N151="snížená",J151,0)</f>
        <v>0</v>
      </c>
      <c r="BG151" s="513">
        <f>IF(N151="zákl. přenesená",J151,0)</f>
        <v>0</v>
      </c>
      <c r="BH151" s="513">
        <f>IF(N151="sníž. přenesená",J151,0)</f>
        <v>0</v>
      </c>
      <c r="BI151" s="513">
        <f>IF(N151="nulová",J151,0)</f>
        <v>0</v>
      </c>
      <c r="BJ151" s="507" t="s">
        <v>155</v>
      </c>
      <c r="BK151" s="513">
        <f>ROUND(I151*H151,2)</f>
        <v>0</v>
      </c>
      <c r="BL151" s="507" t="s">
        <v>154</v>
      </c>
      <c r="BM151" s="512" t="s">
        <v>172</v>
      </c>
    </row>
    <row r="152" spans="1:65" s="396" customFormat="1" ht="21.75" customHeight="1">
      <c r="A152" s="393"/>
      <c r="B152" s="394"/>
      <c r="C152" s="471" t="s">
        <v>159</v>
      </c>
      <c r="D152" s="471" t="s">
        <v>149</v>
      </c>
      <c r="E152" s="472" t="s">
        <v>653</v>
      </c>
      <c r="F152" s="473" t="s">
        <v>654</v>
      </c>
      <c r="G152" s="474" t="s">
        <v>152</v>
      </c>
      <c r="H152" s="475">
        <v>6.61</v>
      </c>
      <c r="I152" s="381"/>
      <c r="J152" s="476">
        <f>ROUND(I152*H152,2)</f>
        <v>0</v>
      </c>
      <c r="K152" s="473" t="s">
        <v>153</v>
      </c>
      <c r="L152" s="394"/>
      <c r="M152" s="477" t="s">
        <v>1</v>
      </c>
      <c r="N152" s="478" t="s">
        <v>40</v>
      </c>
      <c r="O152" s="479">
        <v>0.245</v>
      </c>
      <c r="P152" s="479">
        <f>O152*H152</f>
        <v>1.61945</v>
      </c>
      <c r="Q152" s="479">
        <v>0</v>
      </c>
      <c r="R152" s="479">
        <f>Q152*H152</f>
        <v>0</v>
      </c>
      <c r="S152" s="479">
        <v>0.131</v>
      </c>
      <c r="T152" s="480">
        <f>S152*H152</f>
        <v>0.8659100000000001</v>
      </c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R152" s="512" t="s">
        <v>154</v>
      </c>
      <c r="AT152" s="512" t="s">
        <v>149</v>
      </c>
      <c r="AU152" s="512" t="s">
        <v>155</v>
      </c>
      <c r="AY152" s="507" t="s">
        <v>146</v>
      </c>
      <c r="BE152" s="513">
        <f>IF(N152="základní",J152,0)</f>
        <v>0</v>
      </c>
      <c r="BF152" s="513">
        <f>IF(N152="snížená",J152,0)</f>
        <v>0</v>
      </c>
      <c r="BG152" s="513">
        <f>IF(N152="zákl. přenesená",J152,0)</f>
        <v>0</v>
      </c>
      <c r="BH152" s="513">
        <f>IF(N152="sníž. přenesená",J152,0)</f>
        <v>0</v>
      </c>
      <c r="BI152" s="513">
        <f>IF(N152="nulová",J152,0)</f>
        <v>0</v>
      </c>
      <c r="BJ152" s="507" t="s">
        <v>155</v>
      </c>
      <c r="BK152" s="513">
        <f>ROUND(I152*H152,2)</f>
        <v>0</v>
      </c>
      <c r="BL152" s="507" t="s">
        <v>154</v>
      </c>
      <c r="BM152" s="512" t="s">
        <v>655</v>
      </c>
    </row>
    <row r="153" spans="1:65" s="396" customFormat="1" ht="21.75" customHeight="1">
      <c r="A153" s="393"/>
      <c r="B153" s="394"/>
      <c r="C153" s="471" t="s">
        <v>181</v>
      </c>
      <c r="D153" s="471" t="s">
        <v>149</v>
      </c>
      <c r="E153" s="472" t="s">
        <v>174</v>
      </c>
      <c r="F153" s="473" t="s">
        <v>175</v>
      </c>
      <c r="G153" s="474" t="s">
        <v>152</v>
      </c>
      <c r="H153" s="475">
        <v>46.73</v>
      </c>
      <c r="I153" s="381"/>
      <c r="J153" s="476">
        <f>ROUND(I153*H153,2)</f>
        <v>0</v>
      </c>
      <c r="K153" s="473" t="s">
        <v>153</v>
      </c>
      <c r="L153" s="394"/>
      <c r="M153" s="477" t="s">
        <v>1</v>
      </c>
      <c r="N153" s="478" t="s">
        <v>40</v>
      </c>
      <c r="O153" s="479">
        <v>0.306</v>
      </c>
      <c r="P153" s="479">
        <f>O153*H153</f>
        <v>14.29938</v>
      </c>
      <c r="Q153" s="479">
        <v>0</v>
      </c>
      <c r="R153" s="479">
        <f>Q153*H153</f>
        <v>0</v>
      </c>
      <c r="S153" s="479">
        <v>0</v>
      </c>
      <c r="T153" s="480">
        <f>S153*H153</f>
        <v>0</v>
      </c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R153" s="512" t="s">
        <v>154</v>
      </c>
      <c r="AT153" s="512" t="s">
        <v>149</v>
      </c>
      <c r="AU153" s="512" t="s">
        <v>155</v>
      </c>
      <c r="AY153" s="507" t="s">
        <v>146</v>
      </c>
      <c r="BE153" s="513">
        <f>IF(N153="základní",J153,0)</f>
        <v>0</v>
      </c>
      <c r="BF153" s="513">
        <f>IF(N153="snížená",J153,0)</f>
        <v>0</v>
      </c>
      <c r="BG153" s="513">
        <f>IF(N153="zákl. přenesená",J153,0)</f>
        <v>0</v>
      </c>
      <c r="BH153" s="513">
        <f>IF(N153="sníž. přenesená",J153,0)</f>
        <v>0</v>
      </c>
      <c r="BI153" s="513">
        <f>IF(N153="nulová",J153,0)</f>
        <v>0</v>
      </c>
      <c r="BJ153" s="507" t="s">
        <v>155</v>
      </c>
      <c r="BK153" s="513">
        <f>ROUND(I153*H153,2)</f>
        <v>0</v>
      </c>
      <c r="BL153" s="507" t="s">
        <v>154</v>
      </c>
      <c r="BM153" s="512" t="s">
        <v>176</v>
      </c>
    </row>
    <row r="154" spans="1:65" s="396" customFormat="1" ht="24.2" customHeight="1">
      <c r="A154" s="393"/>
      <c r="B154" s="394"/>
      <c r="C154" s="471" t="s">
        <v>186</v>
      </c>
      <c r="D154" s="471" t="s">
        <v>149</v>
      </c>
      <c r="E154" s="472" t="s">
        <v>182</v>
      </c>
      <c r="F154" s="473" t="s">
        <v>183</v>
      </c>
      <c r="G154" s="474" t="s">
        <v>184</v>
      </c>
      <c r="H154" s="475">
        <v>0.5</v>
      </c>
      <c r="I154" s="381"/>
      <c r="J154" s="476">
        <f>ROUND(I154*H154,2)</f>
        <v>0</v>
      </c>
      <c r="K154" s="473" t="s">
        <v>153</v>
      </c>
      <c r="L154" s="394"/>
      <c r="M154" s="477" t="s">
        <v>1</v>
      </c>
      <c r="N154" s="478" t="s">
        <v>40</v>
      </c>
      <c r="O154" s="479">
        <v>1.9</v>
      </c>
      <c r="P154" s="479">
        <f>O154*H154</f>
        <v>0.95</v>
      </c>
      <c r="Q154" s="479">
        <v>0.00147</v>
      </c>
      <c r="R154" s="479">
        <f>Q154*H154</f>
        <v>0.000735</v>
      </c>
      <c r="S154" s="479">
        <v>0.039</v>
      </c>
      <c r="T154" s="480">
        <f>S154*H154</f>
        <v>0.0195</v>
      </c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R154" s="512" t="s">
        <v>154</v>
      </c>
      <c r="AT154" s="512" t="s">
        <v>149</v>
      </c>
      <c r="AU154" s="512" t="s">
        <v>155</v>
      </c>
      <c r="AY154" s="507" t="s">
        <v>146</v>
      </c>
      <c r="BE154" s="513">
        <f>IF(N154="základní",J154,0)</f>
        <v>0</v>
      </c>
      <c r="BF154" s="513">
        <f>IF(N154="snížená",J154,0)</f>
        <v>0</v>
      </c>
      <c r="BG154" s="513">
        <f>IF(N154="zákl. přenesená",J154,0)</f>
        <v>0</v>
      </c>
      <c r="BH154" s="513">
        <f>IF(N154="sníž. přenesená",J154,0)</f>
        <v>0</v>
      </c>
      <c r="BI154" s="513">
        <f>IF(N154="nulová",J154,0)</f>
        <v>0</v>
      </c>
      <c r="BJ154" s="507" t="s">
        <v>155</v>
      </c>
      <c r="BK154" s="513">
        <f>ROUND(I154*H154,2)</f>
        <v>0</v>
      </c>
      <c r="BL154" s="507" t="s">
        <v>154</v>
      </c>
      <c r="BM154" s="512" t="s">
        <v>634</v>
      </c>
    </row>
    <row r="155" spans="2:63" s="460" customFormat="1" ht="22.9" customHeight="1">
      <c r="B155" s="461"/>
      <c r="D155" s="462" t="s">
        <v>73</v>
      </c>
      <c r="E155" s="469" t="s">
        <v>191</v>
      </c>
      <c r="F155" s="469" t="s">
        <v>192</v>
      </c>
      <c r="I155" s="504"/>
      <c r="J155" s="470">
        <f>BK155</f>
        <v>0</v>
      </c>
      <c r="L155" s="461"/>
      <c r="M155" s="465"/>
      <c r="N155" s="466"/>
      <c r="O155" s="466"/>
      <c r="P155" s="467">
        <f>SUM(P156:P160)</f>
        <v>3.1768959999999997</v>
      </c>
      <c r="Q155" s="466"/>
      <c r="R155" s="467">
        <f>SUM(R156:R160)</f>
        <v>0</v>
      </c>
      <c r="S155" s="466"/>
      <c r="T155" s="468">
        <f>SUM(T156:T160)</f>
        <v>0</v>
      </c>
      <c r="AR155" s="462" t="s">
        <v>82</v>
      </c>
      <c r="AT155" s="510" t="s">
        <v>73</v>
      </c>
      <c r="AU155" s="510" t="s">
        <v>82</v>
      </c>
      <c r="AY155" s="462" t="s">
        <v>146</v>
      </c>
      <c r="BK155" s="511">
        <f>SUM(BK156:BK160)</f>
        <v>0</v>
      </c>
    </row>
    <row r="156" spans="1:65" s="396" customFormat="1" ht="24.2" customHeight="1">
      <c r="A156" s="393"/>
      <c r="B156" s="394"/>
      <c r="C156" s="471" t="s">
        <v>164</v>
      </c>
      <c r="D156" s="471" t="s">
        <v>149</v>
      </c>
      <c r="E156" s="472" t="s">
        <v>193</v>
      </c>
      <c r="F156" s="473" t="s">
        <v>194</v>
      </c>
      <c r="G156" s="474" t="s">
        <v>195</v>
      </c>
      <c r="H156" s="475">
        <v>1.222</v>
      </c>
      <c r="I156" s="381"/>
      <c r="J156" s="476">
        <f>ROUND(I156*H156,2)</f>
        <v>0</v>
      </c>
      <c r="K156" s="473" t="s">
        <v>153</v>
      </c>
      <c r="L156" s="394"/>
      <c r="M156" s="477" t="s">
        <v>1</v>
      </c>
      <c r="N156" s="478" t="s">
        <v>40</v>
      </c>
      <c r="O156" s="479">
        <v>2.42</v>
      </c>
      <c r="P156" s="479">
        <f>O156*H156</f>
        <v>2.9572399999999996</v>
      </c>
      <c r="Q156" s="479">
        <v>0</v>
      </c>
      <c r="R156" s="479">
        <f>Q156*H156</f>
        <v>0</v>
      </c>
      <c r="S156" s="479">
        <v>0</v>
      </c>
      <c r="T156" s="480">
        <f>S156*H156</f>
        <v>0</v>
      </c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R156" s="512" t="s">
        <v>154</v>
      </c>
      <c r="AT156" s="512" t="s">
        <v>149</v>
      </c>
      <c r="AU156" s="512" t="s">
        <v>155</v>
      </c>
      <c r="AY156" s="507" t="s">
        <v>146</v>
      </c>
      <c r="BE156" s="513">
        <f>IF(N156="základní",J156,0)</f>
        <v>0</v>
      </c>
      <c r="BF156" s="513">
        <f>IF(N156="snížená",J156,0)</f>
        <v>0</v>
      </c>
      <c r="BG156" s="513">
        <f>IF(N156="zákl. přenesená",J156,0)</f>
        <v>0</v>
      </c>
      <c r="BH156" s="513">
        <f>IF(N156="sníž. přenesená",J156,0)</f>
        <v>0</v>
      </c>
      <c r="BI156" s="513">
        <f>IF(N156="nulová",J156,0)</f>
        <v>0</v>
      </c>
      <c r="BJ156" s="507" t="s">
        <v>155</v>
      </c>
      <c r="BK156" s="513">
        <f>ROUND(I156*H156,2)</f>
        <v>0</v>
      </c>
      <c r="BL156" s="507" t="s">
        <v>154</v>
      </c>
      <c r="BM156" s="512" t="s">
        <v>196</v>
      </c>
    </row>
    <row r="157" spans="1:65" s="396" customFormat="1" ht="24.2" customHeight="1">
      <c r="A157" s="393"/>
      <c r="B157" s="394"/>
      <c r="C157" s="471" t="s">
        <v>197</v>
      </c>
      <c r="D157" s="471" t="s">
        <v>149</v>
      </c>
      <c r="E157" s="472" t="s">
        <v>198</v>
      </c>
      <c r="F157" s="473" t="s">
        <v>199</v>
      </c>
      <c r="G157" s="474" t="s">
        <v>195</v>
      </c>
      <c r="H157" s="475">
        <v>1.222</v>
      </c>
      <c r="I157" s="381"/>
      <c r="J157" s="476">
        <f>ROUND(I157*H157,2)</f>
        <v>0</v>
      </c>
      <c r="K157" s="473" t="s">
        <v>153</v>
      </c>
      <c r="L157" s="394"/>
      <c r="M157" s="477" t="s">
        <v>1</v>
      </c>
      <c r="N157" s="478" t="s">
        <v>40</v>
      </c>
      <c r="O157" s="479">
        <v>0.125</v>
      </c>
      <c r="P157" s="479">
        <f>O157*H157</f>
        <v>0.15275</v>
      </c>
      <c r="Q157" s="479">
        <v>0</v>
      </c>
      <c r="R157" s="479">
        <f>Q157*H157</f>
        <v>0</v>
      </c>
      <c r="S157" s="479">
        <v>0</v>
      </c>
      <c r="T157" s="480">
        <f>S157*H157</f>
        <v>0</v>
      </c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R157" s="512" t="s">
        <v>154</v>
      </c>
      <c r="AT157" s="512" t="s">
        <v>149</v>
      </c>
      <c r="AU157" s="512" t="s">
        <v>155</v>
      </c>
      <c r="AY157" s="507" t="s">
        <v>146</v>
      </c>
      <c r="BE157" s="513">
        <f>IF(N157="základní",J157,0)</f>
        <v>0</v>
      </c>
      <c r="BF157" s="513">
        <f>IF(N157="snížená",J157,0)</f>
        <v>0</v>
      </c>
      <c r="BG157" s="513">
        <f>IF(N157="zákl. přenesená",J157,0)</f>
        <v>0</v>
      </c>
      <c r="BH157" s="513">
        <f>IF(N157="sníž. přenesená",J157,0)</f>
        <v>0</v>
      </c>
      <c r="BI157" s="513">
        <f>IF(N157="nulová",J157,0)</f>
        <v>0</v>
      </c>
      <c r="BJ157" s="507" t="s">
        <v>155</v>
      </c>
      <c r="BK157" s="513">
        <f>ROUND(I157*H157,2)</f>
        <v>0</v>
      </c>
      <c r="BL157" s="507" t="s">
        <v>154</v>
      </c>
      <c r="BM157" s="512" t="s">
        <v>200</v>
      </c>
    </row>
    <row r="158" spans="1:65" s="396" customFormat="1" ht="24.2" customHeight="1">
      <c r="A158" s="393"/>
      <c r="B158" s="394"/>
      <c r="C158" s="471" t="s">
        <v>201</v>
      </c>
      <c r="D158" s="471" t="s">
        <v>149</v>
      </c>
      <c r="E158" s="472" t="s">
        <v>202</v>
      </c>
      <c r="F158" s="473" t="s">
        <v>203</v>
      </c>
      <c r="G158" s="474" t="s">
        <v>195</v>
      </c>
      <c r="H158" s="475">
        <v>11.151</v>
      </c>
      <c r="I158" s="381"/>
      <c r="J158" s="476">
        <f>ROUND(I158*H158,2)</f>
        <v>0</v>
      </c>
      <c r="K158" s="473" t="s">
        <v>153</v>
      </c>
      <c r="L158" s="394"/>
      <c r="M158" s="477" t="s">
        <v>1</v>
      </c>
      <c r="N158" s="478" t="s">
        <v>40</v>
      </c>
      <c r="O158" s="479">
        <v>0.006</v>
      </c>
      <c r="P158" s="479">
        <f>O158*H158</f>
        <v>0.06690600000000001</v>
      </c>
      <c r="Q158" s="479">
        <v>0</v>
      </c>
      <c r="R158" s="479">
        <f>Q158*H158</f>
        <v>0</v>
      </c>
      <c r="S158" s="479">
        <v>0</v>
      </c>
      <c r="T158" s="480">
        <f>S158*H158</f>
        <v>0</v>
      </c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R158" s="512" t="s">
        <v>154</v>
      </c>
      <c r="AT158" s="512" t="s">
        <v>149</v>
      </c>
      <c r="AU158" s="512" t="s">
        <v>155</v>
      </c>
      <c r="AY158" s="507" t="s">
        <v>146</v>
      </c>
      <c r="BE158" s="513">
        <f>IF(N158="základní",J158,0)</f>
        <v>0</v>
      </c>
      <c r="BF158" s="513">
        <f>IF(N158="snížená",J158,0)</f>
        <v>0</v>
      </c>
      <c r="BG158" s="513">
        <f>IF(N158="zákl. přenesená",J158,0)</f>
        <v>0</v>
      </c>
      <c r="BH158" s="513">
        <f>IF(N158="sníž. přenesená",J158,0)</f>
        <v>0</v>
      </c>
      <c r="BI158" s="513">
        <f>IF(N158="nulová",J158,0)</f>
        <v>0</v>
      </c>
      <c r="BJ158" s="507" t="s">
        <v>155</v>
      </c>
      <c r="BK158" s="513">
        <f>ROUND(I158*H158,2)</f>
        <v>0</v>
      </c>
      <c r="BL158" s="507" t="s">
        <v>154</v>
      </c>
      <c r="BM158" s="512" t="s">
        <v>204</v>
      </c>
    </row>
    <row r="159" spans="2:51" s="481" customFormat="1" ht="12">
      <c r="B159" s="482"/>
      <c r="D159" s="483" t="s">
        <v>157</v>
      </c>
      <c r="E159" s="484" t="s">
        <v>1</v>
      </c>
      <c r="F159" s="485" t="s">
        <v>656</v>
      </c>
      <c r="H159" s="486">
        <v>11.151</v>
      </c>
      <c r="I159" s="505"/>
      <c r="L159" s="482"/>
      <c r="M159" s="487"/>
      <c r="N159" s="488"/>
      <c r="O159" s="488"/>
      <c r="P159" s="488"/>
      <c r="Q159" s="488"/>
      <c r="R159" s="488"/>
      <c r="S159" s="488"/>
      <c r="T159" s="489"/>
      <c r="AT159" s="484" t="s">
        <v>157</v>
      </c>
      <c r="AU159" s="484" t="s">
        <v>155</v>
      </c>
      <c r="AV159" s="481" t="s">
        <v>155</v>
      </c>
      <c r="AW159" s="481" t="s">
        <v>30</v>
      </c>
      <c r="AX159" s="481" t="s">
        <v>82</v>
      </c>
      <c r="AY159" s="484" t="s">
        <v>146</v>
      </c>
    </row>
    <row r="160" spans="1:65" s="396" customFormat="1" ht="33" customHeight="1">
      <c r="A160" s="393"/>
      <c r="B160" s="394"/>
      <c r="C160" s="471" t="s">
        <v>206</v>
      </c>
      <c r="D160" s="471" t="s">
        <v>149</v>
      </c>
      <c r="E160" s="472" t="s">
        <v>207</v>
      </c>
      <c r="F160" s="473" t="s">
        <v>208</v>
      </c>
      <c r="G160" s="474" t="s">
        <v>195</v>
      </c>
      <c r="H160" s="475">
        <v>1.239</v>
      </c>
      <c r="I160" s="381"/>
      <c r="J160" s="476">
        <f>ROUND(I160*H160,2)</f>
        <v>0</v>
      </c>
      <c r="K160" s="473" t="s">
        <v>153</v>
      </c>
      <c r="L160" s="394"/>
      <c r="M160" s="477" t="s">
        <v>1</v>
      </c>
      <c r="N160" s="478" t="s">
        <v>40</v>
      </c>
      <c r="O160" s="479">
        <v>0</v>
      </c>
      <c r="P160" s="479">
        <f>O160*H160</f>
        <v>0</v>
      </c>
      <c r="Q160" s="479">
        <v>0</v>
      </c>
      <c r="R160" s="479">
        <f>Q160*H160</f>
        <v>0</v>
      </c>
      <c r="S160" s="479">
        <v>0</v>
      </c>
      <c r="T160" s="480">
        <f>S160*H160</f>
        <v>0</v>
      </c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R160" s="512" t="s">
        <v>154</v>
      </c>
      <c r="AT160" s="512" t="s">
        <v>149</v>
      </c>
      <c r="AU160" s="512" t="s">
        <v>155</v>
      </c>
      <c r="AY160" s="507" t="s">
        <v>146</v>
      </c>
      <c r="BE160" s="513">
        <f>IF(N160="základní",J160,0)</f>
        <v>0</v>
      </c>
      <c r="BF160" s="513">
        <f>IF(N160="snížená",J160,0)</f>
        <v>0</v>
      </c>
      <c r="BG160" s="513">
        <f>IF(N160="zákl. přenesená",J160,0)</f>
        <v>0</v>
      </c>
      <c r="BH160" s="513">
        <f>IF(N160="sníž. přenesená",J160,0)</f>
        <v>0</v>
      </c>
      <c r="BI160" s="513">
        <f>IF(N160="nulová",J160,0)</f>
        <v>0</v>
      </c>
      <c r="BJ160" s="507" t="s">
        <v>155</v>
      </c>
      <c r="BK160" s="513">
        <f>ROUND(I160*H160,2)</f>
        <v>0</v>
      </c>
      <c r="BL160" s="507" t="s">
        <v>154</v>
      </c>
      <c r="BM160" s="512" t="s">
        <v>209</v>
      </c>
    </row>
    <row r="161" spans="2:63" s="460" customFormat="1" ht="22.9" customHeight="1">
      <c r="B161" s="461"/>
      <c r="D161" s="462" t="s">
        <v>73</v>
      </c>
      <c r="E161" s="469" t="s">
        <v>210</v>
      </c>
      <c r="F161" s="469" t="s">
        <v>211</v>
      </c>
      <c r="I161" s="504"/>
      <c r="J161" s="470">
        <f>BK161</f>
        <v>0</v>
      </c>
      <c r="L161" s="461"/>
      <c r="M161" s="465"/>
      <c r="N161" s="466"/>
      <c r="O161" s="466"/>
      <c r="P161" s="467">
        <f>P162</f>
        <v>1.2365279999999998</v>
      </c>
      <c r="Q161" s="466"/>
      <c r="R161" s="467">
        <f>R162</f>
        <v>0</v>
      </c>
      <c r="S161" s="466"/>
      <c r="T161" s="468">
        <f>T162</f>
        <v>0</v>
      </c>
      <c r="AR161" s="462" t="s">
        <v>82</v>
      </c>
      <c r="AT161" s="510" t="s">
        <v>73</v>
      </c>
      <c r="AU161" s="510" t="s">
        <v>82</v>
      </c>
      <c r="AY161" s="462" t="s">
        <v>146</v>
      </c>
      <c r="BK161" s="511">
        <f>BK162</f>
        <v>0</v>
      </c>
    </row>
    <row r="162" spans="1:65" s="396" customFormat="1" ht="16.5" customHeight="1">
      <c r="A162" s="393"/>
      <c r="B162" s="394"/>
      <c r="C162" s="471" t="s">
        <v>212</v>
      </c>
      <c r="D162" s="471" t="s">
        <v>149</v>
      </c>
      <c r="E162" s="472" t="s">
        <v>213</v>
      </c>
      <c r="F162" s="473" t="s">
        <v>214</v>
      </c>
      <c r="G162" s="474" t="s">
        <v>195</v>
      </c>
      <c r="H162" s="475">
        <v>1.488</v>
      </c>
      <c r="I162" s="381"/>
      <c r="J162" s="476">
        <f>ROUND(I162*H162,2)</f>
        <v>0</v>
      </c>
      <c r="K162" s="473" t="s">
        <v>153</v>
      </c>
      <c r="L162" s="394"/>
      <c r="M162" s="477" t="s">
        <v>1</v>
      </c>
      <c r="N162" s="478" t="s">
        <v>40</v>
      </c>
      <c r="O162" s="479">
        <v>0.831</v>
      </c>
      <c r="P162" s="479">
        <f>O162*H162</f>
        <v>1.2365279999999998</v>
      </c>
      <c r="Q162" s="479">
        <v>0</v>
      </c>
      <c r="R162" s="479">
        <f>Q162*H162</f>
        <v>0</v>
      </c>
      <c r="S162" s="479">
        <v>0</v>
      </c>
      <c r="T162" s="480">
        <f>S162*H162</f>
        <v>0</v>
      </c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R162" s="512" t="s">
        <v>154</v>
      </c>
      <c r="AT162" s="512" t="s">
        <v>149</v>
      </c>
      <c r="AU162" s="512" t="s">
        <v>155</v>
      </c>
      <c r="AY162" s="507" t="s">
        <v>146</v>
      </c>
      <c r="BE162" s="513">
        <f>IF(N162="základní",J162,0)</f>
        <v>0</v>
      </c>
      <c r="BF162" s="513">
        <f>IF(N162="snížená",J162,0)</f>
        <v>0</v>
      </c>
      <c r="BG162" s="513">
        <f>IF(N162="zákl. přenesená",J162,0)</f>
        <v>0</v>
      </c>
      <c r="BH162" s="513">
        <f>IF(N162="sníž. přenesená",J162,0)</f>
        <v>0</v>
      </c>
      <c r="BI162" s="513">
        <f>IF(N162="nulová",J162,0)</f>
        <v>0</v>
      </c>
      <c r="BJ162" s="507" t="s">
        <v>155</v>
      </c>
      <c r="BK162" s="513">
        <f>ROUND(I162*H162,2)</f>
        <v>0</v>
      </c>
      <c r="BL162" s="507" t="s">
        <v>154</v>
      </c>
      <c r="BM162" s="512" t="s">
        <v>215</v>
      </c>
    </row>
    <row r="163" spans="2:63" s="460" customFormat="1" ht="25.9" customHeight="1">
      <c r="B163" s="461"/>
      <c r="D163" s="462" t="s">
        <v>73</v>
      </c>
      <c r="E163" s="463" t="s">
        <v>216</v>
      </c>
      <c r="F163" s="463" t="s">
        <v>217</v>
      </c>
      <c r="I163" s="504"/>
      <c r="J163" s="464">
        <f>BK163</f>
        <v>0</v>
      </c>
      <c r="L163" s="461"/>
      <c r="M163" s="465"/>
      <c r="N163" s="466"/>
      <c r="O163" s="466"/>
      <c r="P163" s="467">
        <f>P164+P169+P171+P178+P181+P184+P186+P190+P195+P204+P212+P224+P230+P236</f>
        <v>88.90317999999999</v>
      </c>
      <c r="Q163" s="466"/>
      <c r="R163" s="467">
        <f>R164+R169+R171+R178+R181+R184+R186+R190+R195+R204+R212+R224+R230+R236</f>
        <v>0.8341384800000001</v>
      </c>
      <c r="S163" s="466"/>
      <c r="T163" s="468">
        <f>T164+T169+T171+T178+T181+T184+T186+T190+T195+T204+T212+T224+T230+T236</f>
        <v>0.288927</v>
      </c>
      <c r="AR163" s="462" t="s">
        <v>155</v>
      </c>
      <c r="AT163" s="510" t="s">
        <v>73</v>
      </c>
      <c r="AU163" s="510" t="s">
        <v>74</v>
      </c>
      <c r="AY163" s="462" t="s">
        <v>146</v>
      </c>
      <c r="BK163" s="511">
        <f>BK164+BK169+BK171+BK178+BK181+BK184+BK186+BK190+BK195+BK204+BK212+BK224+BK230+BK236</f>
        <v>0</v>
      </c>
    </row>
    <row r="164" spans="2:63" s="460" customFormat="1" ht="22.9" customHeight="1">
      <c r="B164" s="461"/>
      <c r="D164" s="462" t="s">
        <v>73</v>
      </c>
      <c r="E164" s="469" t="s">
        <v>218</v>
      </c>
      <c r="F164" s="469" t="s">
        <v>219</v>
      </c>
      <c r="I164" s="504"/>
      <c r="J164" s="470">
        <f>BK164</f>
        <v>0</v>
      </c>
      <c r="L164" s="461"/>
      <c r="M164" s="465"/>
      <c r="N164" s="466"/>
      <c r="O164" s="466"/>
      <c r="P164" s="467">
        <f>SUM(P165:P168)</f>
        <v>5.396199999999999</v>
      </c>
      <c r="Q164" s="466"/>
      <c r="R164" s="467">
        <f>SUM(R165:R168)</f>
        <v>0</v>
      </c>
      <c r="S164" s="466"/>
      <c r="T164" s="468">
        <f>SUM(T165:T168)</f>
        <v>0</v>
      </c>
      <c r="AR164" s="462" t="s">
        <v>155</v>
      </c>
      <c r="AT164" s="510" t="s">
        <v>73</v>
      </c>
      <c r="AU164" s="510" t="s">
        <v>82</v>
      </c>
      <c r="AY164" s="462" t="s">
        <v>146</v>
      </c>
      <c r="BK164" s="511">
        <f>SUM(BK165:BK168)</f>
        <v>0</v>
      </c>
    </row>
    <row r="165" spans="1:65" s="396" customFormat="1" ht="33" customHeight="1">
      <c r="A165" s="393"/>
      <c r="B165" s="394"/>
      <c r="C165" s="471" t="s">
        <v>220</v>
      </c>
      <c r="D165" s="471" t="s">
        <v>149</v>
      </c>
      <c r="E165" s="472" t="s">
        <v>221</v>
      </c>
      <c r="F165" s="473" t="s">
        <v>222</v>
      </c>
      <c r="G165" s="474" t="s">
        <v>152</v>
      </c>
      <c r="H165" s="475">
        <v>2.818</v>
      </c>
      <c r="I165" s="381"/>
      <c r="J165" s="476">
        <f>ROUND(I165*H165,2)</f>
        <v>0</v>
      </c>
      <c r="K165" s="473" t="s">
        <v>1</v>
      </c>
      <c r="L165" s="394"/>
      <c r="M165" s="477" t="s">
        <v>1</v>
      </c>
      <c r="N165" s="478" t="s">
        <v>40</v>
      </c>
      <c r="O165" s="479">
        <v>0.5</v>
      </c>
      <c r="P165" s="479">
        <f>O165*H165</f>
        <v>1.409</v>
      </c>
      <c r="Q165" s="479">
        <v>0</v>
      </c>
      <c r="R165" s="479">
        <f>Q165*H165</f>
        <v>0</v>
      </c>
      <c r="S165" s="479">
        <v>0</v>
      </c>
      <c r="T165" s="480">
        <f>S165*H165</f>
        <v>0</v>
      </c>
      <c r="U165" s="393"/>
      <c r="V165" s="393"/>
      <c r="W165" s="393"/>
      <c r="X165" s="393"/>
      <c r="Y165" s="393"/>
      <c r="Z165" s="393"/>
      <c r="AA165" s="393"/>
      <c r="AB165" s="393"/>
      <c r="AC165" s="393"/>
      <c r="AD165" s="393"/>
      <c r="AE165" s="393"/>
      <c r="AR165" s="512" t="s">
        <v>223</v>
      </c>
      <c r="AT165" s="512" t="s">
        <v>149</v>
      </c>
      <c r="AU165" s="512" t="s">
        <v>155</v>
      </c>
      <c r="AY165" s="507" t="s">
        <v>146</v>
      </c>
      <c r="BE165" s="513">
        <f>IF(N165="základní",J165,0)</f>
        <v>0</v>
      </c>
      <c r="BF165" s="513">
        <f>IF(N165="snížená",J165,0)</f>
        <v>0</v>
      </c>
      <c r="BG165" s="513">
        <f>IF(N165="zákl. přenesená",J165,0)</f>
        <v>0</v>
      </c>
      <c r="BH165" s="513">
        <f>IF(N165="sníž. přenesená",J165,0)</f>
        <v>0</v>
      </c>
      <c r="BI165" s="513">
        <f>IF(N165="nulová",J165,0)</f>
        <v>0</v>
      </c>
      <c r="BJ165" s="507" t="s">
        <v>155</v>
      </c>
      <c r="BK165" s="513">
        <f>ROUND(I165*H165,2)</f>
        <v>0</v>
      </c>
      <c r="BL165" s="507" t="s">
        <v>223</v>
      </c>
      <c r="BM165" s="512" t="s">
        <v>224</v>
      </c>
    </row>
    <row r="166" spans="1:65" s="396" customFormat="1" ht="33" customHeight="1">
      <c r="A166" s="393"/>
      <c r="B166" s="394"/>
      <c r="C166" s="471" t="s">
        <v>8</v>
      </c>
      <c r="D166" s="471" t="s">
        <v>149</v>
      </c>
      <c r="E166" s="472" t="s">
        <v>225</v>
      </c>
      <c r="F166" s="473" t="s">
        <v>226</v>
      </c>
      <c r="G166" s="474" t="s">
        <v>152</v>
      </c>
      <c r="H166" s="475">
        <v>5.6</v>
      </c>
      <c r="I166" s="381"/>
      <c r="J166" s="476">
        <f>ROUND(I166*H166,2)</f>
        <v>0</v>
      </c>
      <c r="K166" s="473" t="s">
        <v>1</v>
      </c>
      <c r="L166" s="394"/>
      <c r="M166" s="477" t="s">
        <v>1</v>
      </c>
      <c r="N166" s="478" t="s">
        <v>40</v>
      </c>
      <c r="O166" s="479">
        <v>0.712</v>
      </c>
      <c r="P166" s="479">
        <f>O166*H166</f>
        <v>3.9871999999999996</v>
      </c>
      <c r="Q166" s="479">
        <v>0</v>
      </c>
      <c r="R166" s="479">
        <f>Q166*H166</f>
        <v>0</v>
      </c>
      <c r="S166" s="479">
        <v>0</v>
      </c>
      <c r="T166" s="480">
        <f>S166*H166</f>
        <v>0</v>
      </c>
      <c r="U166" s="393"/>
      <c r="V166" s="393"/>
      <c r="W166" s="393"/>
      <c r="X166" s="393"/>
      <c r="Y166" s="393"/>
      <c r="Z166" s="393"/>
      <c r="AA166" s="393"/>
      <c r="AB166" s="393"/>
      <c r="AC166" s="393"/>
      <c r="AD166" s="393"/>
      <c r="AE166" s="393"/>
      <c r="AR166" s="512" t="s">
        <v>223</v>
      </c>
      <c r="AT166" s="512" t="s">
        <v>149</v>
      </c>
      <c r="AU166" s="512" t="s">
        <v>155</v>
      </c>
      <c r="AY166" s="507" t="s">
        <v>146</v>
      </c>
      <c r="BE166" s="513">
        <f>IF(N166="základní",J166,0)</f>
        <v>0</v>
      </c>
      <c r="BF166" s="513">
        <f>IF(N166="snížená",J166,0)</f>
        <v>0</v>
      </c>
      <c r="BG166" s="513">
        <f>IF(N166="zákl. přenesená",J166,0)</f>
        <v>0</v>
      </c>
      <c r="BH166" s="513">
        <f>IF(N166="sníž. přenesená",J166,0)</f>
        <v>0</v>
      </c>
      <c r="BI166" s="513">
        <f>IF(N166="nulová",J166,0)</f>
        <v>0</v>
      </c>
      <c r="BJ166" s="507" t="s">
        <v>155</v>
      </c>
      <c r="BK166" s="513">
        <f>ROUND(I166*H166,2)</f>
        <v>0</v>
      </c>
      <c r="BL166" s="507" t="s">
        <v>223</v>
      </c>
      <c r="BM166" s="512" t="s">
        <v>227</v>
      </c>
    </row>
    <row r="167" spans="2:51" s="481" customFormat="1" ht="12">
      <c r="B167" s="482"/>
      <c r="D167" s="483" t="s">
        <v>157</v>
      </c>
      <c r="E167" s="484" t="s">
        <v>1</v>
      </c>
      <c r="F167" s="485" t="s">
        <v>228</v>
      </c>
      <c r="H167" s="486">
        <v>5.6</v>
      </c>
      <c r="I167" s="505"/>
      <c r="L167" s="482"/>
      <c r="M167" s="487"/>
      <c r="N167" s="488"/>
      <c r="O167" s="488"/>
      <c r="P167" s="488"/>
      <c r="Q167" s="488"/>
      <c r="R167" s="488"/>
      <c r="S167" s="488"/>
      <c r="T167" s="489"/>
      <c r="AT167" s="484" t="s">
        <v>157</v>
      </c>
      <c r="AU167" s="484" t="s">
        <v>155</v>
      </c>
      <c r="AV167" s="481" t="s">
        <v>155</v>
      </c>
      <c r="AW167" s="481" t="s">
        <v>30</v>
      </c>
      <c r="AX167" s="481" t="s">
        <v>82</v>
      </c>
      <c r="AY167" s="484" t="s">
        <v>146</v>
      </c>
    </row>
    <row r="168" spans="1:65" s="396" customFormat="1" ht="24.2" customHeight="1">
      <c r="A168" s="393"/>
      <c r="B168" s="394"/>
      <c r="C168" s="471" t="s">
        <v>223</v>
      </c>
      <c r="D168" s="471" t="s">
        <v>149</v>
      </c>
      <c r="E168" s="472" t="s">
        <v>229</v>
      </c>
      <c r="F168" s="473" t="s">
        <v>230</v>
      </c>
      <c r="G168" s="474" t="s">
        <v>231</v>
      </c>
      <c r="H168" s="475">
        <v>33.665</v>
      </c>
      <c r="I168" s="381"/>
      <c r="J168" s="476">
        <f>ROUND(I168*H168,2)</f>
        <v>0</v>
      </c>
      <c r="K168" s="473" t="s">
        <v>153</v>
      </c>
      <c r="L168" s="394"/>
      <c r="M168" s="477" t="s">
        <v>1</v>
      </c>
      <c r="N168" s="478" t="s">
        <v>40</v>
      </c>
      <c r="O168" s="479">
        <v>0</v>
      </c>
      <c r="P168" s="479">
        <f>O168*H168</f>
        <v>0</v>
      </c>
      <c r="Q168" s="479">
        <v>0</v>
      </c>
      <c r="R168" s="479">
        <f>Q168*H168</f>
        <v>0</v>
      </c>
      <c r="S168" s="479">
        <v>0</v>
      </c>
      <c r="T168" s="480">
        <f>S168*H168</f>
        <v>0</v>
      </c>
      <c r="U168" s="393"/>
      <c r="V168" s="393"/>
      <c r="W168" s="393"/>
      <c r="X168" s="393"/>
      <c r="Y168" s="393"/>
      <c r="Z168" s="393"/>
      <c r="AA168" s="393"/>
      <c r="AB168" s="393"/>
      <c r="AC168" s="393"/>
      <c r="AD168" s="393"/>
      <c r="AE168" s="393"/>
      <c r="AR168" s="512" t="s">
        <v>223</v>
      </c>
      <c r="AT168" s="512" t="s">
        <v>149</v>
      </c>
      <c r="AU168" s="512" t="s">
        <v>155</v>
      </c>
      <c r="AY168" s="507" t="s">
        <v>146</v>
      </c>
      <c r="BE168" s="513">
        <f>IF(N168="základní",J168,0)</f>
        <v>0</v>
      </c>
      <c r="BF168" s="513">
        <f>IF(N168="snížená",J168,0)</f>
        <v>0</v>
      </c>
      <c r="BG168" s="513">
        <f>IF(N168="zákl. přenesená",J168,0)</f>
        <v>0</v>
      </c>
      <c r="BH168" s="513">
        <f>IF(N168="sníž. přenesená",J168,0)</f>
        <v>0</v>
      </c>
      <c r="BI168" s="513">
        <f>IF(N168="nulová",J168,0)</f>
        <v>0</v>
      </c>
      <c r="BJ168" s="507" t="s">
        <v>155</v>
      </c>
      <c r="BK168" s="513">
        <f>ROUND(I168*H168,2)</f>
        <v>0</v>
      </c>
      <c r="BL168" s="507" t="s">
        <v>223</v>
      </c>
      <c r="BM168" s="512" t="s">
        <v>232</v>
      </c>
    </row>
    <row r="169" spans="2:63" s="460" customFormat="1" ht="22.9" customHeight="1">
      <c r="B169" s="461"/>
      <c r="D169" s="462" t="s">
        <v>73</v>
      </c>
      <c r="E169" s="469" t="s">
        <v>233</v>
      </c>
      <c r="F169" s="469" t="s">
        <v>234</v>
      </c>
      <c r="I169" s="504"/>
      <c r="J169" s="470">
        <f>BK169</f>
        <v>0</v>
      </c>
      <c r="L169" s="461"/>
      <c r="M169" s="465"/>
      <c r="N169" s="466"/>
      <c r="O169" s="466"/>
      <c r="P169" s="467">
        <f>SUM(P170:P170)</f>
        <v>0</v>
      </c>
      <c r="Q169" s="466"/>
      <c r="R169" s="467">
        <f>SUM(R170:R170)</f>
        <v>0</v>
      </c>
      <c r="S169" s="466"/>
      <c r="T169" s="468">
        <f>SUM(T170:T170)</f>
        <v>0</v>
      </c>
      <c r="AR169" s="462" t="s">
        <v>155</v>
      </c>
      <c r="AT169" s="510" t="s">
        <v>73</v>
      </c>
      <c r="AU169" s="510" t="s">
        <v>82</v>
      </c>
      <c r="AY169" s="462" t="s">
        <v>146</v>
      </c>
      <c r="BK169" s="511">
        <f>SUM(BK170:BK170)</f>
        <v>0</v>
      </c>
    </row>
    <row r="170" spans="1:65" s="396" customFormat="1" ht="16.5" customHeight="1">
      <c r="A170" s="393"/>
      <c r="B170" s="394"/>
      <c r="C170" s="471" t="s">
        <v>490</v>
      </c>
      <c r="D170" s="471" t="s">
        <v>149</v>
      </c>
      <c r="E170" s="472" t="s">
        <v>236</v>
      </c>
      <c r="F170" s="473" t="s">
        <v>237</v>
      </c>
      <c r="G170" s="474" t="s">
        <v>238</v>
      </c>
      <c r="H170" s="475">
        <v>1</v>
      </c>
      <c r="I170" s="381"/>
      <c r="J170" s="476">
        <f>ROUND(I170*H170,2)</f>
        <v>0</v>
      </c>
      <c r="K170" s="473" t="s">
        <v>1</v>
      </c>
      <c r="L170" s="394"/>
      <c r="M170" s="477" t="s">
        <v>1</v>
      </c>
      <c r="N170" s="478" t="s">
        <v>40</v>
      </c>
      <c r="O170" s="479">
        <v>0</v>
      </c>
      <c r="P170" s="479">
        <f>O170*H170</f>
        <v>0</v>
      </c>
      <c r="Q170" s="479">
        <v>0</v>
      </c>
      <c r="R170" s="479">
        <f>Q170*H170</f>
        <v>0</v>
      </c>
      <c r="S170" s="479">
        <v>0</v>
      </c>
      <c r="T170" s="480">
        <f>S170*H170</f>
        <v>0</v>
      </c>
      <c r="U170" s="393"/>
      <c r="V170" s="393"/>
      <c r="W170" s="393"/>
      <c r="X170" s="393"/>
      <c r="Y170" s="393"/>
      <c r="Z170" s="393"/>
      <c r="AA170" s="393"/>
      <c r="AB170" s="393"/>
      <c r="AC170" s="393"/>
      <c r="AD170" s="393"/>
      <c r="AE170" s="393"/>
      <c r="AR170" s="512" t="s">
        <v>154</v>
      </c>
      <c r="AT170" s="512" t="s">
        <v>149</v>
      </c>
      <c r="AU170" s="512" t="s">
        <v>155</v>
      </c>
      <c r="AY170" s="507" t="s">
        <v>146</v>
      </c>
      <c r="BE170" s="513">
        <f>IF(N170="základní",J170,0)</f>
        <v>0</v>
      </c>
      <c r="BF170" s="513">
        <f>IF(N170="snížená",J170,0)</f>
        <v>0</v>
      </c>
      <c r="BG170" s="513">
        <f>IF(N170="zákl. přenesená",J170,0)</f>
        <v>0</v>
      </c>
      <c r="BH170" s="513">
        <f>IF(N170="sníž. přenesená",J170,0)</f>
        <v>0</v>
      </c>
      <c r="BI170" s="513">
        <f>IF(N170="nulová",J170,0)</f>
        <v>0</v>
      </c>
      <c r="BJ170" s="507" t="s">
        <v>155</v>
      </c>
      <c r="BK170" s="513">
        <f>ROUND(I170*H170,2)</f>
        <v>0</v>
      </c>
      <c r="BL170" s="507" t="s">
        <v>154</v>
      </c>
      <c r="BM170" s="512" t="s">
        <v>657</v>
      </c>
    </row>
    <row r="171" spans="2:63" s="460" customFormat="1" ht="22.9" customHeight="1">
      <c r="B171" s="461"/>
      <c r="D171" s="462" t="s">
        <v>73</v>
      </c>
      <c r="E171" s="469" t="s">
        <v>242</v>
      </c>
      <c r="F171" s="469" t="s">
        <v>243</v>
      </c>
      <c r="I171" s="504"/>
      <c r="J171" s="470">
        <f>BK171</f>
        <v>0</v>
      </c>
      <c r="L171" s="461"/>
      <c r="M171" s="465"/>
      <c r="N171" s="466"/>
      <c r="O171" s="466"/>
      <c r="P171" s="467">
        <f>SUM(P172:P177)</f>
        <v>3.41</v>
      </c>
      <c r="Q171" s="466"/>
      <c r="R171" s="467">
        <f>SUM(R172:R177)</f>
        <v>0.04044</v>
      </c>
      <c r="S171" s="466"/>
      <c r="T171" s="468">
        <f>SUM(T172:T177)</f>
        <v>0.038790000000000005</v>
      </c>
      <c r="AR171" s="462" t="s">
        <v>155</v>
      </c>
      <c r="AT171" s="510" t="s">
        <v>73</v>
      </c>
      <c r="AU171" s="510" t="s">
        <v>82</v>
      </c>
      <c r="AY171" s="462" t="s">
        <v>146</v>
      </c>
      <c r="BK171" s="511">
        <f>SUM(BK172:BK177)</f>
        <v>0</v>
      </c>
    </row>
    <row r="172" spans="1:65" s="396" customFormat="1" ht="16.5" customHeight="1">
      <c r="A172" s="393"/>
      <c r="B172" s="394"/>
      <c r="C172" s="471" t="s">
        <v>244</v>
      </c>
      <c r="D172" s="471" t="s">
        <v>149</v>
      </c>
      <c r="E172" s="472" t="s">
        <v>245</v>
      </c>
      <c r="F172" s="473" t="s">
        <v>246</v>
      </c>
      <c r="G172" s="474" t="s">
        <v>247</v>
      </c>
      <c r="H172" s="475">
        <v>1</v>
      </c>
      <c r="I172" s="381"/>
      <c r="J172" s="476">
        <f aca="true" t="shared" si="0" ref="J172:J177">ROUND(I172*H172,2)</f>
        <v>0</v>
      </c>
      <c r="K172" s="473" t="s">
        <v>153</v>
      </c>
      <c r="L172" s="394"/>
      <c r="M172" s="477" t="s">
        <v>1</v>
      </c>
      <c r="N172" s="478" t="s">
        <v>40</v>
      </c>
      <c r="O172" s="479">
        <v>0.548</v>
      </c>
      <c r="P172" s="479">
        <f aca="true" t="shared" si="1" ref="P172:P177">O172*H172</f>
        <v>0.548</v>
      </c>
      <c r="Q172" s="479">
        <v>0</v>
      </c>
      <c r="R172" s="479">
        <f aca="true" t="shared" si="2" ref="R172:R177">Q172*H172</f>
        <v>0</v>
      </c>
      <c r="S172" s="479">
        <v>0.01933</v>
      </c>
      <c r="T172" s="480">
        <f aca="true" t="shared" si="3" ref="T172:T177">S172*H172</f>
        <v>0.01933</v>
      </c>
      <c r="U172" s="393"/>
      <c r="V172" s="393"/>
      <c r="W172" s="393"/>
      <c r="X172" s="393"/>
      <c r="Y172" s="393"/>
      <c r="Z172" s="393"/>
      <c r="AA172" s="393"/>
      <c r="AB172" s="393"/>
      <c r="AC172" s="393"/>
      <c r="AD172" s="393"/>
      <c r="AE172" s="393"/>
      <c r="AR172" s="512" t="s">
        <v>223</v>
      </c>
      <c r="AT172" s="512" t="s">
        <v>149</v>
      </c>
      <c r="AU172" s="512" t="s">
        <v>155</v>
      </c>
      <c r="AY172" s="507" t="s">
        <v>146</v>
      </c>
      <c r="BE172" s="513">
        <f aca="true" t="shared" si="4" ref="BE172:BE177">IF(N172="základní",J172,0)</f>
        <v>0</v>
      </c>
      <c r="BF172" s="513">
        <f aca="true" t="shared" si="5" ref="BF172:BF177">IF(N172="snížená",J172,0)</f>
        <v>0</v>
      </c>
      <c r="BG172" s="513">
        <f aca="true" t="shared" si="6" ref="BG172:BG177">IF(N172="zákl. přenesená",J172,0)</f>
        <v>0</v>
      </c>
      <c r="BH172" s="513">
        <f aca="true" t="shared" si="7" ref="BH172:BH177">IF(N172="sníž. přenesená",J172,0)</f>
        <v>0</v>
      </c>
      <c r="BI172" s="513">
        <f aca="true" t="shared" si="8" ref="BI172:BI177">IF(N172="nulová",J172,0)</f>
        <v>0</v>
      </c>
      <c r="BJ172" s="507" t="s">
        <v>155</v>
      </c>
      <c r="BK172" s="513">
        <f aca="true" t="shared" si="9" ref="BK172:BK177">ROUND(I172*H172,2)</f>
        <v>0</v>
      </c>
      <c r="BL172" s="507" t="s">
        <v>223</v>
      </c>
      <c r="BM172" s="512" t="s">
        <v>248</v>
      </c>
    </row>
    <row r="173" spans="1:65" s="396" customFormat="1" ht="24.2" customHeight="1">
      <c r="A173" s="393"/>
      <c r="B173" s="394"/>
      <c r="C173" s="471" t="s">
        <v>249</v>
      </c>
      <c r="D173" s="471" t="s">
        <v>149</v>
      </c>
      <c r="E173" s="472" t="s">
        <v>250</v>
      </c>
      <c r="F173" s="473" t="s">
        <v>251</v>
      </c>
      <c r="G173" s="474" t="s">
        <v>247</v>
      </c>
      <c r="H173" s="475">
        <v>1</v>
      </c>
      <c r="I173" s="381"/>
      <c r="J173" s="476">
        <f t="shared" si="0"/>
        <v>0</v>
      </c>
      <c r="K173" s="473" t="s">
        <v>153</v>
      </c>
      <c r="L173" s="394"/>
      <c r="M173" s="477" t="s">
        <v>1</v>
      </c>
      <c r="N173" s="478" t="s">
        <v>40</v>
      </c>
      <c r="O173" s="479">
        <v>1.1</v>
      </c>
      <c r="P173" s="479">
        <f t="shared" si="1"/>
        <v>1.1</v>
      </c>
      <c r="Q173" s="479">
        <v>0.01697</v>
      </c>
      <c r="R173" s="479">
        <f t="shared" si="2"/>
        <v>0.01697</v>
      </c>
      <c r="S173" s="479">
        <v>0</v>
      </c>
      <c r="T173" s="480">
        <f t="shared" si="3"/>
        <v>0</v>
      </c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3"/>
      <c r="AR173" s="512" t="s">
        <v>223</v>
      </c>
      <c r="AT173" s="512" t="s">
        <v>149</v>
      </c>
      <c r="AU173" s="512" t="s">
        <v>155</v>
      </c>
      <c r="AY173" s="507" t="s">
        <v>146</v>
      </c>
      <c r="BE173" s="513">
        <f t="shared" si="4"/>
        <v>0</v>
      </c>
      <c r="BF173" s="513">
        <f t="shared" si="5"/>
        <v>0</v>
      </c>
      <c r="BG173" s="513">
        <f t="shared" si="6"/>
        <v>0</v>
      </c>
      <c r="BH173" s="513">
        <f t="shared" si="7"/>
        <v>0</v>
      </c>
      <c r="BI173" s="513">
        <f t="shared" si="8"/>
        <v>0</v>
      </c>
      <c r="BJ173" s="507" t="s">
        <v>155</v>
      </c>
      <c r="BK173" s="513">
        <f t="shared" si="9"/>
        <v>0</v>
      </c>
      <c r="BL173" s="507" t="s">
        <v>223</v>
      </c>
      <c r="BM173" s="512" t="s">
        <v>252</v>
      </c>
    </row>
    <row r="174" spans="1:65" s="396" customFormat="1" ht="16.5" customHeight="1">
      <c r="A174" s="393"/>
      <c r="B174" s="394"/>
      <c r="C174" s="471" t="s">
        <v>7</v>
      </c>
      <c r="D174" s="471" t="s">
        <v>149</v>
      </c>
      <c r="E174" s="472" t="s">
        <v>253</v>
      </c>
      <c r="F174" s="473" t="s">
        <v>254</v>
      </c>
      <c r="G174" s="474" t="s">
        <v>247</v>
      </c>
      <c r="H174" s="475">
        <v>1</v>
      </c>
      <c r="I174" s="381"/>
      <c r="J174" s="476">
        <f t="shared" si="0"/>
        <v>0</v>
      </c>
      <c r="K174" s="473" t="s">
        <v>153</v>
      </c>
      <c r="L174" s="394"/>
      <c r="M174" s="477" t="s">
        <v>1</v>
      </c>
      <c r="N174" s="478" t="s">
        <v>40</v>
      </c>
      <c r="O174" s="479">
        <v>0.362</v>
      </c>
      <c r="P174" s="479">
        <f t="shared" si="1"/>
        <v>0.362</v>
      </c>
      <c r="Q174" s="479">
        <v>0</v>
      </c>
      <c r="R174" s="479">
        <f t="shared" si="2"/>
        <v>0</v>
      </c>
      <c r="S174" s="479">
        <v>0.01946</v>
      </c>
      <c r="T174" s="480">
        <f t="shared" si="3"/>
        <v>0.01946</v>
      </c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3"/>
      <c r="AR174" s="512" t="s">
        <v>223</v>
      </c>
      <c r="AT174" s="512" t="s">
        <v>149</v>
      </c>
      <c r="AU174" s="512" t="s">
        <v>155</v>
      </c>
      <c r="AY174" s="507" t="s">
        <v>146</v>
      </c>
      <c r="BE174" s="513">
        <f t="shared" si="4"/>
        <v>0</v>
      </c>
      <c r="BF174" s="513">
        <f t="shared" si="5"/>
        <v>0</v>
      </c>
      <c r="BG174" s="513">
        <f t="shared" si="6"/>
        <v>0</v>
      </c>
      <c r="BH174" s="513">
        <f t="shared" si="7"/>
        <v>0</v>
      </c>
      <c r="BI174" s="513">
        <f t="shared" si="8"/>
        <v>0</v>
      </c>
      <c r="BJ174" s="507" t="s">
        <v>155</v>
      </c>
      <c r="BK174" s="513">
        <f t="shared" si="9"/>
        <v>0</v>
      </c>
      <c r="BL174" s="507" t="s">
        <v>223</v>
      </c>
      <c r="BM174" s="512" t="s">
        <v>255</v>
      </c>
    </row>
    <row r="175" spans="1:65" s="396" customFormat="1" ht="24.2" customHeight="1">
      <c r="A175" s="393"/>
      <c r="B175" s="394"/>
      <c r="C175" s="471" t="s">
        <v>256</v>
      </c>
      <c r="D175" s="471" t="s">
        <v>149</v>
      </c>
      <c r="E175" s="472" t="s">
        <v>257</v>
      </c>
      <c r="F175" s="473" t="s">
        <v>258</v>
      </c>
      <c r="G175" s="474" t="s">
        <v>247</v>
      </c>
      <c r="H175" s="475">
        <v>1</v>
      </c>
      <c r="I175" s="381"/>
      <c r="J175" s="476">
        <f t="shared" si="0"/>
        <v>0</v>
      </c>
      <c r="K175" s="473" t="s">
        <v>153</v>
      </c>
      <c r="L175" s="394"/>
      <c r="M175" s="477" t="s">
        <v>1</v>
      </c>
      <c r="N175" s="478" t="s">
        <v>40</v>
      </c>
      <c r="O175" s="479">
        <v>1.2</v>
      </c>
      <c r="P175" s="479">
        <f t="shared" si="1"/>
        <v>1.2</v>
      </c>
      <c r="Q175" s="479">
        <v>0.02163</v>
      </c>
      <c r="R175" s="479">
        <f t="shared" si="2"/>
        <v>0.02163</v>
      </c>
      <c r="S175" s="479">
        <v>0</v>
      </c>
      <c r="T175" s="480">
        <f t="shared" si="3"/>
        <v>0</v>
      </c>
      <c r="U175" s="393"/>
      <c r="V175" s="393"/>
      <c r="W175" s="393"/>
      <c r="X175" s="393"/>
      <c r="Y175" s="393"/>
      <c r="Z175" s="393"/>
      <c r="AA175" s="393"/>
      <c r="AB175" s="393"/>
      <c r="AC175" s="393"/>
      <c r="AD175" s="393"/>
      <c r="AE175" s="393"/>
      <c r="AR175" s="512" t="s">
        <v>223</v>
      </c>
      <c r="AT175" s="512" t="s">
        <v>149</v>
      </c>
      <c r="AU175" s="512" t="s">
        <v>155</v>
      </c>
      <c r="AY175" s="507" t="s">
        <v>146</v>
      </c>
      <c r="BE175" s="513">
        <f t="shared" si="4"/>
        <v>0</v>
      </c>
      <c r="BF175" s="513">
        <f t="shared" si="5"/>
        <v>0</v>
      </c>
      <c r="BG175" s="513">
        <f t="shared" si="6"/>
        <v>0</v>
      </c>
      <c r="BH175" s="513">
        <f t="shared" si="7"/>
        <v>0</v>
      </c>
      <c r="BI175" s="513">
        <f t="shared" si="8"/>
        <v>0</v>
      </c>
      <c r="BJ175" s="507" t="s">
        <v>155</v>
      </c>
      <c r="BK175" s="513">
        <f t="shared" si="9"/>
        <v>0</v>
      </c>
      <c r="BL175" s="507" t="s">
        <v>223</v>
      </c>
      <c r="BM175" s="512" t="s">
        <v>259</v>
      </c>
    </row>
    <row r="176" spans="1:65" s="396" customFormat="1" ht="16.5" customHeight="1">
      <c r="A176" s="393"/>
      <c r="B176" s="394"/>
      <c r="C176" s="471" t="s">
        <v>260</v>
      </c>
      <c r="D176" s="471" t="s">
        <v>149</v>
      </c>
      <c r="E176" s="472" t="s">
        <v>261</v>
      </c>
      <c r="F176" s="473" t="s">
        <v>262</v>
      </c>
      <c r="G176" s="474" t="s">
        <v>247</v>
      </c>
      <c r="H176" s="475">
        <v>1</v>
      </c>
      <c r="I176" s="381"/>
      <c r="J176" s="476">
        <f t="shared" si="0"/>
        <v>0</v>
      </c>
      <c r="K176" s="473" t="s">
        <v>153</v>
      </c>
      <c r="L176" s="394"/>
      <c r="M176" s="477" t="s">
        <v>1</v>
      </c>
      <c r="N176" s="478" t="s">
        <v>40</v>
      </c>
      <c r="O176" s="479">
        <v>0.2</v>
      </c>
      <c r="P176" s="479">
        <f t="shared" si="1"/>
        <v>0.2</v>
      </c>
      <c r="Q176" s="479">
        <v>0.00184</v>
      </c>
      <c r="R176" s="479">
        <f t="shared" si="2"/>
        <v>0.00184</v>
      </c>
      <c r="S176" s="479">
        <v>0</v>
      </c>
      <c r="T176" s="480">
        <f t="shared" si="3"/>
        <v>0</v>
      </c>
      <c r="U176" s="393"/>
      <c r="V176" s="393"/>
      <c r="W176" s="393"/>
      <c r="X176" s="393"/>
      <c r="Y176" s="393"/>
      <c r="Z176" s="393"/>
      <c r="AA176" s="393"/>
      <c r="AB176" s="393"/>
      <c r="AC176" s="393"/>
      <c r="AD176" s="393"/>
      <c r="AE176" s="393"/>
      <c r="AR176" s="512" t="s">
        <v>223</v>
      </c>
      <c r="AT176" s="512" t="s">
        <v>149</v>
      </c>
      <c r="AU176" s="512" t="s">
        <v>155</v>
      </c>
      <c r="AY176" s="507" t="s">
        <v>146</v>
      </c>
      <c r="BE176" s="513">
        <f t="shared" si="4"/>
        <v>0</v>
      </c>
      <c r="BF176" s="513">
        <f t="shared" si="5"/>
        <v>0</v>
      </c>
      <c r="BG176" s="513">
        <f t="shared" si="6"/>
        <v>0</v>
      </c>
      <c r="BH176" s="513">
        <f t="shared" si="7"/>
        <v>0</v>
      </c>
      <c r="BI176" s="513">
        <f t="shared" si="8"/>
        <v>0</v>
      </c>
      <c r="BJ176" s="507" t="s">
        <v>155</v>
      </c>
      <c r="BK176" s="513">
        <f t="shared" si="9"/>
        <v>0</v>
      </c>
      <c r="BL176" s="507" t="s">
        <v>223</v>
      </c>
      <c r="BM176" s="512" t="s">
        <v>263</v>
      </c>
    </row>
    <row r="177" spans="1:65" s="396" customFormat="1" ht="24.2" customHeight="1">
      <c r="A177" s="393"/>
      <c r="B177" s="394"/>
      <c r="C177" s="471" t="s">
        <v>264</v>
      </c>
      <c r="D177" s="471" t="s">
        <v>149</v>
      </c>
      <c r="E177" s="472" t="s">
        <v>265</v>
      </c>
      <c r="F177" s="473" t="s">
        <v>266</v>
      </c>
      <c r="G177" s="474" t="s">
        <v>231</v>
      </c>
      <c r="H177" s="475">
        <v>123.52</v>
      </c>
      <c r="I177" s="381"/>
      <c r="J177" s="476">
        <f t="shared" si="0"/>
        <v>0</v>
      </c>
      <c r="K177" s="473" t="s">
        <v>153</v>
      </c>
      <c r="L177" s="394"/>
      <c r="M177" s="477" t="s">
        <v>1</v>
      </c>
      <c r="N177" s="478" t="s">
        <v>40</v>
      </c>
      <c r="O177" s="479">
        <v>0</v>
      </c>
      <c r="P177" s="479">
        <f t="shared" si="1"/>
        <v>0</v>
      </c>
      <c r="Q177" s="479">
        <v>0</v>
      </c>
      <c r="R177" s="479">
        <f t="shared" si="2"/>
        <v>0</v>
      </c>
      <c r="S177" s="479">
        <v>0</v>
      </c>
      <c r="T177" s="480">
        <f t="shared" si="3"/>
        <v>0</v>
      </c>
      <c r="U177" s="393"/>
      <c r="V177" s="393"/>
      <c r="W177" s="393"/>
      <c r="X177" s="393"/>
      <c r="Y177" s="393"/>
      <c r="Z177" s="393"/>
      <c r="AA177" s="393"/>
      <c r="AB177" s="393"/>
      <c r="AC177" s="393"/>
      <c r="AD177" s="393"/>
      <c r="AE177" s="393"/>
      <c r="AR177" s="512" t="s">
        <v>223</v>
      </c>
      <c r="AT177" s="512" t="s">
        <v>149</v>
      </c>
      <c r="AU177" s="512" t="s">
        <v>155</v>
      </c>
      <c r="AY177" s="507" t="s">
        <v>146</v>
      </c>
      <c r="BE177" s="513">
        <f t="shared" si="4"/>
        <v>0</v>
      </c>
      <c r="BF177" s="513">
        <f t="shared" si="5"/>
        <v>0</v>
      </c>
      <c r="BG177" s="513">
        <f t="shared" si="6"/>
        <v>0</v>
      </c>
      <c r="BH177" s="513">
        <f t="shared" si="7"/>
        <v>0</v>
      </c>
      <c r="BI177" s="513">
        <f t="shared" si="8"/>
        <v>0</v>
      </c>
      <c r="BJ177" s="507" t="s">
        <v>155</v>
      </c>
      <c r="BK177" s="513">
        <f t="shared" si="9"/>
        <v>0</v>
      </c>
      <c r="BL177" s="507" t="s">
        <v>223</v>
      </c>
      <c r="BM177" s="512" t="s">
        <v>267</v>
      </c>
    </row>
    <row r="178" spans="2:63" s="460" customFormat="1" ht="22.9" customHeight="1">
      <c r="B178" s="461"/>
      <c r="D178" s="462" t="s">
        <v>73</v>
      </c>
      <c r="E178" s="469" t="s">
        <v>268</v>
      </c>
      <c r="F178" s="469" t="s">
        <v>269</v>
      </c>
      <c r="I178" s="504"/>
      <c r="J178" s="470">
        <f>BK178</f>
        <v>0</v>
      </c>
      <c r="L178" s="461"/>
      <c r="M178" s="465"/>
      <c r="N178" s="466"/>
      <c r="O178" s="466"/>
      <c r="P178" s="467">
        <f>SUM(P179:P180)</f>
        <v>2.5</v>
      </c>
      <c r="Q178" s="466"/>
      <c r="R178" s="467">
        <f>SUM(R179:R180)</f>
        <v>0.01935</v>
      </c>
      <c r="S178" s="466"/>
      <c r="T178" s="468">
        <f>SUM(T179:T180)</f>
        <v>0</v>
      </c>
      <c r="AR178" s="462" t="s">
        <v>155</v>
      </c>
      <c r="AT178" s="510" t="s">
        <v>73</v>
      </c>
      <c r="AU178" s="510" t="s">
        <v>82</v>
      </c>
      <c r="AY178" s="462" t="s">
        <v>146</v>
      </c>
      <c r="BK178" s="511">
        <f>SUM(BK179:BK180)</f>
        <v>0</v>
      </c>
    </row>
    <row r="179" spans="1:65" s="396" customFormat="1" ht="33" customHeight="1">
      <c r="A179" s="393"/>
      <c r="B179" s="394"/>
      <c r="C179" s="471" t="s">
        <v>270</v>
      </c>
      <c r="D179" s="471" t="s">
        <v>149</v>
      </c>
      <c r="E179" s="472" t="s">
        <v>271</v>
      </c>
      <c r="F179" s="473" t="s">
        <v>675</v>
      </c>
      <c r="G179" s="474" t="s">
        <v>247</v>
      </c>
      <c r="H179" s="475">
        <v>1</v>
      </c>
      <c r="I179" s="381"/>
      <c r="J179" s="476">
        <f>ROUND(I179*H179,2)</f>
        <v>0</v>
      </c>
      <c r="K179" s="473" t="s">
        <v>1</v>
      </c>
      <c r="L179" s="394"/>
      <c r="M179" s="477" t="s">
        <v>1</v>
      </c>
      <c r="N179" s="478" t="s">
        <v>40</v>
      </c>
      <c r="O179" s="479">
        <v>2.5</v>
      </c>
      <c r="P179" s="479">
        <f>O179*H179</f>
        <v>2.5</v>
      </c>
      <c r="Q179" s="479">
        <v>0.01935</v>
      </c>
      <c r="R179" s="479">
        <f>Q179*H179</f>
        <v>0.01935</v>
      </c>
      <c r="S179" s="479">
        <v>0</v>
      </c>
      <c r="T179" s="480">
        <f>S179*H179</f>
        <v>0</v>
      </c>
      <c r="U179" s="393"/>
      <c r="V179" s="393"/>
      <c r="W179" s="393"/>
      <c r="X179" s="393"/>
      <c r="Y179" s="393"/>
      <c r="Z179" s="393"/>
      <c r="AA179" s="393"/>
      <c r="AB179" s="393"/>
      <c r="AC179" s="393"/>
      <c r="AD179" s="393"/>
      <c r="AE179" s="393"/>
      <c r="AR179" s="512" t="s">
        <v>223</v>
      </c>
      <c r="AT179" s="512" t="s">
        <v>149</v>
      </c>
      <c r="AU179" s="512" t="s">
        <v>155</v>
      </c>
      <c r="AY179" s="507" t="s">
        <v>146</v>
      </c>
      <c r="BE179" s="513">
        <f>IF(N179="základní",J179,0)</f>
        <v>0</v>
      </c>
      <c r="BF179" s="513">
        <f>IF(N179="snížená",J179,0)</f>
        <v>0</v>
      </c>
      <c r="BG179" s="513">
        <f>IF(N179="zákl. přenesená",J179,0)</f>
        <v>0</v>
      </c>
      <c r="BH179" s="513">
        <f>IF(N179="sníž. přenesená",J179,0)</f>
        <v>0</v>
      </c>
      <c r="BI179" s="513">
        <f>IF(N179="nulová",J179,0)</f>
        <v>0</v>
      </c>
      <c r="BJ179" s="507" t="s">
        <v>155</v>
      </c>
      <c r="BK179" s="513">
        <f>ROUND(I179*H179,2)</f>
        <v>0</v>
      </c>
      <c r="BL179" s="507" t="s">
        <v>223</v>
      </c>
      <c r="BM179" s="512" t="s">
        <v>272</v>
      </c>
    </row>
    <row r="180" spans="1:65" s="396" customFormat="1" ht="24.2" customHeight="1">
      <c r="A180" s="393"/>
      <c r="B180" s="394"/>
      <c r="C180" s="471" t="s">
        <v>273</v>
      </c>
      <c r="D180" s="471" t="s">
        <v>149</v>
      </c>
      <c r="E180" s="472" t="s">
        <v>274</v>
      </c>
      <c r="F180" s="473" t="s">
        <v>275</v>
      </c>
      <c r="G180" s="474" t="s">
        <v>231</v>
      </c>
      <c r="H180" s="475">
        <v>130.937</v>
      </c>
      <c r="I180" s="381"/>
      <c r="J180" s="476">
        <f>ROUND(I180*H180,2)</f>
        <v>0</v>
      </c>
      <c r="K180" s="473" t="s">
        <v>153</v>
      </c>
      <c r="L180" s="394"/>
      <c r="M180" s="477" t="s">
        <v>1</v>
      </c>
      <c r="N180" s="478" t="s">
        <v>40</v>
      </c>
      <c r="O180" s="479">
        <v>0</v>
      </c>
      <c r="P180" s="479">
        <f>O180*H180</f>
        <v>0</v>
      </c>
      <c r="Q180" s="479">
        <v>0</v>
      </c>
      <c r="R180" s="479">
        <f>Q180*H180</f>
        <v>0</v>
      </c>
      <c r="S180" s="479">
        <v>0</v>
      </c>
      <c r="T180" s="480">
        <f>S180*H180</f>
        <v>0</v>
      </c>
      <c r="U180" s="393"/>
      <c r="V180" s="393"/>
      <c r="W180" s="393"/>
      <c r="X180" s="393"/>
      <c r="Y180" s="393"/>
      <c r="Z180" s="393"/>
      <c r="AA180" s="393"/>
      <c r="AB180" s="393"/>
      <c r="AC180" s="393"/>
      <c r="AD180" s="393"/>
      <c r="AE180" s="393"/>
      <c r="AR180" s="512" t="s">
        <v>223</v>
      </c>
      <c r="AT180" s="512" t="s">
        <v>149</v>
      </c>
      <c r="AU180" s="512" t="s">
        <v>155</v>
      </c>
      <c r="AY180" s="507" t="s">
        <v>146</v>
      </c>
      <c r="BE180" s="513">
        <f>IF(N180="základní",J180,0)</f>
        <v>0</v>
      </c>
      <c r="BF180" s="513">
        <f>IF(N180="snížená",J180,0)</f>
        <v>0</v>
      </c>
      <c r="BG180" s="513">
        <f>IF(N180="zákl. přenesená",J180,0)</f>
        <v>0</v>
      </c>
      <c r="BH180" s="513">
        <f>IF(N180="sníž. přenesená",J180,0)</f>
        <v>0</v>
      </c>
      <c r="BI180" s="513">
        <f>IF(N180="nulová",J180,0)</f>
        <v>0</v>
      </c>
      <c r="BJ180" s="507" t="s">
        <v>155</v>
      </c>
      <c r="BK180" s="513">
        <f>ROUND(I180*H180,2)</f>
        <v>0</v>
      </c>
      <c r="BL180" s="507" t="s">
        <v>223</v>
      </c>
      <c r="BM180" s="512" t="s">
        <v>276</v>
      </c>
    </row>
    <row r="181" spans="2:63" s="460" customFormat="1" ht="22.9" customHeight="1">
      <c r="B181" s="461"/>
      <c r="D181" s="462" t="s">
        <v>73</v>
      </c>
      <c r="E181" s="469" t="s">
        <v>277</v>
      </c>
      <c r="F181" s="469" t="s">
        <v>278</v>
      </c>
      <c r="I181" s="504"/>
      <c r="J181" s="470">
        <f>BK181</f>
        <v>0</v>
      </c>
      <c r="L181" s="461"/>
      <c r="M181" s="465"/>
      <c r="N181" s="466"/>
      <c r="O181" s="466"/>
      <c r="P181" s="467">
        <f>SUM(P182:P183)</f>
        <v>0</v>
      </c>
      <c r="Q181" s="466"/>
      <c r="R181" s="467">
        <f>SUM(R182:R183)</f>
        <v>0</v>
      </c>
      <c r="S181" s="466"/>
      <c r="T181" s="468">
        <f>SUM(T182:T183)</f>
        <v>0</v>
      </c>
      <c r="AR181" s="462" t="s">
        <v>155</v>
      </c>
      <c r="AT181" s="510" t="s">
        <v>73</v>
      </c>
      <c r="AU181" s="510" t="s">
        <v>82</v>
      </c>
      <c r="AY181" s="462" t="s">
        <v>146</v>
      </c>
      <c r="BK181" s="511">
        <f>SUM(BK182:BK183)</f>
        <v>0</v>
      </c>
    </row>
    <row r="182" spans="1:65" s="396" customFormat="1" ht="16.5" customHeight="1">
      <c r="A182" s="393"/>
      <c r="B182" s="394"/>
      <c r="C182" s="471" t="s">
        <v>279</v>
      </c>
      <c r="D182" s="471" t="s">
        <v>149</v>
      </c>
      <c r="E182" s="472" t="s">
        <v>280</v>
      </c>
      <c r="F182" s="473" t="s">
        <v>557</v>
      </c>
      <c r="G182" s="474" t="s">
        <v>282</v>
      </c>
      <c r="H182" s="475">
        <v>5</v>
      </c>
      <c r="I182" s="381"/>
      <c r="J182" s="476">
        <f>ROUND(I182*H182,2)</f>
        <v>0</v>
      </c>
      <c r="K182" s="473" t="s">
        <v>1</v>
      </c>
      <c r="L182" s="394"/>
      <c r="M182" s="477" t="s">
        <v>1</v>
      </c>
      <c r="N182" s="478" t="s">
        <v>40</v>
      </c>
      <c r="O182" s="479">
        <v>0</v>
      </c>
      <c r="P182" s="479">
        <f>O182*H182</f>
        <v>0</v>
      </c>
      <c r="Q182" s="479">
        <v>0</v>
      </c>
      <c r="R182" s="479">
        <f>Q182*H182</f>
        <v>0</v>
      </c>
      <c r="S182" s="479">
        <v>0</v>
      </c>
      <c r="T182" s="480">
        <f>S182*H182</f>
        <v>0</v>
      </c>
      <c r="U182" s="393"/>
      <c r="V182" s="393"/>
      <c r="W182" s="393"/>
      <c r="X182" s="393"/>
      <c r="Y182" s="393"/>
      <c r="Z182" s="393"/>
      <c r="AA182" s="393"/>
      <c r="AB182" s="393"/>
      <c r="AC182" s="393"/>
      <c r="AD182" s="393"/>
      <c r="AE182" s="393"/>
      <c r="AR182" s="512" t="s">
        <v>223</v>
      </c>
      <c r="AT182" s="512" t="s">
        <v>149</v>
      </c>
      <c r="AU182" s="512" t="s">
        <v>155</v>
      </c>
      <c r="AY182" s="507" t="s">
        <v>146</v>
      </c>
      <c r="BE182" s="513">
        <f>IF(N182="základní",J182,0)</f>
        <v>0</v>
      </c>
      <c r="BF182" s="513">
        <f>IF(N182="snížená",J182,0)</f>
        <v>0</v>
      </c>
      <c r="BG182" s="513">
        <f>IF(N182="zákl. přenesená",J182,0)</f>
        <v>0</v>
      </c>
      <c r="BH182" s="513">
        <f>IF(N182="sníž. přenesená",J182,0)</f>
        <v>0</v>
      </c>
      <c r="BI182" s="513">
        <f>IF(N182="nulová",J182,0)</f>
        <v>0</v>
      </c>
      <c r="BJ182" s="507" t="s">
        <v>155</v>
      </c>
      <c r="BK182" s="513">
        <f>ROUND(I182*H182,2)</f>
        <v>0</v>
      </c>
      <c r="BL182" s="507" t="s">
        <v>223</v>
      </c>
      <c r="BM182" s="512" t="s">
        <v>558</v>
      </c>
    </row>
    <row r="183" spans="1:65" s="396" customFormat="1" ht="16.5" customHeight="1">
      <c r="A183" s="393"/>
      <c r="B183" s="394"/>
      <c r="C183" s="471" t="s">
        <v>291</v>
      </c>
      <c r="D183" s="471" t="s">
        <v>149</v>
      </c>
      <c r="E183" s="472" t="s">
        <v>286</v>
      </c>
      <c r="F183" s="473" t="s">
        <v>559</v>
      </c>
      <c r="G183" s="474" t="s">
        <v>238</v>
      </c>
      <c r="H183" s="475">
        <v>1</v>
      </c>
      <c r="I183" s="381"/>
      <c r="J183" s="476">
        <f>ROUND(I183*H183,2)</f>
        <v>0</v>
      </c>
      <c r="K183" s="473" t="s">
        <v>1</v>
      </c>
      <c r="L183" s="394"/>
      <c r="M183" s="477" t="s">
        <v>1</v>
      </c>
      <c r="N183" s="478" t="s">
        <v>40</v>
      </c>
      <c r="O183" s="479">
        <v>0</v>
      </c>
      <c r="P183" s="479">
        <f>O183*H183</f>
        <v>0</v>
      </c>
      <c r="Q183" s="479">
        <v>0</v>
      </c>
      <c r="R183" s="479">
        <f>Q183*H183</f>
        <v>0</v>
      </c>
      <c r="S183" s="479">
        <v>0</v>
      </c>
      <c r="T183" s="480">
        <f>S183*H183</f>
        <v>0</v>
      </c>
      <c r="U183" s="393"/>
      <c r="V183" s="393"/>
      <c r="W183" s="393"/>
      <c r="X183" s="393"/>
      <c r="Y183" s="393"/>
      <c r="Z183" s="393"/>
      <c r="AA183" s="393"/>
      <c r="AB183" s="393"/>
      <c r="AC183" s="393"/>
      <c r="AD183" s="393"/>
      <c r="AE183" s="393"/>
      <c r="AR183" s="512" t="s">
        <v>223</v>
      </c>
      <c r="AT183" s="512" t="s">
        <v>149</v>
      </c>
      <c r="AU183" s="512" t="s">
        <v>155</v>
      </c>
      <c r="AY183" s="507" t="s">
        <v>146</v>
      </c>
      <c r="BE183" s="513">
        <f>IF(N183="základní",J183,0)</f>
        <v>0</v>
      </c>
      <c r="BF183" s="513">
        <f>IF(N183="snížená",J183,0)</f>
        <v>0</v>
      </c>
      <c r="BG183" s="513">
        <f>IF(N183="zákl. přenesená",J183,0)</f>
        <v>0</v>
      </c>
      <c r="BH183" s="513">
        <f>IF(N183="sníž. přenesená",J183,0)</f>
        <v>0</v>
      </c>
      <c r="BI183" s="513">
        <f>IF(N183="nulová",J183,0)</f>
        <v>0</v>
      </c>
      <c r="BJ183" s="507" t="s">
        <v>155</v>
      </c>
      <c r="BK183" s="513">
        <f>ROUND(I183*H183,2)</f>
        <v>0</v>
      </c>
      <c r="BL183" s="507" t="s">
        <v>223</v>
      </c>
      <c r="BM183" s="512" t="s">
        <v>560</v>
      </c>
    </row>
    <row r="184" spans="2:63" s="460" customFormat="1" ht="22.9" customHeight="1">
      <c r="B184" s="461"/>
      <c r="D184" s="462" t="s">
        <v>73</v>
      </c>
      <c r="E184" s="469" t="s">
        <v>289</v>
      </c>
      <c r="F184" s="469" t="s">
        <v>290</v>
      </c>
      <c r="I184" s="504"/>
      <c r="J184" s="470">
        <f>BK184</f>
        <v>0</v>
      </c>
      <c r="L184" s="461"/>
      <c r="M184" s="465"/>
      <c r="N184" s="466"/>
      <c r="O184" s="466"/>
      <c r="P184" s="467">
        <f>P185</f>
        <v>0</v>
      </c>
      <c r="Q184" s="466"/>
      <c r="R184" s="467">
        <f>R185</f>
        <v>0</v>
      </c>
      <c r="S184" s="466"/>
      <c r="T184" s="468">
        <f>T185</f>
        <v>0</v>
      </c>
      <c r="AR184" s="462" t="s">
        <v>155</v>
      </c>
      <c r="AT184" s="510" t="s">
        <v>73</v>
      </c>
      <c r="AU184" s="510" t="s">
        <v>82</v>
      </c>
      <c r="AY184" s="462" t="s">
        <v>146</v>
      </c>
      <c r="BK184" s="511">
        <f>BK185</f>
        <v>0</v>
      </c>
    </row>
    <row r="185" spans="1:65" s="396" customFormat="1" ht="16.5" customHeight="1">
      <c r="A185" s="393"/>
      <c r="B185" s="394"/>
      <c r="C185" s="471" t="s">
        <v>297</v>
      </c>
      <c r="D185" s="471" t="s">
        <v>149</v>
      </c>
      <c r="E185" s="472" t="s">
        <v>292</v>
      </c>
      <c r="F185" s="473" t="s">
        <v>293</v>
      </c>
      <c r="G185" s="474" t="s">
        <v>238</v>
      </c>
      <c r="H185" s="475">
        <v>1</v>
      </c>
      <c r="I185" s="381"/>
      <c r="J185" s="476">
        <f>ROUND(I185*H185,2)</f>
        <v>0</v>
      </c>
      <c r="K185" s="473" t="s">
        <v>1</v>
      </c>
      <c r="L185" s="394"/>
      <c r="M185" s="477" t="s">
        <v>1</v>
      </c>
      <c r="N185" s="478" t="s">
        <v>40</v>
      </c>
      <c r="O185" s="479">
        <v>0</v>
      </c>
      <c r="P185" s="479">
        <f>O185*H185</f>
        <v>0</v>
      </c>
      <c r="Q185" s="479">
        <v>0</v>
      </c>
      <c r="R185" s="479">
        <f>Q185*H185</f>
        <v>0</v>
      </c>
      <c r="S185" s="479">
        <v>0</v>
      </c>
      <c r="T185" s="480">
        <f>S185*H185</f>
        <v>0</v>
      </c>
      <c r="U185" s="393"/>
      <c r="V185" s="393"/>
      <c r="W185" s="393"/>
      <c r="X185" s="393"/>
      <c r="Y185" s="393"/>
      <c r="Z185" s="393"/>
      <c r="AA185" s="393"/>
      <c r="AB185" s="393"/>
      <c r="AC185" s="393"/>
      <c r="AD185" s="393"/>
      <c r="AE185" s="393"/>
      <c r="AR185" s="512" t="s">
        <v>223</v>
      </c>
      <c r="AT185" s="512" t="s">
        <v>149</v>
      </c>
      <c r="AU185" s="512" t="s">
        <v>155</v>
      </c>
      <c r="AY185" s="507" t="s">
        <v>146</v>
      </c>
      <c r="BE185" s="513">
        <f>IF(N185="základní",J185,0)</f>
        <v>0</v>
      </c>
      <c r="BF185" s="513">
        <f>IF(N185="snížená",J185,0)</f>
        <v>0</v>
      </c>
      <c r="BG185" s="513">
        <f>IF(N185="zákl. přenesená",J185,0)</f>
        <v>0</v>
      </c>
      <c r="BH185" s="513">
        <f>IF(N185="sníž. přenesená",J185,0)</f>
        <v>0</v>
      </c>
      <c r="BI185" s="513">
        <f>IF(N185="nulová",J185,0)</f>
        <v>0</v>
      </c>
      <c r="BJ185" s="507" t="s">
        <v>155</v>
      </c>
      <c r="BK185" s="513">
        <f>ROUND(I185*H185,2)</f>
        <v>0</v>
      </c>
      <c r="BL185" s="507" t="s">
        <v>223</v>
      </c>
      <c r="BM185" s="512" t="s">
        <v>658</v>
      </c>
    </row>
    <row r="186" spans="2:63" s="460" customFormat="1" ht="22.9" customHeight="1">
      <c r="B186" s="461"/>
      <c r="D186" s="462" t="s">
        <v>73</v>
      </c>
      <c r="E186" s="469" t="s">
        <v>295</v>
      </c>
      <c r="F186" s="469" t="s">
        <v>296</v>
      </c>
      <c r="I186" s="504"/>
      <c r="J186" s="470">
        <f>BK186</f>
        <v>0</v>
      </c>
      <c r="L186" s="461"/>
      <c r="M186" s="465"/>
      <c r="N186" s="466"/>
      <c r="O186" s="466"/>
      <c r="P186" s="467">
        <f>SUM(P187:P189)</f>
        <v>0.28200000000000003</v>
      </c>
      <c r="Q186" s="466"/>
      <c r="R186" s="467">
        <f>SUM(R187:R189)</f>
        <v>0</v>
      </c>
      <c r="S186" s="466"/>
      <c r="T186" s="468">
        <f>SUM(T187:T189)</f>
        <v>0.00414</v>
      </c>
      <c r="AR186" s="462" t="s">
        <v>155</v>
      </c>
      <c r="AT186" s="510" t="s">
        <v>73</v>
      </c>
      <c r="AU186" s="510" t="s">
        <v>82</v>
      </c>
      <c r="AY186" s="462" t="s">
        <v>146</v>
      </c>
      <c r="BK186" s="511">
        <f>SUM(BK187:BK189)</f>
        <v>0</v>
      </c>
    </row>
    <row r="187" spans="1:65" s="396" customFormat="1" ht="21.75" customHeight="1">
      <c r="A187" s="393"/>
      <c r="B187" s="394"/>
      <c r="C187" s="471" t="s">
        <v>301</v>
      </c>
      <c r="D187" s="471" t="s">
        <v>149</v>
      </c>
      <c r="E187" s="472" t="s">
        <v>298</v>
      </c>
      <c r="F187" s="473" t="s">
        <v>562</v>
      </c>
      <c r="G187" s="474" t="s">
        <v>238</v>
      </c>
      <c r="H187" s="475">
        <v>1</v>
      </c>
      <c r="I187" s="381"/>
      <c r="J187" s="476">
        <f>ROUND(I187*H187,2)</f>
        <v>0</v>
      </c>
      <c r="K187" s="473" t="s">
        <v>1</v>
      </c>
      <c r="L187" s="394"/>
      <c r="M187" s="477" t="s">
        <v>1</v>
      </c>
      <c r="N187" s="478" t="s">
        <v>40</v>
      </c>
      <c r="O187" s="479">
        <v>0</v>
      </c>
      <c r="P187" s="479">
        <f>O187*H187</f>
        <v>0</v>
      </c>
      <c r="Q187" s="479">
        <v>0</v>
      </c>
      <c r="R187" s="479">
        <f>Q187*H187</f>
        <v>0</v>
      </c>
      <c r="S187" s="479">
        <v>0</v>
      </c>
      <c r="T187" s="480">
        <f>S187*H187</f>
        <v>0</v>
      </c>
      <c r="U187" s="393"/>
      <c r="V187" s="393"/>
      <c r="W187" s="393"/>
      <c r="X187" s="393"/>
      <c r="Y187" s="393"/>
      <c r="Z187" s="393"/>
      <c r="AA187" s="393"/>
      <c r="AB187" s="393"/>
      <c r="AC187" s="393"/>
      <c r="AD187" s="393"/>
      <c r="AE187" s="393"/>
      <c r="AR187" s="512" t="s">
        <v>223</v>
      </c>
      <c r="AT187" s="512" t="s">
        <v>149</v>
      </c>
      <c r="AU187" s="512" t="s">
        <v>155</v>
      </c>
      <c r="AY187" s="507" t="s">
        <v>146</v>
      </c>
      <c r="BE187" s="513">
        <f>IF(N187="základní",J187,0)</f>
        <v>0</v>
      </c>
      <c r="BF187" s="513">
        <f>IF(N187="snížená",J187,0)</f>
        <v>0</v>
      </c>
      <c r="BG187" s="513">
        <f>IF(N187="zákl. přenesená",J187,0)</f>
        <v>0</v>
      </c>
      <c r="BH187" s="513">
        <f>IF(N187="sníž. přenesená",J187,0)</f>
        <v>0</v>
      </c>
      <c r="BI187" s="513">
        <f>IF(N187="nulová",J187,0)</f>
        <v>0</v>
      </c>
      <c r="BJ187" s="507" t="s">
        <v>155</v>
      </c>
      <c r="BK187" s="513">
        <f>ROUND(I187*H187,2)</f>
        <v>0</v>
      </c>
      <c r="BL187" s="507" t="s">
        <v>223</v>
      </c>
      <c r="BM187" s="512" t="s">
        <v>563</v>
      </c>
    </row>
    <row r="188" spans="2:51" s="481" customFormat="1" ht="12">
      <c r="B188" s="482"/>
      <c r="D188" s="483" t="s">
        <v>157</v>
      </c>
      <c r="E188" s="484" t="s">
        <v>1</v>
      </c>
      <c r="F188" s="485" t="s">
        <v>82</v>
      </c>
      <c r="H188" s="486">
        <v>1</v>
      </c>
      <c r="I188" s="505"/>
      <c r="L188" s="482"/>
      <c r="M188" s="487"/>
      <c r="N188" s="488"/>
      <c r="O188" s="488"/>
      <c r="P188" s="488"/>
      <c r="Q188" s="488"/>
      <c r="R188" s="488"/>
      <c r="S188" s="488"/>
      <c r="T188" s="489"/>
      <c r="AT188" s="484" t="s">
        <v>157</v>
      </c>
      <c r="AU188" s="484" t="s">
        <v>155</v>
      </c>
      <c r="AV188" s="481" t="s">
        <v>155</v>
      </c>
      <c r="AW188" s="481" t="s">
        <v>30</v>
      </c>
      <c r="AX188" s="481" t="s">
        <v>82</v>
      </c>
      <c r="AY188" s="484" t="s">
        <v>146</v>
      </c>
    </row>
    <row r="189" spans="1:65" s="396" customFormat="1" ht="37.9" customHeight="1">
      <c r="A189" s="393"/>
      <c r="B189" s="394"/>
      <c r="C189" s="471" t="s">
        <v>307</v>
      </c>
      <c r="D189" s="471" t="s">
        <v>149</v>
      </c>
      <c r="E189" s="472" t="s">
        <v>564</v>
      </c>
      <c r="F189" s="473" t="s">
        <v>659</v>
      </c>
      <c r="G189" s="474" t="s">
        <v>184</v>
      </c>
      <c r="H189" s="475">
        <v>3</v>
      </c>
      <c r="I189" s="381"/>
      <c r="J189" s="476">
        <f>ROUND(I189*H189,2)</f>
        <v>0</v>
      </c>
      <c r="K189" s="473" t="s">
        <v>153</v>
      </c>
      <c r="L189" s="394"/>
      <c r="M189" s="477" t="s">
        <v>1</v>
      </c>
      <c r="N189" s="478" t="s">
        <v>40</v>
      </c>
      <c r="O189" s="479">
        <v>0.094</v>
      </c>
      <c r="P189" s="479">
        <f>O189*H189</f>
        <v>0.28200000000000003</v>
      </c>
      <c r="Q189" s="479">
        <v>0</v>
      </c>
      <c r="R189" s="479">
        <f>Q189*H189</f>
        <v>0</v>
      </c>
      <c r="S189" s="479">
        <v>0.00138</v>
      </c>
      <c r="T189" s="480">
        <f>S189*H189</f>
        <v>0.00414</v>
      </c>
      <c r="U189" s="393"/>
      <c r="V189" s="393"/>
      <c r="W189" s="393"/>
      <c r="X189" s="393"/>
      <c r="Y189" s="393"/>
      <c r="Z189" s="393"/>
      <c r="AA189" s="393"/>
      <c r="AB189" s="393"/>
      <c r="AC189" s="393"/>
      <c r="AD189" s="393"/>
      <c r="AE189" s="393"/>
      <c r="AR189" s="512" t="s">
        <v>223</v>
      </c>
      <c r="AT189" s="512" t="s">
        <v>149</v>
      </c>
      <c r="AU189" s="512" t="s">
        <v>155</v>
      </c>
      <c r="AY189" s="507" t="s">
        <v>146</v>
      </c>
      <c r="BE189" s="513">
        <f>IF(N189="základní",J189,0)</f>
        <v>0</v>
      </c>
      <c r="BF189" s="513">
        <f>IF(N189="snížená",J189,0)</f>
        <v>0</v>
      </c>
      <c r="BG189" s="513">
        <f>IF(N189="zákl. přenesená",J189,0)</f>
        <v>0</v>
      </c>
      <c r="BH189" s="513">
        <f>IF(N189="sníž. přenesená",J189,0)</f>
        <v>0</v>
      </c>
      <c r="BI189" s="513">
        <f>IF(N189="nulová",J189,0)</f>
        <v>0</v>
      </c>
      <c r="BJ189" s="507" t="s">
        <v>155</v>
      </c>
      <c r="BK189" s="513">
        <f>ROUND(I189*H189,2)</f>
        <v>0</v>
      </c>
      <c r="BL189" s="507" t="s">
        <v>223</v>
      </c>
      <c r="BM189" s="512" t="s">
        <v>566</v>
      </c>
    </row>
    <row r="190" spans="2:63" s="460" customFormat="1" ht="22.9" customHeight="1">
      <c r="B190" s="461"/>
      <c r="D190" s="462" t="s">
        <v>73</v>
      </c>
      <c r="E190" s="469" t="s">
        <v>305</v>
      </c>
      <c r="F190" s="469" t="s">
        <v>306</v>
      </c>
      <c r="I190" s="504"/>
      <c r="J190" s="470">
        <f>BK190</f>
        <v>0</v>
      </c>
      <c r="L190" s="461"/>
      <c r="M190" s="465"/>
      <c r="N190" s="466"/>
      <c r="O190" s="466"/>
      <c r="P190" s="467">
        <f>SUM(P191:P194)</f>
        <v>5.61238</v>
      </c>
      <c r="Q190" s="466"/>
      <c r="R190" s="467">
        <f>SUM(R191:R194)</f>
        <v>0.0225763</v>
      </c>
      <c r="S190" s="466"/>
      <c r="T190" s="468">
        <f>SUM(T191:T194)</f>
        <v>0</v>
      </c>
      <c r="AR190" s="462" t="s">
        <v>155</v>
      </c>
      <c r="AT190" s="510" t="s">
        <v>73</v>
      </c>
      <c r="AU190" s="510" t="s">
        <v>82</v>
      </c>
      <c r="AY190" s="462" t="s">
        <v>146</v>
      </c>
      <c r="BK190" s="511">
        <f>SUM(BK191:BK194)</f>
        <v>0</v>
      </c>
    </row>
    <row r="191" spans="1:65" s="396" customFormat="1" ht="33" customHeight="1">
      <c r="A191" s="393"/>
      <c r="B191" s="394"/>
      <c r="C191" s="471" t="s">
        <v>317</v>
      </c>
      <c r="D191" s="471" t="s">
        <v>149</v>
      </c>
      <c r="E191" s="472" t="s">
        <v>308</v>
      </c>
      <c r="F191" s="473" t="s">
        <v>309</v>
      </c>
      <c r="G191" s="474" t="s">
        <v>152</v>
      </c>
      <c r="H191" s="475">
        <v>9.71</v>
      </c>
      <c r="I191" s="381"/>
      <c r="J191" s="476">
        <f>ROUND(I191*H191,2)</f>
        <v>0</v>
      </c>
      <c r="K191" s="473" t="s">
        <v>153</v>
      </c>
      <c r="L191" s="394"/>
      <c r="M191" s="477" t="s">
        <v>1</v>
      </c>
      <c r="N191" s="478" t="s">
        <v>40</v>
      </c>
      <c r="O191" s="479">
        <v>0.578</v>
      </c>
      <c r="P191" s="479">
        <f>O191*H191</f>
        <v>5.61238</v>
      </c>
      <c r="Q191" s="479">
        <v>0.00117</v>
      </c>
      <c r="R191" s="479">
        <f>Q191*H191</f>
        <v>0.011360700000000001</v>
      </c>
      <c r="S191" s="479">
        <v>0</v>
      </c>
      <c r="T191" s="480">
        <f>S191*H191</f>
        <v>0</v>
      </c>
      <c r="U191" s="393"/>
      <c r="V191" s="393"/>
      <c r="W191" s="393"/>
      <c r="X191" s="393"/>
      <c r="Y191" s="393"/>
      <c r="Z191" s="393"/>
      <c r="AA191" s="393"/>
      <c r="AB191" s="393"/>
      <c r="AC191" s="393"/>
      <c r="AD191" s="393"/>
      <c r="AE191" s="393"/>
      <c r="AR191" s="512" t="s">
        <v>223</v>
      </c>
      <c r="AT191" s="512" t="s">
        <v>149</v>
      </c>
      <c r="AU191" s="512" t="s">
        <v>155</v>
      </c>
      <c r="AY191" s="507" t="s">
        <v>146</v>
      </c>
      <c r="BE191" s="513">
        <f>IF(N191="základní",J191,0)</f>
        <v>0</v>
      </c>
      <c r="BF191" s="513">
        <f>IF(N191="snížená",J191,0)</f>
        <v>0</v>
      </c>
      <c r="BG191" s="513">
        <f>IF(N191="zákl. přenesená",J191,0)</f>
        <v>0</v>
      </c>
      <c r="BH191" s="513">
        <f>IF(N191="sníž. přenesená",J191,0)</f>
        <v>0</v>
      </c>
      <c r="BI191" s="513">
        <f>IF(N191="nulová",J191,0)</f>
        <v>0</v>
      </c>
      <c r="BJ191" s="507" t="s">
        <v>155</v>
      </c>
      <c r="BK191" s="513">
        <f>ROUND(I191*H191,2)</f>
        <v>0</v>
      </c>
      <c r="BL191" s="507" t="s">
        <v>223</v>
      </c>
      <c r="BM191" s="512" t="s">
        <v>660</v>
      </c>
    </row>
    <row r="192" spans="1:65" s="396" customFormat="1" ht="24.2" customHeight="1">
      <c r="A192" s="393"/>
      <c r="B192" s="394"/>
      <c r="C192" s="491" t="s">
        <v>323</v>
      </c>
      <c r="D192" s="491" t="s">
        <v>312</v>
      </c>
      <c r="E192" s="492" t="s">
        <v>313</v>
      </c>
      <c r="F192" s="493" t="s">
        <v>314</v>
      </c>
      <c r="G192" s="494" t="s">
        <v>152</v>
      </c>
      <c r="H192" s="495">
        <v>10.196</v>
      </c>
      <c r="I192" s="382"/>
      <c r="J192" s="496">
        <f>ROUND(I192*H192,2)</f>
        <v>0</v>
      </c>
      <c r="K192" s="493" t="s">
        <v>153</v>
      </c>
      <c r="L192" s="497"/>
      <c r="M192" s="498" t="s">
        <v>1</v>
      </c>
      <c r="N192" s="499" t="s">
        <v>40</v>
      </c>
      <c r="O192" s="479">
        <v>0</v>
      </c>
      <c r="P192" s="479">
        <f>O192*H192</f>
        <v>0</v>
      </c>
      <c r="Q192" s="479">
        <v>0.0011</v>
      </c>
      <c r="R192" s="479">
        <f>Q192*H192</f>
        <v>0.011215600000000001</v>
      </c>
      <c r="S192" s="479">
        <v>0</v>
      </c>
      <c r="T192" s="480">
        <f>S192*H192</f>
        <v>0</v>
      </c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R192" s="512" t="s">
        <v>311</v>
      </c>
      <c r="AT192" s="512" t="s">
        <v>312</v>
      </c>
      <c r="AU192" s="512" t="s">
        <v>155</v>
      </c>
      <c r="AY192" s="507" t="s">
        <v>146</v>
      </c>
      <c r="BE192" s="513">
        <f>IF(N192="základní",J192,0)</f>
        <v>0</v>
      </c>
      <c r="BF192" s="513">
        <f>IF(N192="snížená",J192,0)</f>
        <v>0</v>
      </c>
      <c r="BG192" s="513">
        <f>IF(N192="zákl. přenesená",J192,0)</f>
        <v>0</v>
      </c>
      <c r="BH192" s="513">
        <f>IF(N192="sníž. přenesená",J192,0)</f>
        <v>0</v>
      </c>
      <c r="BI192" s="513">
        <f>IF(N192="nulová",J192,0)</f>
        <v>0</v>
      </c>
      <c r="BJ192" s="507" t="s">
        <v>155</v>
      </c>
      <c r="BK192" s="513">
        <f>ROUND(I192*H192,2)</f>
        <v>0</v>
      </c>
      <c r="BL192" s="507" t="s">
        <v>223</v>
      </c>
      <c r="BM192" s="512" t="s">
        <v>661</v>
      </c>
    </row>
    <row r="193" spans="2:51" s="481" customFormat="1" ht="12">
      <c r="B193" s="482"/>
      <c r="D193" s="483" t="s">
        <v>157</v>
      </c>
      <c r="F193" s="485" t="s">
        <v>662</v>
      </c>
      <c r="H193" s="486">
        <v>10.196</v>
      </c>
      <c r="I193" s="505"/>
      <c r="L193" s="482"/>
      <c r="M193" s="487"/>
      <c r="N193" s="488"/>
      <c r="O193" s="488"/>
      <c r="P193" s="488"/>
      <c r="Q193" s="488"/>
      <c r="R193" s="488"/>
      <c r="S193" s="488"/>
      <c r="T193" s="489"/>
      <c r="AT193" s="484" t="s">
        <v>157</v>
      </c>
      <c r="AU193" s="484" t="s">
        <v>155</v>
      </c>
      <c r="AV193" s="481" t="s">
        <v>155</v>
      </c>
      <c r="AW193" s="481" t="s">
        <v>3</v>
      </c>
      <c r="AX193" s="481" t="s">
        <v>82</v>
      </c>
      <c r="AY193" s="484" t="s">
        <v>146</v>
      </c>
    </row>
    <row r="194" spans="1:65" s="396" customFormat="1" ht="24.2" customHeight="1">
      <c r="A194" s="393"/>
      <c r="B194" s="394"/>
      <c r="C194" s="471" t="s">
        <v>328</v>
      </c>
      <c r="D194" s="471" t="s">
        <v>149</v>
      </c>
      <c r="E194" s="472" t="s">
        <v>318</v>
      </c>
      <c r="F194" s="473" t="s">
        <v>319</v>
      </c>
      <c r="G194" s="474" t="s">
        <v>231</v>
      </c>
      <c r="H194" s="475">
        <v>96.957</v>
      </c>
      <c r="I194" s="381"/>
      <c r="J194" s="476">
        <f>ROUND(I194*H194,2)</f>
        <v>0</v>
      </c>
      <c r="K194" s="473" t="s">
        <v>153</v>
      </c>
      <c r="L194" s="394"/>
      <c r="M194" s="477" t="s">
        <v>1</v>
      </c>
      <c r="N194" s="478" t="s">
        <v>40</v>
      </c>
      <c r="O194" s="479">
        <v>0</v>
      </c>
      <c r="P194" s="479">
        <f>O194*H194</f>
        <v>0</v>
      </c>
      <c r="Q194" s="479">
        <v>0</v>
      </c>
      <c r="R194" s="479">
        <f>Q194*H194</f>
        <v>0</v>
      </c>
      <c r="S194" s="479">
        <v>0</v>
      </c>
      <c r="T194" s="480">
        <f>S194*H194</f>
        <v>0</v>
      </c>
      <c r="U194" s="393"/>
      <c r="V194" s="393"/>
      <c r="W194" s="393"/>
      <c r="X194" s="393"/>
      <c r="Y194" s="393"/>
      <c r="Z194" s="393"/>
      <c r="AA194" s="393"/>
      <c r="AB194" s="393"/>
      <c r="AC194" s="393"/>
      <c r="AD194" s="393"/>
      <c r="AE194" s="393"/>
      <c r="AR194" s="512" t="s">
        <v>223</v>
      </c>
      <c r="AT194" s="512" t="s">
        <v>149</v>
      </c>
      <c r="AU194" s="512" t="s">
        <v>155</v>
      </c>
      <c r="AY194" s="507" t="s">
        <v>146</v>
      </c>
      <c r="BE194" s="513">
        <f>IF(N194="základní",J194,0)</f>
        <v>0</v>
      </c>
      <c r="BF194" s="513">
        <f>IF(N194="snížená",J194,0)</f>
        <v>0</v>
      </c>
      <c r="BG194" s="513">
        <f>IF(N194="zákl. přenesená",J194,0)</f>
        <v>0</v>
      </c>
      <c r="BH194" s="513">
        <f>IF(N194="sníž. přenesená",J194,0)</f>
        <v>0</v>
      </c>
      <c r="BI194" s="513">
        <f>IF(N194="nulová",J194,0)</f>
        <v>0</v>
      </c>
      <c r="BJ194" s="507" t="s">
        <v>155</v>
      </c>
      <c r="BK194" s="513">
        <f>ROUND(I194*H194,2)</f>
        <v>0</v>
      </c>
      <c r="BL194" s="507" t="s">
        <v>223</v>
      </c>
      <c r="BM194" s="512" t="s">
        <v>523</v>
      </c>
    </row>
    <row r="195" spans="2:63" s="460" customFormat="1" ht="22.9" customHeight="1">
      <c r="B195" s="461"/>
      <c r="D195" s="462" t="s">
        <v>73</v>
      </c>
      <c r="E195" s="469" t="s">
        <v>321</v>
      </c>
      <c r="F195" s="469" t="s">
        <v>322</v>
      </c>
      <c r="I195" s="504"/>
      <c r="J195" s="470">
        <f>BK195</f>
        <v>0</v>
      </c>
      <c r="L195" s="461"/>
      <c r="M195" s="465"/>
      <c r="N195" s="466"/>
      <c r="O195" s="466"/>
      <c r="P195" s="467">
        <f>SUM(P196:P203)</f>
        <v>1</v>
      </c>
      <c r="Q195" s="466"/>
      <c r="R195" s="467">
        <f>SUM(R196:R203)</f>
        <v>0.00048</v>
      </c>
      <c r="S195" s="466"/>
      <c r="T195" s="468">
        <f>SUM(T196:T203)</f>
        <v>0.121</v>
      </c>
      <c r="AR195" s="462" t="s">
        <v>155</v>
      </c>
      <c r="AT195" s="510" t="s">
        <v>73</v>
      </c>
      <c r="AU195" s="510" t="s">
        <v>82</v>
      </c>
      <c r="AY195" s="462" t="s">
        <v>146</v>
      </c>
      <c r="BK195" s="511">
        <f>SUM(BK196:BK203)</f>
        <v>0</v>
      </c>
    </row>
    <row r="196" spans="1:65" s="396" customFormat="1" ht="24.2" customHeight="1">
      <c r="A196" s="393"/>
      <c r="B196" s="394"/>
      <c r="C196" s="471" t="s">
        <v>332</v>
      </c>
      <c r="D196" s="471" t="s">
        <v>149</v>
      </c>
      <c r="E196" s="472" t="s">
        <v>324</v>
      </c>
      <c r="F196" s="473" t="s">
        <v>672</v>
      </c>
      <c r="G196" s="474" t="s">
        <v>325</v>
      </c>
      <c r="H196" s="475">
        <v>1</v>
      </c>
      <c r="I196" s="381"/>
      <c r="J196" s="476">
        <f>ROUND(I196*H196,2)</f>
        <v>0</v>
      </c>
      <c r="K196" s="473" t="s">
        <v>1</v>
      </c>
      <c r="L196" s="394"/>
      <c r="M196" s="477" t="s">
        <v>1</v>
      </c>
      <c r="N196" s="478" t="s">
        <v>40</v>
      </c>
      <c r="O196" s="479">
        <v>0</v>
      </c>
      <c r="P196" s="479">
        <f>O196*H196</f>
        <v>0</v>
      </c>
      <c r="Q196" s="479">
        <v>0</v>
      </c>
      <c r="R196" s="479">
        <f>Q196*H196</f>
        <v>0</v>
      </c>
      <c r="S196" s="479">
        <v>0</v>
      </c>
      <c r="T196" s="480">
        <f>S196*H196</f>
        <v>0</v>
      </c>
      <c r="U196" s="393"/>
      <c r="V196" s="393"/>
      <c r="W196" s="393"/>
      <c r="X196" s="393"/>
      <c r="Y196" s="393"/>
      <c r="Z196" s="393"/>
      <c r="AA196" s="393"/>
      <c r="AB196" s="393"/>
      <c r="AC196" s="393"/>
      <c r="AD196" s="393"/>
      <c r="AE196" s="393"/>
      <c r="AR196" s="512" t="s">
        <v>223</v>
      </c>
      <c r="AT196" s="512" t="s">
        <v>149</v>
      </c>
      <c r="AU196" s="512" t="s">
        <v>155</v>
      </c>
      <c r="AY196" s="507" t="s">
        <v>146</v>
      </c>
      <c r="BE196" s="513">
        <f>IF(N196="základní",J196,0)</f>
        <v>0</v>
      </c>
      <c r="BF196" s="513">
        <f>IF(N196="snížená",J196,0)</f>
        <v>0</v>
      </c>
      <c r="BG196" s="513">
        <f>IF(N196="zákl. přenesená",J196,0)</f>
        <v>0</v>
      </c>
      <c r="BH196" s="513">
        <f>IF(N196="sníž. přenesená",J196,0)</f>
        <v>0</v>
      </c>
      <c r="BI196" s="513">
        <f>IF(N196="nulová",J196,0)</f>
        <v>0</v>
      </c>
      <c r="BJ196" s="507" t="s">
        <v>155</v>
      </c>
      <c r="BK196" s="513">
        <f>ROUND(I196*H196,2)</f>
        <v>0</v>
      </c>
      <c r="BL196" s="507" t="s">
        <v>223</v>
      </c>
      <c r="BM196" s="512" t="s">
        <v>621</v>
      </c>
    </row>
    <row r="197" spans="2:51" s="481" customFormat="1" ht="12">
      <c r="B197" s="482"/>
      <c r="D197" s="483" t="s">
        <v>157</v>
      </c>
      <c r="E197" s="484" t="s">
        <v>1</v>
      </c>
      <c r="F197" s="485" t="s">
        <v>671</v>
      </c>
      <c r="H197" s="486">
        <v>1</v>
      </c>
      <c r="I197" s="505"/>
      <c r="L197" s="482"/>
      <c r="M197" s="487"/>
      <c r="N197" s="488"/>
      <c r="O197" s="488"/>
      <c r="P197" s="488"/>
      <c r="Q197" s="488"/>
      <c r="R197" s="488"/>
      <c r="S197" s="488"/>
      <c r="T197" s="489"/>
      <c r="AT197" s="484" t="s">
        <v>157</v>
      </c>
      <c r="AU197" s="484" t="s">
        <v>155</v>
      </c>
      <c r="AV197" s="481" t="s">
        <v>155</v>
      </c>
      <c r="AW197" s="481" t="s">
        <v>30</v>
      </c>
      <c r="AX197" s="481" t="s">
        <v>82</v>
      </c>
      <c r="AY197" s="484" t="s">
        <v>146</v>
      </c>
    </row>
    <row r="198" spans="1:65" s="396" customFormat="1" ht="16.5" customHeight="1">
      <c r="A198" s="393"/>
      <c r="B198" s="394"/>
      <c r="C198" s="471" t="s">
        <v>337</v>
      </c>
      <c r="D198" s="471" t="s">
        <v>149</v>
      </c>
      <c r="E198" s="472" t="s">
        <v>638</v>
      </c>
      <c r="F198" s="473" t="s">
        <v>330</v>
      </c>
      <c r="G198" s="474" t="s">
        <v>325</v>
      </c>
      <c r="H198" s="475">
        <v>4</v>
      </c>
      <c r="I198" s="381"/>
      <c r="J198" s="476">
        <f>ROUND(I198*H198,2)</f>
        <v>0</v>
      </c>
      <c r="K198" s="473" t="s">
        <v>1</v>
      </c>
      <c r="L198" s="394"/>
      <c r="M198" s="477" t="s">
        <v>1</v>
      </c>
      <c r="N198" s="478" t="s">
        <v>40</v>
      </c>
      <c r="O198" s="479">
        <v>0</v>
      </c>
      <c r="P198" s="479">
        <f>O198*H198</f>
        <v>0</v>
      </c>
      <c r="Q198" s="479">
        <v>0</v>
      </c>
      <c r="R198" s="479">
        <f>Q198*H198</f>
        <v>0</v>
      </c>
      <c r="S198" s="479">
        <v>0</v>
      </c>
      <c r="T198" s="480">
        <f>S198*H198</f>
        <v>0</v>
      </c>
      <c r="U198" s="393"/>
      <c r="V198" s="393"/>
      <c r="W198" s="393"/>
      <c r="X198" s="393"/>
      <c r="Y198" s="393"/>
      <c r="Z198" s="393"/>
      <c r="AA198" s="393"/>
      <c r="AB198" s="393"/>
      <c r="AC198" s="393"/>
      <c r="AD198" s="393"/>
      <c r="AE198" s="393"/>
      <c r="AR198" s="512" t="s">
        <v>223</v>
      </c>
      <c r="AT198" s="512" t="s">
        <v>149</v>
      </c>
      <c r="AU198" s="512" t="s">
        <v>155</v>
      </c>
      <c r="AY198" s="507" t="s">
        <v>146</v>
      </c>
      <c r="BE198" s="513">
        <f>IF(N198="základní",J198,0)</f>
        <v>0</v>
      </c>
      <c r="BF198" s="513">
        <f>IF(N198="snížená",J198,0)</f>
        <v>0</v>
      </c>
      <c r="BG198" s="513">
        <f>IF(N198="zákl. přenesená",J198,0)</f>
        <v>0</v>
      </c>
      <c r="BH198" s="513">
        <f>IF(N198="sníž. přenesená",J198,0)</f>
        <v>0</v>
      </c>
      <c r="BI198" s="513">
        <f>IF(N198="nulová",J198,0)</f>
        <v>0</v>
      </c>
      <c r="BJ198" s="507" t="s">
        <v>155</v>
      </c>
      <c r="BK198" s="513">
        <f>ROUND(I198*H198,2)</f>
        <v>0</v>
      </c>
      <c r="BL198" s="507" t="s">
        <v>223</v>
      </c>
      <c r="BM198" s="512" t="s">
        <v>639</v>
      </c>
    </row>
    <row r="199" spans="2:51" s="481" customFormat="1" ht="12">
      <c r="B199" s="482"/>
      <c r="D199" s="483" t="s">
        <v>157</v>
      </c>
      <c r="E199" s="484" t="s">
        <v>1</v>
      </c>
      <c r="F199" s="485" t="s">
        <v>673</v>
      </c>
      <c r="H199" s="486">
        <v>4</v>
      </c>
      <c r="I199" s="505"/>
      <c r="L199" s="482"/>
      <c r="M199" s="487"/>
      <c r="N199" s="488"/>
      <c r="O199" s="488"/>
      <c r="P199" s="488"/>
      <c r="Q199" s="488"/>
      <c r="R199" s="488"/>
      <c r="S199" s="488"/>
      <c r="T199" s="489"/>
      <c r="AT199" s="484" t="s">
        <v>157</v>
      </c>
      <c r="AU199" s="484" t="s">
        <v>155</v>
      </c>
      <c r="AV199" s="481" t="s">
        <v>155</v>
      </c>
      <c r="AW199" s="481" t="s">
        <v>30</v>
      </c>
      <c r="AX199" s="481" t="s">
        <v>82</v>
      </c>
      <c r="AY199" s="484" t="s">
        <v>146</v>
      </c>
    </row>
    <row r="200" spans="1:65" s="396" customFormat="1" ht="24.2" customHeight="1">
      <c r="A200" s="393"/>
      <c r="B200" s="394"/>
      <c r="C200" s="471" t="s">
        <v>342</v>
      </c>
      <c r="D200" s="471" t="s">
        <v>149</v>
      </c>
      <c r="E200" s="472" t="s">
        <v>343</v>
      </c>
      <c r="F200" s="473" t="s">
        <v>344</v>
      </c>
      <c r="G200" s="474" t="s">
        <v>345</v>
      </c>
      <c r="H200" s="475">
        <v>1</v>
      </c>
      <c r="I200" s="381"/>
      <c r="J200" s="476">
        <f>ROUND(I200*H200,2)</f>
        <v>0</v>
      </c>
      <c r="K200" s="473" t="s">
        <v>153</v>
      </c>
      <c r="L200" s="394"/>
      <c r="M200" s="477" t="s">
        <v>1</v>
      </c>
      <c r="N200" s="478" t="s">
        <v>40</v>
      </c>
      <c r="O200" s="479">
        <v>0.75</v>
      </c>
      <c r="P200" s="479">
        <f>O200*H200</f>
        <v>0.75</v>
      </c>
      <c r="Q200" s="479">
        <v>0</v>
      </c>
      <c r="R200" s="479">
        <f>Q200*H200</f>
        <v>0</v>
      </c>
      <c r="S200" s="479">
        <v>0.001</v>
      </c>
      <c r="T200" s="480">
        <f>S200*H200</f>
        <v>0.001</v>
      </c>
      <c r="U200" s="393"/>
      <c r="V200" s="393"/>
      <c r="W200" s="393"/>
      <c r="X200" s="393"/>
      <c r="Y200" s="393"/>
      <c r="Z200" s="393"/>
      <c r="AA200" s="393"/>
      <c r="AB200" s="393"/>
      <c r="AC200" s="393"/>
      <c r="AD200" s="393"/>
      <c r="AE200" s="393"/>
      <c r="AR200" s="512" t="s">
        <v>223</v>
      </c>
      <c r="AT200" s="512" t="s">
        <v>149</v>
      </c>
      <c r="AU200" s="512" t="s">
        <v>155</v>
      </c>
      <c r="AY200" s="507" t="s">
        <v>146</v>
      </c>
      <c r="BE200" s="513">
        <f>IF(N200="základní",J200,0)</f>
        <v>0</v>
      </c>
      <c r="BF200" s="513">
        <f>IF(N200="snížená",J200,0)</f>
        <v>0</v>
      </c>
      <c r="BG200" s="513">
        <f>IF(N200="zákl. přenesená",J200,0)</f>
        <v>0</v>
      </c>
      <c r="BH200" s="513">
        <f>IF(N200="sníž. přenesená",J200,0)</f>
        <v>0</v>
      </c>
      <c r="BI200" s="513">
        <f>IF(N200="nulová",J200,0)</f>
        <v>0</v>
      </c>
      <c r="BJ200" s="507" t="s">
        <v>155</v>
      </c>
      <c r="BK200" s="513">
        <f>ROUND(I200*H200,2)</f>
        <v>0</v>
      </c>
      <c r="BL200" s="507" t="s">
        <v>223</v>
      </c>
      <c r="BM200" s="512" t="s">
        <v>582</v>
      </c>
    </row>
    <row r="201" spans="1:65" s="396" customFormat="1" ht="16.5" customHeight="1">
      <c r="A201" s="393"/>
      <c r="B201" s="394"/>
      <c r="C201" s="491" t="s">
        <v>347</v>
      </c>
      <c r="D201" s="491" t="s">
        <v>312</v>
      </c>
      <c r="E201" s="492" t="s">
        <v>348</v>
      </c>
      <c r="F201" s="493" t="s">
        <v>349</v>
      </c>
      <c r="G201" s="494" t="s">
        <v>345</v>
      </c>
      <c r="H201" s="495">
        <v>1</v>
      </c>
      <c r="I201" s="382"/>
      <c r="J201" s="496">
        <f>ROUND(I201*H201,2)</f>
        <v>0</v>
      </c>
      <c r="K201" s="493" t="s">
        <v>153</v>
      </c>
      <c r="L201" s="497"/>
      <c r="M201" s="498" t="s">
        <v>1</v>
      </c>
      <c r="N201" s="499" t="s">
        <v>40</v>
      </c>
      <c r="O201" s="479">
        <v>0</v>
      </c>
      <c r="P201" s="479">
        <f>O201*H201</f>
        <v>0</v>
      </c>
      <c r="Q201" s="479">
        <v>0.00048</v>
      </c>
      <c r="R201" s="479">
        <f>Q201*H201</f>
        <v>0.00048</v>
      </c>
      <c r="S201" s="479">
        <v>0</v>
      </c>
      <c r="T201" s="480">
        <f>S201*H201</f>
        <v>0</v>
      </c>
      <c r="U201" s="393"/>
      <c r="V201" s="393"/>
      <c r="W201" s="393"/>
      <c r="X201" s="393"/>
      <c r="Y201" s="393"/>
      <c r="Z201" s="393"/>
      <c r="AA201" s="393"/>
      <c r="AB201" s="393"/>
      <c r="AC201" s="393"/>
      <c r="AD201" s="393"/>
      <c r="AE201" s="393"/>
      <c r="AR201" s="512" t="s">
        <v>311</v>
      </c>
      <c r="AT201" s="512" t="s">
        <v>312</v>
      </c>
      <c r="AU201" s="512" t="s">
        <v>155</v>
      </c>
      <c r="AY201" s="507" t="s">
        <v>146</v>
      </c>
      <c r="BE201" s="513">
        <f>IF(N201="základní",J201,0)</f>
        <v>0</v>
      </c>
      <c r="BF201" s="513">
        <f>IF(N201="snížená",J201,0)</f>
        <v>0</v>
      </c>
      <c r="BG201" s="513">
        <f>IF(N201="zákl. přenesená",J201,0)</f>
        <v>0</v>
      </c>
      <c r="BH201" s="513">
        <f>IF(N201="sníž. přenesená",J201,0)</f>
        <v>0</v>
      </c>
      <c r="BI201" s="513">
        <f>IF(N201="nulová",J201,0)</f>
        <v>0</v>
      </c>
      <c r="BJ201" s="507" t="s">
        <v>155</v>
      </c>
      <c r="BK201" s="513">
        <f>ROUND(I201*H201,2)</f>
        <v>0</v>
      </c>
      <c r="BL201" s="507" t="s">
        <v>223</v>
      </c>
      <c r="BM201" s="512" t="s">
        <v>583</v>
      </c>
    </row>
    <row r="202" spans="1:65" s="396" customFormat="1" ht="24.2" customHeight="1">
      <c r="A202" s="393"/>
      <c r="B202" s="394"/>
      <c r="C202" s="471" t="s">
        <v>351</v>
      </c>
      <c r="D202" s="471" t="s">
        <v>149</v>
      </c>
      <c r="E202" s="472" t="s">
        <v>352</v>
      </c>
      <c r="F202" s="473" t="s">
        <v>353</v>
      </c>
      <c r="G202" s="474" t="s">
        <v>345</v>
      </c>
      <c r="H202" s="475">
        <v>5</v>
      </c>
      <c r="I202" s="381"/>
      <c r="J202" s="476">
        <f>ROUND(I202*H202,2)</f>
        <v>0</v>
      </c>
      <c r="K202" s="473" t="s">
        <v>153</v>
      </c>
      <c r="L202" s="394"/>
      <c r="M202" s="477" t="s">
        <v>1</v>
      </c>
      <c r="N202" s="478" t="s">
        <v>40</v>
      </c>
      <c r="O202" s="479">
        <v>0.05</v>
      </c>
      <c r="P202" s="479">
        <f>O202*H202</f>
        <v>0.25</v>
      </c>
      <c r="Q202" s="479">
        <v>0</v>
      </c>
      <c r="R202" s="479">
        <f>Q202*H202</f>
        <v>0</v>
      </c>
      <c r="S202" s="479">
        <v>0.024</v>
      </c>
      <c r="T202" s="480">
        <f>S202*H202</f>
        <v>0.12</v>
      </c>
      <c r="U202" s="393"/>
      <c r="V202" s="393"/>
      <c r="W202" s="393"/>
      <c r="X202" s="393"/>
      <c r="Y202" s="393"/>
      <c r="Z202" s="393"/>
      <c r="AA202" s="393"/>
      <c r="AB202" s="393"/>
      <c r="AC202" s="393"/>
      <c r="AD202" s="393"/>
      <c r="AE202" s="393"/>
      <c r="AR202" s="512" t="s">
        <v>223</v>
      </c>
      <c r="AT202" s="512" t="s">
        <v>149</v>
      </c>
      <c r="AU202" s="512" t="s">
        <v>155</v>
      </c>
      <c r="AY202" s="507" t="s">
        <v>146</v>
      </c>
      <c r="BE202" s="513">
        <f>IF(N202="základní",J202,0)</f>
        <v>0</v>
      </c>
      <c r="BF202" s="513">
        <f>IF(N202="snížená",J202,0)</f>
        <v>0</v>
      </c>
      <c r="BG202" s="513">
        <f>IF(N202="zákl. přenesená",J202,0)</f>
        <v>0</v>
      </c>
      <c r="BH202" s="513">
        <f>IF(N202="sníž. přenesená",J202,0)</f>
        <v>0</v>
      </c>
      <c r="BI202" s="513">
        <f>IF(N202="nulová",J202,0)</f>
        <v>0</v>
      </c>
      <c r="BJ202" s="507" t="s">
        <v>155</v>
      </c>
      <c r="BK202" s="513">
        <f>ROUND(I202*H202,2)</f>
        <v>0</v>
      </c>
      <c r="BL202" s="507" t="s">
        <v>223</v>
      </c>
      <c r="BM202" s="512" t="s">
        <v>354</v>
      </c>
    </row>
    <row r="203" spans="1:65" s="396" customFormat="1" ht="24.2" customHeight="1">
      <c r="A203" s="393"/>
      <c r="B203" s="394"/>
      <c r="C203" s="471" t="s">
        <v>355</v>
      </c>
      <c r="D203" s="471" t="s">
        <v>149</v>
      </c>
      <c r="E203" s="472" t="s">
        <v>356</v>
      </c>
      <c r="F203" s="473" t="s">
        <v>357</v>
      </c>
      <c r="G203" s="474" t="s">
        <v>231</v>
      </c>
      <c r="H203" s="475">
        <v>778.263</v>
      </c>
      <c r="I203" s="381"/>
      <c r="J203" s="476">
        <f>ROUND(I203*H203,2)</f>
        <v>0</v>
      </c>
      <c r="K203" s="473" t="s">
        <v>153</v>
      </c>
      <c r="L203" s="394"/>
      <c r="M203" s="477" t="s">
        <v>1</v>
      </c>
      <c r="N203" s="478" t="s">
        <v>40</v>
      </c>
      <c r="O203" s="479">
        <v>0</v>
      </c>
      <c r="P203" s="479">
        <f>O203*H203</f>
        <v>0</v>
      </c>
      <c r="Q203" s="479">
        <v>0</v>
      </c>
      <c r="R203" s="479">
        <f>Q203*H203</f>
        <v>0</v>
      </c>
      <c r="S203" s="479">
        <v>0</v>
      </c>
      <c r="T203" s="480">
        <f>S203*H203</f>
        <v>0</v>
      </c>
      <c r="U203" s="393"/>
      <c r="V203" s="393"/>
      <c r="W203" s="393"/>
      <c r="X203" s="393"/>
      <c r="Y203" s="393"/>
      <c r="Z203" s="393"/>
      <c r="AA203" s="393"/>
      <c r="AB203" s="393"/>
      <c r="AC203" s="393"/>
      <c r="AD203" s="393"/>
      <c r="AE203" s="393"/>
      <c r="AR203" s="512" t="s">
        <v>223</v>
      </c>
      <c r="AT203" s="512" t="s">
        <v>149</v>
      </c>
      <c r="AU203" s="512" t="s">
        <v>155</v>
      </c>
      <c r="AY203" s="507" t="s">
        <v>146</v>
      </c>
      <c r="BE203" s="513">
        <f>IF(N203="základní",J203,0)</f>
        <v>0</v>
      </c>
      <c r="BF203" s="513">
        <f>IF(N203="snížená",J203,0)</f>
        <v>0</v>
      </c>
      <c r="BG203" s="513">
        <f>IF(N203="zákl. přenesená",J203,0)</f>
        <v>0</v>
      </c>
      <c r="BH203" s="513">
        <f>IF(N203="sníž. přenesená",J203,0)</f>
        <v>0</v>
      </c>
      <c r="BI203" s="513">
        <f>IF(N203="nulová",J203,0)</f>
        <v>0</v>
      </c>
      <c r="BJ203" s="507" t="s">
        <v>155</v>
      </c>
      <c r="BK203" s="513">
        <f>ROUND(I203*H203,2)</f>
        <v>0</v>
      </c>
      <c r="BL203" s="507" t="s">
        <v>223</v>
      </c>
      <c r="BM203" s="512" t="s">
        <v>358</v>
      </c>
    </row>
    <row r="204" spans="2:63" s="460" customFormat="1" ht="22.9" customHeight="1">
      <c r="B204" s="461"/>
      <c r="D204" s="462" t="s">
        <v>73</v>
      </c>
      <c r="E204" s="469" t="s">
        <v>359</v>
      </c>
      <c r="F204" s="469" t="s">
        <v>360</v>
      </c>
      <c r="I204" s="504"/>
      <c r="J204" s="470">
        <f>BK204</f>
        <v>0</v>
      </c>
      <c r="L204" s="461"/>
      <c r="M204" s="465"/>
      <c r="N204" s="466"/>
      <c r="O204" s="466"/>
      <c r="P204" s="467">
        <f>SUM(P205:P211)</f>
        <v>3.356928</v>
      </c>
      <c r="Q204" s="466"/>
      <c r="R204" s="467">
        <f>SUM(R205:R211)</f>
        <v>0.12281320000000001</v>
      </c>
      <c r="S204" s="466"/>
      <c r="T204" s="468">
        <f>SUM(T205:T211)</f>
        <v>0</v>
      </c>
      <c r="AR204" s="462" t="s">
        <v>155</v>
      </c>
      <c r="AT204" s="510" t="s">
        <v>73</v>
      </c>
      <c r="AU204" s="510" t="s">
        <v>82</v>
      </c>
      <c r="AY204" s="462" t="s">
        <v>146</v>
      </c>
      <c r="BK204" s="511">
        <f>SUM(BK205:BK211)</f>
        <v>0</v>
      </c>
    </row>
    <row r="205" spans="1:65" s="396" customFormat="1" ht="16.5" customHeight="1">
      <c r="A205" s="393"/>
      <c r="B205" s="394"/>
      <c r="C205" s="471" t="s">
        <v>361</v>
      </c>
      <c r="D205" s="471" t="s">
        <v>149</v>
      </c>
      <c r="E205" s="472" t="s">
        <v>362</v>
      </c>
      <c r="F205" s="473" t="s">
        <v>363</v>
      </c>
      <c r="G205" s="474" t="s">
        <v>152</v>
      </c>
      <c r="H205" s="475">
        <v>3.968</v>
      </c>
      <c r="I205" s="381"/>
      <c r="J205" s="476">
        <f>ROUND(I205*H205,2)</f>
        <v>0</v>
      </c>
      <c r="K205" s="473" t="s">
        <v>153</v>
      </c>
      <c r="L205" s="394"/>
      <c r="M205" s="477" t="s">
        <v>1</v>
      </c>
      <c r="N205" s="478" t="s">
        <v>40</v>
      </c>
      <c r="O205" s="479">
        <v>0.044</v>
      </c>
      <c r="P205" s="479">
        <f>O205*H205</f>
        <v>0.174592</v>
      </c>
      <c r="Q205" s="479">
        <v>0.0003</v>
      </c>
      <c r="R205" s="479">
        <f>Q205*H205</f>
        <v>0.0011903999999999999</v>
      </c>
      <c r="S205" s="479">
        <v>0</v>
      </c>
      <c r="T205" s="480">
        <f>S205*H205</f>
        <v>0</v>
      </c>
      <c r="U205" s="393"/>
      <c r="V205" s="393"/>
      <c r="W205" s="393"/>
      <c r="X205" s="393"/>
      <c r="Y205" s="393"/>
      <c r="Z205" s="393"/>
      <c r="AA205" s="393"/>
      <c r="AB205" s="393"/>
      <c r="AC205" s="393"/>
      <c r="AD205" s="393"/>
      <c r="AE205" s="393"/>
      <c r="AR205" s="512" t="s">
        <v>223</v>
      </c>
      <c r="AT205" s="512" t="s">
        <v>149</v>
      </c>
      <c r="AU205" s="512" t="s">
        <v>155</v>
      </c>
      <c r="AY205" s="507" t="s">
        <v>146</v>
      </c>
      <c r="BE205" s="513">
        <f>IF(N205="základní",J205,0)</f>
        <v>0</v>
      </c>
      <c r="BF205" s="513">
        <f>IF(N205="snížená",J205,0)</f>
        <v>0</v>
      </c>
      <c r="BG205" s="513">
        <f>IF(N205="zákl. přenesená",J205,0)</f>
        <v>0</v>
      </c>
      <c r="BH205" s="513">
        <f>IF(N205="sníž. přenesená",J205,0)</f>
        <v>0</v>
      </c>
      <c r="BI205" s="513">
        <f>IF(N205="nulová",J205,0)</f>
        <v>0</v>
      </c>
      <c r="BJ205" s="507" t="s">
        <v>155</v>
      </c>
      <c r="BK205" s="513">
        <f>ROUND(I205*H205,2)</f>
        <v>0</v>
      </c>
      <c r="BL205" s="507" t="s">
        <v>223</v>
      </c>
      <c r="BM205" s="512" t="s">
        <v>364</v>
      </c>
    </row>
    <row r="206" spans="2:51" s="481" customFormat="1" ht="12">
      <c r="B206" s="482"/>
      <c r="D206" s="483" t="s">
        <v>157</v>
      </c>
      <c r="E206" s="484" t="s">
        <v>1</v>
      </c>
      <c r="F206" s="485" t="s">
        <v>526</v>
      </c>
      <c r="H206" s="486">
        <v>3.968</v>
      </c>
      <c r="I206" s="505"/>
      <c r="L206" s="482"/>
      <c r="M206" s="487"/>
      <c r="N206" s="488"/>
      <c r="O206" s="488"/>
      <c r="P206" s="488"/>
      <c r="Q206" s="488"/>
      <c r="R206" s="488"/>
      <c r="S206" s="488"/>
      <c r="T206" s="489"/>
      <c r="AT206" s="484" t="s">
        <v>157</v>
      </c>
      <c r="AU206" s="484" t="s">
        <v>155</v>
      </c>
      <c r="AV206" s="481" t="s">
        <v>155</v>
      </c>
      <c r="AW206" s="481" t="s">
        <v>30</v>
      </c>
      <c r="AX206" s="481" t="s">
        <v>82</v>
      </c>
      <c r="AY206" s="484" t="s">
        <v>146</v>
      </c>
    </row>
    <row r="207" spans="1:65" s="396" customFormat="1" ht="21.75" customHeight="1">
      <c r="A207" s="393"/>
      <c r="B207" s="394"/>
      <c r="C207" s="471" t="s">
        <v>366</v>
      </c>
      <c r="D207" s="471" t="s">
        <v>149</v>
      </c>
      <c r="E207" s="472" t="s">
        <v>367</v>
      </c>
      <c r="F207" s="473" t="s">
        <v>368</v>
      </c>
      <c r="G207" s="474" t="s">
        <v>152</v>
      </c>
      <c r="H207" s="475">
        <v>3.968</v>
      </c>
      <c r="I207" s="381"/>
      <c r="J207" s="476">
        <f>ROUND(I207*H207,2)</f>
        <v>0</v>
      </c>
      <c r="K207" s="473" t="s">
        <v>153</v>
      </c>
      <c r="L207" s="394"/>
      <c r="M207" s="477" t="s">
        <v>1</v>
      </c>
      <c r="N207" s="478" t="s">
        <v>40</v>
      </c>
      <c r="O207" s="479">
        <v>0.192</v>
      </c>
      <c r="P207" s="479">
        <f>O207*H207</f>
        <v>0.761856</v>
      </c>
      <c r="Q207" s="479">
        <v>0.00455</v>
      </c>
      <c r="R207" s="479">
        <f>Q207*H207</f>
        <v>0.0180544</v>
      </c>
      <c r="S207" s="479">
        <v>0</v>
      </c>
      <c r="T207" s="480">
        <f>S207*H207</f>
        <v>0</v>
      </c>
      <c r="U207" s="393"/>
      <c r="V207" s="393"/>
      <c r="W207" s="393"/>
      <c r="X207" s="393"/>
      <c r="Y207" s="393"/>
      <c r="Z207" s="393"/>
      <c r="AA207" s="393"/>
      <c r="AB207" s="393"/>
      <c r="AC207" s="393"/>
      <c r="AD207" s="393"/>
      <c r="AE207" s="393"/>
      <c r="AR207" s="512" t="s">
        <v>223</v>
      </c>
      <c r="AT207" s="512" t="s">
        <v>149</v>
      </c>
      <c r="AU207" s="512" t="s">
        <v>155</v>
      </c>
      <c r="AY207" s="507" t="s">
        <v>146</v>
      </c>
      <c r="BE207" s="513">
        <f>IF(N207="základní",J207,0)</f>
        <v>0</v>
      </c>
      <c r="BF207" s="513">
        <f>IF(N207="snížená",J207,0)</f>
        <v>0</v>
      </c>
      <c r="BG207" s="513">
        <f>IF(N207="zákl. přenesená",J207,0)</f>
        <v>0</v>
      </c>
      <c r="BH207" s="513">
        <f>IF(N207="sníž. přenesená",J207,0)</f>
        <v>0</v>
      </c>
      <c r="BI207" s="513">
        <f>IF(N207="nulová",J207,0)</f>
        <v>0</v>
      </c>
      <c r="BJ207" s="507" t="s">
        <v>155</v>
      </c>
      <c r="BK207" s="513">
        <f>ROUND(I207*H207,2)</f>
        <v>0</v>
      </c>
      <c r="BL207" s="507" t="s">
        <v>223</v>
      </c>
      <c r="BM207" s="512" t="s">
        <v>369</v>
      </c>
    </row>
    <row r="208" spans="1:65" s="396" customFormat="1" ht="24.2" customHeight="1">
      <c r="A208" s="393"/>
      <c r="B208" s="394"/>
      <c r="C208" s="471" t="s">
        <v>370</v>
      </c>
      <c r="D208" s="471" t="s">
        <v>149</v>
      </c>
      <c r="E208" s="472" t="s">
        <v>371</v>
      </c>
      <c r="F208" s="473" t="s">
        <v>372</v>
      </c>
      <c r="G208" s="474" t="s">
        <v>152</v>
      </c>
      <c r="H208" s="475">
        <v>3.968</v>
      </c>
      <c r="I208" s="381"/>
      <c r="J208" s="476">
        <f>ROUND(I208*H208,2)</f>
        <v>0</v>
      </c>
      <c r="K208" s="473" t="s">
        <v>153</v>
      </c>
      <c r="L208" s="394"/>
      <c r="M208" s="477" t="s">
        <v>1</v>
      </c>
      <c r="N208" s="478" t="s">
        <v>40</v>
      </c>
      <c r="O208" s="479">
        <v>0.61</v>
      </c>
      <c r="P208" s="479">
        <f>O208*H208</f>
        <v>2.42048</v>
      </c>
      <c r="Q208" s="479">
        <v>0.0063</v>
      </c>
      <c r="R208" s="479">
        <f>Q208*H208</f>
        <v>0.0249984</v>
      </c>
      <c r="S208" s="479">
        <v>0</v>
      </c>
      <c r="T208" s="480">
        <f>S208*H208</f>
        <v>0</v>
      </c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R208" s="512" t="s">
        <v>223</v>
      </c>
      <c r="AT208" s="512" t="s">
        <v>149</v>
      </c>
      <c r="AU208" s="512" t="s">
        <v>155</v>
      </c>
      <c r="AY208" s="507" t="s">
        <v>146</v>
      </c>
      <c r="BE208" s="513">
        <f>IF(N208="základní",J208,0)</f>
        <v>0</v>
      </c>
      <c r="BF208" s="513">
        <f>IF(N208="snížená",J208,0)</f>
        <v>0</v>
      </c>
      <c r="BG208" s="513">
        <f>IF(N208="zákl. přenesená",J208,0)</f>
        <v>0</v>
      </c>
      <c r="BH208" s="513">
        <f>IF(N208="sníž. přenesená",J208,0)</f>
        <v>0</v>
      </c>
      <c r="BI208" s="513">
        <f>IF(N208="nulová",J208,0)</f>
        <v>0</v>
      </c>
      <c r="BJ208" s="507" t="s">
        <v>155</v>
      </c>
      <c r="BK208" s="513">
        <f>ROUND(I208*H208,2)</f>
        <v>0</v>
      </c>
      <c r="BL208" s="507" t="s">
        <v>223</v>
      </c>
      <c r="BM208" s="512" t="s">
        <v>373</v>
      </c>
    </row>
    <row r="209" spans="1:65" s="396" customFormat="1" ht="24.2" customHeight="1">
      <c r="A209" s="393"/>
      <c r="B209" s="394"/>
      <c r="C209" s="491" t="s">
        <v>374</v>
      </c>
      <c r="D209" s="491" t="s">
        <v>312</v>
      </c>
      <c r="E209" s="492" t="s">
        <v>375</v>
      </c>
      <c r="F209" s="493" t="s">
        <v>376</v>
      </c>
      <c r="G209" s="494" t="s">
        <v>152</v>
      </c>
      <c r="H209" s="495">
        <v>4.365</v>
      </c>
      <c r="I209" s="382"/>
      <c r="J209" s="496">
        <f>ROUND(I209*H209,2)</f>
        <v>0</v>
      </c>
      <c r="K209" s="493" t="s">
        <v>153</v>
      </c>
      <c r="L209" s="497"/>
      <c r="M209" s="498" t="s">
        <v>1</v>
      </c>
      <c r="N209" s="499" t="s">
        <v>40</v>
      </c>
      <c r="O209" s="479">
        <v>0</v>
      </c>
      <c r="P209" s="479">
        <f>O209*H209</f>
        <v>0</v>
      </c>
      <c r="Q209" s="479">
        <v>0.018</v>
      </c>
      <c r="R209" s="479">
        <f>Q209*H209</f>
        <v>0.07857</v>
      </c>
      <c r="S209" s="479">
        <v>0</v>
      </c>
      <c r="T209" s="480">
        <f>S209*H209</f>
        <v>0</v>
      </c>
      <c r="U209" s="393"/>
      <c r="V209" s="393"/>
      <c r="W209" s="393"/>
      <c r="X209" s="393"/>
      <c r="Y209" s="393"/>
      <c r="Z209" s="393"/>
      <c r="AA209" s="393"/>
      <c r="AB209" s="393"/>
      <c r="AC209" s="393"/>
      <c r="AD209" s="393"/>
      <c r="AE209" s="393"/>
      <c r="AR209" s="512" t="s">
        <v>311</v>
      </c>
      <c r="AT209" s="512" t="s">
        <v>312</v>
      </c>
      <c r="AU209" s="512" t="s">
        <v>155</v>
      </c>
      <c r="AY209" s="507" t="s">
        <v>146</v>
      </c>
      <c r="BE209" s="513">
        <f>IF(N209="základní",J209,0)</f>
        <v>0</v>
      </c>
      <c r="BF209" s="513">
        <f>IF(N209="snížená",J209,0)</f>
        <v>0</v>
      </c>
      <c r="BG209" s="513">
        <f>IF(N209="zákl. přenesená",J209,0)</f>
        <v>0</v>
      </c>
      <c r="BH209" s="513">
        <f>IF(N209="sníž. přenesená",J209,0)</f>
        <v>0</v>
      </c>
      <c r="BI209" s="513">
        <f>IF(N209="nulová",J209,0)</f>
        <v>0</v>
      </c>
      <c r="BJ209" s="507" t="s">
        <v>155</v>
      </c>
      <c r="BK209" s="513">
        <f>ROUND(I209*H209,2)</f>
        <v>0</v>
      </c>
      <c r="BL209" s="507" t="s">
        <v>223</v>
      </c>
      <c r="BM209" s="512" t="s">
        <v>377</v>
      </c>
    </row>
    <row r="210" spans="2:51" s="481" customFormat="1" ht="12">
      <c r="B210" s="482"/>
      <c r="D210" s="483" t="s">
        <v>157</v>
      </c>
      <c r="F210" s="485" t="s">
        <v>663</v>
      </c>
      <c r="H210" s="486">
        <v>4.365</v>
      </c>
      <c r="I210" s="505"/>
      <c r="L210" s="482"/>
      <c r="M210" s="487"/>
      <c r="N210" s="488"/>
      <c r="O210" s="488"/>
      <c r="P210" s="488"/>
      <c r="Q210" s="488"/>
      <c r="R210" s="488"/>
      <c r="S210" s="488"/>
      <c r="T210" s="489"/>
      <c r="AT210" s="484" t="s">
        <v>157</v>
      </c>
      <c r="AU210" s="484" t="s">
        <v>155</v>
      </c>
      <c r="AV210" s="481" t="s">
        <v>155</v>
      </c>
      <c r="AW210" s="481" t="s">
        <v>3</v>
      </c>
      <c r="AX210" s="481" t="s">
        <v>82</v>
      </c>
      <c r="AY210" s="484" t="s">
        <v>146</v>
      </c>
    </row>
    <row r="211" spans="1:65" s="396" customFormat="1" ht="24.2" customHeight="1">
      <c r="A211" s="393"/>
      <c r="B211" s="394"/>
      <c r="C211" s="471" t="s">
        <v>379</v>
      </c>
      <c r="D211" s="471" t="s">
        <v>149</v>
      </c>
      <c r="E211" s="472" t="s">
        <v>380</v>
      </c>
      <c r="F211" s="473" t="s">
        <v>381</v>
      </c>
      <c r="G211" s="474" t="s">
        <v>231</v>
      </c>
      <c r="H211" s="475">
        <v>50.283</v>
      </c>
      <c r="I211" s="381"/>
      <c r="J211" s="476">
        <f>ROUND(I211*H211,2)</f>
        <v>0</v>
      </c>
      <c r="K211" s="473" t="s">
        <v>153</v>
      </c>
      <c r="L211" s="394"/>
      <c r="M211" s="477" t="s">
        <v>1</v>
      </c>
      <c r="N211" s="478" t="s">
        <v>40</v>
      </c>
      <c r="O211" s="479">
        <v>0</v>
      </c>
      <c r="P211" s="479">
        <f>O211*H211</f>
        <v>0</v>
      </c>
      <c r="Q211" s="479">
        <v>0</v>
      </c>
      <c r="R211" s="479">
        <f>Q211*H211</f>
        <v>0</v>
      </c>
      <c r="S211" s="479">
        <v>0</v>
      </c>
      <c r="T211" s="480">
        <f>S211*H211</f>
        <v>0</v>
      </c>
      <c r="U211" s="393"/>
      <c r="V211" s="393"/>
      <c r="W211" s="393"/>
      <c r="X211" s="393"/>
      <c r="Y211" s="393"/>
      <c r="Z211" s="393"/>
      <c r="AA211" s="393"/>
      <c r="AB211" s="393"/>
      <c r="AC211" s="393"/>
      <c r="AD211" s="393"/>
      <c r="AE211" s="393"/>
      <c r="AR211" s="512" t="s">
        <v>223</v>
      </c>
      <c r="AT211" s="512" t="s">
        <v>149</v>
      </c>
      <c r="AU211" s="512" t="s">
        <v>155</v>
      </c>
      <c r="AY211" s="507" t="s">
        <v>146</v>
      </c>
      <c r="BE211" s="513">
        <f>IF(N211="základní",J211,0)</f>
        <v>0</v>
      </c>
      <c r="BF211" s="513">
        <f>IF(N211="snížená",J211,0)</f>
        <v>0</v>
      </c>
      <c r="BG211" s="513">
        <f>IF(N211="zákl. přenesená",J211,0)</f>
        <v>0</v>
      </c>
      <c r="BH211" s="513">
        <f>IF(N211="sníž. přenesená",J211,0)</f>
        <v>0</v>
      </c>
      <c r="BI211" s="513">
        <f>IF(N211="nulová",J211,0)</f>
        <v>0</v>
      </c>
      <c r="BJ211" s="507" t="s">
        <v>155</v>
      </c>
      <c r="BK211" s="513">
        <f>ROUND(I211*H211,2)</f>
        <v>0</v>
      </c>
      <c r="BL211" s="507" t="s">
        <v>223</v>
      </c>
      <c r="BM211" s="512" t="s">
        <v>382</v>
      </c>
    </row>
    <row r="212" spans="2:63" s="460" customFormat="1" ht="22.9" customHeight="1">
      <c r="B212" s="461"/>
      <c r="D212" s="462" t="s">
        <v>73</v>
      </c>
      <c r="E212" s="469" t="s">
        <v>383</v>
      </c>
      <c r="F212" s="469" t="s">
        <v>384</v>
      </c>
      <c r="I212" s="504"/>
      <c r="J212" s="470">
        <f>BK212</f>
        <v>0</v>
      </c>
      <c r="L212" s="461"/>
      <c r="M212" s="465"/>
      <c r="N212" s="466"/>
      <c r="O212" s="466"/>
      <c r="P212" s="467">
        <f>SUM(P213:P223)</f>
        <v>32.635152</v>
      </c>
      <c r="Q212" s="466"/>
      <c r="R212" s="467">
        <f>SUM(R213:R223)</f>
        <v>0.23326938</v>
      </c>
      <c r="S212" s="466"/>
      <c r="T212" s="468">
        <f>SUM(T213:T223)</f>
        <v>0.089595</v>
      </c>
      <c r="AR212" s="462" t="s">
        <v>155</v>
      </c>
      <c r="AT212" s="510" t="s">
        <v>73</v>
      </c>
      <c r="AU212" s="510" t="s">
        <v>82</v>
      </c>
      <c r="AY212" s="462" t="s">
        <v>146</v>
      </c>
      <c r="BK212" s="511">
        <f>SUM(BK213:BK223)</f>
        <v>0</v>
      </c>
    </row>
    <row r="213" spans="1:65" s="396" customFormat="1" ht="24.2" customHeight="1">
      <c r="A213" s="393"/>
      <c r="B213" s="394"/>
      <c r="C213" s="471" t="s">
        <v>385</v>
      </c>
      <c r="D213" s="471" t="s">
        <v>149</v>
      </c>
      <c r="E213" s="472" t="s">
        <v>386</v>
      </c>
      <c r="F213" s="473" t="s">
        <v>387</v>
      </c>
      <c r="G213" s="474" t="s">
        <v>152</v>
      </c>
      <c r="H213" s="475">
        <v>29.865</v>
      </c>
      <c r="I213" s="381"/>
      <c r="J213" s="476">
        <f>ROUND(I213*H213,2)</f>
        <v>0</v>
      </c>
      <c r="K213" s="473" t="s">
        <v>153</v>
      </c>
      <c r="L213" s="394"/>
      <c r="M213" s="477" t="s">
        <v>1</v>
      </c>
      <c r="N213" s="478" t="s">
        <v>40</v>
      </c>
      <c r="O213" s="479">
        <v>0.058</v>
      </c>
      <c r="P213" s="479">
        <f>O213*H213</f>
        <v>1.73217</v>
      </c>
      <c r="Q213" s="479">
        <v>3E-05</v>
      </c>
      <c r="R213" s="479">
        <f>Q213*H213</f>
        <v>0.00089595</v>
      </c>
      <c r="S213" s="479">
        <v>0</v>
      </c>
      <c r="T213" s="480">
        <f>S213*H213</f>
        <v>0</v>
      </c>
      <c r="U213" s="393"/>
      <c r="V213" s="393"/>
      <c r="W213" s="393"/>
      <c r="X213" s="393"/>
      <c r="Y213" s="393"/>
      <c r="Z213" s="393"/>
      <c r="AA213" s="393"/>
      <c r="AB213" s="393"/>
      <c r="AC213" s="393"/>
      <c r="AD213" s="393"/>
      <c r="AE213" s="393"/>
      <c r="AR213" s="512" t="s">
        <v>223</v>
      </c>
      <c r="AT213" s="512" t="s">
        <v>149</v>
      </c>
      <c r="AU213" s="512" t="s">
        <v>155</v>
      </c>
      <c r="AY213" s="507" t="s">
        <v>146</v>
      </c>
      <c r="BE213" s="513">
        <f>IF(N213="základní",J213,0)</f>
        <v>0</v>
      </c>
      <c r="BF213" s="513">
        <f>IF(N213="snížená",J213,0)</f>
        <v>0</v>
      </c>
      <c r="BG213" s="513">
        <f>IF(N213="zákl. přenesená",J213,0)</f>
        <v>0</v>
      </c>
      <c r="BH213" s="513">
        <f>IF(N213="sníž. přenesená",J213,0)</f>
        <v>0</v>
      </c>
      <c r="BI213" s="513">
        <f>IF(N213="nulová",J213,0)</f>
        <v>0</v>
      </c>
      <c r="BJ213" s="507" t="s">
        <v>155</v>
      </c>
      <c r="BK213" s="513">
        <f>ROUND(I213*H213,2)</f>
        <v>0</v>
      </c>
      <c r="BL213" s="507" t="s">
        <v>223</v>
      </c>
      <c r="BM213" s="512" t="s">
        <v>388</v>
      </c>
    </row>
    <row r="214" spans="2:51" s="481" customFormat="1" ht="12">
      <c r="B214" s="482"/>
      <c r="D214" s="483" t="s">
        <v>157</v>
      </c>
      <c r="E214" s="484" t="s">
        <v>1</v>
      </c>
      <c r="F214" s="485" t="s">
        <v>664</v>
      </c>
      <c r="H214" s="486">
        <v>29.865</v>
      </c>
      <c r="I214" s="505"/>
      <c r="L214" s="482"/>
      <c r="M214" s="487"/>
      <c r="N214" s="488"/>
      <c r="O214" s="488"/>
      <c r="P214" s="488"/>
      <c r="Q214" s="488"/>
      <c r="R214" s="488"/>
      <c r="S214" s="488"/>
      <c r="T214" s="489"/>
      <c r="AT214" s="484" t="s">
        <v>157</v>
      </c>
      <c r="AU214" s="484" t="s">
        <v>155</v>
      </c>
      <c r="AV214" s="481" t="s">
        <v>155</v>
      </c>
      <c r="AW214" s="481" t="s">
        <v>30</v>
      </c>
      <c r="AX214" s="481" t="s">
        <v>82</v>
      </c>
      <c r="AY214" s="484" t="s">
        <v>146</v>
      </c>
    </row>
    <row r="215" spans="1:65" s="396" customFormat="1" ht="24.2" customHeight="1">
      <c r="A215" s="393"/>
      <c r="B215" s="394"/>
      <c r="C215" s="471" t="s">
        <v>390</v>
      </c>
      <c r="D215" s="471" t="s">
        <v>149</v>
      </c>
      <c r="E215" s="472" t="s">
        <v>391</v>
      </c>
      <c r="F215" s="473" t="s">
        <v>392</v>
      </c>
      <c r="G215" s="474" t="s">
        <v>152</v>
      </c>
      <c r="H215" s="475">
        <v>29.865</v>
      </c>
      <c r="I215" s="381"/>
      <c r="J215" s="476">
        <f>ROUND(I215*H215,2)</f>
        <v>0</v>
      </c>
      <c r="K215" s="473" t="s">
        <v>153</v>
      </c>
      <c r="L215" s="394"/>
      <c r="M215" s="477" t="s">
        <v>1</v>
      </c>
      <c r="N215" s="478" t="s">
        <v>40</v>
      </c>
      <c r="O215" s="479">
        <v>0.192</v>
      </c>
      <c r="P215" s="479">
        <f>O215*H215</f>
        <v>5.73408</v>
      </c>
      <c r="Q215" s="479">
        <v>0.00455</v>
      </c>
      <c r="R215" s="479">
        <f>Q215*H215</f>
        <v>0.13588575</v>
      </c>
      <c r="S215" s="479">
        <v>0</v>
      </c>
      <c r="T215" s="480">
        <f>S215*H215</f>
        <v>0</v>
      </c>
      <c r="U215" s="393"/>
      <c r="V215" s="393"/>
      <c r="W215" s="393"/>
      <c r="X215" s="393"/>
      <c r="Y215" s="393"/>
      <c r="Z215" s="393"/>
      <c r="AA215" s="393"/>
      <c r="AB215" s="393"/>
      <c r="AC215" s="393"/>
      <c r="AD215" s="393"/>
      <c r="AE215" s="393"/>
      <c r="AR215" s="512" t="s">
        <v>223</v>
      </c>
      <c r="AT215" s="512" t="s">
        <v>149</v>
      </c>
      <c r="AU215" s="512" t="s">
        <v>155</v>
      </c>
      <c r="AY215" s="507" t="s">
        <v>146</v>
      </c>
      <c r="BE215" s="513">
        <f>IF(N215="základní",J215,0)</f>
        <v>0</v>
      </c>
      <c r="BF215" s="513">
        <f>IF(N215="snížená",J215,0)</f>
        <v>0</v>
      </c>
      <c r="BG215" s="513">
        <f>IF(N215="zákl. přenesená",J215,0)</f>
        <v>0</v>
      </c>
      <c r="BH215" s="513">
        <f>IF(N215="sníž. přenesená",J215,0)</f>
        <v>0</v>
      </c>
      <c r="BI215" s="513">
        <f>IF(N215="nulová",J215,0)</f>
        <v>0</v>
      </c>
      <c r="BJ215" s="507" t="s">
        <v>155</v>
      </c>
      <c r="BK215" s="513">
        <f>ROUND(I215*H215,2)</f>
        <v>0</v>
      </c>
      <c r="BL215" s="507" t="s">
        <v>223</v>
      </c>
      <c r="BM215" s="512" t="s">
        <v>393</v>
      </c>
    </row>
    <row r="216" spans="1:65" s="396" customFormat="1" ht="24.2" customHeight="1">
      <c r="A216" s="393"/>
      <c r="B216" s="394"/>
      <c r="C216" s="471" t="s">
        <v>394</v>
      </c>
      <c r="D216" s="471" t="s">
        <v>149</v>
      </c>
      <c r="E216" s="472" t="s">
        <v>400</v>
      </c>
      <c r="F216" s="473" t="s">
        <v>401</v>
      </c>
      <c r="G216" s="474" t="s">
        <v>152</v>
      </c>
      <c r="H216" s="475">
        <v>29.865</v>
      </c>
      <c r="I216" s="381"/>
      <c r="J216" s="476">
        <f>ROUND(I216*H216,2)</f>
        <v>0</v>
      </c>
      <c r="K216" s="473" t="s">
        <v>153</v>
      </c>
      <c r="L216" s="394"/>
      <c r="M216" s="477" t="s">
        <v>1</v>
      </c>
      <c r="N216" s="478" t="s">
        <v>40</v>
      </c>
      <c r="O216" s="479">
        <v>0.255</v>
      </c>
      <c r="P216" s="479">
        <f>O216*H216</f>
        <v>7.615575</v>
      </c>
      <c r="Q216" s="479">
        <v>0</v>
      </c>
      <c r="R216" s="479">
        <f>Q216*H216</f>
        <v>0</v>
      </c>
      <c r="S216" s="479">
        <v>0.003</v>
      </c>
      <c r="T216" s="480">
        <f>S216*H216</f>
        <v>0.089595</v>
      </c>
      <c r="U216" s="393"/>
      <c r="V216" s="393"/>
      <c r="W216" s="393"/>
      <c r="X216" s="393"/>
      <c r="Y216" s="393"/>
      <c r="Z216" s="393"/>
      <c r="AA216" s="393"/>
      <c r="AB216" s="393"/>
      <c r="AC216" s="393"/>
      <c r="AD216" s="393"/>
      <c r="AE216" s="393"/>
      <c r="AR216" s="512" t="s">
        <v>223</v>
      </c>
      <c r="AT216" s="512" t="s">
        <v>149</v>
      </c>
      <c r="AU216" s="512" t="s">
        <v>155</v>
      </c>
      <c r="AY216" s="507" t="s">
        <v>146</v>
      </c>
      <c r="BE216" s="513">
        <f>IF(N216="základní",J216,0)</f>
        <v>0</v>
      </c>
      <c r="BF216" s="513">
        <f>IF(N216="snížená",J216,0)</f>
        <v>0</v>
      </c>
      <c r="BG216" s="513">
        <f>IF(N216="zákl. přenesená",J216,0)</f>
        <v>0</v>
      </c>
      <c r="BH216" s="513">
        <f>IF(N216="sníž. přenesená",J216,0)</f>
        <v>0</v>
      </c>
      <c r="BI216" s="513">
        <f>IF(N216="nulová",J216,0)</f>
        <v>0</v>
      </c>
      <c r="BJ216" s="507" t="s">
        <v>155</v>
      </c>
      <c r="BK216" s="513">
        <f>ROUND(I216*H216,2)</f>
        <v>0</v>
      </c>
      <c r="BL216" s="507" t="s">
        <v>223</v>
      </c>
      <c r="BM216" s="512" t="s">
        <v>402</v>
      </c>
    </row>
    <row r="217" spans="1:65" s="396" customFormat="1" ht="16.5" customHeight="1">
      <c r="A217" s="393"/>
      <c r="B217" s="394"/>
      <c r="C217" s="471" t="s">
        <v>399</v>
      </c>
      <c r="D217" s="471" t="s">
        <v>149</v>
      </c>
      <c r="E217" s="472" t="s">
        <v>405</v>
      </c>
      <c r="F217" s="473" t="s">
        <v>406</v>
      </c>
      <c r="G217" s="474" t="s">
        <v>152</v>
      </c>
      <c r="H217" s="475">
        <v>29.865</v>
      </c>
      <c r="I217" s="381"/>
      <c r="J217" s="476">
        <f>ROUND(I217*H217,2)</f>
        <v>0</v>
      </c>
      <c r="K217" s="473" t="s">
        <v>153</v>
      </c>
      <c r="L217" s="394"/>
      <c r="M217" s="477" t="s">
        <v>1</v>
      </c>
      <c r="N217" s="478" t="s">
        <v>40</v>
      </c>
      <c r="O217" s="479">
        <v>0.233</v>
      </c>
      <c r="P217" s="479">
        <f>O217*H217</f>
        <v>6.958545</v>
      </c>
      <c r="Q217" s="479">
        <v>0.0003</v>
      </c>
      <c r="R217" s="479">
        <f>Q217*H217</f>
        <v>0.008959499999999999</v>
      </c>
      <c r="S217" s="479">
        <v>0</v>
      </c>
      <c r="T217" s="480">
        <f>S217*H217</f>
        <v>0</v>
      </c>
      <c r="U217" s="393"/>
      <c r="V217" s="393"/>
      <c r="W217" s="393"/>
      <c r="X217" s="393"/>
      <c r="Y217" s="393"/>
      <c r="Z217" s="393"/>
      <c r="AA217" s="393"/>
      <c r="AB217" s="393"/>
      <c r="AC217" s="393"/>
      <c r="AD217" s="393"/>
      <c r="AE217" s="393"/>
      <c r="AR217" s="512" t="s">
        <v>223</v>
      </c>
      <c r="AT217" s="512" t="s">
        <v>149</v>
      </c>
      <c r="AU217" s="512" t="s">
        <v>155</v>
      </c>
      <c r="AY217" s="507" t="s">
        <v>146</v>
      </c>
      <c r="BE217" s="513">
        <f>IF(N217="základní",J217,0)</f>
        <v>0</v>
      </c>
      <c r="BF217" s="513">
        <f>IF(N217="snížená",J217,0)</f>
        <v>0</v>
      </c>
      <c r="BG217" s="513">
        <f>IF(N217="zákl. přenesená",J217,0)</f>
        <v>0</v>
      </c>
      <c r="BH217" s="513">
        <f>IF(N217="sníž. přenesená",J217,0)</f>
        <v>0</v>
      </c>
      <c r="BI217" s="513">
        <f>IF(N217="nulová",J217,0)</f>
        <v>0</v>
      </c>
      <c r="BJ217" s="507" t="s">
        <v>155</v>
      </c>
      <c r="BK217" s="513">
        <f>ROUND(I217*H217,2)</f>
        <v>0</v>
      </c>
      <c r="BL217" s="507" t="s">
        <v>223</v>
      </c>
      <c r="BM217" s="512" t="s">
        <v>407</v>
      </c>
    </row>
    <row r="218" spans="1:65" s="396" customFormat="1" ht="16.5" customHeight="1">
      <c r="A218" s="393"/>
      <c r="B218" s="394"/>
      <c r="C218" s="491" t="s">
        <v>404</v>
      </c>
      <c r="D218" s="491" t="s">
        <v>312</v>
      </c>
      <c r="E218" s="492" t="s">
        <v>409</v>
      </c>
      <c r="F218" s="493" t="s">
        <v>410</v>
      </c>
      <c r="G218" s="494" t="s">
        <v>152</v>
      </c>
      <c r="H218" s="495">
        <v>32.852</v>
      </c>
      <c r="I218" s="382"/>
      <c r="J218" s="496">
        <f>ROUND(I218*H218,2)</f>
        <v>0</v>
      </c>
      <c r="K218" s="493" t="s">
        <v>153</v>
      </c>
      <c r="L218" s="497"/>
      <c r="M218" s="498" t="s">
        <v>1</v>
      </c>
      <c r="N218" s="499" t="s">
        <v>40</v>
      </c>
      <c r="O218" s="479">
        <v>0</v>
      </c>
      <c r="P218" s="479">
        <f>O218*H218</f>
        <v>0</v>
      </c>
      <c r="Q218" s="479">
        <v>0.00264</v>
      </c>
      <c r="R218" s="479">
        <f>Q218*H218</f>
        <v>0.08672927999999999</v>
      </c>
      <c r="S218" s="479">
        <v>0</v>
      </c>
      <c r="T218" s="480">
        <f>S218*H218</f>
        <v>0</v>
      </c>
      <c r="U218" s="393"/>
      <c r="V218" s="393"/>
      <c r="W218" s="393"/>
      <c r="X218" s="393"/>
      <c r="Y218" s="393"/>
      <c r="Z218" s="393"/>
      <c r="AA218" s="393"/>
      <c r="AB218" s="393"/>
      <c r="AC218" s="393"/>
      <c r="AD218" s="393"/>
      <c r="AE218" s="393"/>
      <c r="AR218" s="512" t="s">
        <v>311</v>
      </c>
      <c r="AT218" s="512" t="s">
        <v>312</v>
      </c>
      <c r="AU218" s="512" t="s">
        <v>155</v>
      </c>
      <c r="AY218" s="507" t="s">
        <v>146</v>
      </c>
      <c r="BE218" s="513">
        <f>IF(N218="základní",J218,0)</f>
        <v>0</v>
      </c>
      <c r="BF218" s="513">
        <f>IF(N218="snížená",J218,0)</f>
        <v>0</v>
      </c>
      <c r="BG218" s="513">
        <f>IF(N218="zákl. přenesená",J218,0)</f>
        <v>0</v>
      </c>
      <c r="BH218" s="513">
        <f>IF(N218="sníž. přenesená",J218,0)</f>
        <v>0</v>
      </c>
      <c r="BI218" s="513">
        <f>IF(N218="nulová",J218,0)</f>
        <v>0</v>
      </c>
      <c r="BJ218" s="507" t="s">
        <v>155</v>
      </c>
      <c r="BK218" s="513">
        <f>ROUND(I218*H218,2)</f>
        <v>0</v>
      </c>
      <c r="BL218" s="507" t="s">
        <v>223</v>
      </c>
      <c r="BM218" s="512" t="s">
        <v>411</v>
      </c>
    </row>
    <row r="219" spans="2:51" s="481" customFormat="1" ht="12">
      <c r="B219" s="482"/>
      <c r="D219" s="483" t="s">
        <v>157</v>
      </c>
      <c r="F219" s="485" t="s">
        <v>665</v>
      </c>
      <c r="H219" s="486">
        <v>32.852</v>
      </c>
      <c r="I219" s="505"/>
      <c r="L219" s="482"/>
      <c r="M219" s="487"/>
      <c r="N219" s="488"/>
      <c r="O219" s="488"/>
      <c r="P219" s="488"/>
      <c r="Q219" s="488"/>
      <c r="R219" s="488"/>
      <c r="S219" s="488"/>
      <c r="T219" s="489"/>
      <c r="AT219" s="484" t="s">
        <v>157</v>
      </c>
      <c r="AU219" s="484" t="s">
        <v>155</v>
      </c>
      <c r="AV219" s="481" t="s">
        <v>155</v>
      </c>
      <c r="AW219" s="481" t="s">
        <v>3</v>
      </c>
      <c r="AX219" s="481" t="s">
        <v>82</v>
      </c>
      <c r="AY219" s="484" t="s">
        <v>146</v>
      </c>
    </row>
    <row r="220" spans="1:65" s="396" customFormat="1" ht="24.2" customHeight="1">
      <c r="A220" s="393"/>
      <c r="B220" s="394"/>
      <c r="C220" s="471" t="s">
        <v>408</v>
      </c>
      <c r="D220" s="471" t="s">
        <v>149</v>
      </c>
      <c r="E220" s="472" t="s">
        <v>414</v>
      </c>
      <c r="F220" s="473" t="s">
        <v>415</v>
      </c>
      <c r="G220" s="474" t="s">
        <v>184</v>
      </c>
      <c r="H220" s="475">
        <v>20.906</v>
      </c>
      <c r="I220" s="381"/>
      <c r="J220" s="476">
        <f>ROUND(I220*H220,2)</f>
        <v>0</v>
      </c>
      <c r="K220" s="473" t="s">
        <v>153</v>
      </c>
      <c r="L220" s="394"/>
      <c r="M220" s="477" t="s">
        <v>1</v>
      </c>
      <c r="N220" s="478" t="s">
        <v>40</v>
      </c>
      <c r="O220" s="479">
        <v>0.117</v>
      </c>
      <c r="P220" s="479">
        <f>O220*H220</f>
        <v>2.446002</v>
      </c>
      <c r="Q220" s="479">
        <v>0</v>
      </c>
      <c r="R220" s="479">
        <f>Q220*H220</f>
        <v>0</v>
      </c>
      <c r="S220" s="479">
        <v>0</v>
      </c>
      <c r="T220" s="480">
        <f>S220*H220</f>
        <v>0</v>
      </c>
      <c r="U220" s="393"/>
      <c r="V220" s="393"/>
      <c r="W220" s="393"/>
      <c r="X220" s="393"/>
      <c r="Y220" s="393"/>
      <c r="Z220" s="393"/>
      <c r="AA220" s="393"/>
      <c r="AB220" s="393"/>
      <c r="AC220" s="393"/>
      <c r="AD220" s="393"/>
      <c r="AE220" s="393"/>
      <c r="AR220" s="512" t="s">
        <v>223</v>
      </c>
      <c r="AT220" s="512" t="s">
        <v>149</v>
      </c>
      <c r="AU220" s="512" t="s">
        <v>155</v>
      </c>
      <c r="AY220" s="507" t="s">
        <v>146</v>
      </c>
      <c r="BE220" s="513">
        <f>IF(N220="základní",J220,0)</f>
        <v>0</v>
      </c>
      <c r="BF220" s="513">
        <f>IF(N220="snížená",J220,0)</f>
        <v>0</v>
      </c>
      <c r="BG220" s="513">
        <f>IF(N220="zákl. přenesená",J220,0)</f>
        <v>0</v>
      </c>
      <c r="BH220" s="513">
        <f>IF(N220="sníž. přenesená",J220,0)</f>
        <v>0</v>
      </c>
      <c r="BI220" s="513">
        <f>IF(N220="nulová",J220,0)</f>
        <v>0</v>
      </c>
      <c r="BJ220" s="507" t="s">
        <v>155</v>
      </c>
      <c r="BK220" s="513">
        <f>ROUND(I220*H220,2)</f>
        <v>0</v>
      </c>
      <c r="BL220" s="507" t="s">
        <v>223</v>
      </c>
      <c r="BM220" s="512" t="s">
        <v>416</v>
      </c>
    </row>
    <row r="221" spans="2:51" s="481" customFormat="1" ht="12">
      <c r="B221" s="482"/>
      <c r="D221" s="483" t="s">
        <v>157</v>
      </c>
      <c r="E221" s="484" t="s">
        <v>1</v>
      </c>
      <c r="F221" s="485" t="s">
        <v>666</v>
      </c>
      <c r="H221" s="486">
        <v>20.906</v>
      </c>
      <c r="I221" s="505"/>
      <c r="L221" s="482"/>
      <c r="M221" s="487"/>
      <c r="N221" s="488"/>
      <c r="O221" s="488"/>
      <c r="P221" s="488"/>
      <c r="Q221" s="488"/>
      <c r="R221" s="488"/>
      <c r="S221" s="488"/>
      <c r="T221" s="489"/>
      <c r="AT221" s="484" t="s">
        <v>157</v>
      </c>
      <c r="AU221" s="484" t="s">
        <v>155</v>
      </c>
      <c r="AV221" s="481" t="s">
        <v>155</v>
      </c>
      <c r="AW221" s="481" t="s">
        <v>30</v>
      </c>
      <c r="AX221" s="481" t="s">
        <v>82</v>
      </c>
      <c r="AY221" s="484" t="s">
        <v>146</v>
      </c>
    </row>
    <row r="222" spans="1:65" s="396" customFormat="1" ht="16.5" customHeight="1">
      <c r="A222" s="393"/>
      <c r="B222" s="394"/>
      <c r="C222" s="471" t="s">
        <v>480</v>
      </c>
      <c r="D222" s="471" t="s">
        <v>149</v>
      </c>
      <c r="E222" s="472" t="s">
        <v>419</v>
      </c>
      <c r="F222" s="473" t="s">
        <v>420</v>
      </c>
      <c r="G222" s="474" t="s">
        <v>184</v>
      </c>
      <c r="H222" s="475">
        <v>26.63</v>
      </c>
      <c r="I222" s="381"/>
      <c r="J222" s="476">
        <f>ROUND(I222*H222,2)</f>
        <v>0</v>
      </c>
      <c r="K222" s="473" t="s">
        <v>153</v>
      </c>
      <c r="L222" s="394"/>
      <c r="M222" s="477" t="s">
        <v>1</v>
      </c>
      <c r="N222" s="478" t="s">
        <v>40</v>
      </c>
      <c r="O222" s="479">
        <v>0.306</v>
      </c>
      <c r="P222" s="479">
        <f>O222*H222</f>
        <v>8.14878</v>
      </c>
      <c r="Q222" s="479">
        <v>3E-05</v>
      </c>
      <c r="R222" s="479">
        <f>Q222*H222</f>
        <v>0.0007989</v>
      </c>
      <c r="S222" s="479">
        <v>0</v>
      </c>
      <c r="T222" s="480">
        <f>S222*H222</f>
        <v>0</v>
      </c>
      <c r="U222" s="393"/>
      <c r="V222" s="393"/>
      <c r="W222" s="393"/>
      <c r="X222" s="393"/>
      <c r="Y222" s="393"/>
      <c r="Z222" s="393"/>
      <c r="AA222" s="393"/>
      <c r="AB222" s="393"/>
      <c r="AC222" s="393"/>
      <c r="AD222" s="393"/>
      <c r="AE222" s="393"/>
      <c r="AR222" s="512" t="s">
        <v>223</v>
      </c>
      <c r="AT222" s="512" t="s">
        <v>149</v>
      </c>
      <c r="AU222" s="512" t="s">
        <v>155</v>
      </c>
      <c r="AY222" s="507" t="s">
        <v>146</v>
      </c>
      <c r="BE222" s="513">
        <f>IF(N222="základní",J222,0)</f>
        <v>0</v>
      </c>
      <c r="BF222" s="513">
        <f>IF(N222="snížená",J222,0)</f>
        <v>0</v>
      </c>
      <c r="BG222" s="513">
        <f>IF(N222="zákl. přenesená",J222,0)</f>
        <v>0</v>
      </c>
      <c r="BH222" s="513">
        <f>IF(N222="sníž. přenesená",J222,0)</f>
        <v>0</v>
      </c>
      <c r="BI222" s="513">
        <f>IF(N222="nulová",J222,0)</f>
        <v>0</v>
      </c>
      <c r="BJ222" s="507" t="s">
        <v>155</v>
      </c>
      <c r="BK222" s="513">
        <f>ROUND(I222*H222,2)</f>
        <v>0</v>
      </c>
      <c r="BL222" s="507" t="s">
        <v>223</v>
      </c>
      <c r="BM222" s="512" t="s">
        <v>667</v>
      </c>
    </row>
    <row r="223" spans="1:65" s="396" customFormat="1" ht="24.2" customHeight="1">
      <c r="A223" s="393"/>
      <c r="B223" s="394"/>
      <c r="C223" s="471" t="s">
        <v>413</v>
      </c>
      <c r="D223" s="471" t="s">
        <v>149</v>
      </c>
      <c r="E223" s="472" t="s">
        <v>423</v>
      </c>
      <c r="F223" s="473" t="s">
        <v>424</v>
      </c>
      <c r="G223" s="474" t="s">
        <v>231</v>
      </c>
      <c r="H223" s="475">
        <v>332.636</v>
      </c>
      <c r="I223" s="381"/>
      <c r="J223" s="476">
        <f>ROUND(I223*H223,2)</f>
        <v>0</v>
      </c>
      <c r="K223" s="473" t="s">
        <v>153</v>
      </c>
      <c r="L223" s="394"/>
      <c r="M223" s="477" t="s">
        <v>1</v>
      </c>
      <c r="N223" s="478" t="s">
        <v>40</v>
      </c>
      <c r="O223" s="479">
        <v>0</v>
      </c>
      <c r="P223" s="479">
        <f>O223*H223</f>
        <v>0</v>
      </c>
      <c r="Q223" s="479">
        <v>0</v>
      </c>
      <c r="R223" s="479">
        <f>Q223*H223</f>
        <v>0</v>
      </c>
      <c r="S223" s="479">
        <v>0</v>
      </c>
      <c r="T223" s="480">
        <f>S223*H223</f>
        <v>0</v>
      </c>
      <c r="U223" s="393"/>
      <c r="V223" s="393"/>
      <c r="W223" s="393"/>
      <c r="X223" s="393"/>
      <c r="Y223" s="393"/>
      <c r="Z223" s="393"/>
      <c r="AA223" s="393"/>
      <c r="AB223" s="393"/>
      <c r="AC223" s="393"/>
      <c r="AD223" s="393"/>
      <c r="AE223" s="393"/>
      <c r="AR223" s="512" t="s">
        <v>223</v>
      </c>
      <c r="AT223" s="512" t="s">
        <v>149</v>
      </c>
      <c r="AU223" s="512" t="s">
        <v>155</v>
      </c>
      <c r="AY223" s="507" t="s">
        <v>146</v>
      </c>
      <c r="BE223" s="513">
        <f>IF(N223="základní",J223,0)</f>
        <v>0</v>
      </c>
      <c r="BF223" s="513">
        <f>IF(N223="snížená",J223,0)</f>
        <v>0</v>
      </c>
      <c r="BG223" s="513">
        <f>IF(N223="zákl. přenesená",J223,0)</f>
        <v>0</v>
      </c>
      <c r="BH223" s="513">
        <f>IF(N223="sníž. přenesená",J223,0)</f>
        <v>0</v>
      </c>
      <c r="BI223" s="513">
        <f>IF(N223="nulová",J223,0)</f>
        <v>0</v>
      </c>
      <c r="BJ223" s="507" t="s">
        <v>155</v>
      </c>
      <c r="BK223" s="513">
        <f>ROUND(I223*H223,2)</f>
        <v>0</v>
      </c>
      <c r="BL223" s="507" t="s">
        <v>223</v>
      </c>
      <c r="BM223" s="512" t="s">
        <v>425</v>
      </c>
    </row>
    <row r="224" spans="2:63" s="460" customFormat="1" ht="22.9" customHeight="1">
      <c r="B224" s="461"/>
      <c r="D224" s="462" t="s">
        <v>73</v>
      </c>
      <c r="E224" s="469" t="s">
        <v>426</v>
      </c>
      <c r="F224" s="469" t="s">
        <v>427</v>
      </c>
      <c r="I224" s="504"/>
      <c r="J224" s="470">
        <f>BK224</f>
        <v>0</v>
      </c>
      <c r="L224" s="461"/>
      <c r="M224" s="465"/>
      <c r="N224" s="466"/>
      <c r="O224" s="466"/>
      <c r="P224" s="467">
        <f>SUM(P225:P229)</f>
        <v>7.9713199999999995</v>
      </c>
      <c r="Q224" s="466"/>
      <c r="R224" s="467">
        <f>SUM(R225:R229)</f>
        <v>0.2240336</v>
      </c>
      <c r="S224" s="466"/>
      <c r="T224" s="468">
        <f>SUM(T225:T229)</f>
        <v>0</v>
      </c>
      <c r="AR224" s="462" t="s">
        <v>155</v>
      </c>
      <c r="AT224" s="510" t="s">
        <v>73</v>
      </c>
      <c r="AU224" s="510" t="s">
        <v>82</v>
      </c>
      <c r="AY224" s="462" t="s">
        <v>146</v>
      </c>
      <c r="BK224" s="511">
        <f>SUM(BK225:BK229)</f>
        <v>0</v>
      </c>
    </row>
    <row r="225" spans="1:65" s="396" customFormat="1" ht="16.5" customHeight="1">
      <c r="A225" s="393"/>
      <c r="B225" s="394"/>
      <c r="C225" s="471" t="s">
        <v>422</v>
      </c>
      <c r="D225" s="471" t="s">
        <v>149</v>
      </c>
      <c r="E225" s="472" t="s">
        <v>429</v>
      </c>
      <c r="F225" s="473" t="s">
        <v>430</v>
      </c>
      <c r="G225" s="474" t="s">
        <v>152</v>
      </c>
      <c r="H225" s="475">
        <v>11.62</v>
      </c>
      <c r="I225" s="381"/>
      <c r="J225" s="476">
        <f>ROUND(I225*H225,2)</f>
        <v>0</v>
      </c>
      <c r="K225" s="473" t="s">
        <v>153</v>
      </c>
      <c r="L225" s="394"/>
      <c r="M225" s="477" t="s">
        <v>1</v>
      </c>
      <c r="N225" s="478" t="s">
        <v>40</v>
      </c>
      <c r="O225" s="479">
        <v>0.044</v>
      </c>
      <c r="P225" s="479">
        <f>O225*H225</f>
        <v>0.51128</v>
      </c>
      <c r="Q225" s="479">
        <v>0.0003</v>
      </c>
      <c r="R225" s="479">
        <f>Q225*H225</f>
        <v>0.0034859999999999995</v>
      </c>
      <c r="S225" s="479">
        <v>0</v>
      </c>
      <c r="T225" s="480">
        <f>S225*H225</f>
        <v>0</v>
      </c>
      <c r="U225" s="393"/>
      <c r="V225" s="393"/>
      <c r="W225" s="393"/>
      <c r="X225" s="393"/>
      <c r="Y225" s="393"/>
      <c r="Z225" s="393"/>
      <c r="AA225" s="393"/>
      <c r="AB225" s="393"/>
      <c r="AC225" s="393"/>
      <c r="AD225" s="393"/>
      <c r="AE225" s="393"/>
      <c r="AR225" s="512" t="s">
        <v>223</v>
      </c>
      <c r="AT225" s="512" t="s">
        <v>149</v>
      </c>
      <c r="AU225" s="512" t="s">
        <v>155</v>
      </c>
      <c r="AY225" s="507" t="s">
        <v>146</v>
      </c>
      <c r="BE225" s="513">
        <f>IF(N225="základní",J225,0)</f>
        <v>0</v>
      </c>
      <c r="BF225" s="513">
        <f>IF(N225="snížená",J225,0)</f>
        <v>0</v>
      </c>
      <c r="BG225" s="513">
        <f>IF(N225="zákl. přenesená",J225,0)</f>
        <v>0</v>
      </c>
      <c r="BH225" s="513">
        <f>IF(N225="sníž. přenesená",J225,0)</f>
        <v>0</v>
      </c>
      <c r="BI225" s="513">
        <f>IF(N225="nulová",J225,0)</f>
        <v>0</v>
      </c>
      <c r="BJ225" s="507" t="s">
        <v>155</v>
      </c>
      <c r="BK225" s="513">
        <f>ROUND(I225*H225,2)</f>
        <v>0</v>
      </c>
      <c r="BL225" s="507" t="s">
        <v>223</v>
      </c>
      <c r="BM225" s="512" t="s">
        <v>431</v>
      </c>
    </row>
    <row r="226" spans="1:65" s="396" customFormat="1" ht="33" customHeight="1">
      <c r="A226" s="393"/>
      <c r="B226" s="394"/>
      <c r="C226" s="471" t="s">
        <v>428</v>
      </c>
      <c r="D226" s="471" t="s">
        <v>149</v>
      </c>
      <c r="E226" s="472" t="s">
        <v>433</v>
      </c>
      <c r="F226" s="473" t="s">
        <v>434</v>
      </c>
      <c r="G226" s="474" t="s">
        <v>152</v>
      </c>
      <c r="H226" s="475">
        <v>11.62</v>
      </c>
      <c r="I226" s="381"/>
      <c r="J226" s="476">
        <f>ROUND(I226*H226,2)</f>
        <v>0</v>
      </c>
      <c r="K226" s="473" t="s">
        <v>153</v>
      </c>
      <c r="L226" s="394"/>
      <c r="M226" s="477" t="s">
        <v>1</v>
      </c>
      <c r="N226" s="478" t="s">
        <v>40</v>
      </c>
      <c r="O226" s="479">
        <v>0.642</v>
      </c>
      <c r="P226" s="479">
        <f>O226*H226</f>
        <v>7.460039999999999</v>
      </c>
      <c r="Q226" s="479">
        <v>0.006</v>
      </c>
      <c r="R226" s="479">
        <f>Q226*H226</f>
        <v>0.06971999999999999</v>
      </c>
      <c r="S226" s="479">
        <v>0</v>
      </c>
      <c r="T226" s="480">
        <f>S226*H226</f>
        <v>0</v>
      </c>
      <c r="U226" s="393"/>
      <c r="V226" s="393"/>
      <c r="W226" s="393"/>
      <c r="X226" s="393"/>
      <c r="Y226" s="393"/>
      <c r="Z226" s="393"/>
      <c r="AA226" s="393"/>
      <c r="AB226" s="393"/>
      <c r="AC226" s="393"/>
      <c r="AD226" s="393"/>
      <c r="AE226" s="393"/>
      <c r="AR226" s="512" t="s">
        <v>223</v>
      </c>
      <c r="AT226" s="512" t="s">
        <v>149</v>
      </c>
      <c r="AU226" s="512" t="s">
        <v>155</v>
      </c>
      <c r="AY226" s="507" t="s">
        <v>146</v>
      </c>
      <c r="BE226" s="513">
        <f>IF(N226="základní",J226,0)</f>
        <v>0</v>
      </c>
      <c r="BF226" s="513">
        <f>IF(N226="snížená",J226,0)</f>
        <v>0</v>
      </c>
      <c r="BG226" s="513">
        <f>IF(N226="zákl. přenesená",J226,0)</f>
        <v>0</v>
      </c>
      <c r="BH226" s="513">
        <f>IF(N226="sníž. přenesená",J226,0)</f>
        <v>0</v>
      </c>
      <c r="BI226" s="513">
        <f>IF(N226="nulová",J226,0)</f>
        <v>0</v>
      </c>
      <c r="BJ226" s="507" t="s">
        <v>155</v>
      </c>
      <c r="BK226" s="513">
        <f>ROUND(I226*H226,2)</f>
        <v>0</v>
      </c>
      <c r="BL226" s="507" t="s">
        <v>223</v>
      </c>
      <c r="BM226" s="512" t="s">
        <v>435</v>
      </c>
    </row>
    <row r="227" spans="1:65" s="396" customFormat="1" ht="16.5" customHeight="1">
      <c r="A227" s="393"/>
      <c r="B227" s="394"/>
      <c r="C227" s="491" t="s">
        <v>432</v>
      </c>
      <c r="D227" s="491" t="s">
        <v>312</v>
      </c>
      <c r="E227" s="492" t="s">
        <v>437</v>
      </c>
      <c r="F227" s="493" t="s">
        <v>438</v>
      </c>
      <c r="G227" s="494" t="s">
        <v>152</v>
      </c>
      <c r="H227" s="495">
        <v>12.782</v>
      </c>
      <c r="I227" s="382"/>
      <c r="J227" s="496">
        <f>ROUND(I227*H227,2)</f>
        <v>0</v>
      </c>
      <c r="K227" s="493" t="s">
        <v>153</v>
      </c>
      <c r="L227" s="497"/>
      <c r="M227" s="498" t="s">
        <v>1</v>
      </c>
      <c r="N227" s="499" t="s">
        <v>40</v>
      </c>
      <c r="O227" s="479">
        <v>0</v>
      </c>
      <c r="P227" s="479">
        <f>O227*H227</f>
        <v>0</v>
      </c>
      <c r="Q227" s="479">
        <v>0.0118</v>
      </c>
      <c r="R227" s="479">
        <f>Q227*H227</f>
        <v>0.1508276</v>
      </c>
      <c r="S227" s="479">
        <v>0</v>
      </c>
      <c r="T227" s="480">
        <f>S227*H227</f>
        <v>0</v>
      </c>
      <c r="U227" s="393"/>
      <c r="V227" s="393"/>
      <c r="W227" s="393"/>
      <c r="X227" s="393"/>
      <c r="Y227" s="393"/>
      <c r="Z227" s="393"/>
      <c r="AA227" s="393"/>
      <c r="AB227" s="393"/>
      <c r="AC227" s="393"/>
      <c r="AD227" s="393"/>
      <c r="AE227" s="393"/>
      <c r="AR227" s="512" t="s">
        <v>311</v>
      </c>
      <c r="AT227" s="512" t="s">
        <v>312</v>
      </c>
      <c r="AU227" s="512" t="s">
        <v>155</v>
      </c>
      <c r="AY227" s="507" t="s">
        <v>146</v>
      </c>
      <c r="BE227" s="513">
        <f>IF(N227="základní",J227,0)</f>
        <v>0</v>
      </c>
      <c r="BF227" s="513">
        <f>IF(N227="snížená",J227,0)</f>
        <v>0</v>
      </c>
      <c r="BG227" s="513">
        <f>IF(N227="zákl. přenesená",J227,0)</f>
        <v>0</v>
      </c>
      <c r="BH227" s="513">
        <f>IF(N227="sníž. přenesená",J227,0)</f>
        <v>0</v>
      </c>
      <c r="BI227" s="513">
        <f>IF(N227="nulová",J227,0)</f>
        <v>0</v>
      </c>
      <c r="BJ227" s="507" t="s">
        <v>155</v>
      </c>
      <c r="BK227" s="513">
        <f>ROUND(I227*H227,2)</f>
        <v>0</v>
      </c>
      <c r="BL227" s="507" t="s">
        <v>223</v>
      </c>
      <c r="BM227" s="512" t="s">
        <v>439</v>
      </c>
    </row>
    <row r="228" spans="2:51" s="481" customFormat="1" ht="12">
      <c r="B228" s="482"/>
      <c r="D228" s="483" t="s">
        <v>157</v>
      </c>
      <c r="F228" s="485" t="s">
        <v>668</v>
      </c>
      <c r="H228" s="486">
        <v>12.782</v>
      </c>
      <c r="I228" s="505"/>
      <c r="L228" s="482"/>
      <c r="M228" s="487"/>
      <c r="N228" s="488"/>
      <c r="O228" s="488"/>
      <c r="P228" s="488"/>
      <c r="Q228" s="488"/>
      <c r="R228" s="488"/>
      <c r="S228" s="488"/>
      <c r="T228" s="489"/>
      <c r="AT228" s="484" t="s">
        <v>157</v>
      </c>
      <c r="AU228" s="484" t="s">
        <v>155</v>
      </c>
      <c r="AV228" s="481" t="s">
        <v>155</v>
      </c>
      <c r="AW228" s="481" t="s">
        <v>3</v>
      </c>
      <c r="AX228" s="481" t="s">
        <v>82</v>
      </c>
      <c r="AY228" s="484" t="s">
        <v>146</v>
      </c>
    </row>
    <row r="229" spans="1:65" s="396" customFormat="1" ht="24.2" customHeight="1">
      <c r="A229" s="393"/>
      <c r="B229" s="394"/>
      <c r="C229" s="471" t="s">
        <v>436</v>
      </c>
      <c r="D229" s="471" t="s">
        <v>149</v>
      </c>
      <c r="E229" s="472" t="s">
        <v>442</v>
      </c>
      <c r="F229" s="473" t="s">
        <v>443</v>
      </c>
      <c r="G229" s="474" t="s">
        <v>231</v>
      </c>
      <c r="H229" s="475">
        <v>124.206</v>
      </c>
      <c r="I229" s="381"/>
      <c r="J229" s="476">
        <f>ROUND(I229*H229,2)</f>
        <v>0</v>
      </c>
      <c r="K229" s="473" t="s">
        <v>153</v>
      </c>
      <c r="L229" s="394"/>
      <c r="M229" s="477" t="s">
        <v>1</v>
      </c>
      <c r="N229" s="478" t="s">
        <v>40</v>
      </c>
      <c r="O229" s="479">
        <v>0</v>
      </c>
      <c r="P229" s="479">
        <f>O229*H229</f>
        <v>0</v>
      </c>
      <c r="Q229" s="479">
        <v>0</v>
      </c>
      <c r="R229" s="479">
        <f>Q229*H229</f>
        <v>0</v>
      </c>
      <c r="S229" s="479">
        <v>0</v>
      </c>
      <c r="T229" s="480">
        <f>S229*H229</f>
        <v>0</v>
      </c>
      <c r="U229" s="393"/>
      <c r="V229" s="393"/>
      <c r="W229" s="393"/>
      <c r="X229" s="393"/>
      <c r="Y229" s="393"/>
      <c r="Z229" s="393"/>
      <c r="AA229" s="393"/>
      <c r="AB229" s="393"/>
      <c r="AC229" s="393"/>
      <c r="AD229" s="393"/>
      <c r="AE229" s="393"/>
      <c r="AR229" s="512" t="s">
        <v>223</v>
      </c>
      <c r="AT229" s="512" t="s">
        <v>149</v>
      </c>
      <c r="AU229" s="512" t="s">
        <v>155</v>
      </c>
      <c r="AY229" s="507" t="s">
        <v>146</v>
      </c>
      <c r="BE229" s="513">
        <f>IF(N229="základní",J229,0)</f>
        <v>0</v>
      </c>
      <c r="BF229" s="513">
        <f>IF(N229="snížená",J229,0)</f>
        <v>0</v>
      </c>
      <c r="BG229" s="513">
        <f>IF(N229="zákl. přenesená",J229,0)</f>
        <v>0</v>
      </c>
      <c r="BH229" s="513">
        <f>IF(N229="sníž. přenesená",J229,0)</f>
        <v>0</v>
      </c>
      <c r="BI229" s="513">
        <f>IF(N229="nulová",J229,0)</f>
        <v>0</v>
      </c>
      <c r="BJ229" s="507" t="s">
        <v>155</v>
      </c>
      <c r="BK229" s="513">
        <f>ROUND(I229*H229,2)</f>
        <v>0</v>
      </c>
      <c r="BL229" s="507" t="s">
        <v>223</v>
      </c>
      <c r="BM229" s="512" t="s">
        <v>444</v>
      </c>
    </row>
    <row r="230" spans="2:63" s="460" customFormat="1" ht="22.9" customHeight="1">
      <c r="B230" s="461"/>
      <c r="D230" s="462" t="s">
        <v>73</v>
      </c>
      <c r="E230" s="469" t="s">
        <v>445</v>
      </c>
      <c r="F230" s="469" t="s">
        <v>446</v>
      </c>
      <c r="I230" s="504"/>
      <c r="J230" s="470">
        <f>BK230</f>
        <v>0</v>
      </c>
      <c r="L230" s="461"/>
      <c r="M230" s="465"/>
      <c r="N230" s="466"/>
      <c r="O230" s="466"/>
      <c r="P230" s="467">
        <f>SUM(P231:P235)</f>
        <v>2.9856</v>
      </c>
      <c r="Q230" s="466"/>
      <c r="R230" s="467">
        <f>SUM(R231:R235)</f>
        <v>0.00216</v>
      </c>
      <c r="S230" s="466"/>
      <c r="T230" s="468">
        <f>SUM(T231:T235)</f>
        <v>0</v>
      </c>
      <c r="AR230" s="462" t="s">
        <v>155</v>
      </c>
      <c r="AT230" s="510" t="s">
        <v>73</v>
      </c>
      <c r="AU230" s="510" t="s">
        <v>82</v>
      </c>
      <c r="AY230" s="462" t="s">
        <v>146</v>
      </c>
      <c r="BK230" s="511">
        <f>SUM(BK231:BK235)</f>
        <v>0</v>
      </c>
    </row>
    <row r="231" spans="1:65" s="396" customFormat="1" ht="16.5" customHeight="1">
      <c r="A231" s="393"/>
      <c r="B231" s="394"/>
      <c r="C231" s="471" t="s">
        <v>441</v>
      </c>
      <c r="D231" s="471" t="s">
        <v>149</v>
      </c>
      <c r="E231" s="472" t="s">
        <v>448</v>
      </c>
      <c r="F231" s="473" t="s">
        <v>449</v>
      </c>
      <c r="G231" s="474" t="s">
        <v>152</v>
      </c>
      <c r="H231" s="475">
        <v>4.8</v>
      </c>
      <c r="I231" s="381"/>
      <c r="J231" s="476">
        <f>ROUND(I231*H231,2)</f>
        <v>0</v>
      </c>
      <c r="K231" s="473" t="s">
        <v>153</v>
      </c>
      <c r="L231" s="394"/>
      <c r="M231" s="477" t="s">
        <v>1</v>
      </c>
      <c r="N231" s="478" t="s">
        <v>40</v>
      </c>
      <c r="O231" s="479">
        <v>0.1</v>
      </c>
      <c r="P231" s="479">
        <f>O231*H231</f>
        <v>0.48</v>
      </c>
      <c r="Q231" s="479">
        <v>7E-05</v>
      </c>
      <c r="R231" s="479">
        <f>Q231*H231</f>
        <v>0.000336</v>
      </c>
      <c r="S231" s="479">
        <v>0</v>
      </c>
      <c r="T231" s="480">
        <f>S231*H231</f>
        <v>0</v>
      </c>
      <c r="U231" s="393"/>
      <c r="V231" s="393"/>
      <c r="W231" s="393"/>
      <c r="X231" s="393"/>
      <c r="Y231" s="393"/>
      <c r="Z231" s="393"/>
      <c r="AA231" s="393"/>
      <c r="AB231" s="393"/>
      <c r="AC231" s="393"/>
      <c r="AD231" s="393"/>
      <c r="AE231" s="393"/>
      <c r="AR231" s="512" t="s">
        <v>223</v>
      </c>
      <c r="AT231" s="512" t="s">
        <v>149</v>
      </c>
      <c r="AU231" s="512" t="s">
        <v>155</v>
      </c>
      <c r="AY231" s="507" t="s">
        <v>146</v>
      </c>
      <c r="BE231" s="513">
        <f>IF(N231="základní",J231,0)</f>
        <v>0</v>
      </c>
      <c r="BF231" s="513">
        <f>IF(N231="snížená",J231,0)</f>
        <v>0</v>
      </c>
      <c r="BG231" s="513">
        <f>IF(N231="zákl. přenesená",J231,0)</f>
        <v>0</v>
      </c>
      <c r="BH231" s="513">
        <f>IF(N231="sníž. přenesená",J231,0)</f>
        <v>0</v>
      </c>
      <c r="BI231" s="513">
        <f>IF(N231="nulová",J231,0)</f>
        <v>0</v>
      </c>
      <c r="BJ231" s="507" t="s">
        <v>155</v>
      </c>
      <c r="BK231" s="513">
        <f>ROUND(I231*H231,2)</f>
        <v>0</v>
      </c>
      <c r="BL231" s="507" t="s">
        <v>223</v>
      </c>
      <c r="BM231" s="512" t="s">
        <v>450</v>
      </c>
    </row>
    <row r="232" spans="2:51" s="481" customFormat="1" ht="12">
      <c r="B232" s="482"/>
      <c r="D232" s="483" t="s">
        <v>157</v>
      </c>
      <c r="E232" s="484" t="s">
        <v>1</v>
      </c>
      <c r="F232" s="485" t="s">
        <v>628</v>
      </c>
      <c r="H232" s="486">
        <v>4.8</v>
      </c>
      <c r="I232" s="505"/>
      <c r="L232" s="482"/>
      <c r="M232" s="487"/>
      <c r="N232" s="488"/>
      <c r="O232" s="488"/>
      <c r="P232" s="488"/>
      <c r="Q232" s="488"/>
      <c r="R232" s="488"/>
      <c r="S232" s="488"/>
      <c r="T232" s="489"/>
      <c r="AT232" s="484" t="s">
        <v>157</v>
      </c>
      <c r="AU232" s="484" t="s">
        <v>155</v>
      </c>
      <c r="AV232" s="481" t="s">
        <v>155</v>
      </c>
      <c r="AW232" s="481" t="s">
        <v>30</v>
      </c>
      <c r="AX232" s="481" t="s">
        <v>82</v>
      </c>
      <c r="AY232" s="484" t="s">
        <v>146</v>
      </c>
    </row>
    <row r="233" spans="1:65" s="396" customFormat="1" ht="24.2" customHeight="1">
      <c r="A233" s="393"/>
      <c r="B233" s="394"/>
      <c r="C233" s="471" t="s">
        <v>447</v>
      </c>
      <c r="D233" s="471" t="s">
        <v>149</v>
      </c>
      <c r="E233" s="472" t="s">
        <v>452</v>
      </c>
      <c r="F233" s="473" t="s">
        <v>453</v>
      </c>
      <c r="G233" s="474" t="s">
        <v>152</v>
      </c>
      <c r="H233" s="475">
        <v>4.8</v>
      </c>
      <c r="I233" s="381"/>
      <c r="J233" s="476">
        <f>ROUND(I233*H233,2)</f>
        <v>0</v>
      </c>
      <c r="K233" s="473" t="s">
        <v>153</v>
      </c>
      <c r="L233" s="394"/>
      <c r="M233" s="477" t="s">
        <v>1</v>
      </c>
      <c r="N233" s="478" t="s">
        <v>40</v>
      </c>
      <c r="O233" s="479">
        <v>0.184</v>
      </c>
      <c r="P233" s="479">
        <f>O233*H233</f>
        <v>0.8832</v>
      </c>
      <c r="Q233" s="479">
        <v>0.00014</v>
      </c>
      <c r="R233" s="479">
        <f>Q233*H233</f>
        <v>0.000672</v>
      </c>
      <c r="S233" s="479">
        <v>0</v>
      </c>
      <c r="T233" s="480">
        <f>S233*H233</f>
        <v>0</v>
      </c>
      <c r="U233" s="393"/>
      <c r="V233" s="393"/>
      <c r="W233" s="393"/>
      <c r="X233" s="393"/>
      <c r="Y233" s="393"/>
      <c r="Z233" s="393"/>
      <c r="AA233" s="393"/>
      <c r="AB233" s="393"/>
      <c r="AC233" s="393"/>
      <c r="AD233" s="393"/>
      <c r="AE233" s="393"/>
      <c r="AR233" s="512" t="s">
        <v>223</v>
      </c>
      <c r="AT233" s="512" t="s">
        <v>149</v>
      </c>
      <c r="AU233" s="512" t="s">
        <v>155</v>
      </c>
      <c r="AY233" s="507" t="s">
        <v>146</v>
      </c>
      <c r="BE233" s="513">
        <f>IF(N233="základní",J233,0)</f>
        <v>0</v>
      </c>
      <c r="BF233" s="513">
        <f>IF(N233="snížená",J233,0)</f>
        <v>0</v>
      </c>
      <c r="BG233" s="513">
        <f>IF(N233="zákl. přenesená",J233,0)</f>
        <v>0</v>
      </c>
      <c r="BH233" s="513">
        <f>IF(N233="sníž. přenesená",J233,0)</f>
        <v>0</v>
      </c>
      <c r="BI233" s="513">
        <f>IF(N233="nulová",J233,0)</f>
        <v>0</v>
      </c>
      <c r="BJ233" s="507" t="s">
        <v>155</v>
      </c>
      <c r="BK233" s="513">
        <f>ROUND(I233*H233,2)</f>
        <v>0</v>
      </c>
      <c r="BL233" s="507" t="s">
        <v>223</v>
      </c>
      <c r="BM233" s="512" t="s">
        <v>454</v>
      </c>
    </row>
    <row r="234" spans="1:65" s="396" customFormat="1" ht="24.2" customHeight="1">
      <c r="A234" s="393"/>
      <c r="B234" s="394"/>
      <c r="C234" s="471" t="s">
        <v>451</v>
      </c>
      <c r="D234" s="471" t="s">
        <v>149</v>
      </c>
      <c r="E234" s="472" t="s">
        <v>456</v>
      </c>
      <c r="F234" s="473" t="s">
        <v>457</v>
      </c>
      <c r="G234" s="474" t="s">
        <v>152</v>
      </c>
      <c r="H234" s="475">
        <v>4.8</v>
      </c>
      <c r="I234" s="381"/>
      <c r="J234" s="476">
        <f>ROUND(I234*H234,2)</f>
        <v>0</v>
      </c>
      <c r="K234" s="473" t="s">
        <v>153</v>
      </c>
      <c r="L234" s="394"/>
      <c r="M234" s="477" t="s">
        <v>1</v>
      </c>
      <c r="N234" s="478" t="s">
        <v>40</v>
      </c>
      <c r="O234" s="479">
        <v>0.166</v>
      </c>
      <c r="P234" s="479">
        <f>O234*H234</f>
        <v>0.7968000000000001</v>
      </c>
      <c r="Q234" s="479">
        <v>0.00012</v>
      </c>
      <c r="R234" s="479">
        <f>Q234*H234</f>
        <v>0.000576</v>
      </c>
      <c r="S234" s="479">
        <v>0</v>
      </c>
      <c r="T234" s="480">
        <f>S234*H234</f>
        <v>0</v>
      </c>
      <c r="U234" s="393"/>
      <c r="V234" s="393"/>
      <c r="W234" s="393"/>
      <c r="X234" s="393"/>
      <c r="Y234" s="393"/>
      <c r="Z234" s="393"/>
      <c r="AA234" s="393"/>
      <c r="AB234" s="393"/>
      <c r="AC234" s="393"/>
      <c r="AD234" s="393"/>
      <c r="AE234" s="393"/>
      <c r="AR234" s="512" t="s">
        <v>223</v>
      </c>
      <c r="AT234" s="512" t="s">
        <v>149</v>
      </c>
      <c r="AU234" s="512" t="s">
        <v>155</v>
      </c>
      <c r="AY234" s="507" t="s">
        <v>146</v>
      </c>
      <c r="BE234" s="513">
        <f>IF(N234="základní",J234,0)</f>
        <v>0</v>
      </c>
      <c r="BF234" s="513">
        <f>IF(N234="snížená",J234,0)</f>
        <v>0</v>
      </c>
      <c r="BG234" s="513">
        <f>IF(N234="zákl. přenesená",J234,0)</f>
        <v>0</v>
      </c>
      <c r="BH234" s="513">
        <f>IF(N234="sníž. přenesená",J234,0)</f>
        <v>0</v>
      </c>
      <c r="BI234" s="513">
        <f>IF(N234="nulová",J234,0)</f>
        <v>0</v>
      </c>
      <c r="BJ234" s="507" t="s">
        <v>155</v>
      </c>
      <c r="BK234" s="513">
        <f>ROUND(I234*H234,2)</f>
        <v>0</v>
      </c>
      <c r="BL234" s="507" t="s">
        <v>223</v>
      </c>
      <c r="BM234" s="512" t="s">
        <v>458</v>
      </c>
    </row>
    <row r="235" spans="1:65" s="396" customFormat="1" ht="24.2" customHeight="1">
      <c r="A235" s="393"/>
      <c r="B235" s="394"/>
      <c r="C235" s="471" t="s">
        <v>455</v>
      </c>
      <c r="D235" s="471" t="s">
        <v>149</v>
      </c>
      <c r="E235" s="472" t="s">
        <v>460</v>
      </c>
      <c r="F235" s="473" t="s">
        <v>461</v>
      </c>
      <c r="G235" s="474" t="s">
        <v>152</v>
      </c>
      <c r="H235" s="475">
        <v>4.8</v>
      </c>
      <c r="I235" s="381"/>
      <c r="J235" s="476">
        <f>ROUND(I235*H235,2)</f>
        <v>0</v>
      </c>
      <c r="K235" s="473" t="s">
        <v>153</v>
      </c>
      <c r="L235" s="394"/>
      <c r="M235" s="477" t="s">
        <v>1</v>
      </c>
      <c r="N235" s="478" t="s">
        <v>40</v>
      </c>
      <c r="O235" s="479">
        <v>0.172</v>
      </c>
      <c r="P235" s="479">
        <f>O235*H235</f>
        <v>0.8255999999999999</v>
      </c>
      <c r="Q235" s="479">
        <v>0.00012</v>
      </c>
      <c r="R235" s="479">
        <f>Q235*H235</f>
        <v>0.000576</v>
      </c>
      <c r="S235" s="479">
        <v>0</v>
      </c>
      <c r="T235" s="480">
        <f>S235*H235</f>
        <v>0</v>
      </c>
      <c r="U235" s="393"/>
      <c r="V235" s="393"/>
      <c r="W235" s="393"/>
      <c r="X235" s="393"/>
      <c r="Y235" s="393"/>
      <c r="Z235" s="393"/>
      <c r="AA235" s="393"/>
      <c r="AB235" s="393"/>
      <c r="AC235" s="393"/>
      <c r="AD235" s="393"/>
      <c r="AE235" s="393"/>
      <c r="AR235" s="512" t="s">
        <v>223</v>
      </c>
      <c r="AT235" s="512" t="s">
        <v>149</v>
      </c>
      <c r="AU235" s="512" t="s">
        <v>155</v>
      </c>
      <c r="AY235" s="507" t="s">
        <v>146</v>
      </c>
      <c r="BE235" s="513">
        <f>IF(N235="základní",J235,0)</f>
        <v>0</v>
      </c>
      <c r="BF235" s="513">
        <f>IF(N235="snížená",J235,0)</f>
        <v>0</v>
      </c>
      <c r="BG235" s="513">
        <f>IF(N235="zákl. přenesená",J235,0)</f>
        <v>0</v>
      </c>
      <c r="BH235" s="513">
        <f>IF(N235="sníž. přenesená",J235,0)</f>
        <v>0</v>
      </c>
      <c r="BI235" s="513">
        <f>IF(N235="nulová",J235,0)</f>
        <v>0</v>
      </c>
      <c r="BJ235" s="507" t="s">
        <v>155</v>
      </c>
      <c r="BK235" s="513">
        <f>ROUND(I235*H235,2)</f>
        <v>0</v>
      </c>
      <c r="BL235" s="507" t="s">
        <v>223</v>
      </c>
      <c r="BM235" s="512" t="s">
        <v>462</v>
      </c>
    </row>
    <row r="236" spans="2:63" s="460" customFormat="1" ht="22.9" customHeight="1">
      <c r="B236" s="461"/>
      <c r="D236" s="462" t="s">
        <v>73</v>
      </c>
      <c r="E236" s="469" t="s">
        <v>463</v>
      </c>
      <c r="F236" s="469" t="s">
        <v>464</v>
      </c>
      <c r="I236" s="504"/>
      <c r="J236" s="470">
        <f>BK236</f>
        <v>0</v>
      </c>
      <c r="L236" s="461"/>
      <c r="M236" s="465"/>
      <c r="N236" s="466"/>
      <c r="O236" s="466"/>
      <c r="P236" s="467">
        <f>SUM(P237:P239)</f>
        <v>23.7536</v>
      </c>
      <c r="Q236" s="466"/>
      <c r="R236" s="467">
        <f>SUM(R237:R239)</f>
        <v>0.16901600000000003</v>
      </c>
      <c r="S236" s="466"/>
      <c r="T236" s="468">
        <f>SUM(T237:T239)</f>
        <v>0.035402</v>
      </c>
      <c r="AR236" s="462" t="s">
        <v>155</v>
      </c>
      <c r="AT236" s="510" t="s">
        <v>73</v>
      </c>
      <c r="AU236" s="510" t="s">
        <v>82</v>
      </c>
      <c r="AY236" s="462" t="s">
        <v>146</v>
      </c>
      <c r="BK236" s="511">
        <f>SUM(BK237:BK239)</f>
        <v>0</v>
      </c>
    </row>
    <row r="237" spans="1:65" s="396" customFormat="1" ht="16.5" customHeight="1">
      <c r="A237" s="393"/>
      <c r="B237" s="394"/>
      <c r="C237" s="471" t="s">
        <v>459</v>
      </c>
      <c r="D237" s="471" t="s">
        <v>149</v>
      </c>
      <c r="E237" s="472" t="s">
        <v>466</v>
      </c>
      <c r="F237" s="473" t="s">
        <v>467</v>
      </c>
      <c r="G237" s="474" t="s">
        <v>152</v>
      </c>
      <c r="H237" s="475">
        <v>114.2</v>
      </c>
      <c r="I237" s="381"/>
      <c r="J237" s="476">
        <f>ROUND(I237*H237,2)</f>
        <v>0</v>
      </c>
      <c r="K237" s="473" t="s">
        <v>153</v>
      </c>
      <c r="L237" s="394"/>
      <c r="M237" s="477" t="s">
        <v>1</v>
      </c>
      <c r="N237" s="478" t="s">
        <v>40</v>
      </c>
      <c r="O237" s="479">
        <v>0.074</v>
      </c>
      <c r="P237" s="479">
        <f>O237*H237</f>
        <v>8.4508</v>
      </c>
      <c r="Q237" s="479">
        <v>0.001</v>
      </c>
      <c r="R237" s="479">
        <f>Q237*H237</f>
        <v>0.11420000000000001</v>
      </c>
      <c r="S237" s="479">
        <v>0.00031</v>
      </c>
      <c r="T237" s="480">
        <f>S237*H237</f>
        <v>0.035402</v>
      </c>
      <c r="U237" s="393"/>
      <c r="V237" s="393"/>
      <c r="W237" s="393"/>
      <c r="X237" s="393"/>
      <c r="Y237" s="393"/>
      <c r="Z237" s="393"/>
      <c r="AA237" s="393"/>
      <c r="AB237" s="393"/>
      <c r="AC237" s="393"/>
      <c r="AD237" s="393"/>
      <c r="AE237" s="393"/>
      <c r="AR237" s="512" t="s">
        <v>223</v>
      </c>
      <c r="AT237" s="512" t="s">
        <v>149</v>
      </c>
      <c r="AU237" s="512" t="s">
        <v>155</v>
      </c>
      <c r="AY237" s="507" t="s">
        <v>146</v>
      </c>
      <c r="BE237" s="513">
        <f>IF(N237="základní",J237,0)</f>
        <v>0</v>
      </c>
      <c r="BF237" s="513">
        <f>IF(N237="snížená",J237,0)</f>
        <v>0</v>
      </c>
      <c r="BG237" s="513">
        <f>IF(N237="zákl. přenesená",J237,0)</f>
        <v>0</v>
      </c>
      <c r="BH237" s="513">
        <f>IF(N237="sníž. přenesená",J237,0)</f>
        <v>0</v>
      </c>
      <c r="BI237" s="513">
        <f>IF(N237="nulová",J237,0)</f>
        <v>0</v>
      </c>
      <c r="BJ237" s="507" t="s">
        <v>155</v>
      </c>
      <c r="BK237" s="513">
        <f>ROUND(I237*H237,2)</f>
        <v>0</v>
      </c>
      <c r="BL237" s="507" t="s">
        <v>223</v>
      </c>
      <c r="BM237" s="512" t="s">
        <v>468</v>
      </c>
    </row>
    <row r="238" spans="1:65" s="396" customFormat="1" ht="24.2" customHeight="1">
      <c r="A238" s="393"/>
      <c r="B238" s="394"/>
      <c r="C238" s="471" t="s">
        <v>465</v>
      </c>
      <c r="D238" s="471" t="s">
        <v>149</v>
      </c>
      <c r="E238" s="472" t="s">
        <v>471</v>
      </c>
      <c r="F238" s="473" t="s">
        <v>472</v>
      </c>
      <c r="G238" s="474" t="s">
        <v>152</v>
      </c>
      <c r="H238" s="475">
        <v>114.2</v>
      </c>
      <c r="I238" s="381"/>
      <c r="J238" s="476">
        <f>ROUND(I238*H238,2)</f>
        <v>0</v>
      </c>
      <c r="K238" s="473" t="s">
        <v>153</v>
      </c>
      <c r="L238" s="394"/>
      <c r="M238" s="477" t="s">
        <v>1</v>
      </c>
      <c r="N238" s="478" t="s">
        <v>40</v>
      </c>
      <c r="O238" s="479">
        <v>0.033</v>
      </c>
      <c r="P238" s="479">
        <f>O238*H238</f>
        <v>3.7686</v>
      </c>
      <c r="Q238" s="479">
        <v>0.0002</v>
      </c>
      <c r="R238" s="479">
        <f>Q238*H238</f>
        <v>0.022840000000000003</v>
      </c>
      <c r="S238" s="479">
        <v>0</v>
      </c>
      <c r="T238" s="480">
        <f>S238*H238</f>
        <v>0</v>
      </c>
      <c r="U238" s="393"/>
      <c r="V238" s="393"/>
      <c r="W238" s="393"/>
      <c r="X238" s="393"/>
      <c r="Y238" s="393"/>
      <c r="Z238" s="393"/>
      <c r="AA238" s="393"/>
      <c r="AB238" s="393"/>
      <c r="AC238" s="393"/>
      <c r="AD238" s="393"/>
      <c r="AE238" s="393"/>
      <c r="AR238" s="512" t="s">
        <v>223</v>
      </c>
      <c r="AT238" s="512" t="s">
        <v>149</v>
      </c>
      <c r="AU238" s="512" t="s">
        <v>155</v>
      </c>
      <c r="AY238" s="507" t="s">
        <v>146</v>
      </c>
      <c r="BE238" s="513">
        <f>IF(N238="základní",J238,0)</f>
        <v>0</v>
      </c>
      <c r="BF238" s="513">
        <f>IF(N238="snížená",J238,0)</f>
        <v>0</v>
      </c>
      <c r="BG238" s="513">
        <f>IF(N238="zákl. přenesená",J238,0)</f>
        <v>0</v>
      </c>
      <c r="BH238" s="513">
        <f>IF(N238="sníž. přenesená",J238,0)</f>
        <v>0</v>
      </c>
      <c r="BI238" s="513">
        <f>IF(N238="nulová",J238,0)</f>
        <v>0</v>
      </c>
      <c r="BJ238" s="507" t="s">
        <v>155</v>
      </c>
      <c r="BK238" s="513">
        <f>ROUND(I238*H238,2)</f>
        <v>0</v>
      </c>
      <c r="BL238" s="507" t="s">
        <v>223</v>
      </c>
      <c r="BM238" s="512" t="s">
        <v>473</v>
      </c>
    </row>
    <row r="239" spans="1:65" s="396" customFormat="1" ht="33" customHeight="1">
      <c r="A239" s="393"/>
      <c r="B239" s="394"/>
      <c r="C239" s="471" t="s">
        <v>537</v>
      </c>
      <c r="D239" s="471" t="s">
        <v>149</v>
      </c>
      <c r="E239" s="472" t="s">
        <v>475</v>
      </c>
      <c r="F239" s="473" t="s">
        <v>476</v>
      </c>
      <c r="G239" s="474" t="s">
        <v>152</v>
      </c>
      <c r="H239" s="475">
        <v>114.2</v>
      </c>
      <c r="I239" s="381"/>
      <c r="J239" s="476">
        <f>ROUND(I239*H239,2)</f>
        <v>0</v>
      </c>
      <c r="K239" s="473" t="s">
        <v>153</v>
      </c>
      <c r="L239" s="394"/>
      <c r="M239" s="477" t="s">
        <v>1</v>
      </c>
      <c r="N239" s="478" t="s">
        <v>40</v>
      </c>
      <c r="O239" s="479">
        <v>0.101</v>
      </c>
      <c r="P239" s="479">
        <f>O239*H239</f>
        <v>11.5342</v>
      </c>
      <c r="Q239" s="479">
        <v>0.00028</v>
      </c>
      <c r="R239" s="479">
        <f>Q239*H239</f>
        <v>0.031976</v>
      </c>
      <c r="S239" s="479">
        <v>0</v>
      </c>
      <c r="T239" s="480">
        <f>S239*H239</f>
        <v>0</v>
      </c>
      <c r="U239" s="393"/>
      <c r="V239" s="393"/>
      <c r="W239" s="393"/>
      <c r="X239" s="393"/>
      <c r="Y239" s="393"/>
      <c r="Z239" s="393"/>
      <c r="AA239" s="393"/>
      <c r="AB239" s="393"/>
      <c r="AC239" s="393"/>
      <c r="AD239" s="393"/>
      <c r="AE239" s="393"/>
      <c r="AR239" s="512" t="s">
        <v>223</v>
      </c>
      <c r="AT239" s="512" t="s">
        <v>149</v>
      </c>
      <c r="AU239" s="512" t="s">
        <v>155</v>
      </c>
      <c r="AY239" s="507" t="s">
        <v>146</v>
      </c>
      <c r="BE239" s="513">
        <f>IF(N239="základní",J239,0)</f>
        <v>0</v>
      </c>
      <c r="BF239" s="513">
        <f>IF(N239="snížená",J239,0)</f>
        <v>0</v>
      </c>
      <c r="BG239" s="513">
        <f>IF(N239="zákl. přenesená",J239,0)</f>
        <v>0</v>
      </c>
      <c r="BH239" s="513">
        <f>IF(N239="sníž. přenesená",J239,0)</f>
        <v>0</v>
      </c>
      <c r="BI239" s="513">
        <f>IF(N239="nulová",J239,0)</f>
        <v>0</v>
      </c>
      <c r="BJ239" s="507" t="s">
        <v>155</v>
      </c>
      <c r="BK239" s="513">
        <f>ROUND(I239*H239,2)</f>
        <v>0</v>
      </c>
      <c r="BL239" s="507" t="s">
        <v>223</v>
      </c>
      <c r="BM239" s="512" t="s">
        <v>477</v>
      </c>
    </row>
    <row r="240" spans="2:63" s="460" customFormat="1" ht="25.9" customHeight="1">
      <c r="B240" s="461"/>
      <c r="D240" s="462" t="s">
        <v>73</v>
      </c>
      <c r="E240" s="463" t="s">
        <v>478</v>
      </c>
      <c r="F240" s="463" t="s">
        <v>479</v>
      </c>
      <c r="I240" s="504"/>
      <c r="J240" s="464">
        <f>BK240</f>
        <v>0</v>
      </c>
      <c r="L240" s="461"/>
      <c r="M240" s="465"/>
      <c r="N240" s="466"/>
      <c r="O240" s="466"/>
      <c r="P240" s="467">
        <f>P241</f>
        <v>12</v>
      </c>
      <c r="Q240" s="466"/>
      <c r="R240" s="467">
        <f>R241</f>
        <v>0</v>
      </c>
      <c r="S240" s="466"/>
      <c r="T240" s="468">
        <f>T241</f>
        <v>0</v>
      </c>
      <c r="AR240" s="462" t="s">
        <v>154</v>
      </c>
      <c r="AT240" s="510" t="s">
        <v>73</v>
      </c>
      <c r="AU240" s="510" t="s">
        <v>74</v>
      </c>
      <c r="AY240" s="462" t="s">
        <v>146</v>
      </c>
      <c r="BK240" s="511">
        <f>BK241</f>
        <v>0</v>
      </c>
    </row>
    <row r="241" spans="1:65" s="396" customFormat="1" ht="24.2" customHeight="1">
      <c r="A241" s="393"/>
      <c r="B241" s="394"/>
      <c r="C241" s="471" t="s">
        <v>470</v>
      </c>
      <c r="D241" s="471" t="s">
        <v>149</v>
      </c>
      <c r="E241" s="472" t="s">
        <v>481</v>
      </c>
      <c r="F241" s="473" t="s">
        <v>482</v>
      </c>
      <c r="G241" s="474" t="s">
        <v>483</v>
      </c>
      <c r="H241" s="475">
        <v>12</v>
      </c>
      <c r="I241" s="381"/>
      <c r="J241" s="476">
        <f>ROUND(I241*H241,2)</f>
        <v>0</v>
      </c>
      <c r="K241" s="473" t="s">
        <v>153</v>
      </c>
      <c r="L241" s="394"/>
      <c r="M241" s="477" t="s">
        <v>1</v>
      </c>
      <c r="N241" s="478" t="s">
        <v>40</v>
      </c>
      <c r="O241" s="479">
        <v>1</v>
      </c>
      <c r="P241" s="479">
        <f>O241*H241</f>
        <v>12</v>
      </c>
      <c r="Q241" s="479">
        <v>0</v>
      </c>
      <c r="R241" s="479">
        <f>Q241*H241</f>
        <v>0</v>
      </c>
      <c r="S241" s="479">
        <v>0</v>
      </c>
      <c r="T241" s="480">
        <f>S241*H241</f>
        <v>0</v>
      </c>
      <c r="U241" s="393"/>
      <c r="V241" s="393"/>
      <c r="W241" s="393"/>
      <c r="X241" s="393"/>
      <c r="Y241" s="393"/>
      <c r="Z241" s="393"/>
      <c r="AA241" s="393"/>
      <c r="AB241" s="393"/>
      <c r="AC241" s="393"/>
      <c r="AD241" s="393"/>
      <c r="AE241" s="393"/>
      <c r="AR241" s="512" t="s">
        <v>484</v>
      </c>
      <c r="AT241" s="512" t="s">
        <v>149</v>
      </c>
      <c r="AU241" s="512" t="s">
        <v>82</v>
      </c>
      <c r="AY241" s="507" t="s">
        <v>146</v>
      </c>
      <c r="BE241" s="513">
        <f>IF(N241="základní",J241,0)</f>
        <v>0</v>
      </c>
      <c r="BF241" s="513">
        <f>IF(N241="snížená",J241,0)</f>
        <v>0</v>
      </c>
      <c r="BG241" s="513">
        <f>IF(N241="zákl. přenesená",J241,0)</f>
        <v>0</v>
      </c>
      <c r="BH241" s="513">
        <f>IF(N241="sníž. přenesená",J241,0)</f>
        <v>0</v>
      </c>
      <c r="BI241" s="513">
        <f>IF(N241="nulová",J241,0)</f>
        <v>0</v>
      </c>
      <c r="BJ241" s="507" t="s">
        <v>155</v>
      </c>
      <c r="BK241" s="513">
        <f>ROUND(I241*H241,2)</f>
        <v>0</v>
      </c>
      <c r="BL241" s="507" t="s">
        <v>484</v>
      </c>
      <c r="BM241" s="512" t="s">
        <v>485</v>
      </c>
    </row>
    <row r="242" spans="2:63" s="460" customFormat="1" ht="25.9" customHeight="1">
      <c r="B242" s="461"/>
      <c r="D242" s="462" t="s">
        <v>73</v>
      </c>
      <c r="E242" s="463" t="s">
        <v>486</v>
      </c>
      <c r="F242" s="463" t="s">
        <v>487</v>
      </c>
      <c r="I242" s="504"/>
      <c r="J242" s="464">
        <f>BK242</f>
        <v>0</v>
      </c>
      <c r="L242" s="461"/>
      <c r="M242" s="465"/>
      <c r="N242" s="466"/>
      <c r="O242" s="466"/>
      <c r="P242" s="467">
        <f>P243</f>
        <v>0</v>
      </c>
      <c r="Q242" s="466"/>
      <c r="R242" s="467">
        <f>R243</f>
        <v>0</v>
      </c>
      <c r="S242" s="466"/>
      <c r="T242" s="468">
        <f>T243</f>
        <v>0</v>
      </c>
      <c r="AR242" s="462" t="s">
        <v>173</v>
      </c>
      <c r="AT242" s="510" t="s">
        <v>73</v>
      </c>
      <c r="AU242" s="510" t="s">
        <v>74</v>
      </c>
      <c r="AY242" s="462" t="s">
        <v>146</v>
      </c>
      <c r="BK242" s="511">
        <f>BK243</f>
        <v>0</v>
      </c>
    </row>
    <row r="243" spans="2:63" s="460" customFormat="1" ht="22.9" customHeight="1">
      <c r="B243" s="461"/>
      <c r="D243" s="462" t="s">
        <v>73</v>
      </c>
      <c r="E243" s="469" t="s">
        <v>488</v>
      </c>
      <c r="F243" s="469" t="s">
        <v>489</v>
      </c>
      <c r="I243" s="504"/>
      <c r="J243" s="470">
        <f>BK243</f>
        <v>0</v>
      </c>
      <c r="L243" s="461"/>
      <c r="M243" s="465"/>
      <c r="N243" s="466"/>
      <c r="O243" s="466"/>
      <c r="P243" s="467">
        <f>P244</f>
        <v>0</v>
      </c>
      <c r="Q243" s="466"/>
      <c r="R243" s="467">
        <f>R244</f>
        <v>0</v>
      </c>
      <c r="S243" s="466"/>
      <c r="T243" s="468">
        <f>T244</f>
        <v>0</v>
      </c>
      <c r="AR243" s="462" t="s">
        <v>173</v>
      </c>
      <c r="AT243" s="510" t="s">
        <v>73</v>
      </c>
      <c r="AU243" s="510" t="s">
        <v>82</v>
      </c>
      <c r="AY243" s="462" t="s">
        <v>146</v>
      </c>
      <c r="BK243" s="511">
        <f>BK244</f>
        <v>0</v>
      </c>
    </row>
    <row r="244" spans="1:65" s="396" customFormat="1" ht="16.5" customHeight="1">
      <c r="A244" s="393"/>
      <c r="B244" s="394"/>
      <c r="C244" s="471" t="s">
        <v>474</v>
      </c>
      <c r="D244" s="471" t="s">
        <v>149</v>
      </c>
      <c r="E244" s="472" t="s">
        <v>491</v>
      </c>
      <c r="F244" s="473" t="s">
        <v>492</v>
      </c>
      <c r="G244" s="474" t="s">
        <v>247</v>
      </c>
      <c r="H244" s="475">
        <v>1</v>
      </c>
      <c r="I244" s="381"/>
      <c r="J244" s="476">
        <f>ROUND(I244*H244,2)</f>
        <v>0</v>
      </c>
      <c r="K244" s="473" t="s">
        <v>153</v>
      </c>
      <c r="L244" s="394"/>
      <c r="M244" s="500" t="s">
        <v>1</v>
      </c>
      <c r="N244" s="501" t="s">
        <v>40</v>
      </c>
      <c r="O244" s="502">
        <v>0</v>
      </c>
      <c r="P244" s="502">
        <f>O244*H244</f>
        <v>0</v>
      </c>
      <c r="Q244" s="502">
        <v>0</v>
      </c>
      <c r="R244" s="502">
        <f>Q244*H244</f>
        <v>0</v>
      </c>
      <c r="S244" s="502">
        <v>0</v>
      </c>
      <c r="T244" s="503">
        <f>S244*H244</f>
        <v>0</v>
      </c>
      <c r="U244" s="393"/>
      <c r="V244" s="393"/>
      <c r="W244" s="393"/>
      <c r="X244" s="393"/>
      <c r="Y244" s="393"/>
      <c r="Z244" s="393"/>
      <c r="AA244" s="393"/>
      <c r="AB244" s="393"/>
      <c r="AC244" s="393"/>
      <c r="AD244" s="393"/>
      <c r="AE244" s="393"/>
      <c r="AR244" s="512" t="s">
        <v>493</v>
      </c>
      <c r="AT244" s="512" t="s">
        <v>149</v>
      </c>
      <c r="AU244" s="512" t="s">
        <v>155</v>
      </c>
      <c r="AY244" s="507" t="s">
        <v>146</v>
      </c>
      <c r="BE244" s="513">
        <f>IF(N244="základní",J244,0)</f>
        <v>0</v>
      </c>
      <c r="BF244" s="513">
        <f>IF(N244="snížená",J244,0)</f>
        <v>0</v>
      </c>
      <c r="BG244" s="513">
        <f>IF(N244="zákl. přenesená",J244,0)</f>
        <v>0</v>
      </c>
      <c r="BH244" s="513">
        <f>IF(N244="sníž. přenesená",J244,0)</f>
        <v>0</v>
      </c>
      <c r="BI244" s="513">
        <f>IF(N244="nulová",J244,0)</f>
        <v>0</v>
      </c>
      <c r="BJ244" s="507" t="s">
        <v>155</v>
      </c>
      <c r="BK244" s="513">
        <f>ROUND(I244*H244,2)</f>
        <v>0</v>
      </c>
      <c r="BL244" s="507" t="s">
        <v>493</v>
      </c>
      <c r="BM244" s="512" t="s">
        <v>494</v>
      </c>
    </row>
    <row r="245" spans="1:31" s="396" customFormat="1" ht="6.95" customHeight="1">
      <c r="A245" s="393"/>
      <c r="B245" s="427"/>
      <c r="C245" s="428"/>
      <c r="D245" s="428"/>
      <c r="E245" s="428"/>
      <c r="F245" s="428"/>
      <c r="G245" s="428"/>
      <c r="H245" s="428"/>
      <c r="I245" s="428"/>
      <c r="J245" s="428"/>
      <c r="K245" s="428"/>
      <c r="L245" s="394"/>
      <c r="M245" s="393"/>
      <c r="O245" s="393"/>
      <c r="P245" s="393"/>
      <c r="Q245" s="393"/>
      <c r="R245" s="393"/>
      <c r="S245" s="393"/>
      <c r="T245" s="393"/>
      <c r="U245" s="393"/>
      <c r="V245" s="393"/>
      <c r="W245" s="393"/>
      <c r="X245" s="393"/>
      <c r="Y245" s="393"/>
      <c r="Z245" s="393"/>
      <c r="AA245" s="393"/>
      <c r="AB245" s="393"/>
      <c r="AC245" s="393"/>
      <c r="AD245" s="393"/>
      <c r="AE245" s="393"/>
    </row>
  </sheetData>
  <sheetProtection password="DAFF" sheet="1" objects="1" scenarios="1"/>
  <autoFilter ref="C139:K244"/>
  <mergeCells count="8">
    <mergeCell ref="E130:H130"/>
    <mergeCell ref="E132:H132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W126"/>
  <sheetViews>
    <sheetView showGridLines="0" showZeros="0" zoomScaleSheetLayoutView="130" workbookViewId="0" topLeftCell="A1">
      <selection activeCell="G11" sqref="G11"/>
    </sheetView>
  </sheetViews>
  <sheetFormatPr defaultColWidth="9.140625" defaultRowHeight="12"/>
  <cols>
    <col min="1" max="1" width="5.28125" style="165" customWidth="1"/>
    <col min="2" max="2" width="4.421875" style="165" customWidth="1"/>
    <col min="3" max="3" width="14.140625" style="165" customWidth="1"/>
    <col min="4" max="4" width="109.140625" style="165" customWidth="1"/>
    <col min="5" max="5" width="5.28125" style="165" customWidth="1"/>
    <col min="6" max="6" width="10.7109375" style="241" customWidth="1"/>
    <col min="7" max="7" width="11.421875" style="165" customWidth="1"/>
    <col min="8" max="8" width="14.8515625" style="165" customWidth="1"/>
    <col min="9" max="9" width="11.8515625" style="165" bestFit="1" customWidth="1"/>
    <col min="10" max="16384" width="9.28125" style="165" customWidth="1"/>
  </cols>
  <sheetData>
    <row r="1" spans="2:8" ht="15.75">
      <c r="B1" s="322" t="s">
        <v>679</v>
      </c>
      <c r="C1" s="323"/>
      <c r="D1" s="323"/>
      <c r="E1" s="323"/>
      <c r="F1" s="323"/>
      <c r="G1" s="323"/>
      <c r="H1" s="324"/>
    </row>
    <row r="2" spans="2:8" ht="15.75" thickBot="1">
      <c r="B2" s="325" t="s">
        <v>680</v>
      </c>
      <c r="C2" s="326"/>
      <c r="D2" s="326"/>
      <c r="E2" s="326"/>
      <c r="F2" s="326"/>
      <c r="G2" s="326"/>
      <c r="H2" s="327"/>
    </row>
    <row r="3" spans="2:8" ht="13.5" thickTop="1">
      <c r="B3" s="328" t="s">
        <v>681</v>
      </c>
      <c r="C3" s="329"/>
      <c r="D3" s="166" t="s">
        <v>682</v>
      </c>
      <c r="E3" s="167"/>
      <c r="F3" s="168"/>
      <c r="G3" s="169"/>
      <c r="H3" s="170"/>
    </row>
    <row r="4" spans="2:8" ht="13.5" thickBot="1">
      <c r="B4" s="330" t="s">
        <v>683</v>
      </c>
      <c r="C4" s="331"/>
      <c r="D4" s="171" t="s">
        <v>684</v>
      </c>
      <c r="E4" s="172"/>
      <c r="F4" s="332"/>
      <c r="G4" s="332"/>
      <c r="H4" s="333"/>
    </row>
    <row r="5" spans="2:8" ht="13.5" thickTop="1">
      <c r="B5" s="173"/>
      <c r="C5" s="174"/>
      <c r="D5" s="175" t="s">
        <v>685</v>
      </c>
      <c r="E5" s="176"/>
      <c r="F5" s="177"/>
      <c r="G5" s="177"/>
      <c r="H5" s="178"/>
    </row>
    <row r="6" spans="2:8" ht="12">
      <c r="B6" s="179"/>
      <c r="C6" s="180"/>
      <c r="D6" s="180"/>
      <c r="E6" s="176"/>
      <c r="F6" s="181"/>
      <c r="G6" s="176"/>
      <c r="H6" s="182"/>
    </row>
    <row r="7" spans="1:8" ht="12.95" customHeight="1">
      <c r="A7" s="183" t="s">
        <v>686</v>
      </c>
      <c r="B7" s="184" t="s">
        <v>687</v>
      </c>
      <c r="C7" s="185" t="s">
        <v>688</v>
      </c>
      <c r="D7" s="185" t="s">
        <v>689</v>
      </c>
      <c r="E7" s="185" t="s">
        <v>133</v>
      </c>
      <c r="F7" s="186" t="s">
        <v>690</v>
      </c>
      <c r="G7" s="185" t="s">
        <v>691</v>
      </c>
      <c r="H7" s="187" t="s">
        <v>692</v>
      </c>
    </row>
    <row r="8" spans="1:8" ht="12.95" customHeight="1">
      <c r="A8" s="183"/>
      <c r="B8" s="188"/>
      <c r="C8" s="189" t="s">
        <v>144</v>
      </c>
      <c r="D8" s="190" t="s">
        <v>145</v>
      </c>
      <c r="E8" s="191"/>
      <c r="F8" s="192"/>
      <c r="G8" s="191"/>
      <c r="H8" s="193"/>
    </row>
    <row r="9" spans="1:12" ht="12.95" customHeight="1">
      <c r="A9" s="183">
        <v>1</v>
      </c>
      <c r="B9" s="194" t="s">
        <v>693</v>
      </c>
      <c r="C9" s="195" t="s">
        <v>82</v>
      </c>
      <c r="D9" s="196" t="s">
        <v>694</v>
      </c>
      <c r="E9" s="197"/>
      <c r="F9" s="198"/>
      <c r="G9" s="198"/>
      <c r="H9" s="199"/>
      <c r="I9" s="200"/>
      <c r="L9" s="201"/>
    </row>
    <row r="10" spans="1:101" ht="12.95" customHeight="1">
      <c r="A10" s="183">
        <f>A9+1</f>
        <v>2</v>
      </c>
      <c r="B10" s="202"/>
      <c r="C10" s="203"/>
      <c r="D10" s="204" t="s">
        <v>695</v>
      </c>
      <c r="E10" s="205" t="s">
        <v>345</v>
      </c>
      <c r="F10" s="206">
        <v>1</v>
      </c>
      <c r="G10" s="514"/>
      <c r="H10" s="207">
        <f>G10*F10</f>
        <v>0</v>
      </c>
      <c r="L10" s="201"/>
      <c r="AW10" s="165">
        <v>1</v>
      </c>
      <c r="AX10" s="165">
        <f>IF(AW10=1,H10,0)</f>
        <v>0</v>
      </c>
      <c r="AY10" s="165">
        <f>IF(AW10=2,H10,0)</f>
        <v>0</v>
      </c>
      <c r="AZ10" s="165">
        <f>IF(AW10=3,H10,0)</f>
        <v>0</v>
      </c>
      <c r="BA10" s="165">
        <f>IF(AW10=4,H10,0)</f>
        <v>0</v>
      </c>
      <c r="BB10" s="165">
        <f>IF(AW10=5,H10,0)</f>
        <v>0</v>
      </c>
      <c r="CW10" s="165">
        <v>0</v>
      </c>
    </row>
    <row r="11" spans="1:12" ht="12.95" customHeight="1">
      <c r="A11" s="183">
        <f>A10+1</f>
        <v>3</v>
      </c>
      <c r="B11" s="202"/>
      <c r="C11" s="203"/>
      <c r="D11" s="204" t="s">
        <v>696</v>
      </c>
      <c r="E11" s="205" t="s">
        <v>697</v>
      </c>
      <c r="F11" s="206">
        <v>1</v>
      </c>
      <c r="G11" s="514"/>
      <c r="H11" s="207">
        <f>G11*F11</f>
        <v>0</v>
      </c>
      <c r="L11" s="201"/>
    </row>
    <row r="12" spans="1:54" ht="12.95" customHeight="1">
      <c r="A12" s="183">
        <f aca="true" t="shared" si="0" ref="A12:A53">A11+1</f>
        <v>4</v>
      </c>
      <c r="B12" s="208"/>
      <c r="C12" s="209" t="s">
        <v>698</v>
      </c>
      <c r="D12" s="210" t="str">
        <f>CONCATENATE(C9," ",D9)</f>
        <v>1 Bourací práce prostupy</v>
      </c>
      <c r="E12" s="211"/>
      <c r="F12" s="212"/>
      <c r="G12" s="212"/>
      <c r="H12" s="213">
        <f>SUM(H10:H11)</f>
        <v>0</v>
      </c>
      <c r="L12" s="201"/>
      <c r="AX12" s="214">
        <f>SUM(AX9:AX10)</f>
        <v>0</v>
      </c>
      <c r="AY12" s="214">
        <f>SUM(AY9:AY10)</f>
        <v>0</v>
      </c>
      <c r="AZ12" s="214">
        <f>SUM(AZ9:AZ10)</f>
        <v>0</v>
      </c>
      <c r="BA12" s="214">
        <f>SUM(BA9:BA10)</f>
        <v>0</v>
      </c>
      <c r="BB12" s="214">
        <f>SUM(BB9:BB10)</f>
        <v>0</v>
      </c>
    </row>
    <row r="13" spans="1:54" ht="12.95" customHeight="1">
      <c r="A13" s="183">
        <f t="shared" si="0"/>
        <v>5</v>
      </c>
      <c r="B13" s="215"/>
      <c r="C13" s="216" t="s">
        <v>144</v>
      </c>
      <c r="D13" s="217" t="s">
        <v>699</v>
      </c>
      <c r="E13" s="218"/>
      <c r="F13" s="219"/>
      <c r="G13" s="219"/>
      <c r="H13" s="220">
        <f>H12</f>
        <v>0</v>
      </c>
      <c r="L13" s="201"/>
      <c r="AX13" s="214"/>
      <c r="AY13" s="214"/>
      <c r="AZ13" s="214"/>
      <c r="BA13" s="214"/>
      <c r="BB13" s="214"/>
    </row>
    <row r="14" spans="1:54" ht="12.95" customHeight="1">
      <c r="A14" s="183">
        <f t="shared" si="0"/>
        <v>6</v>
      </c>
      <c r="B14" s="221"/>
      <c r="C14" s="189" t="s">
        <v>216</v>
      </c>
      <c r="D14" s="190" t="s">
        <v>217</v>
      </c>
      <c r="E14" s="222"/>
      <c r="F14" s="223"/>
      <c r="G14" s="223"/>
      <c r="H14" s="224"/>
      <c r="L14" s="201"/>
      <c r="AX14" s="214"/>
      <c r="AY14" s="214"/>
      <c r="AZ14" s="214"/>
      <c r="BA14" s="214"/>
      <c r="BB14" s="214"/>
    </row>
    <row r="15" spans="1:12" ht="12.95" customHeight="1">
      <c r="A15" s="183">
        <f t="shared" si="0"/>
        <v>7</v>
      </c>
      <c r="B15" s="194" t="s">
        <v>693</v>
      </c>
      <c r="C15" s="195" t="s">
        <v>155</v>
      </c>
      <c r="D15" s="196" t="s">
        <v>700</v>
      </c>
      <c r="E15" s="197"/>
      <c r="F15" s="198"/>
      <c r="G15" s="198"/>
      <c r="H15" s="199"/>
      <c r="I15" s="200"/>
      <c r="L15" s="201"/>
    </row>
    <row r="16" spans="1:12" ht="12.95" customHeight="1">
      <c r="A16" s="183">
        <f t="shared" si="0"/>
        <v>8</v>
      </c>
      <c r="B16" s="194"/>
      <c r="C16" s="195"/>
      <c r="D16" s="225" t="s">
        <v>701</v>
      </c>
      <c r="E16" s="205" t="s">
        <v>184</v>
      </c>
      <c r="F16" s="206">
        <v>1</v>
      </c>
      <c r="G16" s="514"/>
      <c r="H16" s="207">
        <f>F16*G16</f>
        <v>0</v>
      </c>
      <c r="I16" s="200"/>
      <c r="L16" s="201"/>
    </row>
    <row r="17" spans="1:12" ht="12.95" customHeight="1">
      <c r="A17" s="183">
        <f t="shared" si="0"/>
        <v>9</v>
      </c>
      <c r="B17" s="194"/>
      <c r="C17" s="195"/>
      <c r="D17" s="225" t="s">
        <v>702</v>
      </c>
      <c r="E17" s="205" t="s">
        <v>184</v>
      </c>
      <c r="F17" s="206">
        <v>2</v>
      </c>
      <c r="G17" s="514"/>
      <c r="H17" s="207">
        <f>F17*G17</f>
        <v>0</v>
      </c>
      <c r="I17" s="200"/>
      <c r="L17" s="201"/>
    </row>
    <row r="18" spans="1:12" ht="12.95" customHeight="1">
      <c r="A18" s="183">
        <f t="shared" si="0"/>
        <v>10</v>
      </c>
      <c r="B18" s="194"/>
      <c r="C18" s="195"/>
      <c r="D18" s="225" t="s">
        <v>703</v>
      </c>
      <c r="E18" s="205" t="s">
        <v>184</v>
      </c>
      <c r="F18" s="206">
        <f>SUM(F16:F17)</f>
        <v>3</v>
      </c>
      <c r="G18" s="514"/>
      <c r="H18" s="207">
        <f>F18*G18</f>
        <v>0</v>
      </c>
      <c r="I18" s="200"/>
      <c r="L18" s="201"/>
    </row>
    <row r="19" spans="1:12" ht="12.95" customHeight="1">
      <c r="A19" s="183">
        <f t="shared" si="0"/>
        <v>11</v>
      </c>
      <c r="B19" s="194"/>
      <c r="C19" s="195"/>
      <c r="D19" s="225" t="s">
        <v>704</v>
      </c>
      <c r="E19" s="205" t="s">
        <v>231</v>
      </c>
      <c r="F19" s="206">
        <v>1</v>
      </c>
      <c r="G19" s="514"/>
      <c r="H19" s="207">
        <f>G19*F19</f>
        <v>0</v>
      </c>
      <c r="I19" s="200"/>
      <c r="L19" s="201"/>
    </row>
    <row r="20" spans="1:12" ht="12.95" customHeight="1">
      <c r="A20" s="183">
        <f t="shared" si="0"/>
        <v>12</v>
      </c>
      <c r="B20" s="194"/>
      <c r="C20" s="209" t="s">
        <v>698</v>
      </c>
      <c r="D20" s="210" t="str">
        <f>CONCATENATE(C15," ",D15)</f>
        <v>2 Trubní vedení - vnitřní ležatá kanalizace splašková</v>
      </c>
      <c r="E20" s="211"/>
      <c r="F20" s="212"/>
      <c r="G20" s="212"/>
      <c r="H20" s="213">
        <f>SUM(H16:H19)</f>
        <v>0</v>
      </c>
      <c r="I20" s="200"/>
      <c r="L20" s="201"/>
    </row>
    <row r="21" spans="1:12" ht="12.95" customHeight="1">
      <c r="A21" s="183">
        <f t="shared" si="0"/>
        <v>13</v>
      </c>
      <c r="B21" s="194"/>
      <c r="C21" s="195" t="s">
        <v>154</v>
      </c>
      <c r="D21" s="196" t="s">
        <v>705</v>
      </c>
      <c r="E21" s="197"/>
      <c r="F21" s="198"/>
      <c r="G21" s="198"/>
      <c r="H21" s="199"/>
      <c r="I21" s="200"/>
      <c r="L21" s="201"/>
    </row>
    <row r="22" spans="1:12" ht="12.95" customHeight="1">
      <c r="A22" s="183">
        <f t="shared" si="0"/>
        <v>14</v>
      </c>
      <c r="B22" s="194"/>
      <c r="C22" s="195"/>
      <c r="D22" s="225" t="s">
        <v>706</v>
      </c>
      <c r="E22" s="205" t="s">
        <v>184</v>
      </c>
      <c r="F22" s="206">
        <v>1</v>
      </c>
      <c r="G22" s="514"/>
      <c r="H22" s="207">
        <f>F22*G22</f>
        <v>0</v>
      </c>
      <c r="I22" s="200"/>
      <c r="L22" s="201"/>
    </row>
    <row r="23" spans="1:12" ht="12.95" customHeight="1">
      <c r="A23" s="183">
        <f t="shared" si="0"/>
        <v>15</v>
      </c>
      <c r="B23" s="194"/>
      <c r="C23" s="195"/>
      <c r="D23" s="225" t="s">
        <v>707</v>
      </c>
      <c r="E23" s="205" t="s">
        <v>184</v>
      </c>
      <c r="F23" s="206">
        <v>2</v>
      </c>
      <c r="G23" s="514"/>
      <c r="H23" s="207">
        <f>F23*G23</f>
        <v>0</v>
      </c>
      <c r="I23" s="200"/>
      <c r="L23" s="201"/>
    </row>
    <row r="24" spans="1:12" ht="12.95" customHeight="1">
      <c r="A24" s="183">
        <f t="shared" si="0"/>
        <v>16</v>
      </c>
      <c r="B24" s="194"/>
      <c r="C24" s="195"/>
      <c r="D24" s="225" t="s">
        <v>703</v>
      </c>
      <c r="E24" s="205" t="s">
        <v>184</v>
      </c>
      <c r="F24" s="206">
        <f>SUM(F22:F23)</f>
        <v>3</v>
      </c>
      <c r="G24" s="514"/>
      <c r="H24" s="207">
        <f>F24*G24</f>
        <v>0</v>
      </c>
      <c r="I24" s="200"/>
      <c r="L24" s="201"/>
    </row>
    <row r="25" spans="1:12" ht="12.95" customHeight="1">
      <c r="A25" s="183">
        <f t="shared" si="0"/>
        <v>17</v>
      </c>
      <c r="B25" s="194"/>
      <c r="C25" s="195"/>
      <c r="D25" s="225" t="s">
        <v>704</v>
      </c>
      <c r="E25" s="205" t="s">
        <v>231</v>
      </c>
      <c r="F25" s="206">
        <v>1</v>
      </c>
      <c r="G25" s="514"/>
      <c r="H25" s="207">
        <f>F25*G25</f>
        <v>0</v>
      </c>
      <c r="I25" s="200"/>
      <c r="L25" s="201"/>
    </row>
    <row r="26" spans="1:12" ht="12.95" customHeight="1">
      <c r="A26" s="183">
        <f t="shared" si="0"/>
        <v>18</v>
      </c>
      <c r="B26" s="194"/>
      <c r="C26" s="209" t="s">
        <v>698</v>
      </c>
      <c r="D26" s="210" t="str">
        <f>CONCATENATE(C21," ",D21)</f>
        <v>4 Trubní vedení - vnitřní připojovací a stoupací gravitační kanalizace</v>
      </c>
      <c r="E26" s="211"/>
      <c r="F26" s="212"/>
      <c r="G26" s="212"/>
      <c r="H26" s="213">
        <f>SUM(H22:H25)</f>
        <v>0</v>
      </c>
      <c r="I26" s="200"/>
      <c r="L26" s="201"/>
    </row>
    <row r="27" spans="1:12" ht="12.95" customHeight="1">
      <c r="A27" s="183">
        <f t="shared" si="0"/>
        <v>19</v>
      </c>
      <c r="B27" s="194"/>
      <c r="C27" s="195" t="s">
        <v>173</v>
      </c>
      <c r="D27" s="196" t="s">
        <v>708</v>
      </c>
      <c r="E27" s="197"/>
      <c r="F27" s="198"/>
      <c r="G27" s="198"/>
      <c r="H27" s="199"/>
      <c r="I27" s="200"/>
      <c r="L27" s="201"/>
    </row>
    <row r="28" spans="1:12" ht="12.95" customHeight="1">
      <c r="A28" s="183">
        <f t="shared" si="0"/>
        <v>20</v>
      </c>
      <c r="B28" s="194"/>
      <c r="C28" s="195"/>
      <c r="D28" s="225" t="s">
        <v>709</v>
      </c>
      <c r="E28" s="205" t="s">
        <v>345</v>
      </c>
      <c r="F28" s="206">
        <v>1</v>
      </c>
      <c r="G28" s="514"/>
      <c r="H28" s="207">
        <f>F28*G28</f>
        <v>0</v>
      </c>
      <c r="I28" s="200"/>
      <c r="L28" s="201"/>
    </row>
    <row r="29" spans="1:12" ht="12.95" customHeight="1">
      <c r="A29" s="183">
        <f t="shared" si="0"/>
        <v>21</v>
      </c>
      <c r="B29" s="194"/>
      <c r="C29" s="195"/>
      <c r="D29" s="225" t="s">
        <v>710</v>
      </c>
      <c r="E29" s="205" t="s">
        <v>345</v>
      </c>
      <c r="F29" s="206">
        <v>1</v>
      </c>
      <c r="G29" s="514"/>
      <c r="H29" s="207">
        <f>F29*G29</f>
        <v>0</v>
      </c>
      <c r="I29" s="200"/>
      <c r="L29" s="201"/>
    </row>
    <row r="30" spans="1:12" ht="12.95" customHeight="1">
      <c r="A30" s="183">
        <f t="shared" si="0"/>
        <v>22</v>
      </c>
      <c r="B30" s="194"/>
      <c r="C30" s="195"/>
      <c r="D30" s="225" t="s">
        <v>711</v>
      </c>
      <c r="E30" s="205" t="s">
        <v>345</v>
      </c>
      <c r="F30" s="206">
        <v>1</v>
      </c>
      <c r="G30" s="514"/>
      <c r="H30" s="207">
        <f>F30*G30</f>
        <v>0</v>
      </c>
      <c r="I30" s="200"/>
      <c r="L30" s="201"/>
    </row>
    <row r="31" spans="1:12" ht="12.95" customHeight="1">
      <c r="A31" s="183">
        <f t="shared" si="0"/>
        <v>23</v>
      </c>
      <c r="B31" s="194"/>
      <c r="C31" s="195"/>
      <c r="D31" s="225" t="s">
        <v>704</v>
      </c>
      <c r="E31" s="205" t="s">
        <v>231</v>
      </c>
      <c r="F31" s="206">
        <v>1</v>
      </c>
      <c r="G31" s="514"/>
      <c r="H31" s="207">
        <f>F31*G31</f>
        <v>0</v>
      </c>
      <c r="I31" s="200"/>
      <c r="L31" s="201"/>
    </row>
    <row r="32" spans="1:12" ht="12.95" customHeight="1">
      <c r="A32" s="183">
        <f t="shared" si="0"/>
        <v>24</v>
      </c>
      <c r="B32" s="194"/>
      <c r="C32" s="209" t="s">
        <v>698</v>
      </c>
      <c r="D32" s="210" t="str">
        <f>CONCATENATE(C27," ",D27)</f>
        <v>5 Trubní vedení - kanalizace tvarovky, armatury, výpustky</v>
      </c>
      <c r="E32" s="211"/>
      <c r="F32" s="212"/>
      <c r="G32" s="212"/>
      <c r="H32" s="213">
        <f>SUM(H28:H31)</f>
        <v>0</v>
      </c>
      <c r="I32" s="200"/>
      <c r="L32" s="201"/>
    </row>
    <row r="33" spans="1:12" ht="12.95" customHeight="1">
      <c r="A33" s="183">
        <f t="shared" si="0"/>
        <v>25</v>
      </c>
      <c r="B33" s="194"/>
      <c r="C33" s="195" t="s">
        <v>186</v>
      </c>
      <c r="D33" s="196" t="s">
        <v>712</v>
      </c>
      <c r="E33" s="197"/>
      <c r="F33" s="198"/>
      <c r="G33" s="198"/>
      <c r="H33" s="199"/>
      <c r="I33" s="200"/>
      <c r="L33" s="201"/>
    </row>
    <row r="34" spans="1:12" ht="12.95" customHeight="1">
      <c r="A34" s="183">
        <f t="shared" si="0"/>
        <v>26</v>
      </c>
      <c r="B34" s="194"/>
      <c r="C34" s="195"/>
      <c r="D34" s="225" t="s">
        <v>713</v>
      </c>
      <c r="E34" s="205" t="s">
        <v>184</v>
      </c>
      <c r="F34" s="206">
        <v>4</v>
      </c>
      <c r="G34" s="514"/>
      <c r="H34" s="207">
        <f>F34*G34</f>
        <v>0</v>
      </c>
      <c r="I34" s="200"/>
      <c r="L34" s="201"/>
    </row>
    <row r="35" spans="1:12" ht="12.95" customHeight="1">
      <c r="A35" s="183">
        <f t="shared" si="0"/>
        <v>27</v>
      </c>
      <c r="B35" s="194"/>
      <c r="C35" s="195"/>
      <c r="D35" s="225" t="s">
        <v>714</v>
      </c>
      <c r="E35" s="205" t="s">
        <v>184</v>
      </c>
      <c r="F35" s="206">
        <v>4</v>
      </c>
      <c r="G35" s="514"/>
      <c r="H35" s="207">
        <f>F35*G35</f>
        <v>0</v>
      </c>
      <c r="I35" s="200"/>
      <c r="L35" s="201"/>
    </row>
    <row r="36" spans="1:12" ht="12.95" customHeight="1">
      <c r="A36" s="183">
        <f t="shared" si="0"/>
        <v>28</v>
      </c>
      <c r="B36" s="194"/>
      <c r="C36" s="195"/>
      <c r="D36" s="225" t="s">
        <v>715</v>
      </c>
      <c r="E36" s="205" t="s">
        <v>184</v>
      </c>
      <c r="F36" s="206">
        <f>SUM(F34:F35)</f>
        <v>8</v>
      </c>
      <c r="G36" s="514"/>
      <c r="H36" s="207">
        <f aca="true" t="shared" si="1" ref="H36:H41">F36*G36</f>
        <v>0</v>
      </c>
      <c r="I36" s="200"/>
      <c r="L36" s="201"/>
    </row>
    <row r="37" spans="1:12" ht="12.95" customHeight="1">
      <c r="A37" s="183">
        <f t="shared" si="0"/>
        <v>29</v>
      </c>
      <c r="B37" s="194"/>
      <c r="C37" s="195"/>
      <c r="D37" s="225" t="s">
        <v>716</v>
      </c>
      <c r="E37" s="205" t="s">
        <v>184</v>
      </c>
      <c r="F37" s="206">
        <f>F36</f>
        <v>8</v>
      </c>
      <c r="G37" s="514"/>
      <c r="H37" s="207">
        <f t="shared" si="1"/>
        <v>0</v>
      </c>
      <c r="I37" s="200"/>
      <c r="L37" s="201"/>
    </row>
    <row r="38" spans="1:12" ht="12.95" customHeight="1">
      <c r="A38" s="183">
        <f t="shared" si="0"/>
        <v>30</v>
      </c>
      <c r="B38" s="194"/>
      <c r="C38" s="195"/>
      <c r="D38" s="225" t="s">
        <v>717</v>
      </c>
      <c r="E38" s="205" t="s">
        <v>184</v>
      </c>
      <c r="F38" s="206">
        <f>F37</f>
        <v>8</v>
      </c>
      <c r="G38" s="514"/>
      <c r="H38" s="207">
        <f t="shared" si="1"/>
        <v>0</v>
      </c>
      <c r="I38" s="200"/>
      <c r="L38" s="201"/>
    </row>
    <row r="39" spans="1:12" ht="12.95" customHeight="1">
      <c r="A39" s="183">
        <f t="shared" si="0"/>
        <v>31</v>
      </c>
      <c r="B39" s="194"/>
      <c r="C39" s="195"/>
      <c r="D39" s="225" t="s">
        <v>711</v>
      </c>
      <c r="E39" s="205" t="s">
        <v>345</v>
      </c>
      <c r="F39" s="206">
        <v>2</v>
      </c>
      <c r="G39" s="514"/>
      <c r="H39" s="207">
        <f t="shared" si="1"/>
        <v>0</v>
      </c>
      <c r="I39" s="200"/>
      <c r="L39" s="201"/>
    </row>
    <row r="40" spans="1:12" ht="12.95" customHeight="1">
      <c r="A40" s="183">
        <f t="shared" si="0"/>
        <v>32</v>
      </c>
      <c r="B40" s="194"/>
      <c r="C40" s="195"/>
      <c r="D40" s="225" t="s">
        <v>718</v>
      </c>
      <c r="E40" s="205" t="s">
        <v>719</v>
      </c>
      <c r="F40" s="206">
        <v>1</v>
      </c>
      <c r="G40" s="514"/>
      <c r="H40" s="207">
        <f t="shared" si="1"/>
        <v>0</v>
      </c>
      <c r="I40" s="200"/>
      <c r="L40" s="201"/>
    </row>
    <row r="41" spans="1:12" ht="12.95" customHeight="1">
      <c r="A41" s="183">
        <f t="shared" si="0"/>
        <v>33</v>
      </c>
      <c r="B41" s="194"/>
      <c r="C41" s="195"/>
      <c r="D41" s="225" t="s">
        <v>704</v>
      </c>
      <c r="E41" s="205" t="s">
        <v>231</v>
      </c>
      <c r="F41" s="206">
        <v>1</v>
      </c>
      <c r="G41" s="514"/>
      <c r="H41" s="207">
        <f t="shared" si="1"/>
        <v>0</v>
      </c>
      <c r="I41" s="200"/>
      <c r="L41" s="201"/>
    </row>
    <row r="42" spans="1:12" ht="12.95" customHeight="1">
      <c r="A42" s="183">
        <f t="shared" si="0"/>
        <v>34</v>
      </c>
      <c r="B42" s="194"/>
      <c r="C42" s="209" t="s">
        <v>698</v>
      </c>
      <c r="D42" s="210" t="str">
        <f>CONCATENATE(C33," ",D33)</f>
        <v>8 Trubní vedení - vnitřní rozvod studené vody a teplé vody</v>
      </c>
      <c r="E42" s="211"/>
      <c r="F42" s="212"/>
      <c r="G42" s="212"/>
      <c r="H42" s="213">
        <f>SUM(H34:H41)</f>
        <v>0</v>
      </c>
      <c r="I42" s="200"/>
      <c r="L42" s="201"/>
    </row>
    <row r="43" spans="1:12" ht="12.95" customHeight="1">
      <c r="A43" s="183">
        <f t="shared" si="0"/>
        <v>35</v>
      </c>
      <c r="B43" s="194"/>
      <c r="C43" s="195" t="s">
        <v>164</v>
      </c>
      <c r="D43" s="196" t="s">
        <v>720</v>
      </c>
      <c r="E43" s="197"/>
      <c r="F43" s="198"/>
      <c r="G43" s="198"/>
      <c r="H43" s="199"/>
      <c r="I43" s="200"/>
      <c r="L43" s="201"/>
    </row>
    <row r="44" spans="1:12" ht="12.95" customHeight="1">
      <c r="A44" s="183">
        <f t="shared" si="0"/>
        <v>36</v>
      </c>
      <c r="B44" s="194"/>
      <c r="C44" s="195"/>
      <c r="D44" s="225" t="s">
        <v>721</v>
      </c>
      <c r="E44" s="205" t="s">
        <v>345</v>
      </c>
      <c r="F44" s="206">
        <v>3</v>
      </c>
      <c r="G44" s="514"/>
      <c r="H44" s="207">
        <f>F44*G44</f>
        <v>0</v>
      </c>
      <c r="I44" s="200"/>
      <c r="L44" s="201"/>
    </row>
    <row r="45" spans="1:12" ht="12.95" customHeight="1">
      <c r="A45" s="183">
        <f t="shared" si="0"/>
        <v>37</v>
      </c>
      <c r="B45" s="194"/>
      <c r="C45" s="195"/>
      <c r="D45" s="225" t="s">
        <v>722</v>
      </c>
      <c r="E45" s="205" t="s">
        <v>345</v>
      </c>
      <c r="F45" s="206">
        <v>2</v>
      </c>
      <c r="G45" s="514"/>
      <c r="H45" s="207">
        <f>F45*G45</f>
        <v>0</v>
      </c>
      <c r="I45" s="200"/>
      <c r="L45" s="201"/>
    </row>
    <row r="46" spans="1:12" ht="12.95" customHeight="1">
      <c r="A46" s="183">
        <f t="shared" si="0"/>
        <v>38</v>
      </c>
      <c r="B46" s="194"/>
      <c r="C46" s="195"/>
      <c r="D46" s="225" t="s">
        <v>723</v>
      </c>
      <c r="E46" s="205" t="s">
        <v>345</v>
      </c>
      <c r="F46" s="206">
        <v>3</v>
      </c>
      <c r="G46" s="514"/>
      <c r="H46" s="207">
        <f>F46*G46</f>
        <v>0</v>
      </c>
      <c r="I46" s="200"/>
      <c r="L46" s="201"/>
    </row>
    <row r="47" spans="1:12" ht="12.95" customHeight="1">
      <c r="A47" s="183">
        <f t="shared" si="0"/>
        <v>39</v>
      </c>
      <c r="B47" s="194"/>
      <c r="C47" s="195"/>
      <c r="D47" s="225" t="s">
        <v>724</v>
      </c>
      <c r="E47" s="205" t="s">
        <v>345</v>
      </c>
      <c r="F47" s="206">
        <v>3</v>
      </c>
      <c r="G47" s="514"/>
      <c r="H47" s="207">
        <f>F47*G47</f>
        <v>0</v>
      </c>
      <c r="I47" s="200"/>
      <c r="L47" s="201"/>
    </row>
    <row r="48" spans="1:12" ht="12.95" customHeight="1">
      <c r="A48" s="183">
        <f t="shared" si="0"/>
        <v>40</v>
      </c>
      <c r="B48" s="194"/>
      <c r="C48" s="195"/>
      <c r="D48" s="225" t="s">
        <v>725</v>
      </c>
      <c r="E48" s="205" t="s">
        <v>231</v>
      </c>
      <c r="F48" s="206">
        <v>1</v>
      </c>
      <c r="G48" s="514"/>
      <c r="H48" s="207">
        <f>F48*G48</f>
        <v>0</v>
      </c>
      <c r="I48" s="200"/>
      <c r="L48" s="201"/>
    </row>
    <row r="49" spans="1:12" ht="12.95" customHeight="1">
      <c r="A49" s="183">
        <f t="shared" si="0"/>
        <v>41</v>
      </c>
      <c r="B49" s="194"/>
      <c r="C49" s="209" t="s">
        <v>698</v>
      </c>
      <c r="D49" s="210" t="str">
        <f>CONCATENATE(C43," ",D43)</f>
        <v>9 Trubní vedení - vodovod armatury, zařízení</v>
      </c>
      <c r="E49" s="211"/>
      <c r="F49" s="212"/>
      <c r="G49" s="212"/>
      <c r="H49" s="213">
        <f>SUM(H44:H48)</f>
        <v>0</v>
      </c>
      <c r="I49" s="200"/>
      <c r="L49" s="201"/>
    </row>
    <row r="50" spans="1:12" ht="12.95" customHeight="1">
      <c r="A50" s="183">
        <f t="shared" si="0"/>
        <v>42</v>
      </c>
      <c r="B50" s="221"/>
      <c r="C50" s="189" t="s">
        <v>216</v>
      </c>
      <c r="D50" s="226" t="s">
        <v>726</v>
      </c>
      <c r="E50" s="222"/>
      <c r="F50" s="223"/>
      <c r="G50" s="223"/>
      <c r="H50" s="224">
        <f>H49+H42+H32+H26+H20</f>
        <v>0</v>
      </c>
      <c r="I50" s="200"/>
      <c r="L50" s="201"/>
    </row>
    <row r="51" spans="1:8" ht="12">
      <c r="A51" s="183">
        <f t="shared" si="0"/>
        <v>43</v>
      </c>
      <c r="B51" s="194" t="s">
        <v>693</v>
      </c>
      <c r="C51" s="195"/>
      <c r="D51" s="196" t="s">
        <v>727</v>
      </c>
      <c r="E51" s="197"/>
      <c r="F51" s="198"/>
      <c r="G51" s="198"/>
      <c r="H51" s="199"/>
    </row>
    <row r="52" spans="1:8" ht="12">
      <c r="A52" s="183">
        <f t="shared" si="0"/>
        <v>44</v>
      </c>
      <c r="B52" s="202"/>
      <c r="C52" s="203"/>
      <c r="D52" s="227" t="s">
        <v>728</v>
      </c>
      <c r="E52" s="205" t="s">
        <v>345</v>
      </c>
      <c r="F52" s="206">
        <v>1</v>
      </c>
      <c r="G52" s="514"/>
      <c r="H52" s="207">
        <f>F52*G52</f>
        <v>0</v>
      </c>
    </row>
    <row r="53" spans="1:8" ht="12">
      <c r="A53" s="183">
        <f t="shared" si="0"/>
        <v>45</v>
      </c>
      <c r="B53" s="202"/>
      <c r="C53" s="203"/>
      <c r="D53" s="227" t="s">
        <v>729</v>
      </c>
      <c r="E53" s="205" t="s">
        <v>345</v>
      </c>
      <c r="F53" s="206">
        <v>1</v>
      </c>
      <c r="G53" s="514"/>
      <c r="H53" s="207">
        <f>F53*G53</f>
        <v>0</v>
      </c>
    </row>
    <row r="54" spans="1:8" ht="13.5" thickBot="1">
      <c r="A54" s="183">
        <f>A53+1</f>
        <v>46</v>
      </c>
      <c r="B54" s="208"/>
      <c r="C54" s="209" t="s">
        <v>698</v>
      </c>
      <c r="D54" s="210" t="str">
        <f>CONCATENATE(C51," ",D51)</f>
        <v xml:space="preserve"> VRN + práce</v>
      </c>
      <c r="E54" s="211"/>
      <c r="F54" s="212"/>
      <c r="G54" s="212"/>
      <c r="H54" s="213">
        <f>SUM(H52:H53)</f>
        <v>0</v>
      </c>
    </row>
    <row r="55" spans="1:8" ht="13.5" thickBot="1">
      <c r="A55" s="183">
        <f>A54+1</f>
        <v>47</v>
      </c>
      <c r="B55" s="228"/>
      <c r="C55" s="229"/>
      <c r="D55" s="175"/>
      <c r="E55" s="230"/>
      <c r="F55" s="231"/>
      <c r="G55" s="231"/>
      <c r="H55" s="232">
        <f>H50+H13+H54</f>
        <v>0</v>
      </c>
    </row>
    <row r="56" spans="1:8" ht="12">
      <c r="A56" s="183">
        <f>A55+1</f>
        <v>48</v>
      </c>
      <c r="B56" s="228"/>
      <c r="C56" s="233"/>
      <c r="D56" s="175"/>
      <c r="E56" s="230"/>
      <c r="F56" s="231"/>
      <c r="G56" s="231"/>
      <c r="H56" s="234"/>
    </row>
    <row r="57" spans="1:8" ht="13.5" thickBot="1">
      <c r="A57" s="183">
        <f>A56+1</f>
        <v>49</v>
      </c>
      <c r="B57" s="235"/>
      <c r="C57" s="236" t="s">
        <v>730</v>
      </c>
      <c r="D57" s="236"/>
      <c r="E57" s="236"/>
      <c r="F57" s="236"/>
      <c r="G57" s="236"/>
      <c r="H57" s="237"/>
    </row>
    <row r="58" spans="1:6" ht="12">
      <c r="A58" s="183"/>
      <c r="D58" s="238"/>
      <c r="F58" s="165"/>
    </row>
    <row r="59" spans="1:6" ht="12">
      <c r="A59" s="183"/>
      <c r="F59" s="165"/>
    </row>
    <row r="60" spans="1:6" ht="12">
      <c r="A60" s="183"/>
      <c r="F60" s="165"/>
    </row>
    <row r="61" spans="1:6" ht="12">
      <c r="A61" s="183"/>
      <c r="F61" s="165"/>
    </row>
    <row r="62" spans="1:6" ht="12">
      <c r="A62" s="183"/>
      <c r="F62" s="165"/>
    </row>
    <row r="63" spans="1:6" ht="12">
      <c r="A63" s="183"/>
      <c r="F63" s="165"/>
    </row>
    <row r="64" spans="1:6" ht="12">
      <c r="A64" s="183"/>
      <c r="F64" s="165"/>
    </row>
    <row r="65" spans="1:6" ht="12">
      <c r="A65" s="183"/>
      <c r="F65" s="165"/>
    </row>
    <row r="66" spans="1:6" ht="12">
      <c r="A66" s="183"/>
      <c r="F66" s="165"/>
    </row>
    <row r="67" spans="1:6" ht="12">
      <c r="A67" s="183"/>
      <c r="F67" s="165"/>
    </row>
    <row r="68" spans="1:6" ht="12">
      <c r="A68" s="183"/>
      <c r="F68" s="165"/>
    </row>
    <row r="69" spans="1:6" ht="12">
      <c r="A69" s="183"/>
      <c r="F69" s="165"/>
    </row>
    <row r="70" spans="1:6" ht="12">
      <c r="A70" s="183"/>
      <c r="F70" s="165"/>
    </row>
    <row r="71" spans="1:6" ht="12">
      <c r="A71" s="183"/>
      <c r="F71" s="165"/>
    </row>
    <row r="72" spans="1:6" ht="12">
      <c r="A72" s="183"/>
      <c r="F72" s="165"/>
    </row>
    <row r="73" spans="1:6" ht="12">
      <c r="A73" s="183"/>
      <c r="F73" s="165"/>
    </row>
    <row r="74" spans="1:6" ht="12">
      <c r="A74" s="183"/>
      <c r="F74" s="165"/>
    </row>
    <row r="75" spans="1:6" ht="12">
      <c r="A75" s="183"/>
      <c r="F75" s="165"/>
    </row>
    <row r="76" spans="1:6" ht="12">
      <c r="A76" s="183"/>
      <c r="F76" s="165"/>
    </row>
    <row r="77" spans="1:8" ht="12">
      <c r="A77" s="183"/>
      <c r="B77" s="239"/>
      <c r="C77" s="239"/>
      <c r="D77" s="239"/>
      <c r="E77" s="239"/>
      <c r="F77" s="239"/>
      <c r="G77" s="239"/>
      <c r="H77" s="239"/>
    </row>
    <row r="78" spans="1:8" ht="12">
      <c r="A78" s="183"/>
      <c r="B78" s="239"/>
      <c r="C78" s="239"/>
      <c r="D78" s="239"/>
      <c r="E78" s="239"/>
      <c r="F78" s="239"/>
      <c r="G78" s="239"/>
      <c r="H78" s="239"/>
    </row>
    <row r="79" spans="2:8" ht="12">
      <c r="B79" s="239"/>
      <c r="C79" s="239"/>
      <c r="D79" s="239"/>
      <c r="E79" s="239"/>
      <c r="F79" s="239"/>
      <c r="G79" s="239"/>
      <c r="H79" s="239"/>
    </row>
    <row r="80" spans="2:8" ht="12">
      <c r="B80" s="239"/>
      <c r="C80" s="239"/>
      <c r="D80" s="239"/>
      <c r="E80" s="239"/>
      <c r="F80" s="239"/>
      <c r="G80" s="239"/>
      <c r="H80" s="239"/>
    </row>
    <row r="81" ht="12">
      <c r="F81" s="165"/>
    </row>
    <row r="82" ht="12">
      <c r="F82" s="165"/>
    </row>
    <row r="83" ht="12">
      <c r="F83" s="165"/>
    </row>
    <row r="84" ht="12">
      <c r="F84" s="165"/>
    </row>
    <row r="85" ht="12">
      <c r="F85" s="165"/>
    </row>
    <row r="86" ht="12">
      <c r="F86" s="165"/>
    </row>
    <row r="87" ht="12">
      <c r="F87" s="165"/>
    </row>
    <row r="88" ht="12">
      <c r="F88" s="165"/>
    </row>
    <row r="89" ht="12">
      <c r="F89" s="165"/>
    </row>
    <row r="90" ht="12">
      <c r="F90" s="165"/>
    </row>
    <row r="91" ht="12">
      <c r="F91" s="165"/>
    </row>
    <row r="92" ht="12">
      <c r="F92" s="165"/>
    </row>
    <row r="93" ht="12">
      <c r="F93" s="165"/>
    </row>
    <row r="94" ht="12">
      <c r="F94" s="165"/>
    </row>
    <row r="95" ht="12">
      <c r="F95" s="165"/>
    </row>
    <row r="96" ht="12">
      <c r="F96" s="165"/>
    </row>
    <row r="97" ht="12">
      <c r="F97" s="165"/>
    </row>
    <row r="98" ht="12">
      <c r="F98" s="165"/>
    </row>
    <row r="99" ht="12">
      <c r="F99" s="165"/>
    </row>
    <row r="100" ht="12">
      <c r="F100" s="165"/>
    </row>
    <row r="101" ht="12">
      <c r="F101" s="165"/>
    </row>
    <row r="102" ht="12">
      <c r="F102" s="165"/>
    </row>
    <row r="103" ht="12">
      <c r="F103" s="165"/>
    </row>
    <row r="104" ht="12">
      <c r="F104" s="165"/>
    </row>
    <row r="105" ht="12">
      <c r="F105" s="165"/>
    </row>
    <row r="106" ht="12">
      <c r="F106" s="165"/>
    </row>
    <row r="107" ht="12">
      <c r="F107" s="165"/>
    </row>
    <row r="108" ht="12">
      <c r="F108" s="165"/>
    </row>
    <row r="109" ht="12">
      <c r="F109" s="165"/>
    </row>
    <row r="110" ht="12">
      <c r="F110" s="165"/>
    </row>
    <row r="111" ht="12">
      <c r="F111" s="165"/>
    </row>
    <row r="112" spans="2:3" ht="12">
      <c r="B112" s="240"/>
      <c r="C112" s="240"/>
    </row>
    <row r="113" spans="2:8" ht="12">
      <c r="B113" s="239"/>
      <c r="C113" s="239"/>
      <c r="D113" s="242"/>
      <c r="E113" s="242"/>
      <c r="F113" s="243"/>
      <c r="G113" s="242"/>
      <c r="H113" s="244"/>
    </row>
    <row r="114" spans="2:8" ht="12">
      <c r="B114" s="245"/>
      <c r="C114" s="245"/>
      <c r="D114" s="239"/>
      <c r="E114" s="239"/>
      <c r="F114" s="246"/>
      <c r="G114" s="239"/>
      <c r="H114" s="239"/>
    </row>
    <row r="115" spans="2:8" ht="12">
      <c r="B115" s="239"/>
      <c r="C115" s="239"/>
      <c r="D115" s="239"/>
      <c r="E115" s="239"/>
      <c r="F115" s="246"/>
      <c r="G115" s="239"/>
      <c r="H115" s="239"/>
    </row>
    <row r="116" spans="2:8" ht="12">
      <c r="B116" s="239"/>
      <c r="C116" s="239"/>
      <c r="D116" s="239"/>
      <c r="E116" s="239"/>
      <c r="F116" s="246"/>
      <c r="G116" s="239"/>
      <c r="H116" s="239"/>
    </row>
    <row r="117" spans="2:8" ht="12">
      <c r="B117" s="239"/>
      <c r="C117" s="239"/>
      <c r="D117" s="239"/>
      <c r="E117" s="239"/>
      <c r="F117" s="246"/>
      <c r="G117" s="239"/>
      <c r="H117" s="239"/>
    </row>
    <row r="118" spans="2:8" ht="12">
      <c r="B118" s="239"/>
      <c r="C118" s="239"/>
      <c r="D118" s="239"/>
      <c r="E118" s="239"/>
      <c r="F118" s="246"/>
      <c r="G118" s="239"/>
      <c r="H118" s="239"/>
    </row>
    <row r="119" spans="2:8" ht="12">
      <c r="B119" s="239"/>
      <c r="C119" s="239"/>
      <c r="D119" s="239"/>
      <c r="E119" s="239"/>
      <c r="F119" s="246"/>
      <c r="G119" s="239"/>
      <c r="H119" s="239"/>
    </row>
    <row r="120" spans="2:8" ht="12">
      <c r="B120" s="239"/>
      <c r="C120" s="239"/>
      <c r="D120" s="239"/>
      <c r="E120" s="239"/>
      <c r="F120" s="246"/>
      <c r="G120" s="239"/>
      <c r="H120" s="239"/>
    </row>
    <row r="121" spans="2:8" ht="12">
      <c r="B121" s="239"/>
      <c r="C121" s="239"/>
      <c r="D121" s="239"/>
      <c r="E121" s="239"/>
      <c r="F121" s="246"/>
      <c r="G121" s="239"/>
      <c r="H121" s="239"/>
    </row>
    <row r="122" spans="2:8" ht="12">
      <c r="B122" s="239"/>
      <c r="C122" s="239"/>
      <c r="D122" s="239"/>
      <c r="E122" s="239"/>
      <c r="F122" s="246"/>
      <c r="G122" s="239"/>
      <c r="H122" s="239"/>
    </row>
    <row r="123" spans="2:8" ht="12">
      <c r="B123" s="239"/>
      <c r="C123" s="239"/>
      <c r="D123" s="239"/>
      <c r="E123" s="239"/>
      <c r="F123" s="246"/>
      <c r="G123" s="239"/>
      <c r="H123" s="239"/>
    </row>
    <row r="124" spans="2:8" ht="12">
      <c r="B124" s="239"/>
      <c r="C124" s="239"/>
      <c r="D124" s="239"/>
      <c r="E124" s="239"/>
      <c r="F124" s="246"/>
      <c r="G124" s="239"/>
      <c r="H124" s="239"/>
    </row>
    <row r="125" spans="2:8" ht="12">
      <c r="B125" s="239"/>
      <c r="C125" s="239"/>
      <c r="D125" s="239"/>
      <c r="E125" s="239"/>
      <c r="F125" s="246"/>
      <c r="G125" s="239"/>
      <c r="H125" s="239"/>
    </row>
    <row r="126" spans="2:8" ht="12">
      <c r="B126" s="239"/>
      <c r="C126" s="239"/>
      <c r="D126" s="239"/>
      <c r="E126" s="239"/>
      <c r="F126" s="246"/>
      <c r="G126" s="239"/>
      <c r="H126" s="239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W127"/>
  <sheetViews>
    <sheetView showGridLines="0" showZeros="0" zoomScaleSheetLayoutView="130" workbookViewId="0" topLeftCell="A1">
      <selection activeCell="V69" sqref="V69"/>
    </sheetView>
  </sheetViews>
  <sheetFormatPr defaultColWidth="9.140625" defaultRowHeight="12"/>
  <cols>
    <col min="1" max="1" width="5.28125" style="165" customWidth="1"/>
    <col min="2" max="2" width="4.421875" style="165" customWidth="1"/>
    <col min="3" max="3" width="14.140625" style="165" customWidth="1"/>
    <col min="4" max="4" width="109.140625" style="165" customWidth="1"/>
    <col min="5" max="5" width="5.28125" style="165" customWidth="1"/>
    <col min="6" max="6" width="10.7109375" style="241" customWidth="1"/>
    <col min="7" max="7" width="11.421875" style="165" customWidth="1"/>
    <col min="8" max="8" width="14.8515625" style="165" customWidth="1"/>
    <col min="9" max="9" width="11.8515625" style="165" bestFit="1" customWidth="1"/>
    <col min="10" max="16384" width="9.28125" style="165" customWidth="1"/>
  </cols>
  <sheetData>
    <row r="1" spans="2:8" ht="15.75">
      <c r="B1" s="322" t="s">
        <v>679</v>
      </c>
      <c r="C1" s="323"/>
      <c r="D1" s="323"/>
      <c r="E1" s="323"/>
      <c r="F1" s="323"/>
      <c r="G1" s="323"/>
      <c r="H1" s="324"/>
    </row>
    <row r="2" spans="2:8" ht="15.75" thickBot="1">
      <c r="B2" s="325" t="s">
        <v>680</v>
      </c>
      <c r="C2" s="326"/>
      <c r="D2" s="326"/>
      <c r="E2" s="326"/>
      <c r="F2" s="326"/>
      <c r="G2" s="326"/>
      <c r="H2" s="327"/>
    </row>
    <row r="3" spans="2:8" ht="13.5" thickTop="1">
      <c r="B3" s="328" t="s">
        <v>681</v>
      </c>
      <c r="C3" s="329"/>
      <c r="D3" s="166" t="s">
        <v>682</v>
      </c>
      <c r="E3" s="167"/>
      <c r="F3" s="168"/>
      <c r="G3" s="169"/>
      <c r="H3" s="170"/>
    </row>
    <row r="4" spans="2:8" ht="13.5" thickBot="1">
      <c r="B4" s="330" t="s">
        <v>683</v>
      </c>
      <c r="C4" s="331"/>
      <c r="D4" s="171" t="s">
        <v>684</v>
      </c>
      <c r="E4" s="172"/>
      <c r="F4" s="332"/>
      <c r="G4" s="332"/>
      <c r="H4" s="333"/>
    </row>
    <row r="5" spans="2:8" ht="13.5" thickTop="1">
      <c r="B5" s="173"/>
      <c r="C5" s="174"/>
      <c r="D5" s="175" t="s">
        <v>731</v>
      </c>
      <c r="E5" s="176"/>
      <c r="F5" s="177"/>
      <c r="G5" s="177"/>
      <c r="H5" s="178"/>
    </row>
    <row r="6" spans="2:8" ht="12">
      <c r="B6" s="179"/>
      <c r="C6" s="180"/>
      <c r="D6" s="180"/>
      <c r="E6" s="176"/>
      <c r="F6" s="181"/>
      <c r="G6" s="176"/>
      <c r="H6" s="182"/>
    </row>
    <row r="7" spans="1:8" ht="12.95" customHeight="1">
      <c r="A7" s="183" t="s">
        <v>686</v>
      </c>
      <c r="B7" s="184" t="s">
        <v>687</v>
      </c>
      <c r="C7" s="185" t="s">
        <v>688</v>
      </c>
      <c r="D7" s="185" t="s">
        <v>689</v>
      </c>
      <c r="E7" s="185" t="s">
        <v>133</v>
      </c>
      <c r="F7" s="186" t="s">
        <v>690</v>
      </c>
      <c r="G7" s="185" t="s">
        <v>691</v>
      </c>
      <c r="H7" s="187" t="s">
        <v>692</v>
      </c>
    </row>
    <row r="8" spans="1:8" ht="12.95" customHeight="1">
      <c r="A8" s="183"/>
      <c r="B8" s="188"/>
      <c r="C8" s="189" t="s">
        <v>144</v>
      </c>
      <c r="D8" s="190" t="s">
        <v>145</v>
      </c>
      <c r="E8" s="191"/>
      <c r="F8" s="192"/>
      <c r="G8" s="191"/>
      <c r="H8" s="193"/>
    </row>
    <row r="9" spans="1:12" ht="12.95" customHeight="1">
      <c r="A9" s="183">
        <v>1</v>
      </c>
      <c r="B9" s="194" t="s">
        <v>693</v>
      </c>
      <c r="C9" s="195" t="s">
        <v>82</v>
      </c>
      <c r="D9" s="196" t="s">
        <v>694</v>
      </c>
      <c r="E9" s="197"/>
      <c r="F9" s="198"/>
      <c r="G9" s="198"/>
      <c r="H9" s="199"/>
      <c r="I9" s="200"/>
      <c r="L9" s="201"/>
    </row>
    <row r="10" spans="1:101" ht="12.95" customHeight="1">
      <c r="A10" s="183">
        <f>A9+1</f>
        <v>2</v>
      </c>
      <c r="B10" s="202"/>
      <c r="C10" s="203"/>
      <c r="D10" s="204" t="s">
        <v>695</v>
      </c>
      <c r="E10" s="205" t="s">
        <v>345</v>
      </c>
      <c r="F10" s="206">
        <v>1</v>
      </c>
      <c r="G10" s="514"/>
      <c r="H10" s="207">
        <f>G10*F10</f>
        <v>0</v>
      </c>
      <c r="L10" s="201"/>
      <c r="AW10" s="165">
        <v>1</v>
      </c>
      <c r="AX10" s="165">
        <f>IF(AW10=1,H10,0)</f>
        <v>0</v>
      </c>
      <c r="AY10" s="165">
        <f>IF(AW10=2,H10,0)</f>
        <v>0</v>
      </c>
      <c r="AZ10" s="165">
        <f>IF(AW10=3,H10,0)</f>
        <v>0</v>
      </c>
      <c r="BA10" s="165">
        <f>IF(AW10=4,H10,0)</f>
        <v>0</v>
      </c>
      <c r="BB10" s="165">
        <f>IF(AW10=5,H10,0)</f>
        <v>0</v>
      </c>
      <c r="CW10" s="165">
        <v>0</v>
      </c>
    </row>
    <row r="11" spans="1:12" ht="12.95" customHeight="1">
      <c r="A11" s="183">
        <f>A10+1</f>
        <v>3</v>
      </c>
      <c r="B11" s="202"/>
      <c r="C11" s="203"/>
      <c r="D11" s="204" t="s">
        <v>696</v>
      </c>
      <c r="E11" s="205" t="s">
        <v>697</v>
      </c>
      <c r="F11" s="206">
        <v>1</v>
      </c>
      <c r="G11" s="514"/>
      <c r="H11" s="207">
        <f>G11*F11</f>
        <v>0</v>
      </c>
      <c r="L11" s="201"/>
    </row>
    <row r="12" spans="1:54" ht="12.95" customHeight="1">
      <c r="A12" s="183">
        <f aca="true" t="shared" si="0" ref="A12:A54">A11+1</f>
        <v>4</v>
      </c>
      <c r="B12" s="208"/>
      <c r="C12" s="209" t="s">
        <v>698</v>
      </c>
      <c r="D12" s="210" t="str">
        <f>CONCATENATE(C9," ",D9)</f>
        <v>1 Bourací práce prostupy</v>
      </c>
      <c r="E12" s="211"/>
      <c r="F12" s="212"/>
      <c r="G12" s="517"/>
      <c r="H12" s="213">
        <f>SUM(H10:H11)</f>
        <v>0</v>
      </c>
      <c r="L12" s="201"/>
      <c r="AX12" s="214">
        <f>SUM(AX9:AX10)</f>
        <v>0</v>
      </c>
      <c r="AY12" s="214">
        <f>SUM(AY9:AY10)</f>
        <v>0</v>
      </c>
      <c r="AZ12" s="214">
        <f>SUM(AZ9:AZ10)</f>
        <v>0</v>
      </c>
      <c r="BA12" s="214">
        <f>SUM(BA9:BA10)</f>
        <v>0</v>
      </c>
      <c r="BB12" s="214">
        <f>SUM(BB9:BB10)</f>
        <v>0</v>
      </c>
    </row>
    <row r="13" spans="1:54" ht="12.95" customHeight="1">
      <c r="A13" s="183">
        <f t="shared" si="0"/>
        <v>5</v>
      </c>
      <c r="B13" s="215"/>
      <c r="C13" s="216" t="s">
        <v>144</v>
      </c>
      <c r="D13" s="217" t="s">
        <v>699</v>
      </c>
      <c r="E13" s="218"/>
      <c r="F13" s="219"/>
      <c r="G13" s="518"/>
      <c r="H13" s="220">
        <f>H12</f>
        <v>0</v>
      </c>
      <c r="L13" s="201"/>
      <c r="AX13" s="214"/>
      <c r="AY13" s="214"/>
      <c r="AZ13" s="214"/>
      <c r="BA13" s="214"/>
      <c r="BB13" s="214"/>
    </row>
    <row r="14" spans="1:54" ht="12.95" customHeight="1">
      <c r="A14" s="183">
        <f t="shared" si="0"/>
        <v>6</v>
      </c>
      <c r="B14" s="221"/>
      <c r="C14" s="189" t="s">
        <v>216</v>
      </c>
      <c r="D14" s="190" t="s">
        <v>217</v>
      </c>
      <c r="E14" s="222"/>
      <c r="F14" s="223"/>
      <c r="G14" s="516"/>
      <c r="H14" s="224"/>
      <c r="L14" s="201"/>
      <c r="AX14" s="214"/>
      <c r="AY14" s="214"/>
      <c r="AZ14" s="214"/>
      <c r="BA14" s="214"/>
      <c r="BB14" s="214"/>
    </row>
    <row r="15" spans="1:12" ht="12.95" customHeight="1">
      <c r="A15" s="183">
        <f t="shared" si="0"/>
        <v>7</v>
      </c>
      <c r="B15" s="194" t="s">
        <v>693</v>
      </c>
      <c r="C15" s="195" t="s">
        <v>155</v>
      </c>
      <c r="D15" s="196" t="s">
        <v>700</v>
      </c>
      <c r="E15" s="197"/>
      <c r="F15" s="198"/>
      <c r="G15" s="515"/>
      <c r="H15" s="199"/>
      <c r="I15" s="200"/>
      <c r="L15" s="201"/>
    </row>
    <row r="16" spans="1:12" ht="12.95" customHeight="1">
      <c r="A16" s="183">
        <f t="shared" si="0"/>
        <v>8</v>
      </c>
      <c r="B16" s="194"/>
      <c r="C16" s="195"/>
      <c r="D16" s="225" t="s">
        <v>701</v>
      </c>
      <c r="E16" s="205" t="s">
        <v>184</v>
      </c>
      <c r="F16" s="206">
        <v>1</v>
      </c>
      <c r="G16" s="514"/>
      <c r="H16" s="207">
        <f>F16*G16</f>
        <v>0</v>
      </c>
      <c r="I16" s="200"/>
      <c r="L16" s="201"/>
    </row>
    <row r="17" spans="1:12" ht="12.95" customHeight="1">
      <c r="A17" s="183">
        <f t="shared" si="0"/>
        <v>9</v>
      </c>
      <c r="B17" s="194"/>
      <c r="C17" s="195"/>
      <c r="D17" s="225" t="s">
        <v>702</v>
      </c>
      <c r="E17" s="205" t="s">
        <v>184</v>
      </c>
      <c r="F17" s="206">
        <v>2</v>
      </c>
      <c r="G17" s="514"/>
      <c r="H17" s="207">
        <f>F17*G17</f>
        <v>0</v>
      </c>
      <c r="I17" s="200"/>
      <c r="L17" s="201"/>
    </row>
    <row r="18" spans="1:12" ht="12.95" customHeight="1">
      <c r="A18" s="183">
        <f t="shared" si="0"/>
        <v>10</v>
      </c>
      <c r="B18" s="194"/>
      <c r="C18" s="195"/>
      <c r="D18" s="225" t="s">
        <v>703</v>
      </c>
      <c r="E18" s="205" t="s">
        <v>184</v>
      </c>
      <c r="F18" s="206">
        <f>SUM(F16:F17)</f>
        <v>3</v>
      </c>
      <c r="G18" s="514"/>
      <c r="H18" s="207">
        <f>F18*G18</f>
        <v>0</v>
      </c>
      <c r="I18" s="200"/>
      <c r="L18" s="201"/>
    </row>
    <row r="19" spans="1:12" ht="12.95" customHeight="1">
      <c r="A19" s="183">
        <f t="shared" si="0"/>
        <v>11</v>
      </c>
      <c r="B19" s="194"/>
      <c r="C19" s="195"/>
      <c r="D19" s="225" t="s">
        <v>704</v>
      </c>
      <c r="E19" s="205" t="s">
        <v>231</v>
      </c>
      <c r="F19" s="206">
        <v>1</v>
      </c>
      <c r="G19" s="514"/>
      <c r="H19" s="207">
        <f>G19*F19</f>
        <v>0</v>
      </c>
      <c r="I19" s="200"/>
      <c r="L19" s="201"/>
    </row>
    <row r="20" spans="1:12" ht="12.95" customHeight="1">
      <c r="A20" s="183">
        <f t="shared" si="0"/>
        <v>12</v>
      </c>
      <c r="B20" s="194"/>
      <c r="C20" s="209" t="s">
        <v>698</v>
      </c>
      <c r="D20" s="210" t="str">
        <f>CONCATENATE(C15," ",D15)</f>
        <v>2 Trubní vedení - vnitřní ležatá kanalizace splašková</v>
      </c>
      <c r="E20" s="211"/>
      <c r="F20" s="212"/>
      <c r="G20" s="517"/>
      <c r="H20" s="213">
        <f>SUM(H16:H19)</f>
        <v>0</v>
      </c>
      <c r="I20" s="200"/>
      <c r="L20" s="201"/>
    </row>
    <row r="21" spans="1:12" ht="12.95" customHeight="1">
      <c r="A21" s="183">
        <f t="shared" si="0"/>
        <v>13</v>
      </c>
      <c r="B21" s="194"/>
      <c r="C21" s="195" t="s">
        <v>154</v>
      </c>
      <c r="D21" s="196" t="s">
        <v>705</v>
      </c>
      <c r="E21" s="197"/>
      <c r="F21" s="198"/>
      <c r="G21" s="515"/>
      <c r="H21" s="199"/>
      <c r="I21" s="200"/>
      <c r="L21" s="201"/>
    </row>
    <row r="22" spans="1:12" ht="12.95" customHeight="1">
      <c r="A22" s="183">
        <f t="shared" si="0"/>
        <v>14</v>
      </c>
      <c r="B22" s="194"/>
      <c r="C22" s="195"/>
      <c r="D22" s="225" t="s">
        <v>706</v>
      </c>
      <c r="E22" s="205" t="s">
        <v>184</v>
      </c>
      <c r="F22" s="206">
        <v>1</v>
      </c>
      <c r="G22" s="514"/>
      <c r="H22" s="207">
        <f>F22*G22</f>
        <v>0</v>
      </c>
      <c r="I22" s="200"/>
      <c r="L22" s="201"/>
    </row>
    <row r="23" spans="1:12" ht="12.95" customHeight="1">
      <c r="A23" s="183">
        <f t="shared" si="0"/>
        <v>15</v>
      </c>
      <c r="B23" s="194"/>
      <c r="C23" s="195"/>
      <c r="D23" s="225" t="s">
        <v>707</v>
      </c>
      <c r="E23" s="205" t="s">
        <v>184</v>
      </c>
      <c r="F23" s="206">
        <v>3</v>
      </c>
      <c r="G23" s="514"/>
      <c r="H23" s="207">
        <f>F23*G23</f>
        <v>0</v>
      </c>
      <c r="I23" s="200"/>
      <c r="L23" s="201"/>
    </row>
    <row r="24" spans="1:12" ht="12.95" customHeight="1">
      <c r="A24" s="183">
        <f t="shared" si="0"/>
        <v>16</v>
      </c>
      <c r="B24" s="194"/>
      <c r="C24" s="195"/>
      <c r="D24" s="225" t="s">
        <v>703</v>
      </c>
      <c r="E24" s="205" t="s">
        <v>184</v>
      </c>
      <c r="F24" s="206">
        <f>SUM(F22:F23)</f>
        <v>4</v>
      </c>
      <c r="G24" s="514"/>
      <c r="H24" s="207">
        <f>F24*G24</f>
        <v>0</v>
      </c>
      <c r="I24" s="200"/>
      <c r="L24" s="201"/>
    </row>
    <row r="25" spans="1:12" ht="12.95" customHeight="1">
      <c r="A25" s="183">
        <f t="shared" si="0"/>
        <v>17</v>
      </c>
      <c r="B25" s="194"/>
      <c r="C25" s="195"/>
      <c r="D25" s="225" t="s">
        <v>704</v>
      </c>
      <c r="E25" s="205" t="s">
        <v>231</v>
      </c>
      <c r="F25" s="206">
        <v>1</v>
      </c>
      <c r="G25" s="514"/>
      <c r="H25" s="207">
        <f>F25*G25</f>
        <v>0</v>
      </c>
      <c r="I25" s="200"/>
      <c r="L25" s="201"/>
    </row>
    <row r="26" spans="1:12" ht="12.95" customHeight="1">
      <c r="A26" s="183">
        <f t="shared" si="0"/>
        <v>18</v>
      </c>
      <c r="B26" s="194"/>
      <c r="C26" s="209" t="s">
        <v>698</v>
      </c>
      <c r="D26" s="210" t="str">
        <f>CONCATENATE(C21," ",D21)</f>
        <v>4 Trubní vedení - vnitřní připojovací a stoupací gravitační kanalizace</v>
      </c>
      <c r="E26" s="211"/>
      <c r="F26" s="212"/>
      <c r="G26" s="517"/>
      <c r="H26" s="213">
        <f>SUM(H22:H25)</f>
        <v>0</v>
      </c>
      <c r="I26" s="200"/>
      <c r="L26" s="201"/>
    </row>
    <row r="27" spans="1:12" ht="12.95" customHeight="1">
      <c r="A27" s="183">
        <f t="shared" si="0"/>
        <v>19</v>
      </c>
      <c r="B27" s="194"/>
      <c r="C27" s="195" t="s">
        <v>173</v>
      </c>
      <c r="D27" s="196" t="s">
        <v>708</v>
      </c>
      <c r="E27" s="197"/>
      <c r="F27" s="198"/>
      <c r="G27" s="515"/>
      <c r="H27" s="199"/>
      <c r="I27" s="200"/>
      <c r="L27" s="201"/>
    </row>
    <row r="28" spans="1:12" ht="12.95" customHeight="1">
      <c r="A28" s="183">
        <f t="shared" si="0"/>
        <v>20</v>
      </c>
      <c r="B28" s="194"/>
      <c r="C28" s="195"/>
      <c r="D28" s="225" t="s">
        <v>709</v>
      </c>
      <c r="E28" s="205" t="s">
        <v>345</v>
      </c>
      <c r="F28" s="206">
        <v>1</v>
      </c>
      <c r="G28" s="514"/>
      <c r="H28" s="207">
        <f>F28*G28</f>
        <v>0</v>
      </c>
      <c r="I28" s="200"/>
      <c r="L28" s="201"/>
    </row>
    <row r="29" spans="1:12" ht="12.95" customHeight="1">
      <c r="A29" s="183">
        <f t="shared" si="0"/>
        <v>21</v>
      </c>
      <c r="B29" s="194"/>
      <c r="C29" s="195"/>
      <c r="D29" s="225" t="s">
        <v>710</v>
      </c>
      <c r="E29" s="205" t="s">
        <v>345</v>
      </c>
      <c r="F29" s="206">
        <v>2</v>
      </c>
      <c r="G29" s="514"/>
      <c r="H29" s="207">
        <f>F29*G29</f>
        <v>0</v>
      </c>
      <c r="I29" s="200"/>
      <c r="L29" s="201"/>
    </row>
    <row r="30" spans="1:12" ht="12.95" customHeight="1">
      <c r="A30" s="183">
        <f t="shared" si="0"/>
        <v>22</v>
      </c>
      <c r="B30" s="194"/>
      <c r="C30" s="195"/>
      <c r="D30" s="225" t="s">
        <v>711</v>
      </c>
      <c r="E30" s="205" t="s">
        <v>345</v>
      </c>
      <c r="F30" s="206">
        <v>1</v>
      </c>
      <c r="G30" s="514"/>
      <c r="H30" s="207">
        <f>F30*G30</f>
        <v>0</v>
      </c>
      <c r="I30" s="200"/>
      <c r="L30" s="201"/>
    </row>
    <row r="31" spans="1:12" ht="12.95" customHeight="1">
      <c r="A31" s="183">
        <f t="shared" si="0"/>
        <v>23</v>
      </c>
      <c r="B31" s="194"/>
      <c r="C31" s="195"/>
      <c r="D31" s="225" t="s">
        <v>704</v>
      </c>
      <c r="E31" s="205" t="s">
        <v>231</v>
      </c>
      <c r="F31" s="206">
        <v>1</v>
      </c>
      <c r="G31" s="514"/>
      <c r="H31" s="207">
        <f>F31*G31</f>
        <v>0</v>
      </c>
      <c r="I31" s="200"/>
      <c r="L31" s="201"/>
    </row>
    <row r="32" spans="1:12" ht="12.95" customHeight="1">
      <c r="A32" s="183">
        <f t="shared" si="0"/>
        <v>24</v>
      </c>
      <c r="B32" s="194"/>
      <c r="C32" s="209" t="s">
        <v>698</v>
      </c>
      <c r="D32" s="210" t="str">
        <f>CONCATENATE(C27," ",D27)</f>
        <v>5 Trubní vedení - kanalizace tvarovky, armatury, výpustky</v>
      </c>
      <c r="E32" s="211"/>
      <c r="F32" s="212"/>
      <c r="G32" s="517"/>
      <c r="H32" s="213">
        <f>SUM(H28:H31)</f>
        <v>0</v>
      </c>
      <c r="I32" s="200"/>
      <c r="L32" s="201"/>
    </row>
    <row r="33" spans="1:12" ht="12.95" customHeight="1">
      <c r="A33" s="183">
        <f t="shared" si="0"/>
        <v>25</v>
      </c>
      <c r="B33" s="194"/>
      <c r="C33" s="195" t="s">
        <v>186</v>
      </c>
      <c r="D33" s="196" t="s">
        <v>712</v>
      </c>
      <c r="E33" s="197"/>
      <c r="F33" s="198"/>
      <c r="G33" s="515"/>
      <c r="H33" s="199"/>
      <c r="I33" s="200"/>
      <c r="L33" s="201"/>
    </row>
    <row r="34" spans="1:12" ht="12.95" customHeight="1">
      <c r="A34" s="183">
        <f t="shared" si="0"/>
        <v>26</v>
      </c>
      <c r="B34" s="194"/>
      <c r="C34" s="195"/>
      <c r="D34" s="225" t="s">
        <v>713</v>
      </c>
      <c r="E34" s="205" t="s">
        <v>184</v>
      </c>
      <c r="F34" s="206">
        <v>5</v>
      </c>
      <c r="G34" s="514"/>
      <c r="H34" s="207">
        <f>F34*G34</f>
        <v>0</v>
      </c>
      <c r="I34" s="200"/>
      <c r="L34" s="201"/>
    </row>
    <row r="35" spans="1:12" ht="12.95" customHeight="1">
      <c r="A35" s="183">
        <f t="shared" si="0"/>
        <v>27</v>
      </c>
      <c r="B35" s="194"/>
      <c r="C35" s="195"/>
      <c r="D35" s="225" t="s">
        <v>714</v>
      </c>
      <c r="E35" s="205" t="s">
        <v>184</v>
      </c>
      <c r="F35" s="206">
        <v>4</v>
      </c>
      <c r="G35" s="514"/>
      <c r="H35" s="207">
        <f>F35*G35</f>
        <v>0</v>
      </c>
      <c r="I35" s="200"/>
      <c r="L35" s="201"/>
    </row>
    <row r="36" spans="1:12" ht="12.95" customHeight="1">
      <c r="A36" s="183">
        <f t="shared" si="0"/>
        <v>28</v>
      </c>
      <c r="B36" s="194"/>
      <c r="C36" s="195"/>
      <c r="D36" s="225" t="s">
        <v>715</v>
      </c>
      <c r="E36" s="205" t="s">
        <v>184</v>
      </c>
      <c r="F36" s="206">
        <f>SUM(F34:F35)</f>
        <v>9</v>
      </c>
      <c r="G36" s="514"/>
      <c r="H36" s="207">
        <f aca="true" t="shared" si="1" ref="H36:H41">F36*G36</f>
        <v>0</v>
      </c>
      <c r="I36" s="200"/>
      <c r="L36" s="201"/>
    </row>
    <row r="37" spans="1:12" ht="12.95" customHeight="1">
      <c r="A37" s="183">
        <f t="shared" si="0"/>
        <v>29</v>
      </c>
      <c r="B37" s="194"/>
      <c r="C37" s="195"/>
      <c r="D37" s="225" t="s">
        <v>716</v>
      </c>
      <c r="E37" s="205" t="s">
        <v>184</v>
      </c>
      <c r="F37" s="206">
        <f>F36</f>
        <v>9</v>
      </c>
      <c r="G37" s="514"/>
      <c r="H37" s="207">
        <f t="shared" si="1"/>
        <v>0</v>
      </c>
      <c r="I37" s="200"/>
      <c r="L37" s="201"/>
    </row>
    <row r="38" spans="1:12" ht="12.95" customHeight="1">
      <c r="A38" s="183">
        <f>A37+1</f>
        <v>30</v>
      </c>
      <c r="B38" s="194"/>
      <c r="C38" s="195"/>
      <c r="D38" s="225" t="s">
        <v>717</v>
      </c>
      <c r="E38" s="205" t="s">
        <v>184</v>
      </c>
      <c r="F38" s="206">
        <f>F37</f>
        <v>9</v>
      </c>
      <c r="G38" s="514"/>
      <c r="H38" s="207">
        <f t="shared" si="1"/>
        <v>0</v>
      </c>
      <c r="I38" s="200"/>
      <c r="L38" s="201"/>
    </row>
    <row r="39" spans="1:12" ht="12.95" customHeight="1">
      <c r="A39" s="183">
        <f aca="true" t="shared" si="2" ref="A39:A48">A38+1</f>
        <v>31</v>
      </c>
      <c r="B39" s="194"/>
      <c r="C39" s="195"/>
      <c r="D39" s="225" t="s">
        <v>711</v>
      </c>
      <c r="E39" s="205" t="s">
        <v>345</v>
      </c>
      <c r="F39" s="206">
        <v>2</v>
      </c>
      <c r="G39" s="514"/>
      <c r="H39" s="207">
        <f t="shared" si="1"/>
        <v>0</v>
      </c>
      <c r="I39" s="200"/>
      <c r="L39" s="201"/>
    </row>
    <row r="40" spans="1:12" ht="12.95" customHeight="1">
      <c r="A40" s="183">
        <f t="shared" si="2"/>
        <v>32</v>
      </c>
      <c r="B40" s="194"/>
      <c r="C40" s="195"/>
      <c r="D40" s="225" t="s">
        <v>718</v>
      </c>
      <c r="E40" s="205" t="s">
        <v>719</v>
      </c>
      <c r="F40" s="206">
        <v>1</v>
      </c>
      <c r="G40" s="514"/>
      <c r="H40" s="207">
        <f t="shared" si="1"/>
        <v>0</v>
      </c>
      <c r="I40" s="200"/>
      <c r="L40" s="201"/>
    </row>
    <row r="41" spans="1:12" ht="12.95" customHeight="1">
      <c r="A41" s="183">
        <f t="shared" si="2"/>
        <v>33</v>
      </c>
      <c r="B41" s="194"/>
      <c r="C41" s="195"/>
      <c r="D41" s="225" t="s">
        <v>704</v>
      </c>
      <c r="E41" s="205" t="s">
        <v>231</v>
      </c>
      <c r="F41" s="206">
        <v>1</v>
      </c>
      <c r="G41" s="514"/>
      <c r="H41" s="207">
        <f t="shared" si="1"/>
        <v>0</v>
      </c>
      <c r="I41" s="200"/>
      <c r="L41" s="201"/>
    </row>
    <row r="42" spans="1:12" ht="12.95" customHeight="1">
      <c r="A42" s="183">
        <f t="shared" si="2"/>
        <v>34</v>
      </c>
      <c r="B42" s="194"/>
      <c r="C42" s="209" t="s">
        <v>698</v>
      </c>
      <c r="D42" s="210" t="str">
        <f>CONCATENATE(C33," ",D33)</f>
        <v>8 Trubní vedení - vnitřní rozvod studené vody a teplé vody</v>
      </c>
      <c r="E42" s="211"/>
      <c r="F42" s="212"/>
      <c r="G42" s="517"/>
      <c r="H42" s="213">
        <f>SUM(H34:H41)</f>
        <v>0</v>
      </c>
      <c r="I42" s="200"/>
      <c r="L42" s="201"/>
    </row>
    <row r="43" spans="1:12" ht="12.95" customHeight="1">
      <c r="A43" s="183">
        <f t="shared" si="2"/>
        <v>35</v>
      </c>
      <c r="B43" s="194"/>
      <c r="C43" s="195" t="s">
        <v>164</v>
      </c>
      <c r="D43" s="196" t="s">
        <v>720</v>
      </c>
      <c r="E43" s="197"/>
      <c r="F43" s="198"/>
      <c r="G43" s="515"/>
      <c r="H43" s="199"/>
      <c r="I43" s="200"/>
      <c r="L43" s="201"/>
    </row>
    <row r="44" spans="1:12" ht="12.95" customHeight="1">
      <c r="A44" s="183">
        <f t="shared" si="2"/>
        <v>36</v>
      </c>
      <c r="B44" s="194"/>
      <c r="C44" s="195"/>
      <c r="D44" s="225" t="s">
        <v>721</v>
      </c>
      <c r="E44" s="205" t="s">
        <v>345</v>
      </c>
      <c r="F44" s="206">
        <v>3</v>
      </c>
      <c r="G44" s="514"/>
      <c r="H44" s="207">
        <f aca="true" t="shared" si="3" ref="H44:H49">F44*G44</f>
        <v>0</v>
      </c>
      <c r="I44" s="200"/>
      <c r="L44" s="201"/>
    </row>
    <row r="45" spans="1:12" ht="12.95" customHeight="1">
      <c r="A45" s="183">
        <f t="shared" si="2"/>
        <v>37</v>
      </c>
      <c r="B45" s="194"/>
      <c r="C45" s="195"/>
      <c r="D45" s="225" t="s">
        <v>722</v>
      </c>
      <c r="E45" s="205" t="s">
        <v>345</v>
      </c>
      <c r="F45" s="206">
        <v>2</v>
      </c>
      <c r="G45" s="514"/>
      <c r="H45" s="207">
        <f t="shared" si="3"/>
        <v>0</v>
      </c>
      <c r="I45" s="200"/>
      <c r="L45" s="201"/>
    </row>
    <row r="46" spans="1:12" ht="12.95" customHeight="1">
      <c r="A46" s="183">
        <f t="shared" si="2"/>
        <v>38</v>
      </c>
      <c r="B46" s="194"/>
      <c r="C46" s="195"/>
      <c r="D46" s="225" t="s">
        <v>723</v>
      </c>
      <c r="E46" s="205" t="s">
        <v>345</v>
      </c>
      <c r="F46" s="206">
        <v>5</v>
      </c>
      <c r="G46" s="514"/>
      <c r="H46" s="207">
        <f t="shared" si="3"/>
        <v>0</v>
      </c>
      <c r="I46" s="200"/>
      <c r="L46" s="201"/>
    </row>
    <row r="47" spans="1:12" ht="12.95" customHeight="1">
      <c r="A47" s="183">
        <f t="shared" si="2"/>
        <v>39</v>
      </c>
      <c r="B47" s="194"/>
      <c r="C47" s="195"/>
      <c r="D47" s="225" t="s">
        <v>732</v>
      </c>
      <c r="E47" s="205" t="s">
        <v>733</v>
      </c>
      <c r="F47" s="206">
        <v>1</v>
      </c>
      <c r="G47" s="514"/>
      <c r="H47" s="207">
        <f t="shared" si="3"/>
        <v>0</v>
      </c>
      <c r="I47" s="200"/>
      <c r="L47" s="201"/>
    </row>
    <row r="48" spans="1:12" ht="12.95" customHeight="1">
      <c r="A48" s="183">
        <f t="shared" si="2"/>
        <v>40</v>
      </c>
      <c r="B48" s="194"/>
      <c r="C48" s="195"/>
      <c r="D48" s="225" t="s">
        <v>724</v>
      </c>
      <c r="E48" s="205" t="s">
        <v>345</v>
      </c>
      <c r="F48" s="206">
        <v>3</v>
      </c>
      <c r="G48" s="514"/>
      <c r="H48" s="207">
        <f t="shared" si="3"/>
        <v>0</v>
      </c>
      <c r="I48" s="200"/>
      <c r="L48" s="201"/>
    </row>
    <row r="49" spans="1:12" ht="12.95" customHeight="1">
      <c r="A49" s="183">
        <f t="shared" si="0"/>
        <v>41</v>
      </c>
      <c r="B49" s="194"/>
      <c r="C49" s="195"/>
      <c r="D49" s="225" t="s">
        <v>725</v>
      </c>
      <c r="E49" s="205" t="s">
        <v>231</v>
      </c>
      <c r="F49" s="206">
        <v>1</v>
      </c>
      <c r="G49" s="514"/>
      <c r="H49" s="207">
        <f t="shared" si="3"/>
        <v>0</v>
      </c>
      <c r="I49" s="200"/>
      <c r="L49" s="201"/>
    </row>
    <row r="50" spans="1:12" ht="12.95" customHeight="1">
      <c r="A50" s="183">
        <f t="shared" si="0"/>
        <v>42</v>
      </c>
      <c r="B50" s="194"/>
      <c r="C50" s="209" t="s">
        <v>698</v>
      </c>
      <c r="D50" s="210" t="str">
        <f>CONCATENATE(C43," ",D43)</f>
        <v>9 Trubní vedení - vodovod armatury, zařízení</v>
      </c>
      <c r="E50" s="211"/>
      <c r="F50" s="212"/>
      <c r="G50" s="517"/>
      <c r="H50" s="213">
        <f>SUM(H44:H49)</f>
        <v>0</v>
      </c>
      <c r="I50" s="200"/>
      <c r="L50" s="201"/>
    </row>
    <row r="51" spans="1:12" ht="12.95" customHeight="1">
      <c r="A51" s="183">
        <f t="shared" si="0"/>
        <v>43</v>
      </c>
      <c r="B51" s="221"/>
      <c r="C51" s="189" t="s">
        <v>216</v>
      </c>
      <c r="D51" s="226" t="s">
        <v>726</v>
      </c>
      <c r="E51" s="222"/>
      <c r="F51" s="223"/>
      <c r="G51" s="516"/>
      <c r="H51" s="224">
        <f>H50+H42+H32+H26+H20</f>
        <v>0</v>
      </c>
      <c r="I51" s="200"/>
      <c r="L51" s="201"/>
    </row>
    <row r="52" spans="1:8" ht="12">
      <c r="A52" s="183">
        <f t="shared" si="0"/>
        <v>44</v>
      </c>
      <c r="B52" s="194" t="s">
        <v>693</v>
      </c>
      <c r="C52" s="195"/>
      <c r="D52" s="196" t="s">
        <v>727</v>
      </c>
      <c r="E52" s="197"/>
      <c r="F52" s="198"/>
      <c r="G52" s="515"/>
      <c r="H52" s="199"/>
    </row>
    <row r="53" spans="1:8" ht="12">
      <c r="A53" s="183">
        <f t="shared" si="0"/>
        <v>45</v>
      </c>
      <c r="B53" s="202"/>
      <c r="C53" s="203"/>
      <c r="D53" s="227" t="s">
        <v>728</v>
      </c>
      <c r="E53" s="205" t="s">
        <v>345</v>
      </c>
      <c r="F53" s="206">
        <v>1</v>
      </c>
      <c r="G53" s="514"/>
      <c r="H53" s="207">
        <f>F53*G53</f>
        <v>0</v>
      </c>
    </row>
    <row r="54" spans="1:8" ht="12">
      <c r="A54" s="183">
        <f t="shared" si="0"/>
        <v>46</v>
      </c>
      <c r="B54" s="202"/>
      <c r="C54" s="203"/>
      <c r="D54" s="227" t="s">
        <v>729</v>
      </c>
      <c r="E54" s="205" t="s">
        <v>345</v>
      </c>
      <c r="F54" s="206">
        <v>1</v>
      </c>
      <c r="G54" s="514"/>
      <c r="H54" s="207">
        <f>F54*G54</f>
        <v>0</v>
      </c>
    </row>
    <row r="55" spans="1:8" ht="13.5" thickBot="1">
      <c r="A55" s="183">
        <f>A54+1</f>
        <v>47</v>
      </c>
      <c r="B55" s="208"/>
      <c r="C55" s="209" t="s">
        <v>698</v>
      </c>
      <c r="D55" s="210" t="str">
        <f>CONCATENATE(C52," ",D52)</f>
        <v xml:space="preserve"> VRN + práce</v>
      </c>
      <c r="E55" s="211"/>
      <c r="F55" s="212"/>
      <c r="G55" s="212"/>
      <c r="H55" s="213">
        <f>SUM(H53:H54)</f>
        <v>0</v>
      </c>
    </row>
    <row r="56" spans="1:8" ht="13.5" thickBot="1">
      <c r="A56" s="183">
        <f>A55+1</f>
        <v>48</v>
      </c>
      <c r="B56" s="228"/>
      <c r="C56" s="229"/>
      <c r="D56" s="175"/>
      <c r="E56" s="230"/>
      <c r="F56" s="231"/>
      <c r="G56" s="231"/>
      <c r="H56" s="232">
        <f>H51+H13+H55</f>
        <v>0</v>
      </c>
    </row>
    <row r="57" spans="1:8" ht="12">
      <c r="A57" s="183">
        <f>A56+1</f>
        <v>49</v>
      </c>
      <c r="B57" s="228"/>
      <c r="C57" s="233"/>
      <c r="D57" s="175"/>
      <c r="E57" s="230"/>
      <c r="F57" s="231"/>
      <c r="G57" s="231"/>
      <c r="H57" s="234"/>
    </row>
    <row r="58" spans="1:8" ht="13.5" thickBot="1">
      <c r="A58" s="183">
        <f>A57+1</f>
        <v>50</v>
      </c>
      <c r="B58" s="235"/>
      <c r="C58" s="236" t="s">
        <v>730</v>
      </c>
      <c r="D58" s="236"/>
      <c r="E58" s="236"/>
      <c r="F58" s="236"/>
      <c r="G58" s="236"/>
      <c r="H58" s="237"/>
    </row>
    <row r="59" spans="1:6" ht="12">
      <c r="A59" s="183"/>
      <c r="D59" s="238"/>
      <c r="F59" s="165"/>
    </row>
    <row r="60" spans="1:6" ht="12">
      <c r="A60" s="183"/>
      <c r="F60" s="165"/>
    </row>
    <row r="61" spans="1:6" ht="12">
      <c r="A61" s="183"/>
      <c r="F61" s="165"/>
    </row>
    <row r="62" spans="1:6" ht="12">
      <c r="A62" s="183"/>
      <c r="F62" s="165"/>
    </row>
    <row r="63" spans="1:6" ht="12">
      <c r="A63" s="183"/>
      <c r="F63" s="165"/>
    </row>
    <row r="64" spans="1:6" ht="12">
      <c r="A64" s="183"/>
      <c r="F64" s="165"/>
    </row>
    <row r="65" spans="1:6" ht="12">
      <c r="A65" s="183"/>
      <c r="F65" s="165"/>
    </row>
    <row r="66" spans="1:6" ht="12">
      <c r="A66" s="183"/>
      <c r="F66" s="165"/>
    </row>
    <row r="67" spans="1:6" ht="12">
      <c r="A67" s="183"/>
      <c r="F67" s="165"/>
    </row>
    <row r="68" spans="1:6" ht="12">
      <c r="A68" s="183"/>
      <c r="F68" s="165"/>
    </row>
    <row r="69" spans="1:6" ht="12">
      <c r="A69" s="183"/>
      <c r="F69" s="165"/>
    </row>
    <row r="70" spans="1:6" ht="12">
      <c r="A70" s="183"/>
      <c r="F70" s="165"/>
    </row>
    <row r="71" spans="1:6" ht="12">
      <c r="A71" s="183"/>
      <c r="F71" s="165"/>
    </row>
    <row r="72" spans="1:6" ht="12">
      <c r="A72" s="183"/>
      <c r="F72" s="165"/>
    </row>
    <row r="73" spans="1:6" ht="12">
      <c r="A73" s="183"/>
      <c r="F73" s="165"/>
    </row>
    <row r="74" spans="1:6" ht="12">
      <c r="A74" s="183"/>
      <c r="F74" s="165"/>
    </row>
    <row r="75" spans="1:6" ht="12">
      <c r="A75" s="183"/>
      <c r="F75" s="165"/>
    </row>
    <row r="76" spans="1:6" ht="12">
      <c r="A76" s="183"/>
      <c r="F76" s="165"/>
    </row>
    <row r="77" spans="1:6" ht="12">
      <c r="A77" s="183"/>
      <c r="F77" s="165"/>
    </row>
    <row r="78" spans="1:8" ht="12">
      <c r="A78" s="183"/>
      <c r="B78" s="239"/>
      <c r="C78" s="239"/>
      <c r="D78" s="239"/>
      <c r="E78" s="239"/>
      <c r="F78" s="239"/>
      <c r="G78" s="239"/>
      <c r="H78" s="239"/>
    </row>
    <row r="79" spans="1:8" ht="12">
      <c r="A79" s="183"/>
      <c r="B79" s="239"/>
      <c r="C79" s="239"/>
      <c r="D79" s="239"/>
      <c r="E79" s="239"/>
      <c r="F79" s="239"/>
      <c r="G79" s="239"/>
      <c r="H79" s="239"/>
    </row>
    <row r="80" spans="2:8" ht="12">
      <c r="B80" s="239"/>
      <c r="C80" s="239"/>
      <c r="D80" s="239"/>
      <c r="E80" s="239"/>
      <c r="F80" s="239"/>
      <c r="G80" s="239"/>
      <c r="H80" s="239"/>
    </row>
    <row r="81" spans="2:8" ht="12">
      <c r="B81" s="239"/>
      <c r="C81" s="239"/>
      <c r="D81" s="239"/>
      <c r="E81" s="239"/>
      <c r="F81" s="239"/>
      <c r="G81" s="239"/>
      <c r="H81" s="239"/>
    </row>
    <row r="82" ht="12">
      <c r="F82" s="165"/>
    </row>
    <row r="83" ht="12">
      <c r="F83" s="165"/>
    </row>
    <row r="84" ht="12">
      <c r="F84" s="165"/>
    </row>
    <row r="85" ht="12">
      <c r="F85" s="165"/>
    </row>
    <row r="86" ht="12">
      <c r="F86" s="165"/>
    </row>
    <row r="87" ht="12">
      <c r="F87" s="165"/>
    </row>
    <row r="88" ht="12">
      <c r="F88" s="165"/>
    </row>
    <row r="89" ht="12">
      <c r="F89" s="165"/>
    </row>
    <row r="90" ht="12">
      <c r="F90" s="165"/>
    </row>
    <row r="91" ht="12">
      <c r="F91" s="165"/>
    </row>
    <row r="92" ht="12">
      <c r="F92" s="165"/>
    </row>
    <row r="93" ht="12">
      <c r="F93" s="165"/>
    </row>
    <row r="94" ht="12">
      <c r="F94" s="165"/>
    </row>
    <row r="95" ht="12">
      <c r="F95" s="165"/>
    </row>
    <row r="96" ht="12">
      <c r="F96" s="165"/>
    </row>
    <row r="97" ht="12">
      <c r="F97" s="165"/>
    </row>
    <row r="98" ht="12">
      <c r="F98" s="165"/>
    </row>
    <row r="99" ht="12">
      <c r="F99" s="165"/>
    </row>
    <row r="100" ht="12">
      <c r="F100" s="165"/>
    </row>
    <row r="101" ht="12">
      <c r="F101" s="165"/>
    </row>
    <row r="102" ht="12">
      <c r="F102" s="165"/>
    </row>
    <row r="103" ht="12">
      <c r="F103" s="165"/>
    </row>
    <row r="104" ht="12">
      <c r="F104" s="165"/>
    </row>
    <row r="105" ht="12">
      <c r="F105" s="165"/>
    </row>
    <row r="106" ht="12">
      <c r="F106" s="165"/>
    </row>
    <row r="107" ht="12">
      <c r="F107" s="165"/>
    </row>
    <row r="108" ht="12">
      <c r="F108" s="165"/>
    </row>
    <row r="109" ht="12">
      <c r="F109" s="165"/>
    </row>
    <row r="110" ht="12">
      <c r="F110" s="165"/>
    </row>
    <row r="111" ht="12">
      <c r="F111" s="165"/>
    </row>
    <row r="112" ht="12">
      <c r="F112" s="165"/>
    </row>
    <row r="113" spans="2:3" ht="12">
      <c r="B113" s="240"/>
      <c r="C113" s="240"/>
    </row>
    <row r="114" spans="2:8" ht="12">
      <c r="B114" s="239"/>
      <c r="C114" s="239"/>
      <c r="D114" s="242"/>
      <c r="E114" s="242"/>
      <c r="F114" s="243"/>
      <c r="G114" s="242"/>
      <c r="H114" s="244"/>
    </row>
    <row r="115" spans="2:8" ht="12">
      <c r="B115" s="245"/>
      <c r="C115" s="245"/>
      <c r="D115" s="239"/>
      <c r="E115" s="239"/>
      <c r="F115" s="246"/>
      <c r="G115" s="239"/>
      <c r="H115" s="239"/>
    </row>
    <row r="116" spans="2:8" ht="12">
      <c r="B116" s="239"/>
      <c r="C116" s="239"/>
      <c r="D116" s="239"/>
      <c r="E116" s="239"/>
      <c r="F116" s="246"/>
      <c r="G116" s="239"/>
      <c r="H116" s="239"/>
    </row>
    <row r="117" spans="2:8" ht="12">
      <c r="B117" s="239"/>
      <c r="C117" s="239"/>
      <c r="D117" s="239"/>
      <c r="E117" s="239"/>
      <c r="F117" s="246"/>
      <c r="G117" s="239"/>
      <c r="H117" s="239"/>
    </row>
    <row r="118" spans="2:8" ht="12">
      <c r="B118" s="239"/>
      <c r="C118" s="239"/>
      <c r="D118" s="239"/>
      <c r="E118" s="239"/>
      <c r="F118" s="246"/>
      <c r="G118" s="239"/>
      <c r="H118" s="239"/>
    </row>
    <row r="119" spans="2:8" ht="12">
      <c r="B119" s="239"/>
      <c r="C119" s="239"/>
      <c r="D119" s="239"/>
      <c r="E119" s="239"/>
      <c r="F119" s="246"/>
      <c r="G119" s="239"/>
      <c r="H119" s="239"/>
    </row>
    <row r="120" spans="2:8" ht="12">
      <c r="B120" s="239"/>
      <c r="C120" s="239"/>
      <c r="D120" s="239"/>
      <c r="E120" s="239"/>
      <c r="F120" s="246"/>
      <c r="G120" s="239"/>
      <c r="H120" s="239"/>
    </row>
    <row r="121" spans="2:8" ht="12">
      <c r="B121" s="239"/>
      <c r="C121" s="239"/>
      <c r="D121" s="239"/>
      <c r="E121" s="239"/>
      <c r="F121" s="246"/>
      <c r="G121" s="239"/>
      <c r="H121" s="239"/>
    </row>
    <row r="122" spans="2:8" ht="12">
      <c r="B122" s="239"/>
      <c r="C122" s="239"/>
      <c r="D122" s="239"/>
      <c r="E122" s="239"/>
      <c r="F122" s="246"/>
      <c r="G122" s="239"/>
      <c r="H122" s="239"/>
    </row>
    <row r="123" spans="2:8" ht="12">
      <c r="B123" s="239"/>
      <c r="C123" s="239"/>
      <c r="D123" s="239"/>
      <c r="E123" s="239"/>
      <c r="F123" s="246"/>
      <c r="G123" s="239"/>
      <c r="H123" s="239"/>
    </row>
    <row r="124" spans="2:8" ht="12">
      <c r="B124" s="239"/>
      <c r="C124" s="239"/>
      <c r="D124" s="239"/>
      <c r="E124" s="239"/>
      <c r="F124" s="246"/>
      <c r="G124" s="239"/>
      <c r="H124" s="239"/>
    </row>
    <row r="125" spans="2:8" ht="12">
      <c r="B125" s="239"/>
      <c r="C125" s="239"/>
      <c r="D125" s="239"/>
      <c r="E125" s="239"/>
      <c r="F125" s="246"/>
      <c r="G125" s="239"/>
      <c r="H125" s="239"/>
    </row>
    <row r="126" spans="2:8" ht="12">
      <c r="B126" s="239"/>
      <c r="C126" s="239"/>
      <c r="D126" s="239"/>
      <c r="E126" s="239"/>
      <c r="F126" s="246"/>
      <c r="G126" s="239"/>
      <c r="H126" s="239"/>
    </row>
    <row r="127" spans="2:8" ht="12">
      <c r="B127" s="239"/>
      <c r="C127" s="239"/>
      <c r="D127" s="239"/>
      <c r="E127" s="239"/>
      <c r="F127" s="246"/>
      <c r="G127" s="239"/>
      <c r="H127" s="239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Uživatel systému Windows</cp:lastModifiedBy>
  <cp:lastPrinted>2022-06-20T12:32:36Z</cp:lastPrinted>
  <dcterms:created xsi:type="dcterms:W3CDTF">2022-06-16T10:09:55Z</dcterms:created>
  <dcterms:modified xsi:type="dcterms:W3CDTF">2022-07-27T13:36:23Z</dcterms:modified>
  <cp:category/>
  <cp:version/>
  <cp:contentType/>
  <cp:contentStatus/>
</cp:coreProperties>
</file>