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510" yWindow="540" windowWidth="22695" windowHeight="15015" activeTab="0"/>
  </bookViews>
  <sheets>
    <sheet name="UHK-7 - SO-07-Výměna páte..." sheetId="8" r:id="rId1"/>
    <sheet name="Položky - páteřní rozvody vody" sheetId="10" r:id="rId2"/>
  </sheets>
  <definedNames>
    <definedName name="_xlnm._FilterDatabase" localSheetId="0" hidden="1">'UHK-7 - SO-07-Výměna páte...'!$C$123:$K$147</definedName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#REF!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_xlnm.Print_Area" localSheetId="1">'Položky - páteřní rozvody vody'!$A$1:$H$113</definedName>
    <definedName name="_xlnm.Print_Area" localSheetId="0">'UHK-7 - SO-07-Výměna páte...'!$C$4:$J$76,'UHK-7 - SO-07-Výměna páte...'!$C$82:$J$105,'UHK-7 - SO-07-Výměna páte...'!$C$111:$K$147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SloupecCC">'Položky - páteřní rozvody vody'!$H$6</definedName>
    <definedName name="SloupecCisloPol">'Položky - páteřní rozvody vody'!$C$6</definedName>
    <definedName name="SloupecJC">'Položky - páteřní rozvody vody'!$G$6</definedName>
    <definedName name="SloupecMJ">'Položky - páteřní rozvody vody'!$E$6</definedName>
    <definedName name="SloupecMnozstvi">'Položky - páteřní rozvody vody'!$F$6</definedName>
    <definedName name="SloupecNazPol">'Položky - páteřní rozvody vody'!$D$6</definedName>
    <definedName name="SloupecPC">'Položky - páteřní rozvody vody'!$B$6</definedName>
    <definedName name="solver_lin" localSheetId="1" hidden="1">0</definedName>
    <definedName name="solver_num" localSheetId="1" hidden="1">0</definedName>
    <definedName name="solver_opt" localSheetId="1" hidden="1">#REF!</definedName>
    <definedName name="solver_typ" localSheetId="1" hidden="1">1</definedName>
    <definedName name="solver_val" localSheetId="1" hidden="1">0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  <definedName name="_xlnm.Print_Titles" localSheetId="0">'UHK-7 - SO-07-Výměna páte...'!$123:$123</definedName>
    <definedName name="_xlnm.Print_Titles" localSheetId="1">'Položky - páteřní rozvody vody'!$1:$6</definedName>
  </definedNames>
  <calcPr calcId="124519"/>
</workbook>
</file>

<file path=xl/sharedStrings.xml><?xml version="1.0" encoding="utf-8"?>
<sst xmlns="http://schemas.openxmlformats.org/spreadsheetml/2006/main" count="590" uniqueCount="231">
  <si>
    <t/>
  </si>
  <si>
    <t>False</t>
  </si>
  <si>
    <t>&gt;&gt;  skryté sloupce  &lt;&lt;</t>
  </si>
  <si>
    <t>v ---  níže se nacházejí doplnkové a pomocné údaje k sestavám  --- v</t>
  </si>
  <si>
    <t>Stavba:</t>
  </si>
  <si>
    <t>KSO:</t>
  </si>
  <si>
    <t>CC-CZ:</t>
  </si>
  <si>
    <t>Místo:</t>
  </si>
  <si>
    <t>HK,Palachovy koleje č.p.1129-1135</t>
  </si>
  <si>
    <t>Datum:</t>
  </si>
  <si>
    <t>Zadavatel:</t>
  </si>
  <si>
    <t>IČ:</t>
  </si>
  <si>
    <t>Univerzita Hradec Králové</t>
  </si>
  <si>
    <t>DIČ:</t>
  </si>
  <si>
    <t>Zhotovitel:</t>
  </si>
  <si>
    <t>bude určen ve výběrovém řízení</t>
  </si>
  <si>
    <t>Projektant:</t>
  </si>
  <si>
    <t>Pridos Hradec Králové</t>
  </si>
  <si>
    <t>True</t>
  </si>
  <si>
    <t>Zpracovatel:</t>
  </si>
  <si>
    <t>Ing.Pavel Michálek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</si>
  <si>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</si>
  <si>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</si>
  <si>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</si>
  <si>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</si>
  <si>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</si>
  <si>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</si>
  <si>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</si>
  <si>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</si>
  <si>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</si>
  <si>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</si>
  <si>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</si>
  <si>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</si>
  <si>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</si>
  <si>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</si>
  <si>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</si>
  <si>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</si>
  <si>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</si>
  <si>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</si>
  <si>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</si>
  <si>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</si>
  <si>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</t>
  </si>
  <si>
    <t>Popis</t>
  </si>
  <si>
    <t>Typ</t>
  </si>
  <si>
    <t>D</t>
  </si>
  <si>
    <t>0</t>
  </si>
  <si>
    <t>1</t>
  </si>
  <si>
    <t>{d7bf9056-35d9-49a9-9292-39793144d23c}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</si>
  <si>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</si>
  <si>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</si>
  <si>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</si>
  <si>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</si>
  <si>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</si>
  <si>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</si>
  <si>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</si>
  <si>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</si>
  <si>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</si>
  <si>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>PSV - Práce a dodávky PSV</t>
  </si>
  <si>
    <t xml:space="preserve">    763 - Konstrukce suché výstavby</t>
  </si>
  <si>
    <t xml:space="preserve">    784 - Dokončovací práce - malby a tapety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</si>
  <si>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</si>
  <si>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</si>
  <si>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</si>
  <si>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</si>
  <si>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</si>
  <si>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</si>
  <si>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</si>
  <si>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</si>
  <si>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</si>
  <si>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</si>
  <si>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</si>
  <si>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</si>
  <si>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</si>
  <si>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</si>
  <si>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</si>
  <si>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</si>
  <si>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</si>
  <si>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</si>
  <si>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K</t>
  </si>
  <si>
    <t>m2</t>
  </si>
  <si>
    <t>CS ÚRS 2022 01</t>
  </si>
  <si>
    <t>4</t>
  </si>
  <si>
    <t>2</t>
  </si>
  <si>
    <t>VV</t>
  </si>
  <si>
    <t>6</t>
  </si>
  <si>
    <t>Úpravy povrchů, podlahy a osazování výplní</t>
  </si>
  <si>
    <t>612142001</t>
  </si>
  <si>
    <t>258087990</t>
  </si>
  <si>
    <t>9</t>
  </si>
  <si>
    <t>5</t>
  </si>
  <si>
    <t>7</t>
  </si>
  <si>
    <t>m</t>
  </si>
  <si>
    <t>8</t>
  </si>
  <si>
    <t>PSV</t>
  </si>
  <si>
    <t>Práce a dodávky PSV</t>
  </si>
  <si>
    <t>16</t>
  </si>
  <si>
    <t>%</t>
  </si>
  <si>
    <t>721</t>
  </si>
  <si>
    <t>soubor</t>
  </si>
  <si>
    <t>bm</t>
  </si>
  <si>
    <t>763</t>
  </si>
  <si>
    <t>Konstrukce suché výstavby</t>
  </si>
  <si>
    <t>kus</t>
  </si>
  <si>
    <t>784</t>
  </si>
  <si>
    <t>Dokončovací práce - malby a tapety</t>
  </si>
  <si>
    <t>784121001</t>
  </si>
  <si>
    <t>Oškrabání malby v mísnostech v do 3,80 m</t>
  </si>
  <si>
    <t>784181101</t>
  </si>
  <si>
    <t>Základní akrylátová jednonásobná bezbarvá penetrace podkladu v místnostech v do 3,80 m</t>
  </si>
  <si>
    <t>784211111</t>
  </si>
  <si>
    <t>HZS</t>
  </si>
  <si>
    <t>Hodinové zúčtovací sazby</t>
  </si>
  <si>
    <t>HZS1292</t>
  </si>
  <si>
    <t>hod</t>
  </si>
  <si>
    <t>512</t>
  </si>
  <si>
    <t>UHK-7 - SO-07-Výměna páteřních rozvodů vody</t>
  </si>
  <si>
    <t xml:space="preserve">    721 - Zdravotechnika </t>
  </si>
  <si>
    <t xml:space="preserve">    727 - Zdravotechnika - požární ochrana</t>
  </si>
  <si>
    <t xml:space="preserve">Zdravotechnika </t>
  </si>
  <si>
    <t>721001</t>
  </si>
  <si>
    <t>D+M vnitřní páteřní rozvody vody</t>
  </si>
  <si>
    <t>938476707</t>
  </si>
  <si>
    <t>727</t>
  </si>
  <si>
    <t>Zdravotechnika - požární ochrana</t>
  </si>
  <si>
    <t>727212105.1</t>
  </si>
  <si>
    <t>163641803</t>
  </si>
  <si>
    <t>763131821</t>
  </si>
  <si>
    <t>Demontáž SDK podhledu s dvouvrstvou nosnou kcí z ocelových profilů opláštění jednoduché</t>
  </si>
  <si>
    <t>1988109282</t>
  </si>
  <si>
    <t>30,21+76,87</t>
  </si>
  <si>
    <t>763135101.1</t>
  </si>
  <si>
    <t>Montáž SDK kazetového podhledu z kazet 600x600 mm na zavěšenou viditelnou nosnou konstrukci vč. 10% plochy nový materiál</t>
  </si>
  <si>
    <t>-350433395</t>
  </si>
  <si>
    <t>-1167819913</t>
  </si>
  <si>
    <t>"stropy"  830,0</t>
  </si>
  <si>
    <t>"stěny"  830,0*1,9</t>
  </si>
  <si>
    <t>Součet</t>
  </si>
  <si>
    <t>-1772810678</t>
  </si>
  <si>
    <t>1973257422</t>
  </si>
  <si>
    <t>-872492714</t>
  </si>
  <si>
    <t>HZS1301</t>
  </si>
  <si>
    <t>1977749902</t>
  </si>
  <si>
    <t>Objekt :</t>
  </si>
  <si>
    <t>Stavba :</t>
  </si>
  <si>
    <t>UHK - OBJEKT K - ČÁSTEČNÁ OPRAVA PROSTORŮ PALACHOVÝCH KOLEJÍ V 1PP, Č.P. 1129 - 1135</t>
  </si>
  <si>
    <t>ROZPOČET</t>
  </si>
  <si>
    <t>(nedílnou součástí je projektová dokumentace)</t>
  </si>
  <si>
    <t>č.p.</t>
  </si>
  <si>
    <t>P.č.</t>
  </si>
  <si>
    <t>Číslo položky</t>
  </si>
  <si>
    <t>Název položky</t>
  </si>
  <si>
    <t>množství</t>
  </si>
  <si>
    <t>cena / MJ</t>
  </si>
  <si>
    <t>celkem (Kč)</t>
  </si>
  <si>
    <t>Díl:</t>
  </si>
  <si>
    <t>Bourací práce prostupy</t>
  </si>
  <si>
    <t>Stavební práce, zazdívání prostupů maltou (součástí stavebního rozpočtu)</t>
  </si>
  <si>
    <t>soub</t>
  </si>
  <si>
    <t>Stavební práce, začištění prostupů štukem (součástí stavebního rozpočtu)</t>
  </si>
  <si>
    <t>Stavební práce, malba primalex (součástí stavebního rozpočtu)</t>
  </si>
  <si>
    <t>Požární opatření prostupu (součástí stavebního rozpočtu)</t>
  </si>
  <si>
    <t>Celkem za</t>
  </si>
  <si>
    <t>HSV Celkem</t>
  </si>
  <si>
    <t>Trubní vedení - vnitřní požární vodovod</t>
  </si>
  <si>
    <t>Demontáž a likvidace stávajícího potrubí ocel DN80 vč. izolace, závěsů a armatur</t>
  </si>
  <si>
    <t>Vypuštění a napuštění rozvodu vody</t>
  </si>
  <si>
    <t>Rozvody vody ocel pozink DN80</t>
  </si>
  <si>
    <t>Ochrana vodovodních trubek izolačními trubicemi tl. 15 mm</t>
  </si>
  <si>
    <t xml:space="preserve">Zkouška těsnosti vodovodního potrubí </t>
  </si>
  <si>
    <t xml:space="preserve">Proplach a dezinfekce vodovodního potrubí </t>
  </si>
  <si>
    <t>Nosný systém potrubí, kotvení</t>
  </si>
  <si>
    <t>kg</t>
  </si>
  <si>
    <t>Lešení pomocné</t>
  </si>
  <si>
    <t>Napojení na stávající vedení</t>
  </si>
  <si>
    <t>Přesun hmot pro rozvody potrubí v objektech v do 12 m</t>
  </si>
  <si>
    <t>Trubní vedení - vnitřní rozvod studené vody</t>
  </si>
  <si>
    <t>Demontáž a likvidace stávajícího potrubí PPR do DN80 vč. izolace, závěsů a armatur</t>
  </si>
  <si>
    <t>Ochrana vodovodních trubek izolačními trubicemi pro potrubí d20-d32 tl. 10 mm</t>
  </si>
  <si>
    <t>Ochrana vodovodních trubek izolačními trubicemi pro potrubí d40 tl. 15 mm</t>
  </si>
  <si>
    <t>Zkouška těsnosti vodovodního potrubí</t>
  </si>
  <si>
    <t>Trubní vedení - vnitřní rozvod teplé vody</t>
  </si>
  <si>
    <t>D+M Kompenzátor DN65 - D 75 mm</t>
  </si>
  <si>
    <t>D+M Kompenzátor DN80 - D 90 mm</t>
  </si>
  <si>
    <t>Ochrana vodovodních trubek izolačními trubicemi pro potrubí d20-d25 tl. 20 mm</t>
  </si>
  <si>
    <t>Ochrana vodovodních trubek izolačními trubicemi pro potrubí d32-d50 tl. 40 mm</t>
  </si>
  <si>
    <t>Ochrana vodovodních trubek izolačními trubicemi pro potrubí d63-d90 tl. 60 mm</t>
  </si>
  <si>
    <t>Trubní vedení - vnitřní rozvod cirkulace</t>
  </si>
  <si>
    <t>D+M Kompenzátor DN40 - D 50 mm</t>
  </si>
  <si>
    <t>D+M Kompenzátor DN50 - D 63 mm</t>
  </si>
  <si>
    <t>Ochrana vodovodních trubek izolačními trubicemi pro potrubí d63 tl. 60 mm</t>
  </si>
  <si>
    <t>Trubní vedení - vodovod armatury, zařízení</t>
  </si>
  <si>
    <t>D+M Uzávěr mosazný přímý ventil K-83T DN20</t>
  </si>
  <si>
    <t>D+M Uzávěr mosazný přímý ventil K-83T DN25</t>
  </si>
  <si>
    <t>D+M Uzávěr mosazný přímý ventil K-83T DN32</t>
  </si>
  <si>
    <t>D+M Uzávěr mosazný přímý ventil K-83T DN40</t>
  </si>
  <si>
    <t>D+M Uzávěr mosazný přímý ventil K-83T DN50</t>
  </si>
  <si>
    <t>D+M Kulový kohout DN65</t>
  </si>
  <si>
    <t>D+M Kulový kohout DN80</t>
  </si>
  <si>
    <t>D+M Měkko těsnící šoupátko DN80 PN10 s ručním kolem</t>
  </si>
  <si>
    <t>D+M Ruční kolo k šoupátku DN80</t>
  </si>
  <si>
    <t>Přírubový kus DN80 se závitem</t>
  </si>
  <si>
    <t>D+M Zpětný ventil ZV80</t>
  </si>
  <si>
    <t>D+M Vyvažovací ventil Stad 3/4" včetně nastavení na hodnotu zdemontovaného ventilu</t>
  </si>
  <si>
    <t>D+M Vypouštěcí kohout VK15</t>
  </si>
  <si>
    <t>Vyvední výpustku</t>
  </si>
  <si>
    <t>Přesun hmot pro armatury v objektech v do 12 m</t>
  </si>
  <si>
    <t>PSV Celkem</t>
  </si>
  <si>
    <t>VRN + práce</t>
  </si>
  <si>
    <t xml:space="preserve">VRN (doprava, zařízení staveniště) </t>
  </si>
  <si>
    <t>Projektové práce dle skutečného provedení</t>
  </si>
  <si>
    <t>NEDÍLNOU SOUČÁSTÍ VÝKAZU VÝMĚR / ROZPOČTU JE PROJEKTOVÁ DOKUMENTACE STAVBY.</t>
  </si>
  <si>
    <t>Potažení vnitřních stěn sklovláknitým pletivem vtlačeným do tenkovrstvé hmoty ( 10% stěn )</t>
  </si>
  <si>
    <t>Rozvody vody z plastů svařované polyfuzně do DN15 - D 20 mm PP-RCT - EVO PN22</t>
  </si>
  <si>
    <t>Rozvody vody z plastů svařované polyfuzně do DN20 - D 25 mm PP-RCT - EVO PN22</t>
  </si>
  <si>
    <t>Rozvody vody z plastů svařované polyfuzně do DN25 - D 32 mm PP-RCT - EVO PN22</t>
  </si>
  <si>
    <t>Rozvody vody z plastů svařované polyfuzně do DN32 - D 40 mm PP-RCT - EVO PN22</t>
  </si>
  <si>
    <t>Rozvody vody z plastů svařované polyfuzně do DN40 - D 50 mm PP-RCT - EVO PN22</t>
  </si>
  <si>
    <t>Rozvody vody z plastů svařované polyfuzně do DN50 - D 63 mm PP-RCT - EVO PN22</t>
  </si>
  <si>
    <t>Rozvody vody z plastů svařované polyfuzně do DN65 - D 75 mm PP-RCT - EVO PN22</t>
  </si>
  <si>
    <t>Rozvody vody z plastů svařované polyfuzně do DN80 - D 90 mm PP-RCT - EVO PN22</t>
  </si>
  <si>
    <t>Hodinová zúčtovací sazba zedník-stavební přípomocné práce pro ZTI - stavební začištění prostupů trubního vedení stěnou - bourání, zazdívky prostupů maltou, začištění prostupů štukem – viz. POZN.2 výkres č.04</t>
  </si>
  <si>
    <t>11</t>
  </si>
  <si>
    <t>612311131</t>
  </si>
  <si>
    <t>Potažení vnitřních stěn vápenným štukem tloušťky do 3 mm</t>
  </si>
  <si>
    <t>960106601</t>
  </si>
  <si>
    <t>Dvojnásobné bílé malby ze směsí za mokra velmi dobře oděruvzdorných v místnostech v do 3,80 m, včetně úklidu</t>
  </si>
  <si>
    <t>Hodinová zúčtovací sazba stavební dělník-zakrytí stáv. vybavení sekce E-F - zakrytí podlah, serverů, mobiláře apod. včetně krycího materiálu</t>
  </si>
  <si>
    <t>Trubní ucpávka plastového potrubí bez izolace D 50 mm stěnou tl 150 mm požární odolnost EI 45 – viz POZN.1 výkres č. 04</t>
  </si>
  <si>
    <t>Bourací práce, odvoz a likvidace suti (12x jádrové vrtání d100 mm)</t>
  </si>
  <si>
    <t>Dodávka, montáž a demontáž - provizorní potrubí vody PE80 SDR11 d63 DN50 + izolace tl. 20 mm</t>
  </si>
  <si>
    <t>Dodávka, montáž a demontáž - provizorní potrubí vody PE80 SDR11 d32 DN25 + izolace tl. 20 mm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</si>
</sst>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46464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b/>
      <i/>
      <sz val="10"/>
      <name val="Arial CE"/>
      <family val="2"/>
    </font>
    <font>
      <b/>
      <u val="single"/>
      <sz val="12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11"/>
      <color theme="1"/>
      <name val="Arial"/>
      <family val="2"/>
    </font>
    <font>
      <b/>
      <sz val="10"/>
      <color rgb="FFFF0000"/>
      <name val="Arial CE"/>
      <family val="2"/>
    </font>
  </fonts>
  <fills count="11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indexed="64"/>
      </patternFill>
    </fill>
  </fills>
  <borders count="5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/>
      <top style="double"/>
      <bottom/>
    </border>
    <border>
      <left/>
      <right style="medium"/>
      <top style="double"/>
      <bottom/>
    </border>
    <border>
      <left/>
      <right/>
      <top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3" xfId="0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2" borderId="8" xfId="0" applyFont="1" applyFill="1" applyBorder="1" applyAlignment="1">
      <alignment vertical="center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0" fontId="0" fillId="0" borderId="0" xfId="0" applyProtection="1">
      <protection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5" fillId="2" borderId="13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/>
    </xf>
    <xf numFmtId="4" fontId="5" fillId="2" borderId="8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4" fontId="6" fillId="0" borderId="15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4" fontId="7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7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7" fillId="0" borderId="16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166" fontId="17" fillId="0" borderId="0" xfId="0" applyNumberFormat="1" applyFont="1" applyBorder="1" applyAlignment="1">
      <alignment vertical="center"/>
    </xf>
    <xf numFmtId="166" fontId="17" fillId="0" borderId="17" xfId="0" applyNumberFormat="1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7" fillId="0" borderId="18" xfId="0" applyFont="1" applyBorder="1" applyAlignment="1">
      <alignment horizontal="left" vertical="center"/>
    </xf>
    <xf numFmtId="0" fontId="17" fillId="0" borderId="1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vertical="center"/>
    </xf>
    <xf numFmtId="166" fontId="17" fillId="0" borderId="19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3" fillId="0" borderId="0" xfId="21">
      <alignment/>
      <protection/>
    </xf>
    <xf numFmtId="0" fontId="24" fillId="0" borderId="20" xfId="21" applyFont="1" applyFill="1" applyBorder="1">
      <alignment/>
      <protection/>
    </xf>
    <xf numFmtId="0" fontId="3" fillId="0" borderId="20" xfId="21" applyFill="1" applyBorder="1">
      <alignment/>
      <protection/>
    </xf>
    <xf numFmtId="0" fontId="16" fillId="0" borderId="20" xfId="21" applyFont="1" applyFill="1" applyBorder="1" applyAlignment="1">
      <alignment horizontal="right"/>
      <protection/>
    </xf>
    <xf numFmtId="0" fontId="3" fillId="0" borderId="20" xfId="21" applyFill="1" applyBorder="1" applyAlignment="1">
      <alignment horizontal="left"/>
      <protection/>
    </xf>
    <xf numFmtId="0" fontId="3" fillId="0" borderId="21" xfId="21" applyFill="1" applyBorder="1">
      <alignment/>
      <protection/>
    </xf>
    <xf numFmtId="0" fontId="24" fillId="0" borderId="22" xfId="21" applyFont="1" applyFill="1" applyBorder="1">
      <alignment/>
      <protection/>
    </xf>
    <xf numFmtId="0" fontId="3" fillId="0" borderId="22" xfId="21" applyFill="1" applyBorder="1">
      <alignment/>
      <protection/>
    </xf>
    <xf numFmtId="0" fontId="16" fillId="0" borderId="2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3" fillId="0" borderId="0" xfId="21" applyFill="1" applyBorder="1">
      <alignment/>
      <protection/>
    </xf>
    <xf numFmtId="0" fontId="3" fillId="0" borderId="0" xfId="21" applyFill="1" applyBorder="1" applyAlignment="1">
      <alignment horizontal="right"/>
      <protection/>
    </xf>
    <xf numFmtId="0" fontId="3" fillId="0" borderId="24" xfId="21" applyFill="1" applyBorder="1" applyAlignment="1">
      <alignment/>
      <protection/>
    </xf>
    <xf numFmtId="0" fontId="3" fillId="0" borderId="0" xfId="21" applyAlignment="1">
      <alignment horizontal="center"/>
      <protection/>
    </xf>
    <xf numFmtId="0" fontId="3" fillId="0" borderId="0" xfId="21" applyNumberFormat="1">
      <alignment/>
      <protection/>
    </xf>
    <xf numFmtId="3" fontId="3" fillId="0" borderId="0" xfId="21" applyNumberFormat="1">
      <alignment/>
      <protection/>
    </xf>
    <xf numFmtId="0" fontId="3" fillId="3" borderId="0" xfId="21" applyFill="1">
      <alignment/>
      <protection/>
    </xf>
    <xf numFmtId="0" fontId="3" fillId="0" borderId="0" xfId="21" applyBorder="1">
      <alignment/>
      <protection/>
    </xf>
    <xf numFmtId="0" fontId="28" fillId="0" borderId="0" xfId="21" applyFont="1" applyAlignment="1">
      <alignment/>
      <protection/>
    </xf>
    <xf numFmtId="0" fontId="3" fillId="0" borderId="0" xfId="21" applyAlignment="1">
      <alignment horizontal="right"/>
      <protection/>
    </xf>
    <xf numFmtId="0" fontId="29" fillId="0" borderId="0" xfId="21" applyFont="1" applyBorder="1">
      <alignment/>
      <protection/>
    </xf>
    <xf numFmtId="3" fontId="29" fillId="0" borderId="0" xfId="21" applyNumberFormat="1" applyFont="1" applyBorder="1" applyAlignment="1">
      <alignment horizontal="right"/>
      <protection/>
    </xf>
    <xf numFmtId="4" fontId="29" fillId="0" borderId="0" xfId="21" applyNumberFormat="1" applyFont="1" applyBorder="1">
      <alignment/>
      <protection/>
    </xf>
    <xf numFmtId="0" fontId="28" fillId="0" borderId="0" xfId="21" applyFont="1" applyBorder="1" applyAlignment="1">
      <alignment/>
      <protection/>
    </xf>
    <xf numFmtId="0" fontId="3" fillId="0" borderId="0" xfId="21" applyBorder="1" applyAlignment="1">
      <alignment horizontal="right"/>
      <protection/>
    </xf>
    <xf numFmtId="0" fontId="3" fillId="0" borderId="0" xfId="21" applyAlignment="1" applyProtection="1">
      <alignment horizontal="center"/>
      <protection/>
    </xf>
    <xf numFmtId="49" fontId="27" fillId="0" borderId="25" xfId="21" applyNumberFormat="1" applyFont="1" applyFill="1" applyBorder="1" applyProtection="1">
      <alignment/>
      <protection/>
    </xf>
    <xf numFmtId="0" fontId="27" fillId="0" borderId="26" xfId="21" applyFont="1" applyFill="1" applyBorder="1" applyAlignment="1" applyProtection="1">
      <alignment horizontal="center"/>
      <protection/>
    </xf>
    <xf numFmtId="0" fontId="27" fillId="0" borderId="26" xfId="21" applyNumberFormat="1" applyFont="1" applyFill="1" applyBorder="1" applyAlignment="1" applyProtection="1">
      <alignment horizontal="center"/>
      <protection/>
    </xf>
    <xf numFmtId="0" fontId="27" fillId="0" borderId="27" xfId="21" applyFont="1" applyFill="1" applyBorder="1" applyAlignment="1" applyProtection="1">
      <alignment horizontal="center"/>
      <protection/>
    </xf>
    <xf numFmtId="49" fontId="27" fillId="0" borderId="28" xfId="21" applyNumberFormat="1" applyFont="1" applyFill="1" applyBorder="1" applyProtection="1">
      <alignment/>
      <protection/>
    </xf>
    <xf numFmtId="49" fontId="24" fillId="0" borderId="29" xfId="21" applyNumberFormat="1" applyFont="1" applyFill="1" applyBorder="1" applyAlignment="1" applyProtection="1">
      <alignment horizontal="left"/>
      <protection/>
    </xf>
    <xf numFmtId="0" fontId="27" fillId="0" borderId="29" xfId="21" applyFont="1" applyFill="1" applyBorder="1" applyAlignment="1" applyProtection="1">
      <alignment horizontal="left"/>
      <protection/>
    </xf>
    <xf numFmtId="0" fontId="27" fillId="0" borderId="29" xfId="21" applyFont="1" applyFill="1" applyBorder="1" applyAlignment="1" applyProtection="1">
      <alignment horizontal="center"/>
      <protection/>
    </xf>
    <xf numFmtId="0" fontId="27" fillId="0" borderId="29" xfId="21" applyNumberFormat="1" applyFont="1" applyFill="1" applyBorder="1" applyAlignment="1" applyProtection="1">
      <alignment horizontal="center"/>
      <protection/>
    </xf>
    <xf numFmtId="0" fontId="27" fillId="0" borderId="30" xfId="21" applyFont="1" applyFill="1" applyBorder="1" applyAlignment="1" applyProtection="1">
      <alignment horizontal="center"/>
      <protection/>
    </xf>
    <xf numFmtId="0" fontId="13" fillId="0" borderId="31" xfId="21" applyFont="1" applyFill="1" applyBorder="1" applyAlignment="1" applyProtection="1">
      <alignment horizontal="center"/>
      <protection/>
    </xf>
    <xf numFmtId="49" fontId="13" fillId="0" borderId="32" xfId="21" applyNumberFormat="1" applyFont="1" applyFill="1" applyBorder="1" applyAlignment="1" applyProtection="1">
      <alignment horizontal="left"/>
      <protection/>
    </xf>
    <xf numFmtId="0" fontId="13" fillId="0" borderId="32" xfId="21" applyFont="1" applyFill="1" applyBorder="1" applyProtection="1">
      <alignment/>
      <protection/>
    </xf>
    <xf numFmtId="0" fontId="3" fillId="0" borderId="32" xfId="21" applyFill="1" applyBorder="1" applyAlignment="1" applyProtection="1">
      <alignment horizontal="center"/>
      <protection/>
    </xf>
    <xf numFmtId="0" fontId="3" fillId="0" borderId="32" xfId="21" applyNumberFormat="1" applyFill="1" applyBorder="1" applyAlignment="1" applyProtection="1">
      <alignment horizontal="right"/>
      <protection/>
    </xf>
    <xf numFmtId="0" fontId="3" fillId="0" borderId="33" xfId="21" applyNumberFormat="1" applyFill="1" applyBorder="1" applyProtection="1">
      <alignment/>
      <protection/>
    </xf>
    <xf numFmtId="0" fontId="3" fillId="0" borderId="31" xfId="21" applyFont="1" applyFill="1" applyBorder="1" applyAlignment="1" applyProtection="1">
      <alignment horizontal="center"/>
      <protection/>
    </xf>
    <xf numFmtId="49" fontId="0" fillId="0" borderId="32" xfId="21" applyNumberFormat="1" applyFont="1" applyFill="1" applyBorder="1" applyAlignment="1" applyProtection="1">
      <alignment horizontal="left"/>
      <protection/>
    </xf>
    <xf numFmtId="0" fontId="0" fillId="0" borderId="32" xfId="21" applyFont="1" applyFill="1" applyBorder="1" applyAlignment="1" applyProtection="1">
      <alignment wrapText="1"/>
      <protection/>
    </xf>
    <xf numFmtId="49" fontId="0" fillId="0" borderId="32" xfId="21" applyNumberFormat="1" applyFont="1" applyFill="1" applyBorder="1" applyAlignment="1" applyProtection="1">
      <alignment horizontal="center" shrinkToFit="1"/>
      <protection/>
    </xf>
    <xf numFmtId="4" fontId="0" fillId="0" borderId="32" xfId="21" applyNumberFormat="1" applyFont="1" applyFill="1" applyBorder="1" applyAlignment="1" applyProtection="1">
      <alignment horizontal="right"/>
      <protection/>
    </xf>
    <xf numFmtId="4" fontId="0" fillId="0" borderId="33" xfId="21" applyNumberFormat="1" applyFont="1" applyFill="1" applyBorder="1" applyProtection="1">
      <alignment/>
      <protection/>
    </xf>
    <xf numFmtId="0" fontId="3" fillId="0" borderId="34" xfId="21" applyFill="1" applyBorder="1" applyAlignment="1" applyProtection="1">
      <alignment horizontal="center"/>
      <protection/>
    </xf>
    <xf numFmtId="49" fontId="24" fillId="0" borderId="35" xfId="21" applyNumberFormat="1" applyFont="1" applyFill="1" applyBorder="1" applyAlignment="1" applyProtection="1">
      <alignment horizontal="left"/>
      <protection/>
    </xf>
    <xf numFmtId="0" fontId="24" fillId="0" borderId="35" xfId="21" applyFont="1" applyFill="1" applyBorder="1" applyProtection="1">
      <alignment/>
      <protection/>
    </xf>
    <xf numFmtId="0" fontId="3" fillId="0" borderId="35" xfId="21" applyFill="1" applyBorder="1" applyAlignment="1" applyProtection="1">
      <alignment horizontal="center"/>
      <protection/>
    </xf>
    <xf numFmtId="4" fontId="3" fillId="0" borderId="35" xfId="21" applyNumberFormat="1" applyFill="1" applyBorder="1" applyAlignment="1" applyProtection="1">
      <alignment horizontal="right"/>
      <protection/>
    </xf>
    <xf numFmtId="4" fontId="13" fillId="0" borderId="36" xfId="21" applyNumberFormat="1" applyFont="1" applyFill="1" applyBorder="1" applyProtection="1">
      <alignment/>
      <protection/>
    </xf>
    <xf numFmtId="0" fontId="3" fillId="0" borderId="37" xfId="21" applyFill="1" applyBorder="1" applyAlignment="1" applyProtection="1">
      <alignment horizontal="center"/>
      <protection/>
    </xf>
    <xf numFmtId="49" fontId="24" fillId="0" borderId="38" xfId="21" applyNumberFormat="1" applyFont="1" applyFill="1" applyBorder="1" applyAlignment="1" applyProtection="1">
      <alignment horizontal="left"/>
      <protection/>
    </xf>
    <xf numFmtId="0" fontId="24" fillId="0" borderId="38" xfId="21" applyFont="1" applyFill="1" applyBorder="1" applyProtection="1">
      <alignment/>
      <protection/>
    </xf>
    <xf numFmtId="0" fontId="3" fillId="0" borderId="38" xfId="21" applyFill="1" applyBorder="1" applyAlignment="1" applyProtection="1">
      <alignment horizontal="center"/>
      <protection/>
    </xf>
    <xf numFmtId="4" fontId="3" fillId="0" borderId="38" xfId="21" applyNumberFormat="1" applyFill="1" applyBorder="1" applyAlignment="1" applyProtection="1">
      <alignment horizontal="right"/>
      <protection/>
    </xf>
    <xf numFmtId="4" fontId="13" fillId="0" borderId="39" xfId="21" applyNumberFormat="1" applyFont="1" applyFill="1" applyBorder="1" applyProtection="1">
      <alignment/>
      <protection/>
    </xf>
    <xf numFmtId="0" fontId="3" fillId="0" borderId="28" xfId="21" applyFill="1" applyBorder="1" applyAlignment="1" applyProtection="1">
      <alignment horizontal="center"/>
      <protection/>
    </xf>
    <xf numFmtId="0" fontId="3" fillId="0" borderId="29" xfId="21" applyFill="1" applyBorder="1" applyAlignment="1" applyProtection="1">
      <alignment horizontal="center"/>
      <protection/>
    </xf>
    <xf numFmtId="4" fontId="3" fillId="0" borderId="29" xfId="21" applyNumberFormat="1" applyFill="1" applyBorder="1" applyAlignment="1" applyProtection="1">
      <alignment horizontal="right"/>
      <protection/>
    </xf>
    <xf numFmtId="4" fontId="13" fillId="0" borderId="30" xfId="21" applyNumberFormat="1" applyFont="1" applyFill="1" applyBorder="1" applyProtection="1">
      <alignment/>
      <protection/>
    </xf>
    <xf numFmtId="0" fontId="13" fillId="4" borderId="32" xfId="21" applyFont="1" applyFill="1" applyBorder="1" applyProtection="1">
      <alignment/>
      <protection/>
    </xf>
    <xf numFmtId="0" fontId="13" fillId="5" borderId="32" xfId="21" applyFont="1" applyFill="1" applyBorder="1" applyProtection="1">
      <alignment/>
      <protection/>
    </xf>
    <xf numFmtId="0" fontId="13" fillId="6" borderId="32" xfId="21" applyFont="1" applyFill="1" applyBorder="1" applyProtection="1">
      <alignment/>
      <protection/>
    </xf>
    <xf numFmtId="0" fontId="13" fillId="7" borderId="32" xfId="21" applyFont="1" applyFill="1" applyBorder="1" applyProtection="1">
      <alignment/>
      <protection/>
    </xf>
    <xf numFmtId="0" fontId="24" fillId="0" borderId="29" xfId="21" applyFont="1" applyFill="1" applyBorder="1" applyProtection="1">
      <alignment/>
      <protection/>
    </xf>
    <xf numFmtId="0" fontId="0" fillId="3" borderId="32" xfId="21" applyFont="1" applyFill="1" applyBorder="1" applyAlignment="1" applyProtection="1">
      <alignment wrapText="1"/>
      <protection/>
    </xf>
    <xf numFmtId="0" fontId="3" fillId="0" borderId="23" xfId="21" applyFill="1" applyBorder="1" applyAlignment="1" applyProtection="1">
      <alignment horizontal="center"/>
      <protection/>
    </xf>
    <xf numFmtId="49" fontId="24" fillId="0" borderId="0" xfId="21" applyNumberFormat="1" applyFont="1" applyFill="1" applyBorder="1" applyAlignment="1" applyProtection="1">
      <alignment horizontal="left"/>
      <protection/>
    </xf>
    <xf numFmtId="0" fontId="24" fillId="0" borderId="0" xfId="21" applyFont="1" applyFill="1" applyBorder="1" applyProtection="1">
      <alignment/>
      <protection/>
    </xf>
    <xf numFmtId="0" fontId="3" fillId="0" borderId="0" xfId="21" applyFill="1" applyBorder="1" applyAlignment="1" applyProtection="1">
      <alignment horizontal="center"/>
      <protection/>
    </xf>
    <xf numFmtId="4" fontId="3" fillId="0" borderId="0" xfId="21" applyNumberFormat="1" applyFill="1" applyBorder="1" applyAlignment="1" applyProtection="1">
      <alignment horizontal="right"/>
      <protection/>
    </xf>
    <xf numFmtId="49" fontId="0" fillId="0" borderId="0" xfId="21" applyNumberFormat="1" applyFont="1" applyFill="1" applyBorder="1" applyAlignment="1" applyProtection="1">
      <alignment horizontal="left"/>
      <protection/>
    </xf>
    <xf numFmtId="4" fontId="13" fillId="0" borderId="24" xfId="21" applyNumberFormat="1" applyFont="1" applyFill="1" applyBorder="1" applyProtection="1">
      <alignment/>
      <protection/>
    </xf>
    <xf numFmtId="0" fontId="3" fillId="0" borderId="40" xfId="21" applyBorder="1" applyProtection="1">
      <alignment/>
      <protection/>
    </xf>
    <xf numFmtId="0" fontId="3" fillId="0" borderId="41" xfId="21" applyBorder="1" applyProtection="1">
      <alignment/>
      <protection/>
    </xf>
    <xf numFmtId="4" fontId="3" fillId="0" borderId="42" xfId="21" applyNumberFormat="1" applyBorder="1" applyProtection="1">
      <alignment/>
      <protection/>
    </xf>
    <xf numFmtId="4" fontId="0" fillId="8" borderId="32" xfId="21" applyNumberFormat="1" applyFont="1" applyFill="1" applyBorder="1" applyAlignment="1" applyProtection="1">
      <alignment horizontal="right"/>
      <protection locked="0"/>
    </xf>
    <xf numFmtId="4" fontId="31" fillId="9" borderId="43" xfId="21" applyNumberFormat="1" applyFont="1" applyFill="1" applyBorder="1" applyProtection="1">
      <alignment/>
      <protection/>
    </xf>
    <xf numFmtId="0" fontId="3" fillId="0" borderId="0" xfId="0" applyFont="1" applyAlignment="1" applyProtection="1">
      <alignment horizontal="left" vertical="center"/>
      <protection locked="0"/>
    </xf>
    <xf numFmtId="4" fontId="16" fillId="8" borderId="44" xfId="0" applyNumberFormat="1" applyFont="1" applyFill="1" applyBorder="1" applyAlignment="1" applyProtection="1">
      <alignment vertical="center"/>
      <protection locked="0"/>
    </xf>
    <xf numFmtId="4" fontId="18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4" fontId="6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" fontId="7" fillId="0" borderId="0" xfId="0" applyNumberFormat="1" applyFont="1" applyAlignment="1" applyProtection="1">
      <alignment/>
      <protection/>
    </xf>
    <xf numFmtId="4" fontId="16" fillId="0" borderId="44" xfId="0" applyNumberFormat="1" applyFont="1" applyBorder="1" applyAlignment="1" applyProtection="1">
      <alignment vertical="center"/>
      <protection/>
    </xf>
    <xf numFmtId="0" fontId="16" fillId="0" borderId="44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 wrapText="1"/>
      <protection/>
    </xf>
    <xf numFmtId="0" fontId="16" fillId="2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16" fillId="0" borderId="44" xfId="0" applyFont="1" applyBorder="1" applyAlignment="1" applyProtection="1">
      <alignment horizontal="center" vertical="center"/>
      <protection/>
    </xf>
    <xf numFmtId="49" fontId="16" fillId="0" borderId="44" xfId="0" applyNumberFormat="1" applyFont="1" applyBorder="1" applyAlignment="1" applyProtection="1">
      <alignment horizontal="left" vertical="center" wrapText="1"/>
      <protection/>
    </xf>
    <xf numFmtId="0" fontId="16" fillId="0" borderId="44" xfId="0" applyFont="1" applyBorder="1" applyAlignment="1" applyProtection="1">
      <alignment horizontal="center" vertical="center" wrapText="1"/>
      <protection/>
    </xf>
    <xf numFmtId="167" fontId="16" fillId="0" borderId="44" xfId="0" applyNumberFormat="1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45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/>
      <protection/>
    </xf>
    <xf numFmtId="166" fontId="21" fillId="0" borderId="46" xfId="0" applyNumberFormat="1" applyFont="1" applyBorder="1" applyAlignment="1" applyProtection="1">
      <alignment/>
      <protection/>
    </xf>
    <xf numFmtId="0" fontId="8" fillId="0" borderId="3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7" xfId="0" applyNumberFormat="1" applyFont="1" applyBorder="1" applyAlignment="1" applyProtection="1">
      <alignment/>
      <protection/>
    </xf>
    <xf numFmtId="0" fontId="17" fillId="0" borderId="16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166" fontId="17" fillId="0" borderId="17" xfId="0" applyNumberFormat="1" applyFont="1" applyBorder="1" applyAlignment="1" applyProtection="1">
      <alignment vertical="center"/>
      <protection/>
    </xf>
    <xf numFmtId="4" fontId="16" fillId="0" borderId="44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1" fillId="10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25" fillId="0" borderId="47" xfId="21" applyFont="1" applyBorder="1" applyAlignment="1">
      <alignment horizontal="center"/>
      <protection/>
    </xf>
    <xf numFmtId="0" fontId="25" fillId="0" borderId="48" xfId="21" applyFont="1" applyBorder="1" applyAlignment="1">
      <alignment horizontal="center"/>
      <protection/>
    </xf>
    <xf numFmtId="0" fontId="25" fillId="0" borderId="49" xfId="21" applyFont="1" applyBorder="1" applyAlignment="1">
      <alignment horizontal="center"/>
      <protection/>
    </xf>
    <xf numFmtId="0" fontId="26" fillId="0" borderId="23" xfId="21" applyFont="1" applyBorder="1" applyAlignment="1">
      <alignment horizontal="center"/>
      <protection/>
    </xf>
    <xf numFmtId="0" fontId="26" fillId="0" borderId="0" xfId="21" applyFont="1" applyBorder="1" applyAlignment="1">
      <alignment horizontal="center"/>
      <protection/>
    </xf>
    <xf numFmtId="0" fontId="26" fillId="0" borderId="24" xfId="21" applyFont="1" applyBorder="1" applyAlignment="1">
      <alignment horizontal="center"/>
      <protection/>
    </xf>
    <xf numFmtId="0" fontId="3" fillId="0" borderId="50" xfId="21" applyFont="1" applyFill="1" applyBorder="1" applyAlignment="1">
      <alignment horizontal="center"/>
      <protection/>
    </xf>
    <xf numFmtId="0" fontId="3" fillId="0" borderId="51" xfId="21" applyFont="1" applyFill="1" applyBorder="1" applyAlignment="1">
      <alignment horizontal="center"/>
      <protection/>
    </xf>
    <xf numFmtId="49" fontId="3" fillId="0" borderId="52" xfId="21" applyNumberFormat="1" applyFont="1" applyFill="1" applyBorder="1" applyAlignment="1">
      <alignment horizontal="center"/>
      <protection/>
    </xf>
    <xf numFmtId="0" fontId="3" fillId="0" borderId="53" xfId="21" applyFont="1" applyFill="1" applyBorder="1" applyAlignment="1">
      <alignment horizontal="center"/>
      <protection/>
    </xf>
    <xf numFmtId="0" fontId="3" fillId="0" borderId="22" xfId="21" applyFill="1" applyBorder="1" applyAlignment="1">
      <alignment horizontal="center" shrinkToFit="1"/>
      <protection/>
    </xf>
    <xf numFmtId="0" fontId="3" fillId="0" borderId="54" xfId="21" applyFill="1" applyBorder="1" applyAlignment="1">
      <alignment horizontal="center" shrinkToFit="1"/>
      <protection/>
    </xf>
    <xf numFmtId="4" fontId="0" fillId="0" borderId="55" xfId="21" applyNumberFormat="1" applyFont="1" applyFill="1" applyBorder="1" applyAlignment="1" applyProtection="1">
      <alignment horizontal="right"/>
      <protection/>
    </xf>
    <xf numFmtId="4" fontId="0" fillId="0" borderId="55" xfId="21" applyNumberFormat="1" applyFont="1" applyFill="1" applyBorder="1" applyAlignment="1" applyProtection="1">
      <alignment horizontal="right"/>
      <protection locked="0"/>
    </xf>
    <xf numFmtId="4" fontId="0" fillId="0" borderId="56" xfId="21" applyNumberFormat="1" applyFont="1" applyFill="1" applyBorder="1" applyProtection="1">
      <alignment/>
      <protection/>
    </xf>
    <xf numFmtId="0" fontId="0" fillId="0" borderId="32" xfId="21" applyFont="1" applyFill="1" applyBorder="1" applyAlignment="1">
      <alignment wrapText="1"/>
      <protection/>
    </xf>
    <xf numFmtId="49" fontId="0" fillId="0" borderId="32" xfId="21" applyNumberFormat="1" applyFont="1" applyFill="1" applyBorder="1" applyAlignment="1">
      <alignment horizontal="center" shrinkToFit="1"/>
      <protection/>
    </xf>
    <xf numFmtId="4" fontId="0" fillId="0" borderId="32" xfId="21" applyNumberFormat="1" applyFont="1" applyFill="1" applyBorder="1" applyAlignment="1">
      <alignment horizontal="right"/>
      <protection/>
    </xf>
    <xf numFmtId="4" fontId="0" fillId="0" borderId="33" xfId="21" applyNumberFormat="1" applyFont="1" applyFill="1" applyBorder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POL.XLS" xfId="21"/>
    <cellStyle name="Normal_Sheet2" xfId="22"/>
    <cellStyle name="Normální 7" xfId="23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58"/>
  <sheetViews>
    <sheetView showGridLines="0" tabSelected="1" workbookViewId="0" topLeftCell="A1">
      <selection activeCell="F131" sqref="F13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hidden="1" customWidth="1"/>
    <col min="13" max="13" width="10.8515625" style="1" hidden="1" customWidth="1"/>
    <col min="14" max="14" width="9.140625" style="1" hidden="1" customWidth="1"/>
    <col min="15" max="20" width="14.140625" style="1" hidden="1" customWidth="1"/>
    <col min="21" max="21" width="16.28125" style="1" hidden="1" customWidth="1"/>
    <col min="22" max="22" width="12.28125" style="1" hidden="1" customWidth="1"/>
    <col min="23" max="23" width="16.28125" style="1" hidden="1" customWidth="1"/>
    <col min="24" max="24" width="12.28125" style="1" hidden="1" customWidth="1"/>
    <col min="25" max="25" width="15.00390625" style="1" hidden="1" customWidth="1"/>
    <col min="26" max="26" width="11.00390625" style="1" hidden="1" customWidth="1"/>
    <col min="27" max="27" width="15.00390625" style="1" hidden="1" customWidth="1"/>
    <col min="28" max="28" width="16.28125" style="1" hidden="1" customWidth="1"/>
    <col min="29" max="29" width="11.00390625" style="1" hidden="1" customWidth="1"/>
    <col min="30" max="30" width="15.00390625" style="1" hidden="1" customWidth="1"/>
    <col min="31" max="31" width="16.28125" style="1" hidden="1" customWidth="1"/>
    <col min="32" max="43" width="9.140625" style="0" hidden="1" customWidth="1"/>
    <col min="44" max="65" width="9.140625" style="1" hidden="1" customWidth="1"/>
    <col min="66" max="139" width="9.140625" style="0" hidden="1" customWidth="1"/>
  </cols>
  <sheetData>
    <row r="1" ht="12">
      <c r="A1" s="38"/>
    </row>
    <row r="2" spans="12:46" s="1" customFormat="1" ht="36.95" customHeight="1">
      <c r="L2" s="233" t="s">
        <v>2</v>
      </c>
      <c r="M2" s="234"/>
      <c r="N2" s="234"/>
      <c r="O2" s="234"/>
      <c r="P2" s="234"/>
      <c r="Q2" s="234"/>
      <c r="R2" s="234"/>
      <c r="S2" s="234"/>
      <c r="T2" s="234"/>
      <c r="U2" s="234"/>
      <c r="V2" s="234"/>
      <c r="AT2" s="10" t="s">
        <v>47</v>
      </c>
    </row>
    <row r="3" spans="2:46" s="1" customFormat="1" ht="6.9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3"/>
      <c r="AT3" s="10" t="s">
        <v>46</v>
      </c>
    </row>
    <row r="4" spans="2:46" s="1" customFormat="1" ht="24.95" customHeight="1">
      <c r="B4" s="13"/>
      <c r="D4" s="14" t="s">
        <v>48</v>
      </c>
      <c r="L4" s="13"/>
      <c r="M4" s="39" t="s">
        <v>3</v>
      </c>
      <c r="AT4" s="10" t="s">
        <v>1</v>
      </c>
    </row>
    <row r="5" spans="2:12" s="1" customFormat="1" ht="6.95" customHeight="1">
      <c r="B5" s="13"/>
      <c r="L5" s="13"/>
    </row>
    <row r="6" spans="2:12" s="1" customFormat="1" ht="12" customHeight="1">
      <c r="B6" s="13"/>
      <c r="D6" s="16" t="s">
        <v>4</v>
      </c>
      <c r="L6" s="13"/>
    </row>
    <row r="7" spans="2:12" s="1" customFormat="1" ht="25.5" customHeight="1">
      <c r="B7" s="13"/>
      <c r="E7" s="229" t="s">
        <v>144</v>
      </c>
      <c r="F7" s="230"/>
      <c r="G7" s="230"/>
      <c r="H7" s="230"/>
      <c r="L7" s="13"/>
    </row>
    <row r="8" spans="1:31" s="2" customFormat="1" ht="12" customHeight="1">
      <c r="A8" s="18"/>
      <c r="B8" s="19"/>
      <c r="C8" s="18"/>
      <c r="D8" s="16" t="s">
        <v>49</v>
      </c>
      <c r="E8" s="18"/>
      <c r="F8" s="18"/>
      <c r="G8" s="18"/>
      <c r="H8" s="18"/>
      <c r="I8" s="18"/>
      <c r="J8" s="18"/>
      <c r="K8" s="18"/>
      <c r="L8" s="22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s="2" customFormat="1" ht="16.5" customHeight="1">
      <c r="A9" s="18"/>
      <c r="B9" s="19"/>
      <c r="C9" s="18"/>
      <c r="D9" s="18"/>
      <c r="E9" s="231" t="s">
        <v>115</v>
      </c>
      <c r="F9" s="232"/>
      <c r="G9" s="232"/>
      <c r="H9" s="232"/>
      <c r="I9" s="18"/>
      <c r="J9" s="18"/>
      <c r="K9" s="18"/>
      <c r="L9" s="22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s="2" customFormat="1" ht="12">
      <c r="A10" s="18"/>
      <c r="B10" s="19"/>
      <c r="C10" s="18"/>
      <c r="D10" s="18"/>
      <c r="E10" s="18"/>
      <c r="F10" s="18"/>
      <c r="G10" s="18"/>
      <c r="H10" s="18"/>
      <c r="I10" s="18"/>
      <c r="J10" s="18"/>
      <c r="K10" s="18"/>
      <c r="L10" s="22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s="2" customFormat="1" ht="12" customHeight="1">
      <c r="A11" s="18"/>
      <c r="B11" s="19"/>
      <c r="C11" s="18"/>
      <c r="D11" s="16" t="s">
        <v>5</v>
      </c>
      <c r="E11" s="18"/>
      <c r="F11" s="15" t="s">
        <v>0</v>
      </c>
      <c r="G11" s="18"/>
      <c r="H11" s="18"/>
      <c r="I11" s="16" t="s">
        <v>6</v>
      </c>
      <c r="J11" s="15" t="s">
        <v>0</v>
      </c>
      <c r="K11" s="18"/>
      <c r="L11" s="22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s="2" customFormat="1" ht="12" customHeight="1">
      <c r="A12" s="18"/>
      <c r="B12" s="19"/>
      <c r="C12" s="18"/>
      <c r="D12" s="16" t="s">
        <v>7</v>
      </c>
      <c r="E12" s="18"/>
      <c r="F12" s="15" t="s">
        <v>8</v>
      </c>
      <c r="G12" s="18"/>
      <c r="H12" s="18"/>
      <c r="I12" s="16" t="s">
        <v>9</v>
      </c>
      <c r="J12" s="31">
        <v>44672</v>
      </c>
      <c r="K12" s="18"/>
      <c r="L12" s="22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s="2" customFormat="1" ht="10.9" customHeight="1">
      <c r="A13" s="18"/>
      <c r="B13" s="19"/>
      <c r="C13" s="18"/>
      <c r="D13" s="18"/>
      <c r="E13" s="18"/>
      <c r="F13" s="18"/>
      <c r="G13" s="18"/>
      <c r="H13" s="18"/>
      <c r="I13" s="18"/>
      <c r="J13" s="18"/>
      <c r="K13" s="18"/>
      <c r="L13" s="22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s="2" customFormat="1" ht="12" customHeight="1">
      <c r="A14" s="18"/>
      <c r="B14" s="19"/>
      <c r="C14" s="18"/>
      <c r="D14" s="16" t="s">
        <v>10</v>
      </c>
      <c r="E14" s="18"/>
      <c r="F14" s="18"/>
      <c r="G14" s="18"/>
      <c r="H14" s="18"/>
      <c r="I14" s="16" t="s">
        <v>11</v>
      </c>
      <c r="J14" s="15" t="s">
        <v>0</v>
      </c>
      <c r="K14" s="18"/>
      <c r="L14" s="22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s="2" customFormat="1" ht="18" customHeight="1">
      <c r="A15" s="18"/>
      <c r="B15" s="19"/>
      <c r="C15" s="18"/>
      <c r="D15" s="18"/>
      <c r="E15" s="15" t="s">
        <v>12</v>
      </c>
      <c r="F15" s="18"/>
      <c r="G15" s="18"/>
      <c r="H15" s="18"/>
      <c r="I15" s="16" t="s">
        <v>13</v>
      </c>
      <c r="J15" s="15" t="s">
        <v>0</v>
      </c>
      <c r="K15" s="18"/>
      <c r="L15" s="22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s="2" customFormat="1" ht="6.95" customHeight="1">
      <c r="A16" s="18"/>
      <c r="B16" s="19"/>
      <c r="C16" s="18"/>
      <c r="D16" s="18"/>
      <c r="E16" s="18"/>
      <c r="F16" s="18"/>
      <c r="G16" s="18"/>
      <c r="H16" s="18"/>
      <c r="I16" s="18"/>
      <c r="J16" s="18"/>
      <c r="K16" s="18"/>
      <c r="L16" s="22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s="2" customFormat="1" ht="12" customHeight="1">
      <c r="A17" s="18"/>
      <c r="B17" s="19"/>
      <c r="C17" s="18"/>
      <c r="D17" s="16" t="s">
        <v>14</v>
      </c>
      <c r="E17" s="18"/>
      <c r="F17" s="18"/>
      <c r="G17" s="18"/>
      <c r="H17" s="18"/>
      <c r="I17" s="16" t="s">
        <v>11</v>
      </c>
      <c r="J17" s="15" t="s">
        <v>0</v>
      </c>
      <c r="K17" s="18"/>
      <c r="L17" s="22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s="2" customFormat="1" ht="18" customHeight="1">
      <c r="A18" s="18"/>
      <c r="B18" s="19"/>
      <c r="C18" s="18"/>
      <c r="D18" s="18"/>
      <c r="E18" s="183" t="s">
        <v>15</v>
      </c>
      <c r="F18" s="18"/>
      <c r="G18" s="18"/>
      <c r="H18" s="18"/>
      <c r="I18" s="16" t="s">
        <v>13</v>
      </c>
      <c r="J18" s="15" t="s">
        <v>0</v>
      </c>
      <c r="K18" s="18"/>
      <c r="L18" s="22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s="2" customFormat="1" ht="6.95" customHeight="1">
      <c r="A19" s="18"/>
      <c r="B19" s="19"/>
      <c r="C19" s="18"/>
      <c r="D19" s="18"/>
      <c r="E19" s="18"/>
      <c r="F19" s="18"/>
      <c r="G19" s="18"/>
      <c r="H19" s="18"/>
      <c r="I19" s="18"/>
      <c r="J19" s="18"/>
      <c r="K19" s="18"/>
      <c r="L19" s="22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s="2" customFormat="1" ht="12" customHeight="1">
      <c r="A20" s="18"/>
      <c r="B20" s="19"/>
      <c r="C20" s="18"/>
      <c r="D20" s="16" t="s">
        <v>16</v>
      </c>
      <c r="E20" s="18"/>
      <c r="F20" s="18"/>
      <c r="G20" s="18"/>
      <c r="H20" s="18"/>
      <c r="I20" s="16" t="s">
        <v>11</v>
      </c>
      <c r="J20" s="15" t="s">
        <v>0</v>
      </c>
      <c r="K20" s="18"/>
      <c r="L20" s="22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s="2" customFormat="1" ht="18" customHeight="1">
      <c r="A21" s="18"/>
      <c r="B21" s="19"/>
      <c r="C21" s="18"/>
      <c r="D21" s="18"/>
      <c r="E21" s="15" t="s">
        <v>17</v>
      </c>
      <c r="F21" s="18"/>
      <c r="G21" s="18"/>
      <c r="H21" s="18"/>
      <c r="I21" s="16" t="s">
        <v>13</v>
      </c>
      <c r="J21" s="15" t="s">
        <v>0</v>
      </c>
      <c r="K21" s="18"/>
      <c r="L21" s="22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s="2" customFormat="1" ht="6.95" customHeight="1">
      <c r="A22" s="18"/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22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s="2" customFormat="1" ht="12" customHeight="1">
      <c r="A23" s="18"/>
      <c r="B23" s="19"/>
      <c r="C23" s="18"/>
      <c r="D23" s="16" t="s">
        <v>19</v>
      </c>
      <c r="E23" s="18"/>
      <c r="F23" s="18"/>
      <c r="G23" s="18"/>
      <c r="H23" s="18"/>
      <c r="I23" s="16" t="s">
        <v>11</v>
      </c>
      <c r="J23" s="15" t="s">
        <v>0</v>
      </c>
      <c r="K23" s="18"/>
      <c r="L23" s="22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s="2" customFormat="1" ht="18" customHeight="1">
      <c r="A24" s="18"/>
      <c r="B24" s="19"/>
      <c r="C24" s="18"/>
      <c r="D24" s="18"/>
      <c r="E24" s="15" t="s">
        <v>20</v>
      </c>
      <c r="F24" s="18"/>
      <c r="G24" s="18"/>
      <c r="H24" s="18"/>
      <c r="I24" s="16" t="s">
        <v>13</v>
      </c>
      <c r="J24" s="15" t="s">
        <v>0</v>
      </c>
      <c r="K24" s="18"/>
      <c r="L24" s="22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s="2" customFormat="1" ht="6.95" customHeight="1">
      <c r="A25" s="18"/>
      <c r="B25" s="19"/>
      <c r="C25" s="18"/>
      <c r="D25" s="18"/>
      <c r="E25" s="18"/>
      <c r="F25" s="18"/>
      <c r="G25" s="18"/>
      <c r="H25" s="18"/>
      <c r="I25" s="18"/>
      <c r="J25" s="18"/>
      <c r="K25" s="18"/>
      <c r="L25" s="22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s="2" customFormat="1" ht="12" customHeight="1">
      <c r="A26" s="18"/>
      <c r="B26" s="19"/>
      <c r="C26" s="18"/>
      <c r="D26" s="16" t="s">
        <v>21</v>
      </c>
      <c r="E26" s="18"/>
      <c r="F26" s="18"/>
      <c r="G26" s="18"/>
      <c r="H26" s="18"/>
      <c r="I26" s="18"/>
      <c r="J26" s="18"/>
      <c r="K26" s="18"/>
      <c r="L26" s="22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s="3" customFormat="1" ht="16.5" customHeight="1">
      <c r="A27" s="40"/>
      <c r="B27" s="41"/>
      <c r="C27" s="40"/>
      <c r="D27" s="40"/>
      <c r="E27" s="235" t="s">
        <v>0</v>
      </c>
      <c r="F27" s="235"/>
      <c r="G27" s="235"/>
      <c r="H27" s="235"/>
      <c r="I27" s="40"/>
      <c r="J27" s="40"/>
      <c r="K27" s="40"/>
      <c r="L27" s="42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6.95" customHeight="1">
      <c r="A28" s="18"/>
      <c r="B28" s="19"/>
      <c r="C28" s="18"/>
      <c r="D28" s="18"/>
      <c r="E28" s="18"/>
      <c r="F28" s="18"/>
      <c r="G28" s="18"/>
      <c r="H28" s="18"/>
      <c r="I28" s="18"/>
      <c r="J28" s="18"/>
      <c r="K28" s="18"/>
      <c r="L28" s="22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1" s="2" customFormat="1" ht="6.95" customHeight="1">
      <c r="A29" s="18"/>
      <c r="B29" s="19"/>
      <c r="C29" s="18"/>
      <c r="D29" s="36"/>
      <c r="E29" s="36"/>
      <c r="F29" s="36"/>
      <c r="G29" s="36"/>
      <c r="H29" s="36"/>
      <c r="I29" s="36"/>
      <c r="J29" s="36"/>
      <c r="K29" s="36"/>
      <c r="L29" s="22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1" s="2" customFormat="1" ht="25.35" customHeight="1">
      <c r="A30" s="18"/>
      <c r="B30" s="19"/>
      <c r="C30" s="18"/>
      <c r="D30" s="43" t="s">
        <v>22</v>
      </c>
      <c r="E30" s="18"/>
      <c r="F30" s="18"/>
      <c r="G30" s="18"/>
      <c r="H30" s="18"/>
      <c r="I30" s="18"/>
      <c r="J30" s="37">
        <f>ROUND(J124,2)</f>
        <v>0</v>
      </c>
      <c r="K30" s="18"/>
      <c r="L30" s="22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2" customFormat="1" ht="6.95" customHeight="1">
      <c r="A31" s="18"/>
      <c r="B31" s="19"/>
      <c r="C31" s="18"/>
      <c r="D31" s="36"/>
      <c r="E31" s="36"/>
      <c r="F31" s="36"/>
      <c r="G31" s="36"/>
      <c r="H31" s="36"/>
      <c r="I31" s="36"/>
      <c r="J31" s="36"/>
      <c r="K31" s="36"/>
      <c r="L31" s="22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2" customFormat="1" ht="14.45" customHeight="1">
      <c r="A32" s="18"/>
      <c r="B32" s="19"/>
      <c r="C32" s="18"/>
      <c r="D32" s="18"/>
      <c r="E32" s="18"/>
      <c r="F32" s="21" t="s">
        <v>24</v>
      </c>
      <c r="G32" s="18"/>
      <c r="H32" s="18"/>
      <c r="I32" s="21" t="s">
        <v>23</v>
      </c>
      <c r="J32" s="21" t="s">
        <v>25</v>
      </c>
      <c r="K32" s="18"/>
      <c r="L32" s="22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31" s="2" customFormat="1" ht="14.45" customHeight="1">
      <c r="A33" s="18"/>
      <c r="B33" s="19"/>
      <c r="C33" s="18"/>
      <c r="D33" s="44" t="s">
        <v>26</v>
      </c>
      <c r="E33" s="16" t="s">
        <v>27</v>
      </c>
      <c r="F33" s="45">
        <f>J30</f>
        <v>0</v>
      </c>
      <c r="G33" s="18"/>
      <c r="H33" s="18"/>
      <c r="I33" s="46">
        <v>0.21</v>
      </c>
      <c r="J33" s="45">
        <f>F33*0.21</f>
        <v>0</v>
      </c>
      <c r="K33" s="18"/>
      <c r="L33" s="22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s="2" customFormat="1" ht="14.45" customHeight="1">
      <c r="A34" s="18"/>
      <c r="B34" s="19"/>
      <c r="C34" s="18"/>
      <c r="D34" s="18"/>
      <c r="E34" s="16" t="s">
        <v>28</v>
      </c>
      <c r="F34" s="45">
        <v>0</v>
      </c>
      <c r="G34" s="18"/>
      <c r="H34" s="18"/>
      <c r="I34" s="46">
        <v>0.15</v>
      </c>
      <c r="J34" s="45">
        <v>0</v>
      </c>
      <c r="K34" s="18"/>
      <c r="L34" s="22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 s="2" customFormat="1" ht="14.45" customHeight="1" hidden="1">
      <c r="A35" s="18"/>
      <c r="B35" s="19"/>
      <c r="C35" s="18"/>
      <c r="D35" s="18"/>
      <c r="E35" s="16" t="s">
        <v>29</v>
      </c>
      <c r="F35" s="45">
        <f>ROUND((SUM(BG124:BG147)),2)</f>
        <v>0</v>
      </c>
      <c r="G35" s="18"/>
      <c r="H35" s="18"/>
      <c r="I35" s="46">
        <v>0.21</v>
      </c>
      <c r="J35" s="45">
        <f>0</f>
        <v>0</v>
      </c>
      <c r="K35" s="18"/>
      <c r="L35" s="22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 s="2" customFormat="1" ht="14.45" customHeight="1" hidden="1">
      <c r="A36" s="18"/>
      <c r="B36" s="19"/>
      <c r="C36" s="18"/>
      <c r="D36" s="18"/>
      <c r="E36" s="16" t="s">
        <v>30</v>
      </c>
      <c r="F36" s="45">
        <f>ROUND((SUM(BH124:BH147)),2)</f>
        <v>0</v>
      </c>
      <c r="G36" s="18"/>
      <c r="H36" s="18"/>
      <c r="I36" s="46">
        <v>0.15</v>
      </c>
      <c r="J36" s="45">
        <f>0</f>
        <v>0</v>
      </c>
      <c r="K36" s="18"/>
      <c r="L36" s="22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 s="2" customFormat="1" ht="14.45" customHeight="1" hidden="1">
      <c r="A37" s="18"/>
      <c r="B37" s="19"/>
      <c r="C37" s="18"/>
      <c r="D37" s="18"/>
      <c r="E37" s="16" t="s">
        <v>31</v>
      </c>
      <c r="F37" s="45">
        <f>ROUND((SUM(BI124:BI147)),2)</f>
        <v>0</v>
      </c>
      <c r="G37" s="18"/>
      <c r="H37" s="18"/>
      <c r="I37" s="46">
        <v>0</v>
      </c>
      <c r="J37" s="45">
        <f>0</f>
        <v>0</v>
      </c>
      <c r="K37" s="18"/>
      <c r="L37" s="22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 s="2" customFormat="1" ht="6.95" customHeight="1">
      <c r="A38" s="18"/>
      <c r="B38" s="19"/>
      <c r="C38" s="18"/>
      <c r="D38" s="18"/>
      <c r="E38" s="18"/>
      <c r="F38" s="18"/>
      <c r="G38" s="18"/>
      <c r="H38" s="18"/>
      <c r="I38" s="18"/>
      <c r="J38" s="18"/>
      <c r="K38" s="18"/>
      <c r="L38" s="22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 s="2" customFormat="1" ht="25.35" customHeight="1">
      <c r="A39" s="18"/>
      <c r="B39" s="19"/>
      <c r="C39" s="47"/>
      <c r="D39" s="48" t="s">
        <v>32</v>
      </c>
      <c r="E39" s="32"/>
      <c r="F39" s="32"/>
      <c r="G39" s="49" t="s">
        <v>33</v>
      </c>
      <c r="H39" s="50" t="s">
        <v>34</v>
      </c>
      <c r="I39" s="32"/>
      <c r="J39" s="51">
        <f>SUM(J30:J37)</f>
        <v>0</v>
      </c>
      <c r="K39" s="52"/>
      <c r="L39" s="22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 s="2" customFormat="1" ht="14.45" customHeight="1">
      <c r="A40" s="18"/>
      <c r="B40" s="19"/>
      <c r="C40" s="18"/>
      <c r="D40" s="18"/>
      <c r="E40" s="18"/>
      <c r="F40" s="18"/>
      <c r="G40" s="18"/>
      <c r="H40" s="18"/>
      <c r="I40" s="18"/>
      <c r="J40" s="18"/>
      <c r="K40" s="18"/>
      <c r="L40" s="22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2:12" s="1" customFormat="1" ht="14.45" customHeight="1">
      <c r="B41" s="13"/>
      <c r="L41" s="13"/>
    </row>
    <row r="42" spans="2:12" s="1" customFormat="1" ht="14.45" customHeight="1">
      <c r="B42" s="13"/>
      <c r="L42" s="13"/>
    </row>
    <row r="43" spans="2:12" s="1" customFormat="1" ht="14.45" customHeight="1">
      <c r="B43" s="13"/>
      <c r="L43" s="13"/>
    </row>
    <row r="44" spans="2:12" s="1" customFormat="1" ht="14.45" customHeight="1">
      <c r="B44" s="13"/>
      <c r="L44" s="13"/>
    </row>
    <row r="45" spans="2:12" s="1" customFormat="1" ht="14.45" customHeight="1">
      <c r="B45" s="13"/>
      <c r="L45" s="13"/>
    </row>
    <row r="46" spans="2:12" s="1" customFormat="1" ht="14.45" customHeight="1">
      <c r="B46" s="13"/>
      <c r="L46" s="13"/>
    </row>
    <row r="47" spans="2:12" s="1" customFormat="1" ht="14.45" customHeight="1">
      <c r="B47" s="13"/>
      <c r="L47" s="13"/>
    </row>
    <row r="48" spans="2:12" s="1" customFormat="1" ht="14.45" customHeight="1">
      <c r="B48" s="13"/>
      <c r="L48" s="13"/>
    </row>
    <row r="49" spans="2:12" s="1" customFormat="1" ht="14.45" customHeight="1">
      <c r="B49" s="13"/>
      <c r="L49" s="13"/>
    </row>
    <row r="50" spans="2:12" s="2" customFormat="1" ht="14.45" customHeight="1">
      <c r="B50" s="22"/>
      <c r="D50" s="23" t="s">
        <v>35</v>
      </c>
      <c r="E50" s="24"/>
      <c r="F50" s="24"/>
      <c r="G50" s="23" t="s">
        <v>36</v>
      </c>
      <c r="H50" s="24"/>
      <c r="I50" s="24"/>
      <c r="J50" s="24"/>
      <c r="K50" s="24"/>
      <c r="L50" s="22"/>
    </row>
    <row r="51" spans="2:12" ht="12">
      <c r="B51" s="13"/>
      <c r="L51" s="13"/>
    </row>
    <row r="52" spans="2:12" ht="12">
      <c r="B52" s="13"/>
      <c r="L52" s="13"/>
    </row>
    <row r="53" spans="2:12" ht="12">
      <c r="B53" s="13"/>
      <c r="L53" s="13"/>
    </row>
    <row r="54" spans="2:12" ht="12">
      <c r="B54" s="13"/>
      <c r="L54" s="13"/>
    </row>
    <row r="55" spans="2:12" ht="12">
      <c r="B55" s="13"/>
      <c r="L55" s="13"/>
    </row>
    <row r="56" spans="2:12" ht="12">
      <c r="B56" s="13"/>
      <c r="L56" s="13"/>
    </row>
    <row r="57" spans="2:12" ht="12">
      <c r="B57" s="13"/>
      <c r="L57" s="13"/>
    </row>
    <row r="58" spans="2:12" ht="12">
      <c r="B58" s="13"/>
      <c r="L58" s="13"/>
    </row>
    <row r="59" spans="2:12" ht="12">
      <c r="B59" s="13"/>
      <c r="L59" s="13"/>
    </row>
    <row r="60" spans="2:12" ht="12">
      <c r="B60" s="13"/>
      <c r="L60" s="13"/>
    </row>
    <row r="61" spans="1:31" s="2" customFormat="1" ht="12.75">
      <c r="A61" s="18"/>
      <c r="B61" s="19"/>
      <c r="C61" s="18"/>
      <c r="D61" s="25" t="s">
        <v>37</v>
      </c>
      <c r="E61" s="20"/>
      <c r="F61" s="53" t="s">
        <v>38</v>
      </c>
      <c r="G61" s="25" t="s">
        <v>37</v>
      </c>
      <c r="H61" s="20"/>
      <c r="I61" s="20"/>
      <c r="J61" s="54" t="s">
        <v>38</v>
      </c>
      <c r="K61" s="20"/>
      <c r="L61" s="22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</row>
    <row r="62" spans="2:12" ht="12">
      <c r="B62" s="13"/>
      <c r="L62" s="13"/>
    </row>
    <row r="63" spans="2:12" ht="12">
      <c r="B63" s="13"/>
      <c r="L63" s="13"/>
    </row>
    <row r="64" spans="2:12" ht="12">
      <c r="B64" s="13"/>
      <c r="L64" s="13"/>
    </row>
    <row r="65" spans="1:31" s="2" customFormat="1" ht="12.75">
      <c r="A65" s="18"/>
      <c r="B65" s="19"/>
      <c r="C65" s="18"/>
      <c r="D65" s="23" t="s">
        <v>39</v>
      </c>
      <c r="E65" s="26"/>
      <c r="F65" s="26"/>
      <c r="G65" s="23" t="s">
        <v>40</v>
      </c>
      <c r="H65" s="26"/>
      <c r="I65" s="26"/>
      <c r="J65" s="26"/>
      <c r="K65" s="26"/>
      <c r="L65" s="22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</row>
    <row r="66" spans="2:12" ht="12">
      <c r="B66" s="13"/>
      <c r="L66" s="13"/>
    </row>
    <row r="67" spans="2:12" ht="12">
      <c r="B67" s="13"/>
      <c r="L67" s="13"/>
    </row>
    <row r="68" spans="2:12" ht="12">
      <c r="B68" s="13"/>
      <c r="L68" s="13"/>
    </row>
    <row r="69" spans="2:12" ht="12">
      <c r="B69" s="13"/>
      <c r="L69" s="13"/>
    </row>
    <row r="70" spans="2:12" ht="12">
      <c r="B70" s="13"/>
      <c r="L70" s="13"/>
    </row>
    <row r="71" spans="2:12" ht="12">
      <c r="B71" s="13"/>
      <c r="L71" s="13"/>
    </row>
    <row r="72" spans="2:12" ht="12">
      <c r="B72" s="13"/>
      <c r="L72" s="13"/>
    </row>
    <row r="73" spans="2:12" ht="12">
      <c r="B73" s="13"/>
      <c r="L73" s="13"/>
    </row>
    <row r="74" spans="2:12" ht="12">
      <c r="B74" s="13"/>
      <c r="L74" s="13"/>
    </row>
    <row r="75" spans="2:12" ht="12">
      <c r="B75" s="13"/>
      <c r="L75" s="13"/>
    </row>
    <row r="76" spans="1:31" s="2" customFormat="1" ht="12.75">
      <c r="A76" s="18"/>
      <c r="B76" s="19"/>
      <c r="C76" s="18"/>
      <c r="D76" s="25" t="s">
        <v>37</v>
      </c>
      <c r="E76" s="20"/>
      <c r="F76" s="53" t="s">
        <v>38</v>
      </c>
      <c r="G76" s="25" t="s">
        <v>37</v>
      </c>
      <c r="H76" s="20"/>
      <c r="I76" s="20"/>
      <c r="J76" s="54" t="s">
        <v>38</v>
      </c>
      <c r="K76" s="20"/>
      <c r="L76" s="22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</row>
    <row r="77" spans="1:31" s="2" customFormat="1" ht="14.45" customHeight="1">
      <c r="A77" s="18"/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2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</row>
    <row r="81" spans="1:31" s="2" customFormat="1" ht="6.95" customHeight="1">
      <c r="A81" s="18"/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22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</row>
    <row r="82" spans="1:31" s="2" customFormat="1" ht="24.95" customHeight="1">
      <c r="A82" s="18"/>
      <c r="B82" s="19"/>
      <c r="C82" s="14" t="s">
        <v>50</v>
      </c>
      <c r="D82" s="18"/>
      <c r="E82" s="18"/>
      <c r="F82" s="18"/>
      <c r="G82" s="18"/>
      <c r="H82" s="18"/>
      <c r="I82" s="18"/>
      <c r="J82" s="18"/>
      <c r="K82" s="18"/>
      <c r="L82" s="22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</row>
    <row r="83" spans="1:31" s="2" customFormat="1" ht="6.95" customHeight="1">
      <c r="A83" s="18"/>
      <c r="B83" s="19"/>
      <c r="C83" s="18"/>
      <c r="D83" s="18"/>
      <c r="E83" s="18"/>
      <c r="F83" s="18"/>
      <c r="G83" s="18"/>
      <c r="H83" s="18"/>
      <c r="I83" s="18"/>
      <c r="J83" s="18"/>
      <c r="K83" s="18"/>
      <c r="L83" s="22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</row>
    <row r="84" spans="1:31" s="2" customFormat="1" ht="12" customHeight="1">
      <c r="A84" s="18"/>
      <c r="B84" s="19"/>
      <c r="C84" s="16" t="s">
        <v>4</v>
      </c>
      <c r="D84" s="18"/>
      <c r="E84" s="18"/>
      <c r="F84" s="18"/>
      <c r="G84" s="18"/>
      <c r="H84" s="18"/>
      <c r="I84" s="18"/>
      <c r="J84" s="18"/>
      <c r="K84" s="18"/>
      <c r="L84" s="22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</row>
    <row r="85" spans="1:31" s="2" customFormat="1" ht="28.5" customHeight="1">
      <c r="A85" s="18"/>
      <c r="B85" s="19"/>
      <c r="C85" s="18"/>
      <c r="D85" s="18"/>
      <c r="E85" s="229" t="str">
        <f>E7</f>
        <v>UHK - OBJEKT K - ČÁSTEČNÁ OPRAVA PROSTORŮ PALACHOVÝCH KOLEJÍ V 1PP, Č.P. 1129 - 1135</v>
      </c>
      <c r="F85" s="230"/>
      <c r="G85" s="230"/>
      <c r="H85" s="230"/>
      <c r="I85" s="18"/>
      <c r="J85" s="18"/>
      <c r="K85" s="18"/>
      <c r="L85" s="22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</row>
    <row r="86" spans="1:31" s="2" customFormat="1" ht="12" customHeight="1">
      <c r="A86" s="18"/>
      <c r="B86" s="19"/>
      <c r="C86" s="16" t="s">
        <v>49</v>
      </c>
      <c r="D86" s="18"/>
      <c r="E86" s="18"/>
      <c r="F86" s="18"/>
      <c r="G86" s="18"/>
      <c r="H86" s="18"/>
      <c r="I86" s="18"/>
      <c r="J86" s="18"/>
      <c r="K86" s="18"/>
      <c r="L86" s="22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</row>
    <row r="87" spans="1:31" s="2" customFormat="1" ht="16.5" customHeight="1">
      <c r="A87" s="18"/>
      <c r="B87" s="19"/>
      <c r="C87" s="18"/>
      <c r="D87" s="18"/>
      <c r="E87" s="231" t="str">
        <f>E9</f>
        <v>UHK-7 - SO-07-Výměna páteřních rozvodů vody</v>
      </c>
      <c r="F87" s="232"/>
      <c r="G87" s="232"/>
      <c r="H87" s="232"/>
      <c r="I87" s="18"/>
      <c r="J87" s="18"/>
      <c r="K87" s="18"/>
      <c r="L87" s="22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</row>
    <row r="88" spans="1:31" s="2" customFormat="1" ht="6.95" customHeight="1">
      <c r="A88" s="18"/>
      <c r="B88" s="19"/>
      <c r="C88" s="18"/>
      <c r="D88" s="18"/>
      <c r="E88" s="18"/>
      <c r="F88" s="18"/>
      <c r="G88" s="18"/>
      <c r="H88" s="18"/>
      <c r="I88" s="18"/>
      <c r="J88" s="18"/>
      <c r="K88" s="18"/>
      <c r="L88" s="22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</row>
    <row r="89" spans="1:31" s="2" customFormat="1" ht="12" customHeight="1">
      <c r="A89" s="18"/>
      <c r="B89" s="19"/>
      <c r="C89" s="16" t="s">
        <v>7</v>
      </c>
      <c r="D89" s="18"/>
      <c r="E89" s="18"/>
      <c r="F89" s="15" t="str">
        <f>F12</f>
        <v>HK,Palachovy koleje č.p.1129-1135</v>
      </c>
      <c r="G89" s="18"/>
      <c r="H89" s="18"/>
      <c r="I89" s="16" t="s">
        <v>9</v>
      </c>
      <c r="J89" s="31">
        <f>IF(J12="","",J12)</f>
        <v>44672</v>
      </c>
      <c r="K89" s="18"/>
      <c r="L89" s="22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</row>
    <row r="90" spans="1:31" s="2" customFormat="1" ht="6.95" customHeight="1">
      <c r="A90" s="18"/>
      <c r="B90" s="19"/>
      <c r="C90" s="18"/>
      <c r="D90" s="18"/>
      <c r="E90" s="18"/>
      <c r="F90" s="18"/>
      <c r="G90" s="18"/>
      <c r="H90" s="18"/>
      <c r="I90" s="18"/>
      <c r="J90" s="18"/>
      <c r="K90" s="18"/>
      <c r="L90" s="22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</row>
    <row r="91" spans="1:31" s="2" customFormat="1" ht="15.2" customHeight="1">
      <c r="A91" s="18"/>
      <c r="B91" s="19"/>
      <c r="C91" s="16" t="s">
        <v>10</v>
      </c>
      <c r="D91" s="18"/>
      <c r="E91" s="18"/>
      <c r="F91" s="15" t="str">
        <f>E15</f>
        <v>Univerzita Hradec Králové</v>
      </c>
      <c r="G91" s="18"/>
      <c r="H91" s="18"/>
      <c r="I91" s="16" t="s">
        <v>16</v>
      </c>
      <c r="J91" s="17" t="str">
        <f>E21</f>
        <v>Pridos Hradec Králové</v>
      </c>
      <c r="K91" s="18"/>
      <c r="L91" s="22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</row>
    <row r="92" spans="1:31" s="2" customFormat="1" ht="15.2" customHeight="1">
      <c r="A92" s="18"/>
      <c r="B92" s="19"/>
      <c r="C92" s="16" t="s">
        <v>14</v>
      </c>
      <c r="D92" s="18"/>
      <c r="E92" s="18"/>
      <c r="F92" s="15" t="str">
        <f>IF(E18="","",E18)</f>
        <v>bude určen ve výběrovém řízení</v>
      </c>
      <c r="G92" s="18"/>
      <c r="H92" s="18"/>
      <c r="I92" s="16" t="s">
        <v>19</v>
      </c>
      <c r="J92" s="17" t="str">
        <f>E24</f>
        <v>Ing.Pavel Michálek</v>
      </c>
      <c r="K92" s="18"/>
      <c r="L92" s="22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</row>
    <row r="93" spans="1:31" s="2" customFormat="1" ht="10.35" customHeight="1">
      <c r="A93" s="18"/>
      <c r="B93" s="19"/>
      <c r="C93" s="18"/>
      <c r="D93" s="18"/>
      <c r="E93" s="18"/>
      <c r="F93" s="18"/>
      <c r="G93" s="18"/>
      <c r="H93" s="18"/>
      <c r="I93" s="18"/>
      <c r="J93" s="18"/>
      <c r="K93" s="18"/>
      <c r="L93" s="22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</row>
    <row r="94" spans="1:31" s="2" customFormat="1" ht="29.25" customHeight="1">
      <c r="A94" s="18"/>
      <c r="B94" s="19"/>
      <c r="C94" s="55" t="s">
        <v>51</v>
      </c>
      <c r="D94" s="47"/>
      <c r="E94" s="47"/>
      <c r="F94" s="47"/>
      <c r="G94" s="47"/>
      <c r="H94" s="47"/>
      <c r="I94" s="47"/>
      <c r="J94" s="56" t="s">
        <v>52</v>
      </c>
      <c r="K94" s="47"/>
      <c r="L94" s="22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</row>
    <row r="95" spans="1:31" s="2" customFormat="1" ht="10.35" customHeight="1">
      <c r="A95" s="18"/>
      <c r="B95" s="19"/>
      <c r="C95" s="18"/>
      <c r="D95" s="18"/>
      <c r="E95" s="18"/>
      <c r="F95" s="18"/>
      <c r="G95" s="18"/>
      <c r="H95" s="18"/>
      <c r="I95" s="18"/>
      <c r="J95" s="18"/>
      <c r="K95" s="18"/>
      <c r="L95" s="22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</row>
    <row r="96" spans="1:47" s="2" customFormat="1" ht="22.9" customHeight="1">
      <c r="A96" s="18"/>
      <c r="B96" s="19"/>
      <c r="C96" s="57" t="s">
        <v>53</v>
      </c>
      <c r="D96" s="18"/>
      <c r="E96" s="18"/>
      <c r="F96" s="18"/>
      <c r="G96" s="18"/>
      <c r="H96" s="18"/>
      <c r="I96" s="18"/>
      <c r="J96" s="37">
        <f>J124</f>
        <v>0</v>
      </c>
      <c r="K96" s="18"/>
      <c r="L96" s="22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U96" s="10" t="s">
        <v>54</v>
      </c>
    </row>
    <row r="97" spans="2:12" s="4" customFormat="1" ht="24.95" customHeight="1">
      <c r="B97" s="58"/>
      <c r="D97" s="59" t="s">
        <v>55</v>
      </c>
      <c r="E97" s="60"/>
      <c r="F97" s="60"/>
      <c r="G97" s="60"/>
      <c r="H97" s="60"/>
      <c r="I97" s="60"/>
      <c r="J97" s="61">
        <f>J98</f>
        <v>0</v>
      </c>
      <c r="L97" s="58"/>
    </row>
    <row r="98" spans="2:12" s="5" customFormat="1" ht="19.9" customHeight="1">
      <c r="B98" s="62"/>
      <c r="D98" s="63" t="s">
        <v>56</v>
      </c>
      <c r="E98" s="64"/>
      <c r="F98" s="64"/>
      <c r="G98" s="64"/>
      <c r="H98" s="64"/>
      <c r="I98" s="64"/>
      <c r="J98" s="65">
        <f>J125</f>
        <v>0</v>
      </c>
      <c r="L98" s="62"/>
    </row>
    <row r="99" spans="2:12" s="4" customFormat="1" ht="24.95" customHeight="1">
      <c r="B99" s="58"/>
      <c r="D99" s="59" t="s">
        <v>57</v>
      </c>
      <c r="E99" s="60"/>
      <c r="F99" s="60"/>
      <c r="G99" s="60"/>
      <c r="H99" s="60"/>
      <c r="I99" s="60"/>
      <c r="J99" s="61">
        <f>J129</f>
        <v>0</v>
      </c>
      <c r="L99" s="58"/>
    </row>
    <row r="100" spans="2:12" s="5" customFormat="1" ht="19.9" customHeight="1">
      <c r="B100" s="62"/>
      <c r="D100" s="63" t="s">
        <v>116</v>
      </c>
      <c r="E100" s="64"/>
      <c r="F100" s="64"/>
      <c r="G100" s="64"/>
      <c r="H100" s="64"/>
      <c r="I100" s="64"/>
      <c r="J100" s="65">
        <f>J130</f>
        <v>0</v>
      </c>
      <c r="L100" s="62"/>
    </row>
    <row r="101" spans="2:12" s="5" customFormat="1" ht="19.9" customHeight="1">
      <c r="B101" s="62"/>
      <c r="D101" s="63" t="s">
        <v>117</v>
      </c>
      <c r="E101" s="64"/>
      <c r="F101" s="64"/>
      <c r="G101" s="64"/>
      <c r="H101" s="64"/>
      <c r="I101" s="64"/>
      <c r="J101" s="65">
        <f>J132</f>
        <v>0</v>
      </c>
      <c r="L101" s="62"/>
    </row>
    <row r="102" spans="2:12" s="5" customFormat="1" ht="19.9" customHeight="1">
      <c r="B102" s="62"/>
      <c r="D102" s="63" t="s">
        <v>58</v>
      </c>
      <c r="E102" s="64"/>
      <c r="F102" s="64"/>
      <c r="G102" s="64"/>
      <c r="H102" s="64"/>
      <c r="I102" s="64"/>
      <c r="J102" s="65">
        <f>J134</f>
        <v>0</v>
      </c>
      <c r="L102" s="62"/>
    </row>
    <row r="103" spans="2:12" s="5" customFormat="1" ht="19.9" customHeight="1">
      <c r="B103" s="62"/>
      <c r="D103" s="63" t="s">
        <v>59</v>
      </c>
      <c r="E103" s="64"/>
      <c r="F103" s="64"/>
      <c r="G103" s="64"/>
      <c r="H103" s="64"/>
      <c r="I103" s="64"/>
      <c r="J103" s="65">
        <f>J138</f>
        <v>0</v>
      </c>
      <c r="L103" s="62"/>
    </row>
    <row r="104" spans="2:12" s="4" customFormat="1" ht="24.95" customHeight="1">
      <c r="B104" s="58"/>
      <c r="D104" s="59" t="s">
        <v>60</v>
      </c>
      <c r="E104" s="60"/>
      <c r="F104" s="60"/>
      <c r="G104" s="60"/>
      <c r="H104" s="60"/>
      <c r="I104" s="60"/>
      <c r="J104" s="61">
        <f>J145</f>
        <v>0</v>
      </c>
      <c r="L104" s="58"/>
    </row>
    <row r="105" spans="1:31" s="2" customFormat="1" ht="21.75" customHeight="1">
      <c r="A105" s="18"/>
      <c r="B105" s="19"/>
      <c r="C105" s="18"/>
      <c r="D105" s="18"/>
      <c r="E105" s="18"/>
      <c r="F105" s="18"/>
      <c r="G105" s="18"/>
      <c r="H105" s="18"/>
      <c r="I105" s="18"/>
      <c r="J105" s="18"/>
      <c r="K105" s="18"/>
      <c r="L105" s="22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</row>
    <row r="106" spans="1:31" s="2" customFormat="1" ht="6.95" customHeight="1">
      <c r="A106" s="18"/>
      <c r="B106" s="27"/>
      <c r="C106" s="28"/>
      <c r="D106" s="28"/>
      <c r="E106" s="28"/>
      <c r="F106" s="28"/>
      <c r="G106" s="28"/>
      <c r="H106" s="28"/>
      <c r="I106" s="28"/>
      <c r="J106" s="28"/>
      <c r="K106" s="28"/>
      <c r="L106" s="22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</row>
    <row r="110" spans="1:31" s="2" customFormat="1" ht="6.95" customHeight="1">
      <c r="A110" s="18"/>
      <c r="B110" s="29"/>
      <c r="C110" s="30"/>
      <c r="D110" s="30"/>
      <c r="E110" s="30"/>
      <c r="F110" s="30"/>
      <c r="G110" s="30"/>
      <c r="H110" s="30"/>
      <c r="I110" s="30"/>
      <c r="J110" s="30"/>
      <c r="K110" s="30"/>
      <c r="L110" s="22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</row>
    <row r="111" spans="1:31" s="2" customFormat="1" ht="24.95" customHeight="1">
      <c r="A111" s="18"/>
      <c r="B111" s="19"/>
      <c r="C111" s="14" t="s">
        <v>61</v>
      </c>
      <c r="D111" s="18"/>
      <c r="E111" s="18"/>
      <c r="F111" s="18"/>
      <c r="G111" s="18"/>
      <c r="H111" s="18"/>
      <c r="I111" s="18"/>
      <c r="J111" s="18"/>
      <c r="K111" s="18"/>
      <c r="L111" s="22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</row>
    <row r="112" spans="1:31" s="2" customFormat="1" ht="6.95" customHeight="1">
      <c r="A112" s="18"/>
      <c r="B112" s="19"/>
      <c r="C112" s="18"/>
      <c r="D112" s="18"/>
      <c r="E112" s="18"/>
      <c r="F112" s="18"/>
      <c r="G112" s="18"/>
      <c r="H112" s="18"/>
      <c r="I112" s="18"/>
      <c r="J112" s="18"/>
      <c r="K112" s="18"/>
      <c r="L112" s="22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</row>
    <row r="113" spans="1:31" s="2" customFormat="1" ht="12" customHeight="1">
      <c r="A113" s="18"/>
      <c r="B113" s="19"/>
      <c r="C113" s="16" t="s">
        <v>4</v>
      </c>
      <c r="D113" s="18"/>
      <c r="E113" s="18"/>
      <c r="F113" s="18"/>
      <c r="G113" s="18"/>
      <c r="H113" s="18"/>
      <c r="I113" s="18"/>
      <c r="J113" s="18"/>
      <c r="K113" s="18"/>
      <c r="L113" s="22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</row>
    <row r="114" spans="1:31" s="2" customFormat="1" ht="27.75" customHeight="1">
      <c r="A114" s="18"/>
      <c r="B114" s="19"/>
      <c r="C114" s="18"/>
      <c r="D114" s="18"/>
      <c r="E114" s="229" t="str">
        <f>E7</f>
        <v>UHK - OBJEKT K - ČÁSTEČNÁ OPRAVA PROSTORŮ PALACHOVÝCH KOLEJÍ V 1PP, Č.P. 1129 - 1135</v>
      </c>
      <c r="F114" s="230"/>
      <c r="G114" s="230"/>
      <c r="H114" s="230"/>
      <c r="I114" s="18"/>
      <c r="J114" s="18"/>
      <c r="K114" s="18"/>
      <c r="L114" s="22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</row>
    <row r="115" spans="1:31" s="2" customFormat="1" ht="12" customHeight="1">
      <c r="A115" s="18"/>
      <c r="B115" s="19"/>
      <c r="C115" s="16" t="s">
        <v>49</v>
      </c>
      <c r="D115" s="18"/>
      <c r="E115" s="18"/>
      <c r="F115" s="18"/>
      <c r="G115" s="18"/>
      <c r="H115" s="18"/>
      <c r="I115" s="18"/>
      <c r="J115" s="18"/>
      <c r="K115" s="18"/>
      <c r="L115" s="22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</row>
    <row r="116" spans="1:31" s="2" customFormat="1" ht="16.5" customHeight="1">
      <c r="A116" s="18"/>
      <c r="B116" s="19"/>
      <c r="C116" s="18"/>
      <c r="D116" s="18"/>
      <c r="E116" s="231" t="str">
        <f>E9</f>
        <v>UHK-7 - SO-07-Výměna páteřních rozvodů vody</v>
      </c>
      <c r="F116" s="232"/>
      <c r="G116" s="232"/>
      <c r="H116" s="232"/>
      <c r="I116" s="18"/>
      <c r="J116" s="18"/>
      <c r="K116" s="18"/>
      <c r="L116" s="22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</row>
    <row r="117" spans="1:31" s="2" customFormat="1" ht="6.95" customHeight="1">
      <c r="A117" s="18"/>
      <c r="B117" s="19"/>
      <c r="C117" s="18"/>
      <c r="D117" s="18"/>
      <c r="E117" s="18"/>
      <c r="F117" s="18"/>
      <c r="G117" s="18"/>
      <c r="H117" s="18"/>
      <c r="I117" s="18"/>
      <c r="J117" s="18"/>
      <c r="K117" s="18"/>
      <c r="L117" s="22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</row>
    <row r="118" spans="1:31" s="2" customFormat="1" ht="12" customHeight="1">
      <c r="A118" s="18"/>
      <c r="B118" s="19"/>
      <c r="C118" s="16" t="s">
        <v>7</v>
      </c>
      <c r="D118" s="18"/>
      <c r="E118" s="18"/>
      <c r="F118" s="15" t="str">
        <f>F12</f>
        <v>HK,Palachovy koleje č.p.1129-1135</v>
      </c>
      <c r="G118" s="18"/>
      <c r="H118" s="18"/>
      <c r="I118" s="16" t="s">
        <v>9</v>
      </c>
      <c r="J118" s="31">
        <f>IF(J12="","",J12)</f>
        <v>44672</v>
      </c>
      <c r="K118" s="18"/>
      <c r="L118" s="22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</row>
    <row r="119" spans="1:31" s="2" customFormat="1" ht="6.95" customHeight="1">
      <c r="A119" s="18"/>
      <c r="B119" s="19"/>
      <c r="C119" s="18"/>
      <c r="D119" s="18"/>
      <c r="E119" s="18"/>
      <c r="F119" s="18"/>
      <c r="G119" s="18"/>
      <c r="H119" s="18"/>
      <c r="I119" s="18"/>
      <c r="J119" s="18"/>
      <c r="K119" s="18"/>
      <c r="L119" s="22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</row>
    <row r="120" spans="1:31" s="2" customFormat="1" ht="15.2" customHeight="1">
      <c r="A120" s="18"/>
      <c r="B120" s="19"/>
      <c r="C120" s="16" t="s">
        <v>10</v>
      </c>
      <c r="D120" s="18"/>
      <c r="E120" s="18"/>
      <c r="F120" s="15" t="str">
        <f>E15</f>
        <v>Univerzita Hradec Králové</v>
      </c>
      <c r="G120" s="18"/>
      <c r="H120" s="18"/>
      <c r="I120" s="16" t="s">
        <v>16</v>
      </c>
      <c r="J120" s="17" t="str">
        <f>E21</f>
        <v>Pridos Hradec Králové</v>
      </c>
      <c r="K120" s="18"/>
      <c r="L120" s="22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</row>
    <row r="121" spans="1:31" s="2" customFormat="1" ht="15.2" customHeight="1">
      <c r="A121" s="18"/>
      <c r="B121" s="19"/>
      <c r="C121" s="16" t="s">
        <v>14</v>
      </c>
      <c r="D121" s="18"/>
      <c r="E121" s="18"/>
      <c r="F121" s="15" t="str">
        <f>IF(E18="","",E18)</f>
        <v>bude určen ve výběrovém řízení</v>
      </c>
      <c r="G121" s="18"/>
      <c r="H121" s="18"/>
      <c r="I121" s="16" t="s">
        <v>19</v>
      </c>
      <c r="J121" s="17" t="str">
        <f>E24</f>
        <v>Ing.Pavel Michálek</v>
      </c>
      <c r="K121" s="18"/>
      <c r="L121" s="22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</row>
    <row r="122" spans="1:31" s="2" customFormat="1" ht="10.35" customHeight="1">
      <c r="A122" s="18"/>
      <c r="B122" s="19"/>
      <c r="C122" s="18"/>
      <c r="D122" s="18"/>
      <c r="E122" s="18"/>
      <c r="F122" s="18"/>
      <c r="G122" s="18"/>
      <c r="H122" s="18"/>
      <c r="I122" s="18"/>
      <c r="J122" s="18"/>
      <c r="K122" s="18"/>
      <c r="L122" s="22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</row>
    <row r="123" spans="1:31" s="6" customFormat="1" ht="29.25" customHeight="1">
      <c r="A123" s="66"/>
      <c r="B123" s="67"/>
      <c r="C123" s="195" t="s">
        <v>62</v>
      </c>
      <c r="D123" s="196" t="s">
        <v>43</v>
      </c>
      <c r="E123" s="196" t="s">
        <v>41</v>
      </c>
      <c r="F123" s="196" t="s">
        <v>42</v>
      </c>
      <c r="G123" s="196" t="s">
        <v>63</v>
      </c>
      <c r="H123" s="196" t="s">
        <v>64</v>
      </c>
      <c r="I123" s="68" t="s">
        <v>65</v>
      </c>
      <c r="J123" s="68" t="s">
        <v>52</v>
      </c>
      <c r="K123" s="69" t="s">
        <v>66</v>
      </c>
      <c r="L123" s="70"/>
      <c r="M123" s="33" t="s">
        <v>0</v>
      </c>
      <c r="N123" s="34" t="s">
        <v>26</v>
      </c>
      <c r="O123" s="34" t="s">
        <v>67</v>
      </c>
      <c r="P123" s="34" t="s">
        <v>68</v>
      </c>
      <c r="Q123" s="34" t="s">
        <v>69</v>
      </c>
      <c r="R123" s="34" t="s">
        <v>70</v>
      </c>
      <c r="S123" s="34" t="s">
        <v>71</v>
      </c>
      <c r="T123" s="35" t="s">
        <v>72</v>
      </c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</row>
    <row r="124" spans="1:63" s="2" customFormat="1" ht="22.9" customHeight="1">
      <c r="A124" s="18"/>
      <c r="B124" s="19"/>
      <c r="C124" s="197" t="s">
        <v>73</v>
      </c>
      <c r="D124" s="186"/>
      <c r="E124" s="186"/>
      <c r="F124" s="186"/>
      <c r="G124" s="186"/>
      <c r="H124" s="186"/>
      <c r="I124" s="18"/>
      <c r="J124" s="185">
        <f>J129+J125+J145</f>
        <v>0</v>
      </c>
      <c r="K124" s="186"/>
      <c r="L124" s="213"/>
      <c r="M124" s="214"/>
      <c r="N124" s="215"/>
      <c r="O124" s="216"/>
      <c r="P124" s="217">
        <f>P129+P145</f>
        <v>757.96776</v>
      </c>
      <c r="Q124" s="216"/>
      <c r="R124" s="217">
        <f>R129+R145</f>
        <v>3.71321</v>
      </c>
      <c r="S124" s="216"/>
      <c r="T124" s="218">
        <f>T129+T145</f>
        <v>2.5890168</v>
      </c>
      <c r="U124" s="186"/>
      <c r="V124" s="186"/>
      <c r="W124" s="18"/>
      <c r="X124" s="18"/>
      <c r="Y124" s="18"/>
      <c r="Z124" s="18"/>
      <c r="AA124" s="18"/>
      <c r="AB124" s="18"/>
      <c r="AC124" s="18"/>
      <c r="AD124" s="18"/>
      <c r="AE124" s="18"/>
      <c r="AT124" s="10" t="s">
        <v>44</v>
      </c>
      <c r="AU124" s="10" t="s">
        <v>54</v>
      </c>
      <c r="BK124" s="71">
        <f>BK129+BK145</f>
        <v>0</v>
      </c>
    </row>
    <row r="125" spans="2:63" s="7" customFormat="1" ht="25.9" customHeight="1">
      <c r="B125" s="72"/>
      <c r="C125" s="188"/>
      <c r="D125" s="198" t="s">
        <v>44</v>
      </c>
      <c r="E125" s="199" t="s">
        <v>74</v>
      </c>
      <c r="F125" s="199" t="s">
        <v>75</v>
      </c>
      <c r="G125" s="188"/>
      <c r="H125" s="188"/>
      <c r="J125" s="187">
        <f>J126</f>
        <v>0</v>
      </c>
      <c r="K125" s="188"/>
      <c r="L125" s="219"/>
      <c r="M125" s="220"/>
      <c r="N125" s="221"/>
      <c r="O125" s="221"/>
      <c r="P125" s="222" t="e">
        <f>#REF!+P126+P129+P139+P145</f>
        <v>#REF!</v>
      </c>
      <c r="Q125" s="221"/>
      <c r="R125" s="222" t="e">
        <f>#REF!+R126+R129+R139+R145</f>
        <v>#REF!</v>
      </c>
      <c r="S125" s="221"/>
      <c r="T125" s="223" t="e">
        <f>#REF!+T126+T129+T139+T145</f>
        <v>#REF!</v>
      </c>
      <c r="U125" s="188"/>
      <c r="V125" s="188"/>
      <c r="AR125" s="73" t="s">
        <v>46</v>
      </c>
      <c r="AT125" s="78" t="s">
        <v>44</v>
      </c>
      <c r="AU125" s="78" t="s">
        <v>45</v>
      </c>
      <c r="AY125" s="73" t="s">
        <v>76</v>
      </c>
      <c r="BK125" s="79">
        <f>BK126+BK129+BK139+BK145</f>
        <v>0</v>
      </c>
    </row>
    <row r="126" spans="2:63" s="7" customFormat="1" ht="22.9" customHeight="1">
      <c r="B126" s="72"/>
      <c r="C126" s="188"/>
      <c r="D126" s="198" t="s">
        <v>44</v>
      </c>
      <c r="E126" s="200" t="s">
        <v>84</v>
      </c>
      <c r="F126" s="200" t="s">
        <v>85</v>
      </c>
      <c r="G126" s="188"/>
      <c r="H126" s="188"/>
      <c r="J126" s="189">
        <f>BK126</f>
        <v>0</v>
      </c>
      <c r="K126" s="188"/>
      <c r="L126" s="219"/>
      <c r="M126" s="220"/>
      <c r="N126" s="221"/>
      <c r="O126" s="221"/>
      <c r="P126" s="222">
        <f>P127</f>
        <v>56.77199999999999</v>
      </c>
      <c r="Q126" s="221"/>
      <c r="R126" s="222">
        <f>R127</f>
        <v>0.690726</v>
      </c>
      <c r="S126" s="221"/>
      <c r="T126" s="223">
        <f>T127</f>
        <v>0</v>
      </c>
      <c r="U126" s="188"/>
      <c r="V126" s="188"/>
      <c r="AR126" s="73" t="s">
        <v>46</v>
      </c>
      <c r="AT126" s="78" t="s">
        <v>44</v>
      </c>
      <c r="AU126" s="78" t="s">
        <v>46</v>
      </c>
      <c r="AY126" s="73" t="s">
        <v>76</v>
      </c>
      <c r="BK126" s="79">
        <f>BK127+BK128</f>
        <v>0</v>
      </c>
    </row>
    <row r="127" spans="1:65" s="2" customFormat="1" ht="24.2" customHeight="1">
      <c r="A127" s="18"/>
      <c r="B127" s="80"/>
      <c r="C127" s="201">
        <v>10</v>
      </c>
      <c r="D127" s="201" t="s">
        <v>78</v>
      </c>
      <c r="E127" s="202" t="s">
        <v>86</v>
      </c>
      <c r="F127" s="191" t="s">
        <v>211</v>
      </c>
      <c r="G127" s="203" t="s">
        <v>79</v>
      </c>
      <c r="H127" s="204">
        <v>157.7</v>
      </c>
      <c r="I127" s="184"/>
      <c r="J127" s="190">
        <f>ROUND(I127*H127,2)</f>
        <v>0</v>
      </c>
      <c r="K127" s="191" t="s">
        <v>80</v>
      </c>
      <c r="L127" s="213"/>
      <c r="M127" s="224" t="s">
        <v>0</v>
      </c>
      <c r="N127" s="225" t="s">
        <v>28</v>
      </c>
      <c r="O127" s="226">
        <v>0.36</v>
      </c>
      <c r="P127" s="226">
        <f>O127*H127</f>
        <v>56.77199999999999</v>
      </c>
      <c r="Q127" s="226">
        <v>0.00438</v>
      </c>
      <c r="R127" s="226">
        <f>Q127*H127</f>
        <v>0.690726</v>
      </c>
      <c r="S127" s="226">
        <v>0</v>
      </c>
      <c r="T127" s="227">
        <f>S127*H127</f>
        <v>0</v>
      </c>
      <c r="U127" s="186"/>
      <c r="V127" s="186"/>
      <c r="W127" s="18"/>
      <c r="X127" s="18"/>
      <c r="Y127" s="18"/>
      <c r="Z127" s="18"/>
      <c r="AA127" s="18"/>
      <c r="AB127" s="18"/>
      <c r="AC127" s="18"/>
      <c r="AD127" s="18"/>
      <c r="AE127" s="18"/>
      <c r="AR127" s="85" t="s">
        <v>81</v>
      </c>
      <c r="AT127" s="85" t="s">
        <v>78</v>
      </c>
      <c r="AU127" s="85" t="s">
        <v>82</v>
      </c>
      <c r="AY127" s="10" t="s">
        <v>76</v>
      </c>
      <c r="BE127" s="86">
        <f>IF(N127="základní",J127,0)</f>
        <v>0</v>
      </c>
      <c r="BF127" s="86">
        <f>IF(N127="snížená",J127,0)</f>
        <v>0</v>
      </c>
      <c r="BG127" s="86">
        <f>IF(N127="zákl. přenesená",J127,0)</f>
        <v>0</v>
      </c>
      <c r="BH127" s="86">
        <f>IF(N127="sníž. přenesená",J127,0)</f>
        <v>0</v>
      </c>
      <c r="BI127" s="86">
        <f>IF(N127="nulová",J127,0)</f>
        <v>0</v>
      </c>
      <c r="BJ127" s="10" t="s">
        <v>82</v>
      </c>
      <c r="BK127" s="86">
        <f>ROUND(I127*H127,2)</f>
        <v>0</v>
      </c>
      <c r="BL127" s="10" t="s">
        <v>81</v>
      </c>
      <c r="BM127" s="85" t="s">
        <v>87</v>
      </c>
    </row>
    <row r="128" spans="1:65" s="2" customFormat="1" ht="24">
      <c r="A128" s="212"/>
      <c r="B128" s="80"/>
      <c r="C128" s="201" t="s">
        <v>221</v>
      </c>
      <c r="D128" s="201" t="s">
        <v>78</v>
      </c>
      <c r="E128" s="202" t="s">
        <v>222</v>
      </c>
      <c r="F128" s="191" t="s">
        <v>223</v>
      </c>
      <c r="G128" s="203" t="s">
        <v>79</v>
      </c>
      <c r="H128" s="204">
        <v>157.7</v>
      </c>
      <c r="I128" s="184"/>
      <c r="J128" s="190">
        <f>ROUND(I128*H128,2)</f>
        <v>0</v>
      </c>
      <c r="K128" s="191" t="s">
        <v>80</v>
      </c>
      <c r="L128" s="213"/>
      <c r="M128" s="224" t="s">
        <v>0</v>
      </c>
      <c r="N128" s="225" t="s">
        <v>27</v>
      </c>
      <c r="O128" s="226">
        <v>0.272</v>
      </c>
      <c r="P128" s="226">
        <f>O128*H128</f>
        <v>42.8944</v>
      </c>
      <c r="Q128" s="226">
        <v>0.003</v>
      </c>
      <c r="R128" s="226">
        <f>Q128*H128</f>
        <v>0.47309999999999997</v>
      </c>
      <c r="S128" s="226">
        <v>0</v>
      </c>
      <c r="T128" s="227">
        <f>S128*H128</f>
        <v>0</v>
      </c>
      <c r="U128" s="186"/>
      <c r="V128" s="186"/>
      <c r="W128" s="212"/>
      <c r="X128" s="212"/>
      <c r="Y128" s="212"/>
      <c r="Z128" s="212"/>
      <c r="AA128" s="212"/>
      <c r="AB128" s="212"/>
      <c r="AC128" s="212"/>
      <c r="AD128" s="212"/>
      <c r="AE128" s="212"/>
      <c r="AR128" s="85" t="s">
        <v>81</v>
      </c>
      <c r="AT128" s="85" t="s">
        <v>78</v>
      </c>
      <c r="AU128" s="85" t="s">
        <v>82</v>
      </c>
      <c r="AY128" s="10" t="s">
        <v>76</v>
      </c>
      <c r="BE128" s="86">
        <f>IF(N128="základní",J128,0)</f>
        <v>0</v>
      </c>
      <c r="BF128" s="86">
        <f>IF(N128="snížená",J128,0)</f>
        <v>0</v>
      </c>
      <c r="BG128" s="86">
        <f>IF(N128="zákl. přenesená",J128,0)</f>
        <v>0</v>
      </c>
      <c r="BH128" s="86">
        <f>IF(N128="sníž. přenesená",J128,0)</f>
        <v>0</v>
      </c>
      <c r="BI128" s="86">
        <f>IF(N128="nulová",J128,0)</f>
        <v>0</v>
      </c>
      <c r="BJ128" s="10" t="s">
        <v>46</v>
      </c>
      <c r="BK128" s="86">
        <f>ROUND(I128*H128,2)</f>
        <v>0</v>
      </c>
      <c r="BL128" s="10" t="s">
        <v>81</v>
      </c>
      <c r="BM128" s="85" t="s">
        <v>224</v>
      </c>
    </row>
    <row r="129" spans="2:63" s="7" customFormat="1" ht="25.9" customHeight="1">
      <c r="B129" s="72"/>
      <c r="C129" s="188"/>
      <c r="D129" s="198" t="s">
        <v>44</v>
      </c>
      <c r="E129" s="199" t="s">
        <v>93</v>
      </c>
      <c r="F129" s="199" t="s">
        <v>94</v>
      </c>
      <c r="G129" s="188"/>
      <c r="H129" s="188"/>
      <c r="J129" s="187">
        <f>BK129</f>
        <v>0</v>
      </c>
      <c r="K129" s="188"/>
      <c r="L129" s="219"/>
      <c r="M129" s="220"/>
      <c r="N129" s="221"/>
      <c r="O129" s="221"/>
      <c r="P129" s="222">
        <f>P130+P132+P134+P138</f>
        <v>607.96776</v>
      </c>
      <c r="Q129" s="221"/>
      <c r="R129" s="222">
        <f>R130+R132+R134+R138</f>
        <v>3.71321</v>
      </c>
      <c r="S129" s="221"/>
      <c r="T129" s="223">
        <f>T130+T132+T134+T138</f>
        <v>2.5890168</v>
      </c>
      <c r="U129" s="188"/>
      <c r="V129" s="188"/>
      <c r="AR129" s="73" t="s">
        <v>82</v>
      </c>
      <c r="AT129" s="78" t="s">
        <v>44</v>
      </c>
      <c r="AU129" s="78" t="s">
        <v>45</v>
      </c>
      <c r="AY129" s="73" t="s">
        <v>76</v>
      </c>
      <c r="BK129" s="79">
        <f>BK130+BK132+BK134+BK138</f>
        <v>0</v>
      </c>
    </row>
    <row r="130" spans="2:63" s="7" customFormat="1" ht="22.9" customHeight="1">
      <c r="B130" s="72"/>
      <c r="C130" s="188"/>
      <c r="D130" s="198" t="s">
        <v>44</v>
      </c>
      <c r="E130" s="200" t="s">
        <v>97</v>
      </c>
      <c r="F130" s="200" t="s">
        <v>118</v>
      </c>
      <c r="G130" s="188"/>
      <c r="H130" s="188"/>
      <c r="J130" s="189">
        <f>BK130</f>
        <v>0</v>
      </c>
      <c r="K130" s="188"/>
      <c r="L130" s="219"/>
      <c r="M130" s="220"/>
      <c r="N130" s="221"/>
      <c r="O130" s="221"/>
      <c r="P130" s="222">
        <f>P131</f>
        <v>0</v>
      </c>
      <c r="Q130" s="221"/>
      <c r="R130" s="222">
        <f>R131</f>
        <v>0</v>
      </c>
      <c r="S130" s="221"/>
      <c r="T130" s="223">
        <f>T131</f>
        <v>0</v>
      </c>
      <c r="U130" s="188"/>
      <c r="V130" s="188"/>
      <c r="AR130" s="73" t="s">
        <v>82</v>
      </c>
      <c r="AT130" s="78" t="s">
        <v>44</v>
      </c>
      <c r="AU130" s="78" t="s">
        <v>46</v>
      </c>
      <c r="AY130" s="73" t="s">
        <v>76</v>
      </c>
      <c r="BK130" s="79">
        <f>BK131</f>
        <v>0</v>
      </c>
    </row>
    <row r="131" spans="1:65" s="2" customFormat="1" ht="16.5" customHeight="1">
      <c r="A131" s="18"/>
      <c r="B131" s="80"/>
      <c r="C131" s="201" t="s">
        <v>46</v>
      </c>
      <c r="D131" s="201" t="s">
        <v>78</v>
      </c>
      <c r="E131" s="202" t="s">
        <v>119</v>
      </c>
      <c r="F131" s="191" t="s">
        <v>120</v>
      </c>
      <c r="G131" s="203" t="s">
        <v>98</v>
      </c>
      <c r="H131" s="204">
        <v>1</v>
      </c>
      <c r="I131" s="228">
        <f>'Položky - páteřní rozvody vody'!H111</f>
        <v>0</v>
      </c>
      <c r="J131" s="190">
        <f>ROUND(I131*H131,2)</f>
        <v>0</v>
      </c>
      <c r="K131" s="191" t="s">
        <v>0</v>
      </c>
      <c r="L131" s="213"/>
      <c r="M131" s="224" t="s">
        <v>0</v>
      </c>
      <c r="N131" s="225" t="s">
        <v>28</v>
      </c>
      <c r="O131" s="226">
        <v>0</v>
      </c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186"/>
      <c r="V131" s="186"/>
      <c r="W131" s="18"/>
      <c r="X131" s="18"/>
      <c r="Y131" s="18"/>
      <c r="Z131" s="18"/>
      <c r="AA131" s="18"/>
      <c r="AB131" s="18"/>
      <c r="AC131" s="18"/>
      <c r="AD131" s="18"/>
      <c r="AE131" s="18"/>
      <c r="AR131" s="85" t="s">
        <v>95</v>
      </c>
      <c r="AT131" s="85" t="s">
        <v>78</v>
      </c>
      <c r="AU131" s="85" t="s">
        <v>82</v>
      </c>
      <c r="AY131" s="10" t="s">
        <v>76</v>
      </c>
      <c r="BE131" s="86">
        <f>IF(N131="základní",J131,0)</f>
        <v>0</v>
      </c>
      <c r="BF131" s="86">
        <f>IF(N131="snížená",J131,0)</f>
        <v>0</v>
      </c>
      <c r="BG131" s="86">
        <f>IF(N131="zákl. přenesená",J131,0)</f>
        <v>0</v>
      </c>
      <c r="BH131" s="86">
        <f>IF(N131="sníž. přenesená",J131,0)</f>
        <v>0</v>
      </c>
      <c r="BI131" s="86">
        <f>IF(N131="nulová",J131,0)</f>
        <v>0</v>
      </c>
      <c r="BJ131" s="10" t="s">
        <v>82</v>
      </c>
      <c r="BK131" s="86">
        <f>ROUND(I131*H131,2)</f>
        <v>0</v>
      </c>
      <c r="BL131" s="10" t="s">
        <v>95</v>
      </c>
      <c r="BM131" s="85" t="s">
        <v>121</v>
      </c>
    </row>
    <row r="132" spans="2:63" s="7" customFormat="1" ht="22.9" customHeight="1">
      <c r="B132" s="72"/>
      <c r="C132" s="188"/>
      <c r="D132" s="198" t="s">
        <v>44</v>
      </c>
      <c r="E132" s="200" t="s">
        <v>122</v>
      </c>
      <c r="F132" s="200" t="s">
        <v>123</v>
      </c>
      <c r="G132" s="188"/>
      <c r="H132" s="188"/>
      <c r="J132" s="189">
        <f>BK132</f>
        <v>0</v>
      </c>
      <c r="K132" s="188"/>
      <c r="L132" s="219"/>
      <c r="M132" s="220"/>
      <c r="N132" s="221"/>
      <c r="O132" s="221"/>
      <c r="P132" s="222">
        <f>P133</f>
        <v>30</v>
      </c>
      <c r="Q132" s="221"/>
      <c r="R132" s="222">
        <f>R133</f>
        <v>0.017</v>
      </c>
      <c r="S132" s="221"/>
      <c r="T132" s="223">
        <f>T133</f>
        <v>0</v>
      </c>
      <c r="U132" s="188"/>
      <c r="V132" s="188"/>
      <c r="AR132" s="73" t="s">
        <v>82</v>
      </c>
      <c r="AT132" s="78" t="s">
        <v>44</v>
      </c>
      <c r="AU132" s="78" t="s">
        <v>46</v>
      </c>
      <c r="AY132" s="73" t="s">
        <v>76</v>
      </c>
      <c r="BK132" s="79">
        <f>BK133</f>
        <v>0</v>
      </c>
    </row>
    <row r="133" spans="1:65" s="2" customFormat="1" ht="44.25" customHeight="1">
      <c r="A133" s="18"/>
      <c r="B133" s="80"/>
      <c r="C133" s="201" t="s">
        <v>82</v>
      </c>
      <c r="D133" s="201" t="s">
        <v>78</v>
      </c>
      <c r="E133" s="202" t="s">
        <v>124</v>
      </c>
      <c r="F133" s="191" t="s">
        <v>227</v>
      </c>
      <c r="G133" s="203" t="s">
        <v>102</v>
      </c>
      <c r="H133" s="204">
        <v>50</v>
      </c>
      <c r="I133" s="184"/>
      <c r="J133" s="190">
        <f>ROUND(I133*H133,2)</f>
        <v>0</v>
      </c>
      <c r="K133" s="191" t="s">
        <v>0</v>
      </c>
      <c r="L133" s="213"/>
      <c r="M133" s="224" t="s">
        <v>0</v>
      </c>
      <c r="N133" s="225" t="s">
        <v>28</v>
      </c>
      <c r="O133" s="226">
        <v>0.6</v>
      </c>
      <c r="P133" s="226">
        <f>O133*H133</f>
        <v>30</v>
      </c>
      <c r="Q133" s="226">
        <v>0.00034</v>
      </c>
      <c r="R133" s="226">
        <f>Q133*H133</f>
        <v>0.017</v>
      </c>
      <c r="S133" s="226">
        <v>0</v>
      </c>
      <c r="T133" s="227">
        <f>S133*H133</f>
        <v>0</v>
      </c>
      <c r="U133" s="186"/>
      <c r="V133" s="186"/>
      <c r="W133" s="18"/>
      <c r="X133" s="18"/>
      <c r="Y133" s="18"/>
      <c r="Z133" s="18"/>
      <c r="AA133" s="18"/>
      <c r="AB133" s="18"/>
      <c r="AC133" s="18"/>
      <c r="AD133" s="18"/>
      <c r="AE133" s="18"/>
      <c r="AR133" s="85" t="s">
        <v>95</v>
      </c>
      <c r="AT133" s="85" t="s">
        <v>78</v>
      </c>
      <c r="AU133" s="85" t="s">
        <v>82</v>
      </c>
      <c r="AY133" s="10" t="s">
        <v>76</v>
      </c>
      <c r="BE133" s="86">
        <f>IF(N133="základní",J133,0)</f>
        <v>0</v>
      </c>
      <c r="BF133" s="86">
        <f>IF(N133="snížená",J133,0)</f>
        <v>0</v>
      </c>
      <c r="BG133" s="86">
        <f>IF(N133="zákl. přenesená",J133,0)</f>
        <v>0</v>
      </c>
      <c r="BH133" s="86">
        <f>IF(N133="sníž. přenesená",J133,0)</f>
        <v>0</v>
      </c>
      <c r="BI133" s="86">
        <f>IF(N133="nulová",J133,0)</f>
        <v>0</v>
      </c>
      <c r="BJ133" s="10" t="s">
        <v>82</v>
      </c>
      <c r="BK133" s="86">
        <f>ROUND(I133*H133,2)</f>
        <v>0</v>
      </c>
      <c r="BL133" s="10" t="s">
        <v>95</v>
      </c>
      <c r="BM133" s="85" t="s">
        <v>125</v>
      </c>
    </row>
    <row r="134" spans="2:63" s="7" customFormat="1" ht="22.9" customHeight="1">
      <c r="B134" s="72"/>
      <c r="C134" s="188"/>
      <c r="D134" s="198" t="s">
        <v>44</v>
      </c>
      <c r="E134" s="200" t="s">
        <v>100</v>
      </c>
      <c r="F134" s="200" t="s">
        <v>101</v>
      </c>
      <c r="G134" s="188"/>
      <c r="H134" s="188"/>
      <c r="J134" s="189">
        <f>BK134</f>
        <v>0</v>
      </c>
      <c r="K134" s="188"/>
      <c r="L134" s="219"/>
      <c r="M134" s="220"/>
      <c r="N134" s="221"/>
      <c r="O134" s="221"/>
      <c r="P134" s="222">
        <f>SUM(P135:P137)</f>
        <v>77.31176</v>
      </c>
      <c r="Q134" s="221"/>
      <c r="R134" s="222">
        <f>SUM(R135:R137)</f>
        <v>0.13385</v>
      </c>
      <c r="S134" s="221"/>
      <c r="T134" s="223">
        <f>SUM(T135:T137)</f>
        <v>1.8428468</v>
      </c>
      <c r="U134" s="188"/>
      <c r="V134" s="188"/>
      <c r="AR134" s="73" t="s">
        <v>82</v>
      </c>
      <c r="AT134" s="78" t="s">
        <v>44</v>
      </c>
      <c r="AU134" s="78" t="s">
        <v>46</v>
      </c>
      <c r="AY134" s="73" t="s">
        <v>76</v>
      </c>
      <c r="BK134" s="79">
        <f>SUM(BK135:BK137)</f>
        <v>0</v>
      </c>
    </row>
    <row r="135" spans="1:65" s="2" customFormat="1" ht="24.2" customHeight="1">
      <c r="A135" s="18"/>
      <c r="B135" s="80"/>
      <c r="C135" s="201" t="s">
        <v>77</v>
      </c>
      <c r="D135" s="201" t="s">
        <v>78</v>
      </c>
      <c r="E135" s="202" t="s">
        <v>126</v>
      </c>
      <c r="F135" s="191" t="s">
        <v>127</v>
      </c>
      <c r="G135" s="203" t="s">
        <v>79</v>
      </c>
      <c r="H135" s="204">
        <v>107.08</v>
      </c>
      <c r="I135" s="184"/>
      <c r="J135" s="190">
        <f>ROUND(I135*H135,2)</f>
        <v>0</v>
      </c>
      <c r="K135" s="191" t="s">
        <v>80</v>
      </c>
      <c r="L135" s="19"/>
      <c r="M135" s="81" t="s">
        <v>0</v>
      </c>
      <c r="N135" s="82" t="s">
        <v>28</v>
      </c>
      <c r="O135" s="83">
        <v>0.204</v>
      </c>
      <c r="P135" s="83">
        <f>O135*H135</f>
        <v>21.84432</v>
      </c>
      <c r="Q135" s="83">
        <v>0</v>
      </c>
      <c r="R135" s="83">
        <f>Q135*H135</f>
        <v>0</v>
      </c>
      <c r="S135" s="83">
        <v>0.01721</v>
      </c>
      <c r="T135" s="84">
        <f>S135*H135</f>
        <v>1.8428468</v>
      </c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R135" s="85" t="s">
        <v>95</v>
      </c>
      <c r="AT135" s="85" t="s">
        <v>78</v>
      </c>
      <c r="AU135" s="85" t="s">
        <v>82</v>
      </c>
      <c r="AY135" s="10" t="s">
        <v>76</v>
      </c>
      <c r="BE135" s="86">
        <f>IF(N135="základní",J135,0)</f>
        <v>0</v>
      </c>
      <c r="BF135" s="86">
        <f>IF(N135="snížená",J135,0)</f>
        <v>0</v>
      </c>
      <c r="BG135" s="86">
        <f>IF(N135="zákl. přenesená",J135,0)</f>
        <v>0</v>
      </c>
      <c r="BH135" s="86">
        <f>IF(N135="sníž. přenesená",J135,0)</f>
        <v>0</v>
      </c>
      <c r="BI135" s="86">
        <f>IF(N135="nulová",J135,0)</f>
        <v>0</v>
      </c>
      <c r="BJ135" s="10" t="s">
        <v>82</v>
      </c>
      <c r="BK135" s="86">
        <f>ROUND(I135*H135,2)</f>
        <v>0</v>
      </c>
      <c r="BL135" s="10" t="s">
        <v>95</v>
      </c>
      <c r="BM135" s="85" t="s">
        <v>128</v>
      </c>
    </row>
    <row r="136" spans="2:51" s="8" customFormat="1" ht="12">
      <c r="B136" s="87"/>
      <c r="C136" s="192"/>
      <c r="D136" s="205" t="s">
        <v>83</v>
      </c>
      <c r="E136" s="206" t="s">
        <v>0</v>
      </c>
      <c r="F136" s="207" t="s">
        <v>129</v>
      </c>
      <c r="G136" s="192"/>
      <c r="H136" s="208">
        <v>107.08</v>
      </c>
      <c r="J136" s="192"/>
      <c r="K136" s="192"/>
      <c r="L136" s="87"/>
      <c r="M136" s="89"/>
      <c r="N136" s="90"/>
      <c r="O136" s="90"/>
      <c r="P136" s="90"/>
      <c r="Q136" s="90"/>
      <c r="R136" s="90"/>
      <c r="S136" s="90"/>
      <c r="T136" s="91"/>
      <c r="AT136" s="88" t="s">
        <v>83</v>
      </c>
      <c r="AU136" s="88" t="s">
        <v>82</v>
      </c>
      <c r="AV136" s="8" t="s">
        <v>82</v>
      </c>
      <c r="AW136" s="8" t="s">
        <v>18</v>
      </c>
      <c r="AX136" s="8" t="s">
        <v>46</v>
      </c>
      <c r="AY136" s="88" t="s">
        <v>76</v>
      </c>
    </row>
    <row r="137" spans="1:65" s="2" customFormat="1" ht="37.9" customHeight="1">
      <c r="A137" s="18"/>
      <c r="B137" s="80"/>
      <c r="C137" s="201" t="s">
        <v>81</v>
      </c>
      <c r="D137" s="201" t="s">
        <v>78</v>
      </c>
      <c r="E137" s="202" t="s">
        <v>130</v>
      </c>
      <c r="F137" s="191" t="s">
        <v>131</v>
      </c>
      <c r="G137" s="203" t="s">
        <v>79</v>
      </c>
      <c r="H137" s="204">
        <v>107.08</v>
      </c>
      <c r="I137" s="184"/>
      <c r="J137" s="190">
        <f>ROUND(I137*H137,2)</f>
        <v>0</v>
      </c>
      <c r="K137" s="191" t="s">
        <v>0</v>
      </c>
      <c r="L137" s="19"/>
      <c r="M137" s="81" t="s">
        <v>0</v>
      </c>
      <c r="N137" s="82" t="s">
        <v>28</v>
      </c>
      <c r="O137" s="83">
        <v>0.518</v>
      </c>
      <c r="P137" s="83">
        <f>O137*H137</f>
        <v>55.46744</v>
      </c>
      <c r="Q137" s="83">
        <v>0.00125</v>
      </c>
      <c r="R137" s="83">
        <f>Q137*H137</f>
        <v>0.13385</v>
      </c>
      <c r="S137" s="83">
        <v>0</v>
      </c>
      <c r="T137" s="84">
        <f>S137*H137</f>
        <v>0</v>
      </c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R137" s="85" t="s">
        <v>95</v>
      </c>
      <c r="AT137" s="85" t="s">
        <v>78</v>
      </c>
      <c r="AU137" s="85" t="s">
        <v>82</v>
      </c>
      <c r="AY137" s="10" t="s">
        <v>76</v>
      </c>
      <c r="BE137" s="86">
        <f>IF(N137="základní",J137,0)</f>
        <v>0</v>
      </c>
      <c r="BF137" s="86">
        <f>IF(N137="snížená",J137,0)</f>
        <v>0</v>
      </c>
      <c r="BG137" s="86">
        <f>IF(N137="zákl. přenesená",J137,0)</f>
        <v>0</v>
      </c>
      <c r="BH137" s="86">
        <f>IF(N137="sníž. přenesená",J137,0)</f>
        <v>0</v>
      </c>
      <c r="BI137" s="86">
        <f>IF(N137="nulová",J137,0)</f>
        <v>0</v>
      </c>
      <c r="BJ137" s="10" t="s">
        <v>82</v>
      </c>
      <c r="BK137" s="86">
        <f>ROUND(I137*H137,2)</f>
        <v>0</v>
      </c>
      <c r="BL137" s="10" t="s">
        <v>95</v>
      </c>
      <c r="BM137" s="85" t="s">
        <v>132</v>
      </c>
    </row>
    <row r="138" spans="2:63" s="7" customFormat="1" ht="22.9" customHeight="1">
      <c r="B138" s="72"/>
      <c r="C138" s="188"/>
      <c r="D138" s="198" t="s">
        <v>44</v>
      </c>
      <c r="E138" s="200" t="s">
        <v>103</v>
      </c>
      <c r="F138" s="200" t="s">
        <v>104</v>
      </c>
      <c r="G138" s="188"/>
      <c r="H138" s="188"/>
      <c r="J138" s="189">
        <f>BK138</f>
        <v>0</v>
      </c>
      <c r="K138" s="188"/>
      <c r="L138" s="72"/>
      <c r="M138" s="74"/>
      <c r="N138" s="75"/>
      <c r="O138" s="75"/>
      <c r="P138" s="76">
        <f>SUM(P139:P144)</f>
        <v>500.656</v>
      </c>
      <c r="Q138" s="75"/>
      <c r="R138" s="76">
        <f>SUM(R139:R144)</f>
        <v>3.56236</v>
      </c>
      <c r="S138" s="75"/>
      <c r="T138" s="77">
        <f>SUM(T139:T144)</f>
        <v>0.74617</v>
      </c>
      <c r="AR138" s="73" t="s">
        <v>82</v>
      </c>
      <c r="AT138" s="78" t="s">
        <v>44</v>
      </c>
      <c r="AU138" s="78" t="s">
        <v>46</v>
      </c>
      <c r="AY138" s="73" t="s">
        <v>76</v>
      </c>
      <c r="BK138" s="79">
        <f>SUM(BK139:BK144)</f>
        <v>0</v>
      </c>
    </row>
    <row r="139" spans="1:65" s="2" customFormat="1" ht="16.5" customHeight="1">
      <c r="A139" s="18"/>
      <c r="B139" s="80"/>
      <c r="C139" s="201" t="s">
        <v>89</v>
      </c>
      <c r="D139" s="201" t="s">
        <v>78</v>
      </c>
      <c r="E139" s="202" t="s">
        <v>105</v>
      </c>
      <c r="F139" s="191" t="s">
        <v>106</v>
      </c>
      <c r="G139" s="203" t="s">
        <v>79</v>
      </c>
      <c r="H139" s="204">
        <v>2407</v>
      </c>
      <c r="I139" s="184"/>
      <c r="J139" s="190">
        <f>ROUND(I139*H139,2)</f>
        <v>0</v>
      </c>
      <c r="K139" s="191" t="s">
        <v>80</v>
      </c>
      <c r="L139" s="19"/>
      <c r="M139" s="81" t="s">
        <v>0</v>
      </c>
      <c r="N139" s="82" t="s">
        <v>28</v>
      </c>
      <c r="O139" s="83">
        <v>0.074</v>
      </c>
      <c r="P139" s="83">
        <f>O139*H139</f>
        <v>178.118</v>
      </c>
      <c r="Q139" s="83">
        <v>0.001</v>
      </c>
      <c r="R139" s="83">
        <f>Q139*H139</f>
        <v>2.407</v>
      </c>
      <c r="S139" s="83">
        <v>0.00031</v>
      </c>
      <c r="T139" s="84">
        <f>S139*H139</f>
        <v>0.74617</v>
      </c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R139" s="85" t="s">
        <v>95</v>
      </c>
      <c r="AT139" s="85" t="s">
        <v>78</v>
      </c>
      <c r="AU139" s="85" t="s">
        <v>82</v>
      </c>
      <c r="AY139" s="10" t="s">
        <v>76</v>
      </c>
      <c r="BE139" s="86">
        <f>IF(N139="základní",J139,0)</f>
        <v>0</v>
      </c>
      <c r="BF139" s="86">
        <f>IF(N139="snížená",J139,0)</f>
        <v>0</v>
      </c>
      <c r="BG139" s="86">
        <f>IF(N139="zákl. přenesená",J139,0)</f>
        <v>0</v>
      </c>
      <c r="BH139" s="86">
        <f>IF(N139="sníž. přenesená",J139,0)</f>
        <v>0</v>
      </c>
      <c r="BI139" s="86">
        <f>IF(N139="nulová",J139,0)</f>
        <v>0</v>
      </c>
      <c r="BJ139" s="10" t="s">
        <v>82</v>
      </c>
      <c r="BK139" s="86">
        <f>ROUND(I139*H139,2)</f>
        <v>0</v>
      </c>
      <c r="BL139" s="10" t="s">
        <v>95</v>
      </c>
      <c r="BM139" s="85" t="s">
        <v>133</v>
      </c>
    </row>
    <row r="140" spans="2:51" s="8" customFormat="1" ht="12">
      <c r="B140" s="87"/>
      <c r="C140" s="192"/>
      <c r="D140" s="205" t="s">
        <v>83</v>
      </c>
      <c r="E140" s="206" t="s">
        <v>0</v>
      </c>
      <c r="F140" s="207" t="s">
        <v>134</v>
      </c>
      <c r="G140" s="192"/>
      <c r="H140" s="208">
        <v>830</v>
      </c>
      <c r="J140" s="192"/>
      <c r="K140" s="192"/>
      <c r="L140" s="87"/>
      <c r="M140" s="89"/>
      <c r="N140" s="90"/>
      <c r="O140" s="90"/>
      <c r="P140" s="90"/>
      <c r="Q140" s="90"/>
      <c r="R140" s="90"/>
      <c r="S140" s="90"/>
      <c r="T140" s="91"/>
      <c r="AT140" s="88" t="s">
        <v>83</v>
      </c>
      <c r="AU140" s="88" t="s">
        <v>82</v>
      </c>
      <c r="AV140" s="8" t="s">
        <v>82</v>
      </c>
      <c r="AW140" s="8" t="s">
        <v>18</v>
      </c>
      <c r="AX140" s="8" t="s">
        <v>45</v>
      </c>
      <c r="AY140" s="88" t="s">
        <v>76</v>
      </c>
    </row>
    <row r="141" spans="2:51" s="8" customFormat="1" ht="12">
      <c r="B141" s="87"/>
      <c r="C141" s="192"/>
      <c r="D141" s="205" t="s">
        <v>83</v>
      </c>
      <c r="E141" s="206" t="s">
        <v>0</v>
      </c>
      <c r="F141" s="207" t="s">
        <v>135</v>
      </c>
      <c r="G141" s="192"/>
      <c r="H141" s="208">
        <v>1577</v>
      </c>
      <c r="J141" s="192"/>
      <c r="K141" s="192"/>
      <c r="L141" s="87"/>
      <c r="M141" s="89"/>
      <c r="N141" s="90"/>
      <c r="O141" s="90"/>
      <c r="P141" s="90"/>
      <c r="Q141" s="90"/>
      <c r="R141" s="90"/>
      <c r="S141" s="90"/>
      <c r="T141" s="91"/>
      <c r="AT141" s="88" t="s">
        <v>83</v>
      </c>
      <c r="AU141" s="88" t="s">
        <v>82</v>
      </c>
      <c r="AV141" s="8" t="s">
        <v>82</v>
      </c>
      <c r="AW141" s="8" t="s">
        <v>18</v>
      </c>
      <c r="AX141" s="8" t="s">
        <v>45</v>
      </c>
      <c r="AY141" s="88" t="s">
        <v>76</v>
      </c>
    </row>
    <row r="142" spans="2:51" s="9" customFormat="1" ht="12">
      <c r="B142" s="96"/>
      <c r="C142" s="193"/>
      <c r="D142" s="205" t="s">
        <v>83</v>
      </c>
      <c r="E142" s="209" t="s">
        <v>0</v>
      </c>
      <c r="F142" s="210" t="s">
        <v>136</v>
      </c>
      <c r="G142" s="193"/>
      <c r="H142" s="211">
        <v>2407</v>
      </c>
      <c r="J142" s="193"/>
      <c r="K142" s="193"/>
      <c r="L142" s="96"/>
      <c r="M142" s="98"/>
      <c r="N142" s="99"/>
      <c r="O142" s="99"/>
      <c r="P142" s="99"/>
      <c r="Q142" s="99"/>
      <c r="R142" s="99"/>
      <c r="S142" s="99"/>
      <c r="T142" s="100"/>
      <c r="AT142" s="97" t="s">
        <v>83</v>
      </c>
      <c r="AU142" s="97" t="s">
        <v>82</v>
      </c>
      <c r="AV142" s="9" t="s">
        <v>81</v>
      </c>
      <c r="AW142" s="9" t="s">
        <v>18</v>
      </c>
      <c r="AX142" s="9" t="s">
        <v>46</v>
      </c>
      <c r="AY142" s="97" t="s">
        <v>76</v>
      </c>
    </row>
    <row r="143" spans="1:65" s="2" customFormat="1" ht="24.2" customHeight="1">
      <c r="A143" s="18"/>
      <c r="B143" s="80"/>
      <c r="C143" s="201" t="s">
        <v>84</v>
      </c>
      <c r="D143" s="201" t="s">
        <v>78</v>
      </c>
      <c r="E143" s="202" t="s">
        <v>107</v>
      </c>
      <c r="F143" s="191" t="s">
        <v>108</v>
      </c>
      <c r="G143" s="203" t="s">
        <v>79</v>
      </c>
      <c r="H143" s="204">
        <v>2407</v>
      </c>
      <c r="I143" s="184"/>
      <c r="J143" s="190">
        <f>ROUND(I143*H143,2)</f>
        <v>0</v>
      </c>
      <c r="K143" s="191" t="s">
        <v>80</v>
      </c>
      <c r="L143" s="19"/>
      <c r="M143" s="81" t="s">
        <v>0</v>
      </c>
      <c r="N143" s="82" t="s">
        <v>28</v>
      </c>
      <c r="O143" s="83">
        <v>0.033</v>
      </c>
      <c r="P143" s="83">
        <f>O143*H143</f>
        <v>79.431</v>
      </c>
      <c r="Q143" s="83">
        <v>0.0002</v>
      </c>
      <c r="R143" s="83">
        <f>Q143*H143</f>
        <v>0.48140000000000005</v>
      </c>
      <c r="S143" s="83">
        <v>0</v>
      </c>
      <c r="T143" s="84">
        <f>S143*H143</f>
        <v>0</v>
      </c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R143" s="85" t="s">
        <v>95</v>
      </c>
      <c r="AT143" s="85" t="s">
        <v>78</v>
      </c>
      <c r="AU143" s="85" t="s">
        <v>82</v>
      </c>
      <c r="AY143" s="10" t="s">
        <v>76</v>
      </c>
      <c r="BE143" s="86">
        <f>IF(N143="základní",J143,0)</f>
        <v>0</v>
      </c>
      <c r="BF143" s="86">
        <f>IF(N143="snížená",J143,0)</f>
        <v>0</v>
      </c>
      <c r="BG143" s="86">
        <f>IF(N143="zákl. přenesená",J143,0)</f>
        <v>0</v>
      </c>
      <c r="BH143" s="86">
        <f>IF(N143="sníž. přenesená",J143,0)</f>
        <v>0</v>
      </c>
      <c r="BI143" s="86">
        <f>IF(N143="nulová",J143,0)</f>
        <v>0</v>
      </c>
      <c r="BJ143" s="10" t="s">
        <v>82</v>
      </c>
      <c r="BK143" s="86">
        <f>ROUND(I143*H143,2)</f>
        <v>0</v>
      </c>
      <c r="BL143" s="10" t="s">
        <v>95</v>
      </c>
      <c r="BM143" s="85" t="s">
        <v>137</v>
      </c>
    </row>
    <row r="144" spans="1:65" s="2" customFormat="1" ht="43.5" customHeight="1">
      <c r="A144" s="18"/>
      <c r="B144" s="80"/>
      <c r="C144" s="201" t="s">
        <v>90</v>
      </c>
      <c r="D144" s="201" t="s">
        <v>78</v>
      </c>
      <c r="E144" s="202" t="s">
        <v>109</v>
      </c>
      <c r="F144" s="191" t="s">
        <v>225</v>
      </c>
      <c r="G144" s="203" t="s">
        <v>79</v>
      </c>
      <c r="H144" s="204">
        <v>2407</v>
      </c>
      <c r="I144" s="184"/>
      <c r="J144" s="190">
        <f>ROUND(I144*H144,2)</f>
        <v>0</v>
      </c>
      <c r="K144" s="191" t="s">
        <v>80</v>
      </c>
      <c r="L144" s="19"/>
      <c r="M144" s="81" t="s">
        <v>0</v>
      </c>
      <c r="N144" s="82" t="s">
        <v>28</v>
      </c>
      <c r="O144" s="83">
        <v>0.101</v>
      </c>
      <c r="P144" s="83">
        <f>O144*H144</f>
        <v>243.10700000000003</v>
      </c>
      <c r="Q144" s="83">
        <v>0.00028</v>
      </c>
      <c r="R144" s="83">
        <f>Q144*H144</f>
        <v>0.6739599999999999</v>
      </c>
      <c r="S144" s="83">
        <v>0</v>
      </c>
      <c r="T144" s="84">
        <f>S144*H144</f>
        <v>0</v>
      </c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R144" s="85" t="s">
        <v>95</v>
      </c>
      <c r="AT144" s="85" t="s">
        <v>78</v>
      </c>
      <c r="AU144" s="85" t="s">
        <v>82</v>
      </c>
      <c r="AY144" s="10" t="s">
        <v>76</v>
      </c>
      <c r="BE144" s="86">
        <f>IF(N144="základní",J144,0)</f>
        <v>0</v>
      </c>
      <c r="BF144" s="86">
        <f>IF(N144="snížená",J144,0)</f>
        <v>0</v>
      </c>
      <c r="BG144" s="86">
        <f>IF(N144="zákl. přenesená",J144,0)</f>
        <v>0</v>
      </c>
      <c r="BH144" s="86">
        <f>IF(N144="sníž. přenesená",J144,0)</f>
        <v>0</v>
      </c>
      <c r="BI144" s="86">
        <f>IF(N144="nulová",J144,0)</f>
        <v>0</v>
      </c>
      <c r="BJ144" s="10" t="s">
        <v>82</v>
      </c>
      <c r="BK144" s="86">
        <f>ROUND(I144*H144,2)</f>
        <v>0</v>
      </c>
      <c r="BL144" s="10" t="s">
        <v>95</v>
      </c>
      <c r="BM144" s="85" t="s">
        <v>138</v>
      </c>
    </row>
    <row r="145" spans="2:63" s="7" customFormat="1" ht="25.9" customHeight="1">
      <c r="B145" s="72"/>
      <c r="C145" s="188"/>
      <c r="D145" s="198" t="s">
        <v>44</v>
      </c>
      <c r="E145" s="199" t="s">
        <v>110</v>
      </c>
      <c r="F145" s="199" t="s">
        <v>111</v>
      </c>
      <c r="G145" s="188"/>
      <c r="H145" s="188"/>
      <c r="J145" s="187">
        <f>BK145</f>
        <v>0</v>
      </c>
      <c r="K145" s="188"/>
      <c r="L145" s="72"/>
      <c r="M145" s="74"/>
      <c r="N145" s="75"/>
      <c r="O145" s="75"/>
      <c r="P145" s="76">
        <f>SUM(P146:P147)</f>
        <v>150</v>
      </c>
      <c r="Q145" s="75"/>
      <c r="R145" s="76">
        <f>SUM(R146:R147)</f>
        <v>0</v>
      </c>
      <c r="S145" s="75"/>
      <c r="T145" s="77">
        <f>SUM(T146:T147)</f>
        <v>0</v>
      </c>
      <c r="AR145" s="73" t="s">
        <v>81</v>
      </c>
      <c r="AT145" s="78" t="s">
        <v>44</v>
      </c>
      <c r="AU145" s="78" t="s">
        <v>45</v>
      </c>
      <c r="AY145" s="73" t="s">
        <v>76</v>
      </c>
      <c r="BK145" s="79">
        <f>SUM(BK146:BK147)</f>
        <v>0</v>
      </c>
    </row>
    <row r="146" spans="1:65" s="2" customFormat="1" ht="43.5" customHeight="1">
      <c r="A146" s="18"/>
      <c r="B146" s="80"/>
      <c r="C146" s="201" t="s">
        <v>92</v>
      </c>
      <c r="D146" s="201" t="s">
        <v>78</v>
      </c>
      <c r="E146" s="202" t="s">
        <v>112</v>
      </c>
      <c r="F146" s="191" t="s">
        <v>226</v>
      </c>
      <c r="G146" s="203" t="s">
        <v>113</v>
      </c>
      <c r="H146" s="204">
        <v>85</v>
      </c>
      <c r="I146" s="184"/>
      <c r="J146" s="190">
        <f>ROUND(I146*H146,2)</f>
        <v>0</v>
      </c>
      <c r="K146" s="191" t="s">
        <v>80</v>
      </c>
      <c r="L146" s="19"/>
      <c r="M146" s="81" t="s">
        <v>0</v>
      </c>
      <c r="N146" s="82" t="s">
        <v>28</v>
      </c>
      <c r="O146" s="83">
        <v>1</v>
      </c>
      <c r="P146" s="83">
        <f>O146*H146</f>
        <v>85</v>
      </c>
      <c r="Q146" s="83">
        <v>0</v>
      </c>
      <c r="R146" s="83">
        <f>Q146*H146</f>
        <v>0</v>
      </c>
      <c r="S146" s="83">
        <v>0</v>
      </c>
      <c r="T146" s="84">
        <f>S146*H146</f>
        <v>0</v>
      </c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R146" s="85" t="s">
        <v>114</v>
      </c>
      <c r="AT146" s="85" t="s">
        <v>78</v>
      </c>
      <c r="AU146" s="85" t="s">
        <v>46</v>
      </c>
      <c r="AY146" s="10" t="s">
        <v>76</v>
      </c>
      <c r="BE146" s="86">
        <f>IF(N146="základní",J146,0)</f>
        <v>0</v>
      </c>
      <c r="BF146" s="86">
        <f>IF(N146="snížená",J146,0)</f>
        <v>0</v>
      </c>
      <c r="BG146" s="86">
        <f>IF(N146="zákl. přenesená",J146,0)</f>
        <v>0</v>
      </c>
      <c r="BH146" s="86">
        <f>IF(N146="sníž. přenesená",J146,0)</f>
        <v>0</v>
      </c>
      <c r="BI146" s="86">
        <f>IF(N146="nulová",J146,0)</f>
        <v>0</v>
      </c>
      <c r="BJ146" s="10" t="s">
        <v>82</v>
      </c>
      <c r="BK146" s="86">
        <f>ROUND(I146*H146,2)</f>
        <v>0</v>
      </c>
      <c r="BL146" s="10" t="s">
        <v>114</v>
      </c>
      <c r="BM146" s="85" t="s">
        <v>139</v>
      </c>
    </row>
    <row r="147" spans="1:65" s="2" customFormat="1" ht="60.75" customHeight="1">
      <c r="A147" s="18"/>
      <c r="B147" s="80"/>
      <c r="C147" s="201" t="s">
        <v>88</v>
      </c>
      <c r="D147" s="201" t="s">
        <v>78</v>
      </c>
      <c r="E147" s="202" t="s">
        <v>140</v>
      </c>
      <c r="F147" s="191" t="s">
        <v>220</v>
      </c>
      <c r="G147" s="203" t="s">
        <v>113</v>
      </c>
      <c r="H147" s="204">
        <v>65</v>
      </c>
      <c r="I147" s="184"/>
      <c r="J147" s="190">
        <f>ROUND(I147*H147,2)</f>
        <v>0</v>
      </c>
      <c r="K147" s="191" t="s">
        <v>80</v>
      </c>
      <c r="L147" s="19"/>
      <c r="M147" s="92" t="s">
        <v>0</v>
      </c>
      <c r="N147" s="93" t="s">
        <v>28</v>
      </c>
      <c r="O147" s="94">
        <v>1</v>
      </c>
      <c r="P147" s="94">
        <f>O147*H147</f>
        <v>65</v>
      </c>
      <c r="Q147" s="94">
        <v>0</v>
      </c>
      <c r="R147" s="94">
        <f>Q147*H147</f>
        <v>0</v>
      </c>
      <c r="S147" s="94">
        <v>0</v>
      </c>
      <c r="T147" s="95">
        <f>S147*H147</f>
        <v>0</v>
      </c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R147" s="85" t="s">
        <v>114</v>
      </c>
      <c r="AT147" s="85" t="s">
        <v>78</v>
      </c>
      <c r="AU147" s="85" t="s">
        <v>46</v>
      </c>
      <c r="AY147" s="10" t="s">
        <v>76</v>
      </c>
      <c r="BE147" s="86">
        <f>IF(N147="základní",J147,0)</f>
        <v>0</v>
      </c>
      <c r="BF147" s="86">
        <f>IF(N147="snížená",J147,0)</f>
        <v>0</v>
      </c>
      <c r="BG147" s="86">
        <f>IF(N147="zákl. přenesená",J147,0)</f>
        <v>0</v>
      </c>
      <c r="BH147" s="86">
        <f>IF(N147="sníž. přenesená",J147,0)</f>
        <v>0</v>
      </c>
      <c r="BI147" s="86">
        <f>IF(N147="nulová",J147,0)</f>
        <v>0</v>
      </c>
      <c r="BJ147" s="10" t="s">
        <v>82</v>
      </c>
      <c r="BK147" s="86">
        <f>ROUND(I147*H147,2)</f>
        <v>0</v>
      </c>
      <c r="BL147" s="10" t="s">
        <v>114</v>
      </c>
      <c r="BM147" s="85" t="s">
        <v>141</v>
      </c>
    </row>
    <row r="148" spans="1:31" s="2" customFormat="1" ht="6.95" customHeight="1">
      <c r="A148" s="18"/>
      <c r="B148" s="27"/>
      <c r="C148" s="194"/>
      <c r="D148" s="194"/>
      <c r="E148" s="194"/>
      <c r="F148" s="194"/>
      <c r="G148" s="194"/>
      <c r="H148" s="194"/>
      <c r="I148" s="28"/>
      <c r="J148" s="194"/>
      <c r="K148" s="194"/>
      <c r="L148" s="19"/>
      <c r="M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</row>
    <row r="149" spans="3:11" ht="12">
      <c r="C149" s="38"/>
      <c r="D149" s="38"/>
      <c r="E149" s="38"/>
      <c r="F149" s="38"/>
      <c r="G149" s="38"/>
      <c r="H149" s="38"/>
      <c r="J149" s="38"/>
      <c r="K149" s="38"/>
    </row>
    <row r="150" spans="3:11" ht="12">
      <c r="C150" s="38"/>
      <c r="D150" s="38"/>
      <c r="E150" s="38"/>
      <c r="F150" s="38"/>
      <c r="G150" s="38"/>
      <c r="H150" s="38"/>
      <c r="J150" s="38"/>
      <c r="K150" s="38"/>
    </row>
    <row r="151" spans="3:11" ht="12">
      <c r="C151" s="38"/>
      <c r="D151" s="38"/>
      <c r="E151" s="38"/>
      <c r="F151" s="38"/>
      <c r="G151" s="38"/>
      <c r="H151" s="38"/>
      <c r="J151" s="38"/>
      <c r="K151" s="38"/>
    </row>
    <row r="152" spans="3:11" ht="12">
      <c r="C152" s="38"/>
      <c r="D152" s="38"/>
      <c r="E152" s="38"/>
      <c r="F152" s="38"/>
      <c r="G152" s="38"/>
      <c r="H152" s="38"/>
      <c r="J152" s="38"/>
      <c r="K152" s="38"/>
    </row>
    <row r="153" spans="10:11" ht="12">
      <c r="J153" s="38"/>
      <c r="K153" s="38"/>
    </row>
    <row r="154" spans="10:11" ht="12">
      <c r="J154" s="38"/>
      <c r="K154" s="38"/>
    </row>
    <row r="155" spans="10:11" ht="12">
      <c r="J155" s="38"/>
      <c r="K155" s="38"/>
    </row>
    <row r="156" spans="10:11" ht="12">
      <c r="J156" s="38"/>
      <c r="K156" s="38"/>
    </row>
    <row r="157" spans="10:11" ht="12">
      <c r="J157" s="38"/>
      <c r="K157" s="38"/>
    </row>
    <row r="158" spans="10:11" ht="12">
      <c r="J158" s="38"/>
      <c r="K158" s="38"/>
    </row>
  </sheetData>
  <sheetProtection password="DAFF" sheet="1" objects="1" scenarios="1"/>
  <autoFilter ref="C123:K147"/>
  <mergeCells count="8">
    <mergeCell ref="E114:H114"/>
    <mergeCell ref="E116:H116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182"/>
  <sheetViews>
    <sheetView showGridLines="0" showZeros="0" zoomScaleSheetLayoutView="130" workbookViewId="0" topLeftCell="A1">
      <selection activeCell="G55" sqref="G55"/>
    </sheetView>
  </sheetViews>
  <sheetFormatPr defaultColWidth="9.140625" defaultRowHeight="12"/>
  <cols>
    <col min="1" max="1" width="5.28125" style="101" customWidth="1"/>
    <col min="2" max="2" width="4.421875" style="101" customWidth="1"/>
    <col min="3" max="3" width="14.140625" style="101" customWidth="1"/>
    <col min="4" max="4" width="101.140625" style="101" customWidth="1"/>
    <col min="5" max="5" width="5.28125" style="101" customWidth="1"/>
    <col min="6" max="6" width="10.7109375" style="120" customWidth="1"/>
    <col min="7" max="7" width="11.421875" style="101" customWidth="1"/>
    <col min="8" max="8" width="14.8515625" style="101" customWidth="1"/>
    <col min="9" max="9" width="11.8515625" style="101" bestFit="1" customWidth="1"/>
    <col min="10" max="16384" width="9.28125" style="101" customWidth="1"/>
  </cols>
  <sheetData>
    <row r="1" spans="2:8" ht="15.75">
      <c r="B1" s="236" t="s">
        <v>145</v>
      </c>
      <c r="C1" s="237"/>
      <c r="D1" s="237"/>
      <c r="E1" s="237"/>
      <c r="F1" s="237"/>
      <c r="G1" s="237"/>
      <c r="H1" s="238"/>
    </row>
    <row r="2" spans="2:8" ht="15.75" thickBot="1">
      <c r="B2" s="239" t="s">
        <v>146</v>
      </c>
      <c r="C2" s="240"/>
      <c r="D2" s="240"/>
      <c r="E2" s="240"/>
      <c r="F2" s="240"/>
      <c r="G2" s="240"/>
      <c r="H2" s="241"/>
    </row>
    <row r="3" spans="2:8" ht="13.5" thickTop="1">
      <c r="B3" s="242" t="s">
        <v>143</v>
      </c>
      <c r="C3" s="243"/>
      <c r="D3" s="102" t="str">
        <f>'UHK-7 - SO-07-Výměna páte...'!F12</f>
        <v>HK,Palachovy koleje č.p.1129-1135</v>
      </c>
      <c r="E3" s="103"/>
      <c r="F3" s="104"/>
      <c r="G3" s="105"/>
      <c r="H3" s="106"/>
    </row>
    <row r="4" spans="2:8" ht="13.5" thickBot="1">
      <c r="B4" s="244" t="s">
        <v>142</v>
      </c>
      <c r="C4" s="245"/>
      <c r="D4" s="107" t="s">
        <v>115</v>
      </c>
      <c r="E4" s="108"/>
      <c r="F4" s="246"/>
      <c r="G4" s="246"/>
      <c r="H4" s="247"/>
    </row>
    <row r="5" spans="2:8" ht="13.5" thickTop="1">
      <c r="B5" s="109"/>
      <c r="C5" s="110"/>
      <c r="D5" s="110"/>
      <c r="E5" s="111"/>
      <c r="F5" s="112"/>
      <c r="G5" s="111"/>
      <c r="H5" s="113"/>
    </row>
    <row r="6" spans="1:8" ht="12.95" customHeight="1">
      <c r="A6" s="126" t="s">
        <v>147</v>
      </c>
      <c r="B6" s="127" t="s">
        <v>148</v>
      </c>
      <c r="C6" s="128" t="s">
        <v>149</v>
      </c>
      <c r="D6" s="128" t="s">
        <v>150</v>
      </c>
      <c r="E6" s="128" t="s">
        <v>63</v>
      </c>
      <c r="F6" s="129" t="s">
        <v>151</v>
      </c>
      <c r="G6" s="128" t="s">
        <v>152</v>
      </c>
      <c r="H6" s="130" t="s">
        <v>153</v>
      </c>
    </row>
    <row r="7" spans="1:8" ht="12.95" customHeight="1">
      <c r="A7" s="126"/>
      <c r="B7" s="131"/>
      <c r="C7" s="132" t="s">
        <v>74</v>
      </c>
      <c r="D7" s="133" t="s">
        <v>75</v>
      </c>
      <c r="E7" s="134"/>
      <c r="F7" s="135"/>
      <c r="G7" s="134"/>
      <c r="H7" s="136"/>
    </row>
    <row r="8" spans="1:9" ht="12.95" customHeight="1">
      <c r="A8" s="126">
        <v>1</v>
      </c>
      <c r="B8" s="137" t="s">
        <v>154</v>
      </c>
      <c r="C8" s="138" t="s">
        <v>46</v>
      </c>
      <c r="D8" s="139" t="s">
        <v>155</v>
      </c>
      <c r="E8" s="140"/>
      <c r="F8" s="141"/>
      <c r="G8" s="141"/>
      <c r="H8" s="142"/>
      <c r="I8" s="115"/>
    </row>
    <row r="9" spans="1:97" ht="12.95" customHeight="1">
      <c r="A9" s="126">
        <f>A8+1</f>
        <v>2</v>
      </c>
      <c r="B9" s="143"/>
      <c r="C9" s="144"/>
      <c r="D9" s="145" t="s">
        <v>228</v>
      </c>
      <c r="E9" s="146" t="s">
        <v>157</v>
      </c>
      <c r="F9" s="147">
        <v>1</v>
      </c>
      <c r="G9" s="181"/>
      <c r="H9" s="148">
        <f>G9*F9</f>
        <v>0</v>
      </c>
      <c r="AS9" s="101">
        <v>1</v>
      </c>
      <c r="AT9" s="101">
        <f>IF(AS9=1,H9,0)</f>
        <v>0</v>
      </c>
      <c r="AU9" s="101">
        <f>IF(AS9=2,H9,0)</f>
        <v>0</v>
      </c>
      <c r="AV9" s="101">
        <f>IF(AS9=3,H9,0)</f>
        <v>0</v>
      </c>
      <c r="AW9" s="101">
        <f>IF(AS9=4,H9,0)</f>
        <v>0</v>
      </c>
      <c r="AX9" s="101">
        <f>IF(AS9=5,H9,0)</f>
        <v>0</v>
      </c>
      <c r="CS9" s="101">
        <v>0</v>
      </c>
    </row>
    <row r="10" spans="1:8" ht="12.95" customHeight="1">
      <c r="A10" s="126">
        <f aca="true" t="shared" si="0" ref="A10:A75">A9+1</f>
        <v>3</v>
      </c>
      <c r="B10" s="143"/>
      <c r="C10" s="144"/>
      <c r="D10" s="145" t="s">
        <v>156</v>
      </c>
      <c r="E10" s="146" t="s">
        <v>157</v>
      </c>
      <c r="F10" s="248"/>
      <c r="G10" s="249"/>
      <c r="H10" s="250">
        <f>G10*F10</f>
        <v>0</v>
      </c>
    </row>
    <row r="11" spans="1:8" ht="12.95" customHeight="1">
      <c r="A11" s="126">
        <f t="shared" si="0"/>
        <v>4</v>
      </c>
      <c r="B11" s="143"/>
      <c r="C11" s="144"/>
      <c r="D11" s="145" t="s">
        <v>158</v>
      </c>
      <c r="E11" s="146" t="s">
        <v>157</v>
      </c>
      <c r="F11" s="248"/>
      <c r="G11" s="249"/>
      <c r="H11" s="250">
        <f>G11*F11</f>
        <v>0</v>
      </c>
    </row>
    <row r="12" spans="1:8" ht="12.95" customHeight="1">
      <c r="A12" s="126">
        <f t="shared" si="0"/>
        <v>5</v>
      </c>
      <c r="B12" s="143"/>
      <c r="C12" s="144"/>
      <c r="D12" s="145" t="s">
        <v>159</v>
      </c>
      <c r="E12" s="146" t="s">
        <v>157</v>
      </c>
      <c r="F12" s="248"/>
      <c r="G12" s="249"/>
      <c r="H12" s="250">
        <f>G12*F12</f>
        <v>0</v>
      </c>
    </row>
    <row r="13" spans="1:8" ht="12.75" customHeight="1">
      <c r="A13" s="126">
        <f t="shared" si="0"/>
        <v>6</v>
      </c>
      <c r="B13" s="143"/>
      <c r="C13" s="144"/>
      <c r="D13" s="145" t="s">
        <v>160</v>
      </c>
      <c r="E13" s="146" t="s">
        <v>102</v>
      </c>
      <c r="F13" s="248">
        <v>0</v>
      </c>
      <c r="G13" s="249"/>
      <c r="H13" s="250">
        <f>G13*F13</f>
        <v>0</v>
      </c>
    </row>
    <row r="14" spans="1:50" ht="12.95" customHeight="1">
      <c r="A14" s="126">
        <f t="shared" si="0"/>
        <v>7</v>
      </c>
      <c r="B14" s="149"/>
      <c r="C14" s="150" t="s">
        <v>161</v>
      </c>
      <c r="D14" s="151" t="str">
        <f>CONCATENATE(C8," ",D8)</f>
        <v>1 Bourací práce prostupy</v>
      </c>
      <c r="E14" s="152"/>
      <c r="F14" s="153">
        <v>0</v>
      </c>
      <c r="G14" s="153"/>
      <c r="H14" s="154">
        <f>SUM(H9:H13)</f>
        <v>0</v>
      </c>
      <c r="AT14" s="116">
        <f>SUM(AT8:AT9)</f>
        <v>0</v>
      </c>
      <c r="AU14" s="116">
        <f>SUM(AU8:AU9)</f>
        <v>0</v>
      </c>
      <c r="AV14" s="116">
        <f>SUM(AV8:AV9)</f>
        <v>0</v>
      </c>
      <c r="AW14" s="116">
        <f>SUM(AW8:AW9)</f>
        <v>0</v>
      </c>
      <c r="AX14" s="116">
        <f>SUM(AX8:AX9)</f>
        <v>0</v>
      </c>
    </row>
    <row r="15" spans="1:50" ht="12.95" customHeight="1">
      <c r="A15" s="126">
        <f t="shared" si="0"/>
        <v>8</v>
      </c>
      <c r="B15" s="155"/>
      <c r="C15" s="156" t="s">
        <v>74</v>
      </c>
      <c r="D15" s="157" t="s">
        <v>162</v>
      </c>
      <c r="E15" s="158"/>
      <c r="F15" s="159">
        <v>0</v>
      </c>
      <c r="G15" s="159"/>
      <c r="H15" s="160">
        <f>H14</f>
        <v>0</v>
      </c>
      <c r="AT15" s="116"/>
      <c r="AU15" s="116"/>
      <c r="AV15" s="116"/>
      <c r="AW15" s="116"/>
      <c r="AX15" s="116"/>
    </row>
    <row r="16" spans="1:50" ht="12.95" customHeight="1">
      <c r="A16" s="126">
        <f t="shared" si="0"/>
        <v>9</v>
      </c>
      <c r="B16" s="161"/>
      <c r="C16" s="132" t="s">
        <v>93</v>
      </c>
      <c r="D16" s="133" t="s">
        <v>94</v>
      </c>
      <c r="E16" s="162"/>
      <c r="F16" s="163">
        <v>0</v>
      </c>
      <c r="G16" s="163"/>
      <c r="H16" s="164"/>
      <c r="AT16" s="116"/>
      <c r="AU16" s="116"/>
      <c r="AV16" s="116"/>
      <c r="AW16" s="116"/>
      <c r="AX16" s="116"/>
    </row>
    <row r="17" spans="1:9" ht="12.95" customHeight="1">
      <c r="A17" s="126">
        <f t="shared" si="0"/>
        <v>10</v>
      </c>
      <c r="B17" s="137"/>
      <c r="C17" s="138" t="s">
        <v>82</v>
      </c>
      <c r="D17" s="165" t="s">
        <v>163</v>
      </c>
      <c r="E17" s="140"/>
      <c r="F17" s="141">
        <v>0</v>
      </c>
      <c r="G17" s="141"/>
      <c r="H17" s="142"/>
      <c r="I17" s="115"/>
    </row>
    <row r="18" spans="1:9" ht="12.95" customHeight="1">
      <c r="A18" s="126">
        <f t="shared" si="0"/>
        <v>11</v>
      </c>
      <c r="B18" s="137"/>
      <c r="C18" s="138"/>
      <c r="D18" s="145" t="s">
        <v>164</v>
      </c>
      <c r="E18" s="146" t="s">
        <v>99</v>
      </c>
      <c r="F18" s="147">
        <v>145</v>
      </c>
      <c r="G18" s="181"/>
      <c r="H18" s="148">
        <f>F18*G18</f>
        <v>0</v>
      </c>
      <c r="I18" s="115"/>
    </row>
    <row r="19" spans="1:9" ht="12.95" customHeight="1">
      <c r="A19" s="126">
        <f t="shared" si="0"/>
        <v>12</v>
      </c>
      <c r="B19" s="137"/>
      <c r="C19" s="138"/>
      <c r="D19" s="145" t="s">
        <v>165</v>
      </c>
      <c r="E19" s="146" t="s">
        <v>102</v>
      </c>
      <c r="F19" s="147">
        <v>7</v>
      </c>
      <c r="G19" s="181"/>
      <c r="H19" s="148">
        <f aca="true" t="shared" si="1" ref="H19:H27">F19*G19</f>
        <v>0</v>
      </c>
      <c r="I19" s="115"/>
    </row>
    <row r="20" spans="1:9" ht="12.95" customHeight="1">
      <c r="A20" s="126">
        <f t="shared" si="0"/>
        <v>13</v>
      </c>
      <c r="B20" s="137"/>
      <c r="C20" s="138"/>
      <c r="D20" s="145" t="s">
        <v>166</v>
      </c>
      <c r="E20" s="146" t="s">
        <v>91</v>
      </c>
      <c r="F20" s="147">
        <v>145</v>
      </c>
      <c r="G20" s="181"/>
      <c r="H20" s="148">
        <f t="shared" si="1"/>
        <v>0</v>
      </c>
      <c r="I20" s="115"/>
    </row>
    <row r="21" spans="1:9" ht="12.95" customHeight="1">
      <c r="A21" s="126">
        <f t="shared" si="0"/>
        <v>14</v>
      </c>
      <c r="B21" s="137"/>
      <c r="C21" s="138"/>
      <c r="D21" s="145" t="s">
        <v>167</v>
      </c>
      <c r="E21" s="146" t="s">
        <v>91</v>
      </c>
      <c r="F21" s="147">
        <v>145</v>
      </c>
      <c r="G21" s="181"/>
      <c r="H21" s="148">
        <f t="shared" si="1"/>
        <v>0</v>
      </c>
      <c r="I21" s="115"/>
    </row>
    <row r="22" spans="1:9" ht="12.95" customHeight="1">
      <c r="A22" s="126">
        <f t="shared" si="0"/>
        <v>15</v>
      </c>
      <c r="B22" s="137"/>
      <c r="C22" s="138"/>
      <c r="D22" s="145" t="s">
        <v>168</v>
      </c>
      <c r="E22" s="146" t="s">
        <v>91</v>
      </c>
      <c r="F22" s="147">
        <v>145</v>
      </c>
      <c r="G22" s="181"/>
      <c r="H22" s="148">
        <f t="shared" si="1"/>
        <v>0</v>
      </c>
      <c r="I22" s="115"/>
    </row>
    <row r="23" spans="1:9" ht="12.95" customHeight="1">
      <c r="A23" s="126">
        <f t="shared" si="0"/>
        <v>16</v>
      </c>
      <c r="B23" s="137"/>
      <c r="C23" s="138"/>
      <c r="D23" s="145" t="s">
        <v>169</v>
      </c>
      <c r="E23" s="146" t="s">
        <v>91</v>
      </c>
      <c r="F23" s="147">
        <v>145</v>
      </c>
      <c r="G23" s="181"/>
      <c r="H23" s="148">
        <f t="shared" si="1"/>
        <v>0</v>
      </c>
      <c r="I23" s="115"/>
    </row>
    <row r="24" spans="1:9" ht="12.95" customHeight="1">
      <c r="A24" s="126">
        <f t="shared" si="0"/>
        <v>17</v>
      </c>
      <c r="B24" s="137"/>
      <c r="C24" s="138"/>
      <c r="D24" s="145" t="s">
        <v>170</v>
      </c>
      <c r="E24" s="146" t="s">
        <v>171</v>
      </c>
      <c r="F24" s="147">
        <v>210</v>
      </c>
      <c r="G24" s="181"/>
      <c r="H24" s="148">
        <f t="shared" si="1"/>
        <v>0</v>
      </c>
      <c r="I24" s="115"/>
    </row>
    <row r="25" spans="1:9" ht="12.95" customHeight="1">
      <c r="A25" s="126">
        <f t="shared" si="0"/>
        <v>18</v>
      </c>
      <c r="B25" s="137"/>
      <c r="C25" s="138"/>
      <c r="D25" s="145" t="s">
        <v>172</v>
      </c>
      <c r="E25" s="146" t="s">
        <v>113</v>
      </c>
      <c r="F25" s="147">
        <v>70</v>
      </c>
      <c r="G25" s="181"/>
      <c r="H25" s="148">
        <f t="shared" si="1"/>
        <v>0</v>
      </c>
      <c r="I25" s="115"/>
    </row>
    <row r="26" spans="1:9" ht="12.95" customHeight="1">
      <c r="A26" s="126">
        <f t="shared" si="0"/>
        <v>19</v>
      </c>
      <c r="B26" s="137"/>
      <c r="C26" s="138"/>
      <c r="D26" s="145" t="s">
        <v>173</v>
      </c>
      <c r="E26" s="146" t="s">
        <v>102</v>
      </c>
      <c r="F26" s="147">
        <v>7</v>
      </c>
      <c r="G26" s="181"/>
      <c r="H26" s="148">
        <f t="shared" si="1"/>
        <v>0</v>
      </c>
      <c r="I26" s="115"/>
    </row>
    <row r="27" spans="1:9" ht="12.95" customHeight="1">
      <c r="A27" s="126">
        <f t="shared" si="0"/>
        <v>20</v>
      </c>
      <c r="B27" s="137"/>
      <c r="C27" s="138"/>
      <c r="D27" s="145" t="s">
        <v>174</v>
      </c>
      <c r="E27" s="146" t="s">
        <v>96</v>
      </c>
      <c r="F27" s="147">
        <v>2.5</v>
      </c>
      <c r="G27" s="181"/>
      <c r="H27" s="148">
        <f t="shared" si="1"/>
        <v>0</v>
      </c>
      <c r="I27" s="115"/>
    </row>
    <row r="28" spans="1:9" ht="12.95" customHeight="1">
      <c r="A28" s="126">
        <f t="shared" si="0"/>
        <v>21</v>
      </c>
      <c r="B28" s="137"/>
      <c r="C28" s="150" t="s">
        <v>161</v>
      </c>
      <c r="D28" s="151" t="str">
        <f>CONCATENATE(C17," ",D17)</f>
        <v>2 Trubní vedení - vnitřní požární vodovod</v>
      </c>
      <c r="E28" s="152"/>
      <c r="F28" s="153">
        <v>0</v>
      </c>
      <c r="G28" s="153"/>
      <c r="H28" s="154">
        <f>SUM(H18:H27)</f>
        <v>0</v>
      </c>
      <c r="I28" s="115"/>
    </row>
    <row r="29" spans="1:9" ht="12.95" customHeight="1">
      <c r="A29" s="126">
        <f t="shared" si="0"/>
        <v>22</v>
      </c>
      <c r="B29" s="137"/>
      <c r="C29" s="138" t="s">
        <v>77</v>
      </c>
      <c r="D29" s="165" t="s">
        <v>175</v>
      </c>
      <c r="E29" s="140"/>
      <c r="F29" s="141">
        <v>0</v>
      </c>
      <c r="G29" s="141"/>
      <c r="H29" s="142"/>
      <c r="I29" s="115"/>
    </row>
    <row r="30" spans="1:9" ht="12.95" customHeight="1">
      <c r="A30" s="126">
        <f t="shared" si="0"/>
        <v>23</v>
      </c>
      <c r="B30" s="137"/>
      <c r="C30" s="138"/>
      <c r="D30" s="145" t="s">
        <v>176</v>
      </c>
      <c r="E30" s="146" t="s">
        <v>99</v>
      </c>
      <c r="F30" s="147">
        <f>SUM(F31:F34)</f>
        <v>235</v>
      </c>
      <c r="G30" s="181"/>
      <c r="H30" s="148">
        <f>F30*G30</f>
        <v>0</v>
      </c>
      <c r="I30" s="115"/>
    </row>
    <row r="31" spans="1:9" ht="12.95" customHeight="1">
      <c r="A31" s="126">
        <f>A30+1</f>
        <v>24</v>
      </c>
      <c r="B31" s="137"/>
      <c r="C31" s="138"/>
      <c r="D31" s="145" t="s">
        <v>212</v>
      </c>
      <c r="E31" s="146" t="s">
        <v>91</v>
      </c>
      <c r="F31" s="147">
        <v>30</v>
      </c>
      <c r="G31" s="181"/>
      <c r="H31" s="148">
        <f aca="true" t="shared" si="2" ref="H31:H43">F31*G31</f>
        <v>0</v>
      </c>
      <c r="I31" s="115"/>
    </row>
    <row r="32" spans="1:9" ht="12.95" customHeight="1">
      <c r="A32" s="126">
        <f t="shared" si="0"/>
        <v>25</v>
      </c>
      <c r="B32" s="137"/>
      <c r="C32" s="138"/>
      <c r="D32" s="145" t="s">
        <v>213</v>
      </c>
      <c r="E32" s="146" t="s">
        <v>91</v>
      </c>
      <c r="F32" s="147">
        <v>35</v>
      </c>
      <c r="G32" s="181"/>
      <c r="H32" s="148">
        <f t="shared" si="2"/>
        <v>0</v>
      </c>
      <c r="I32" s="115"/>
    </row>
    <row r="33" spans="1:9" ht="12.95" customHeight="1">
      <c r="A33" s="126">
        <f>A32+1</f>
        <v>26</v>
      </c>
      <c r="B33" s="137"/>
      <c r="C33" s="138"/>
      <c r="D33" s="145" t="s">
        <v>214</v>
      </c>
      <c r="E33" s="146" t="s">
        <v>91</v>
      </c>
      <c r="F33" s="147">
        <v>45</v>
      </c>
      <c r="G33" s="181"/>
      <c r="H33" s="148">
        <f t="shared" si="2"/>
        <v>0</v>
      </c>
      <c r="I33" s="115"/>
    </row>
    <row r="34" spans="1:9" ht="12.95" customHeight="1">
      <c r="A34" s="126">
        <f t="shared" si="0"/>
        <v>27</v>
      </c>
      <c r="B34" s="137"/>
      <c r="C34" s="138"/>
      <c r="D34" s="145" t="s">
        <v>215</v>
      </c>
      <c r="E34" s="146" t="s">
        <v>91</v>
      </c>
      <c r="F34" s="147">
        <v>125</v>
      </c>
      <c r="G34" s="181"/>
      <c r="H34" s="148">
        <f t="shared" si="2"/>
        <v>0</v>
      </c>
      <c r="I34" s="115"/>
    </row>
    <row r="35" spans="1:9" ht="12.95" customHeight="1">
      <c r="A35" s="126">
        <f t="shared" si="0"/>
        <v>28</v>
      </c>
      <c r="B35" s="137"/>
      <c r="C35" s="138"/>
      <c r="D35" s="145" t="s">
        <v>177</v>
      </c>
      <c r="E35" s="146" t="s">
        <v>91</v>
      </c>
      <c r="F35" s="147">
        <f>SUM(F31:F33)</f>
        <v>110</v>
      </c>
      <c r="G35" s="181"/>
      <c r="H35" s="148">
        <f t="shared" si="2"/>
        <v>0</v>
      </c>
      <c r="I35" s="115"/>
    </row>
    <row r="36" spans="1:9" ht="12.95" customHeight="1">
      <c r="A36" s="126">
        <f t="shared" si="0"/>
        <v>29</v>
      </c>
      <c r="B36" s="137"/>
      <c r="C36" s="138"/>
      <c r="D36" s="145" t="s">
        <v>178</v>
      </c>
      <c r="E36" s="146" t="s">
        <v>91</v>
      </c>
      <c r="F36" s="147">
        <f>F34</f>
        <v>125</v>
      </c>
      <c r="G36" s="181"/>
      <c r="H36" s="148">
        <f t="shared" si="2"/>
        <v>0</v>
      </c>
      <c r="I36" s="115"/>
    </row>
    <row r="37" spans="1:9" ht="12.95" customHeight="1">
      <c r="A37" s="126">
        <f t="shared" si="0"/>
        <v>30</v>
      </c>
      <c r="B37" s="137"/>
      <c r="C37" s="138"/>
      <c r="D37" s="145" t="s">
        <v>179</v>
      </c>
      <c r="E37" s="146" t="s">
        <v>91</v>
      </c>
      <c r="F37" s="147">
        <f>SUM(F31:F34)</f>
        <v>235</v>
      </c>
      <c r="G37" s="181"/>
      <c r="H37" s="148">
        <f t="shared" si="2"/>
        <v>0</v>
      </c>
      <c r="I37" s="115"/>
    </row>
    <row r="38" spans="1:9" ht="12.95" customHeight="1">
      <c r="A38" s="126">
        <f t="shared" si="0"/>
        <v>31</v>
      </c>
      <c r="B38" s="137"/>
      <c r="C38" s="138"/>
      <c r="D38" s="145" t="s">
        <v>169</v>
      </c>
      <c r="E38" s="146" t="s">
        <v>91</v>
      </c>
      <c r="F38" s="147">
        <f>F37</f>
        <v>235</v>
      </c>
      <c r="G38" s="181"/>
      <c r="H38" s="148">
        <f t="shared" si="2"/>
        <v>0</v>
      </c>
      <c r="I38" s="115"/>
    </row>
    <row r="39" spans="1:9" ht="12.95" customHeight="1">
      <c r="A39" s="126">
        <f t="shared" si="0"/>
        <v>32</v>
      </c>
      <c r="B39" s="137"/>
      <c r="C39" s="138"/>
      <c r="D39" s="145" t="s">
        <v>165</v>
      </c>
      <c r="E39" s="146" t="s">
        <v>102</v>
      </c>
      <c r="F39" s="147">
        <v>7</v>
      </c>
      <c r="G39" s="181"/>
      <c r="H39" s="148">
        <f t="shared" si="2"/>
        <v>0</v>
      </c>
      <c r="I39" s="115"/>
    </row>
    <row r="40" spans="1:9" ht="12.95" customHeight="1">
      <c r="A40" s="126">
        <f t="shared" si="0"/>
        <v>33</v>
      </c>
      <c r="B40" s="137"/>
      <c r="C40" s="138"/>
      <c r="D40" s="145" t="s">
        <v>170</v>
      </c>
      <c r="E40" s="146" t="s">
        <v>171</v>
      </c>
      <c r="F40" s="147">
        <v>100</v>
      </c>
      <c r="G40" s="181"/>
      <c r="H40" s="148">
        <f t="shared" si="2"/>
        <v>0</v>
      </c>
      <c r="I40" s="115"/>
    </row>
    <row r="41" spans="1:9" ht="12.95" customHeight="1">
      <c r="A41" s="126">
        <f t="shared" si="0"/>
        <v>34</v>
      </c>
      <c r="B41" s="137"/>
      <c r="C41" s="138"/>
      <c r="D41" s="145" t="s">
        <v>172</v>
      </c>
      <c r="E41" s="146" t="s">
        <v>113</v>
      </c>
      <c r="F41" s="147">
        <v>20</v>
      </c>
      <c r="G41" s="181"/>
      <c r="H41" s="148">
        <f t="shared" si="2"/>
        <v>0</v>
      </c>
      <c r="I41" s="115"/>
    </row>
    <row r="42" spans="1:9" ht="12.95" customHeight="1">
      <c r="A42" s="126">
        <f t="shared" si="0"/>
        <v>35</v>
      </c>
      <c r="B42" s="137"/>
      <c r="C42" s="138"/>
      <c r="D42" s="145" t="s">
        <v>173</v>
      </c>
      <c r="E42" s="146" t="s">
        <v>102</v>
      </c>
      <c r="F42" s="147">
        <v>22</v>
      </c>
      <c r="G42" s="181"/>
      <c r="H42" s="148">
        <f t="shared" si="2"/>
        <v>0</v>
      </c>
      <c r="I42" s="115"/>
    </row>
    <row r="43" spans="1:9" ht="12.95" customHeight="1">
      <c r="A43" s="126">
        <f t="shared" si="0"/>
        <v>36</v>
      </c>
      <c r="B43" s="137"/>
      <c r="C43" s="138"/>
      <c r="D43" s="145" t="s">
        <v>174</v>
      </c>
      <c r="E43" s="146" t="s">
        <v>96</v>
      </c>
      <c r="F43" s="147">
        <v>2.5</v>
      </c>
      <c r="G43" s="181"/>
      <c r="H43" s="148">
        <f t="shared" si="2"/>
        <v>0</v>
      </c>
      <c r="I43" s="115"/>
    </row>
    <row r="44" spans="1:9" ht="12.95" customHeight="1">
      <c r="A44" s="126">
        <f t="shared" si="0"/>
        <v>37</v>
      </c>
      <c r="B44" s="137"/>
      <c r="C44" s="150" t="s">
        <v>161</v>
      </c>
      <c r="D44" s="151" t="str">
        <f>CONCATENATE(C29," ",D29)</f>
        <v>3 Trubní vedení - vnitřní rozvod studené vody</v>
      </c>
      <c r="E44" s="152"/>
      <c r="F44" s="153">
        <v>0</v>
      </c>
      <c r="G44" s="153"/>
      <c r="H44" s="154">
        <f>SUM(H30:H43)</f>
        <v>0</v>
      </c>
      <c r="I44" s="115"/>
    </row>
    <row r="45" spans="1:9" ht="12.95" customHeight="1">
      <c r="A45" s="126">
        <f t="shared" si="0"/>
        <v>38</v>
      </c>
      <c r="B45" s="137"/>
      <c r="C45" s="138" t="s">
        <v>81</v>
      </c>
      <c r="D45" s="166" t="s">
        <v>180</v>
      </c>
      <c r="E45" s="140"/>
      <c r="F45" s="141">
        <v>0</v>
      </c>
      <c r="G45" s="141"/>
      <c r="H45" s="142"/>
      <c r="I45" s="115"/>
    </row>
    <row r="46" spans="1:9" ht="12.95" customHeight="1">
      <c r="A46" s="126">
        <f t="shared" si="0"/>
        <v>39</v>
      </c>
      <c r="B46" s="137"/>
      <c r="C46" s="138"/>
      <c r="D46" s="145" t="s">
        <v>176</v>
      </c>
      <c r="E46" s="146" t="s">
        <v>99</v>
      </c>
      <c r="F46" s="147">
        <f>SUM(F47:F54)</f>
        <v>430</v>
      </c>
      <c r="G46" s="181"/>
      <c r="H46" s="148">
        <f>F46*G46</f>
        <v>0</v>
      </c>
      <c r="I46" s="115"/>
    </row>
    <row r="47" spans="1:9" ht="12.95" customHeight="1">
      <c r="A47" s="126">
        <f t="shared" si="0"/>
        <v>40</v>
      </c>
      <c r="B47" s="137"/>
      <c r="C47" s="138"/>
      <c r="D47" s="145" t="s">
        <v>212</v>
      </c>
      <c r="E47" s="146" t="s">
        <v>91</v>
      </c>
      <c r="F47" s="147">
        <v>30</v>
      </c>
      <c r="G47" s="181"/>
      <c r="H47" s="148">
        <f aca="true" t="shared" si="3" ref="H47:H67">F47*G47</f>
        <v>0</v>
      </c>
      <c r="I47" s="115"/>
    </row>
    <row r="48" spans="1:9" ht="12.95" customHeight="1">
      <c r="A48" s="126">
        <f t="shared" si="0"/>
        <v>41</v>
      </c>
      <c r="B48" s="137"/>
      <c r="C48" s="138"/>
      <c r="D48" s="145" t="s">
        <v>213</v>
      </c>
      <c r="E48" s="146" t="s">
        <v>91</v>
      </c>
      <c r="F48" s="147">
        <v>35</v>
      </c>
      <c r="G48" s="181"/>
      <c r="H48" s="148">
        <f t="shared" si="3"/>
        <v>0</v>
      </c>
      <c r="I48" s="115"/>
    </row>
    <row r="49" spans="1:9" ht="12.95" customHeight="1">
      <c r="A49" s="126">
        <f t="shared" si="0"/>
        <v>42</v>
      </c>
      <c r="B49" s="137"/>
      <c r="C49" s="138"/>
      <c r="D49" s="145" t="s">
        <v>214</v>
      </c>
      <c r="E49" s="146" t="s">
        <v>91</v>
      </c>
      <c r="F49" s="147">
        <v>50</v>
      </c>
      <c r="G49" s="181"/>
      <c r="H49" s="148">
        <f t="shared" si="3"/>
        <v>0</v>
      </c>
      <c r="I49" s="115"/>
    </row>
    <row r="50" spans="1:9" ht="12.95" customHeight="1">
      <c r="A50" s="126">
        <f t="shared" si="0"/>
        <v>43</v>
      </c>
      <c r="B50" s="137"/>
      <c r="C50" s="138"/>
      <c r="D50" s="145" t="s">
        <v>215</v>
      </c>
      <c r="E50" s="146" t="s">
        <v>91</v>
      </c>
      <c r="F50" s="147">
        <v>160</v>
      </c>
      <c r="G50" s="181"/>
      <c r="H50" s="148">
        <f t="shared" si="3"/>
        <v>0</v>
      </c>
      <c r="I50" s="115"/>
    </row>
    <row r="51" spans="1:9" ht="12.95" customHeight="1">
      <c r="A51" s="126">
        <f t="shared" si="0"/>
        <v>44</v>
      </c>
      <c r="B51" s="137"/>
      <c r="C51" s="138"/>
      <c r="D51" s="145" t="s">
        <v>216</v>
      </c>
      <c r="E51" s="146" t="s">
        <v>91</v>
      </c>
      <c r="F51" s="147">
        <v>10</v>
      </c>
      <c r="G51" s="181"/>
      <c r="H51" s="148">
        <f t="shared" si="3"/>
        <v>0</v>
      </c>
      <c r="I51" s="115"/>
    </row>
    <row r="52" spans="1:9" ht="12.95" customHeight="1">
      <c r="A52" s="126">
        <f t="shared" si="0"/>
        <v>45</v>
      </c>
      <c r="B52" s="137"/>
      <c r="C52" s="138"/>
      <c r="D52" s="145" t="s">
        <v>217</v>
      </c>
      <c r="E52" s="146" t="s">
        <v>91</v>
      </c>
      <c r="F52" s="147">
        <v>15</v>
      </c>
      <c r="G52" s="181"/>
      <c r="H52" s="148">
        <f t="shared" si="3"/>
        <v>0</v>
      </c>
      <c r="I52" s="115"/>
    </row>
    <row r="53" spans="1:9" ht="12.95" customHeight="1">
      <c r="A53" s="126">
        <f t="shared" si="0"/>
        <v>46</v>
      </c>
      <c r="B53" s="137"/>
      <c r="C53" s="138"/>
      <c r="D53" s="145" t="s">
        <v>218</v>
      </c>
      <c r="E53" s="146" t="s">
        <v>91</v>
      </c>
      <c r="F53" s="147">
        <v>50</v>
      </c>
      <c r="G53" s="181"/>
      <c r="H53" s="148">
        <f t="shared" si="3"/>
        <v>0</v>
      </c>
      <c r="I53" s="115"/>
    </row>
    <row r="54" spans="1:9" ht="12.95" customHeight="1">
      <c r="A54" s="126">
        <f t="shared" si="0"/>
        <v>47</v>
      </c>
      <c r="B54" s="137"/>
      <c r="C54" s="138"/>
      <c r="D54" s="145" t="s">
        <v>219</v>
      </c>
      <c r="E54" s="146" t="s">
        <v>91</v>
      </c>
      <c r="F54" s="147">
        <v>80</v>
      </c>
      <c r="G54" s="181"/>
      <c r="H54" s="148">
        <f t="shared" si="3"/>
        <v>0</v>
      </c>
      <c r="I54" s="115"/>
    </row>
    <row r="55" spans="1:9" ht="12.95" customHeight="1">
      <c r="A55" s="126">
        <f t="shared" si="0"/>
        <v>48</v>
      </c>
      <c r="B55" s="137"/>
      <c r="C55" s="138"/>
      <c r="D55" s="251" t="s">
        <v>229</v>
      </c>
      <c r="E55" s="252" t="s">
        <v>99</v>
      </c>
      <c r="F55" s="253">
        <v>150</v>
      </c>
      <c r="G55" s="181"/>
      <c r="H55" s="254">
        <f t="shared" si="3"/>
        <v>0</v>
      </c>
      <c r="I55" s="115"/>
    </row>
    <row r="56" spans="1:9" ht="12.95" customHeight="1">
      <c r="A56" s="126">
        <f t="shared" si="0"/>
        <v>49</v>
      </c>
      <c r="B56" s="137"/>
      <c r="C56" s="138"/>
      <c r="D56" s="145" t="s">
        <v>181</v>
      </c>
      <c r="E56" s="146" t="s">
        <v>102</v>
      </c>
      <c r="F56" s="147">
        <v>3</v>
      </c>
      <c r="G56" s="181"/>
      <c r="H56" s="148">
        <f t="shared" si="3"/>
        <v>0</v>
      </c>
      <c r="I56" s="115"/>
    </row>
    <row r="57" spans="1:9" ht="12.95" customHeight="1">
      <c r="A57" s="126">
        <f t="shared" si="0"/>
        <v>50</v>
      </c>
      <c r="B57" s="137"/>
      <c r="C57" s="138"/>
      <c r="D57" s="145" t="s">
        <v>182</v>
      </c>
      <c r="E57" s="146" t="s">
        <v>102</v>
      </c>
      <c r="F57" s="147">
        <v>4</v>
      </c>
      <c r="G57" s="181"/>
      <c r="H57" s="148">
        <f t="shared" si="3"/>
        <v>0</v>
      </c>
      <c r="I57" s="115"/>
    </row>
    <row r="58" spans="1:9" ht="12.95" customHeight="1">
      <c r="A58" s="126">
        <f t="shared" si="0"/>
        <v>51</v>
      </c>
      <c r="B58" s="137"/>
      <c r="C58" s="138"/>
      <c r="D58" s="145" t="s">
        <v>183</v>
      </c>
      <c r="E58" s="146" t="s">
        <v>91</v>
      </c>
      <c r="F58" s="147">
        <f>F47+F48</f>
        <v>65</v>
      </c>
      <c r="G58" s="181"/>
      <c r="H58" s="148">
        <f t="shared" si="3"/>
        <v>0</v>
      </c>
      <c r="I58" s="115"/>
    </row>
    <row r="59" spans="1:9" ht="12.95" customHeight="1">
      <c r="A59" s="126">
        <f t="shared" si="0"/>
        <v>52</v>
      </c>
      <c r="B59" s="137"/>
      <c r="C59" s="138"/>
      <c r="D59" s="145" t="s">
        <v>184</v>
      </c>
      <c r="E59" s="146" t="s">
        <v>91</v>
      </c>
      <c r="F59" s="147">
        <f>F49+F50+F51</f>
        <v>220</v>
      </c>
      <c r="G59" s="181"/>
      <c r="H59" s="148">
        <f t="shared" si="3"/>
        <v>0</v>
      </c>
      <c r="I59" s="115"/>
    </row>
    <row r="60" spans="1:9" ht="12.95" customHeight="1">
      <c r="A60" s="126">
        <f t="shared" si="0"/>
        <v>53</v>
      </c>
      <c r="B60" s="137"/>
      <c r="C60" s="138"/>
      <c r="D60" s="145" t="s">
        <v>185</v>
      </c>
      <c r="E60" s="146" t="s">
        <v>91</v>
      </c>
      <c r="F60" s="147">
        <f>F52+F53+F54</f>
        <v>145</v>
      </c>
      <c r="G60" s="181"/>
      <c r="H60" s="148">
        <f t="shared" si="3"/>
        <v>0</v>
      </c>
      <c r="I60" s="115"/>
    </row>
    <row r="61" spans="1:9" ht="12.95" customHeight="1">
      <c r="A61" s="126">
        <f t="shared" si="0"/>
        <v>54</v>
      </c>
      <c r="B61" s="137"/>
      <c r="C61" s="138"/>
      <c r="D61" s="145" t="s">
        <v>179</v>
      </c>
      <c r="E61" s="146" t="s">
        <v>91</v>
      </c>
      <c r="F61" s="147">
        <f>SUM(F47:F54)</f>
        <v>430</v>
      </c>
      <c r="G61" s="181"/>
      <c r="H61" s="148">
        <f t="shared" si="3"/>
        <v>0</v>
      </c>
      <c r="I61" s="115"/>
    </row>
    <row r="62" spans="1:9" ht="12.95" customHeight="1">
      <c r="A62" s="126">
        <f t="shared" si="0"/>
        <v>55</v>
      </c>
      <c r="B62" s="137"/>
      <c r="C62" s="138"/>
      <c r="D62" s="145" t="s">
        <v>169</v>
      </c>
      <c r="E62" s="146" t="s">
        <v>91</v>
      </c>
      <c r="F62" s="147">
        <f>F61</f>
        <v>430</v>
      </c>
      <c r="G62" s="181"/>
      <c r="H62" s="148">
        <f t="shared" si="3"/>
        <v>0</v>
      </c>
      <c r="I62" s="115"/>
    </row>
    <row r="63" spans="1:9" ht="12.95" customHeight="1">
      <c r="A63" s="126">
        <f t="shared" si="0"/>
        <v>56</v>
      </c>
      <c r="B63" s="137"/>
      <c r="C63" s="138"/>
      <c r="D63" s="145" t="s">
        <v>165</v>
      </c>
      <c r="E63" s="146" t="s">
        <v>102</v>
      </c>
      <c r="F63" s="147">
        <v>7</v>
      </c>
      <c r="G63" s="181"/>
      <c r="H63" s="148">
        <f t="shared" si="3"/>
        <v>0</v>
      </c>
      <c r="I63" s="115"/>
    </row>
    <row r="64" spans="1:9" ht="12.95" customHeight="1">
      <c r="A64" s="126">
        <f t="shared" si="0"/>
        <v>57</v>
      </c>
      <c r="B64" s="137"/>
      <c r="C64" s="138"/>
      <c r="D64" s="145" t="s">
        <v>170</v>
      </c>
      <c r="E64" s="146" t="s">
        <v>171</v>
      </c>
      <c r="F64" s="147">
        <v>200</v>
      </c>
      <c r="G64" s="181"/>
      <c r="H64" s="148">
        <f t="shared" si="3"/>
        <v>0</v>
      </c>
      <c r="I64" s="115"/>
    </row>
    <row r="65" spans="1:9" ht="12.95" customHeight="1">
      <c r="A65" s="126">
        <f t="shared" si="0"/>
        <v>58</v>
      </c>
      <c r="B65" s="137"/>
      <c r="C65" s="138"/>
      <c r="D65" s="145" t="s">
        <v>172</v>
      </c>
      <c r="E65" s="146" t="s">
        <v>113</v>
      </c>
      <c r="F65" s="147">
        <v>40</v>
      </c>
      <c r="G65" s="181"/>
      <c r="H65" s="148">
        <f t="shared" si="3"/>
        <v>0</v>
      </c>
      <c r="I65" s="115"/>
    </row>
    <row r="66" spans="1:9" ht="12.95" customHeight="1">
      <c r="A66" s="126">
        <f t="shared" si="0"/>
        <v>59</v>
      </c>
      <c r="B66" s="137"/>
      <c r="C66" s="138"/>
      <c r="D66" s="145" t="s">
        <v>173</v>
      </c>
      <c r="E66" s="146" t="s">
        <v>102</v>
      </c>
      <c r="F66" s="147">
        <v>22</v>
      </c>
      <c r="G66" s="181"/>
      <c r="H66" s="148">
        <f t="shared" si="3"/>
        <v>0</v>
      </c>
      <c r="I66" s="115"/>
    </row>
    <row r="67" spans="1:9" ht="12.95" customHeight="1">
      <c r="A67" s="126">
        <f t="shared" si="0"/>
        <v>60</v>
      </c>
      <c r="B67" s="137"/>
      <c r="C67" s="138"/>
      <c r="D67" s="145" t="s">
        <v>174</v>
      </c>
      <c r="E67" s="146" t="s">
        <v>96</v>
      </c>
      <c r="F67" s="147">
        <v>2.5</v>
      </c>
      <c r="G67" s="181"/>
      <c r="H67" s="148">
        <f t="shared" si="3"/>
        <v>0</v>
      </c>
      <c r="I67" s="115"/>
    </row>
    <row r="68" spans="1:9" ht="12.95" customHeight="1">
      <c r="A68" s="126">
        <f t="shared" si="0"/>
        <v>61</v>
      </c>
      <c r="B68" s="137"/>
      <c r="C68" s="150" t="s">
        <v>161</v>
      </c>
      <c r="D68" s="151" t="str">
        <f>CONCATENATE(C45," ",D45)</f>
        <v>4 Trubní vedení - vnitřní rozvod teplé vody</v>
      </c>
      <c r="E68" s="152"/>
      <c r="F68" s="153">
        <v>0</v>
      </c>
      <c r="G68" s="153"/>
      <c r="H68" s="154">
        <f>SUM(H46:H67)</f>
        <v>0</v>
      </c>
      <c r="I68" s="115"/>
    </row>
    <row r="69" spans="1:9" ht="12.95" customHeight="1">
      <c r="A69" s="126">
        <f t="shared" si="0"/>
        <v>62</v>
      </c>
      <c r="B69" s="137"/>
      <c r="C69" s="138" t="s">
        <v>89</v>
      </c>
      <c r="D69" s="167" t="s">
        <v>186</v>
      </c>
      <c r="E69" s="140"/>
      <c r="F69" s="141">
        <v>0</v>
      </c>
      <c r="G69" s="141"/>
      <c r="H69" s="142"/>
      <c r="I69" s="115"/>
    </row>
    <row r="70" spans="1:9" ht="12.95" customHeight="1">
      <c r="A70" s="126">
        <f t="shared" si="0"/>
        <v>63</v>
      </c>
      <c r="B70" s="137"/>
      <c r="C70" s="138"/>
      <c r="D70" s="145" t="s">
        <v>176</v>
      </c>
      <c r="E70" s="146" t="s">
        <v>99</v>
      </c>
      <c r="F70" s="147">
        <f>SUM(F71:F74)</f>
        <v>350</v>
      </c>
      <c r="G70" s="181"/>
      <c r="H70" s="148">
        <f>F70*G70</f>
        <v>0</v>
      </c>
      <c r="I70" s="115"/>
    </row>
    <row r="71" spans="1:9" ht="12.95" customHeight="1">
      <c r="A71" s="126">
        <f t="shared" si="0"/>
        <v>64</v>
      </c>
      <c r="B71" s="137"/>
      <c r="C71" s="138"/>
      <c r="D71" s="145" t="s">
        <v>213</v>
      </c>
      <c r="E71" s="146" t="s">
        <v>91</v>
      </c>
      <c r="F71" s="147">
        <v>190</v>
      </c>
      <c r="G71" s="181"/>
      <c r="H71" s="148">
        <f aca="true" t="shared" si="4" ref="H71:H87">F71*G71</f>
        <v>0</v>
      </c>
      <c r="I71" s="115"/>
    </row>
    <row r="72" spans="1:9" ht="12.95" customHeight="1">
      <c r="A72" s="126">
        <f t="shared" si="0"/>
        <v>65</v>
      </c>
      <c r="B72" s="137"/>
      <c r="C72" s="138"/>
      <c r="D72" s="145" t="s">
        <v>214</v>
      </c>
      <c r="E72" s="146" t="s">
        <v>91</v>
      </c>
      <c r="F72" s="147">
        <v>15</v>
      </c>
      <c r="G72" s="181"/>
      <c r="H72" s="148">
        <f t="shared" si="4"/>
        <v>0</v>
      </c>
      <c r="I72" s="115"/>
    </row>
    <row r="73" spans="1:9" ht="12.95" customHeight="1">
      <c r="A73" s="126">
        <f t="shared" si="0"/>
        <v>66</v>
      </c>
      <c r="B73" s="137"/>
      <c r="C73" s="138"/>
      <c r="D73" s="145" t="s">
        <v>216</v>
      </c>
      <c r="E73" s="146" t="s">
        <v>91</v>
      </c>
      <c r="F73" s="147">
        <v>55</v>
      </c>
      <c r="G73" s="181"/>
      <c r="H73" s="148">
        <f t="shared" si="4"/>
        <v>0</v>
      </c>
      <c r="I73" s="115"/>
    </row>
    <row r="74" spans="1:9" ht="12.95" customHeight="1">
      <c r="A74" s="126">
        <f t="shared" si="0"/>
        <v>67</v>
      </c>
      <c r="B74" s="137"/>
      <c r="C74" s="138"/>
      <c r="D74" s="145" t="s">
        <v>217</v>
      </c>
      <c r="E74" s="146" t="s">
        <v>91</v>
      </c>
      <c r="F74" s="147">
        <v>90</v>
      </c>
      <c r="G74" s="181"/>
      <c r="H74" s="148">
        <f t="shared" si="4"/>
        <v>0</v>
      </c>
      <c r="I74" s="115"/>
    </row>
    <row r="75" spans="1:9" ht="12.95" customHeight="1">
      <c r="A75" s="126">
        <f t="shared" si="0"/>
        <v>68</v>
      </c>
      <c r="B75" s="137"/>
      <c r="C75" s="138"/>
      <c r="D75" s="251" t="s">
        <v>230</v>
      </c>
      <c r="E75" s="252" t="s">
        <v>99</v>
      </c>
      <c r="F75" s="253">
        <v>150</v>
      </c>
      <c r="G75" s="181"/>
      <c r="H75" s="254">
        <f t="shared" si="4"/>
        <v>0</v>
      </c>
      <c r="I75" s="115"/>
    </row>
    <row r="76" spans="1:9" ht="12.95" customHeight="1">
      <c r="A76" s="126">
        <f aca="true" t="shared" si="5" ref="A76">A75+1</f>
        <v>69</v>
      </c>
      <c r="B76" s="137"/>
      <c r="C76" s="138"/>
      <c r="D76" s="145" t="s">
        <v>187</v>
      </c>
      <c r="E76" s="146" t="s">
        <v>102</v>
      </c>
      <c r="F76" s="147">
        <v>3</v>
      </c>
      <c r="G76" s="181"/>
      <c r="H76" s="148">
        <f t="shared" si="4"/>
        <v>0</v>
      </c>
      <c r="I76" s="115"/>
    </row>
    <row r="77" spans="1:9" ht="12.95" customHeight="1">
      <c r="A77" s="126">
        <f aca="true" t="shared" si="6" ref="A77:A113">A76+1</f>
        <v>70</v>
      </c>
      <c r="B77" s="137"/>
      <c r="C77" s="138"/>
      <c r="D77" s="145" t="s">
        <v>188</v>
      </c>
      <c r="E77" s="146" t="s">
        <v>102</v>
      </c>
      <c r="F77" s="147">
        <v>4</v>
      </c>
      <c r="G77" s="181"/>
      <c r="H77" s="148">
        <f t="shared" si="4"/>
        <v>0</v>
      </c>
      <c r="I77" s="115"/>
    </row>
    <row r="78" spans="1:9" ht="12.95" customHeight="1">
      <c r="A78" s="126">
        <f t="shared" si="6"/>
        <v>71</v>
      </c>
      <c r="B78" s="137"/>
      <c r="C78" s="138"/>
      <c r="D78" s="145" t="s">
        <v>183</v>
      </c>
      <c r="E78" s="146" t="s">
        <v>91</v>
      </c>
      <c r="F78" s="147">
        <f>F71</f>
        <v>190</v>
      </c>
      <c r="G78" s="181"/>
      <c r="H78" s="148">
        <f t="shared" si="4"/>
        <v>0</v>
      </c>
      <c r="I78" s="115"/>
    </row>
    <row r="79" spans="1:9" ht="12.95" customHeight="1">
      <c r="A79" s="126">
        <f t="shared" si="6"/>
        <v>72</v>
      </c>
      <c r="B79" s="137"/>
      <c r="C79" s="138"/>
      <c r="D79" s="145" t="s">
        <v>184</v>
      </c>
      <c r="E79" s="146" t="s">
        <v>91</v>
      </c>
      <c r="F79" s="147">
        <f>F72+F73</f>
        <v>70</v>
      </c>
      <c r="G79" s="181"/>
      <c r="H79" s="148">
        <f t="shared" si="4"/>
        <v>0</v>
      </c>
      <c r="I79" s="115"/>
    </row>
    <row r="80" spans="1:9" ht="12.95" customHeight="1">
      <c r="A80" s="126">
        <f t="shared" si="6"/>
        <v>73</v>
      </c>
      <c r="B80" s="137"/>
      <c r="C80" s="138"/>
      <c r="D80" s="145" t="s">
        <v>189</v>
      </c>
      <c r="E80" s="146" t="s">
        <v>91</v>
      </c>
      <c r="F80" s="147">
        <f>F74</f>
        <v>90</v>
      </c>
      <c r="G80" s="181"/>
      <c r="H80" s="148">
        <f t="shared" si="4"/>
        <v>0</v>
      </c>
      <c r="I80" s="115"/>
    </row>
    <row r="81" spans="1:9" ht="12.95" customHeight="1">
      <c r="A81" s="126">
        <f t="shared" si="6"/>
        <v>74</v>
      </c>
      <c r="B81" s="137"/>
      <c r="C81" s="138"/>
      <c r="D81" s="145" t="s">
        <v>179</v>
      </c>
      <c r="E81" s="146" t="s">
        <v>91</v>
      </c>
      <c r="F81" s="147">
        <f>SUM(F71:F74)</f>
        <v>350</v>
      </c>
      <c r="G81" s="181"/>
      <c r="H81" s="148">
        <f t="shared" si="4"/>
        <v>0</v>
      </c>
      <c r="I81" s="115"/>
    </row>
    <row r="82" spans="1:9" ht="12.95" customHeight="1">
      <c r="A82" s="126">
        <f t="shared" si="6"/>
        <v>75</v>
      </c>
      <c r="B82" s="137"/>
      <c r="C82" s="138"/>
      <c r="D82" s="145" t="s">
        <v>169</v>
      </c>
      <c r="E82" s="146" t="s">
        <v>91</v>
      </c>
      <c r="F82" s="147">
        <f>F81</f>
        <v>350</v>
      </c>
      <c r="G82" s="181"/>
      <c r="H82" s="148">
        <f t="shared" si="4"/>
        <v>0</v>
      </c>
      <c r="I82" s="115"/>
    </row>
    <row r="83" spans="1:9" ht="12.95" customHeight="1">
      <c r="A83" s="126">
        <f t="shared" si="6"/>
        <v>76</v>
      </c>
      <c r="B83" s="137"/>
      <c r="C83" s="138"/>
      <c r="D83" s="145" t="s">
        <v>165</v>
      </c>
      <c r="E83" s="146" t="s">
        <v>102</v>
      </c>
      <c r="F83" s="147">
        <v>7</v>
      </c>
      <c r="G83" s="181"/>
      <c r="H83" s="148">
        <f t="shared" si="4"/>
        <v>0</v>
      </c>
      <c r="I83" s="115"/>
    </row>
    <row r="84" spans="1:9" ht="12.95" customHeight="1">
      <c r="A84" s="126">
        <f t="shared" si="6"/>
        <v>77</v>
      </c>
      <c r="B84" s="137"/>
      <c r="C84" s="138"/>
      <c r="D84" s="145" t="s">
        <v>170</v>
      </c>
      <c r="E84" s="146" t="s">
        <v>171</v>
      </c>
      <c r="F84" s="147">
        <v>150</v>
      </c>
      <c r="G84" s="181"/>
      <c r="H84" s="148">
        <f t="shared" si="4"/>
        <v>0</v>
      </c>
      <c r="I84" s="115"/>
    </row>
    <row r="85" spans="1:9" ht="12.95" customHeight="1">
      <c r="A85" s="126">
        <f t="shared" si="6"/>
        <v>78</v>
      </c>
      <c r="B85" s="137"/>
      <c r="C85" s="138"/>
      <c r="D85" s="145" t="s">
        <v>172</v>
      </c>
      <c r="E85" s="146" t="s">
        <v>113</v>
      </c>
      <c r="F85" s="147">
        <v>20</v>
      </c>
      <c r="G85" s="181"/>
      <c r="H85" s="148">
        <f t="shared" si="4"/>
        <v>0</v>
      </c>
      <c r="I85" s="115"/>
    </row>
    <row r="86" spans="1:9" ht="12.95" customHeight="1">
      <c r="A86" s="126">
        <f t="shared" si="6"/>
        <v>79</v>
      </c>
      <c r="B86" s="137"/>
      <c r="C86" s="138"/>
      <c r="D86" s="145" t="s">
        <v>173</v>
      </c>
      <c r="E86" s="146" t="s">
        <v>102</v>
      </c>
      <c r="F86" s="147">
        <v>22</v>
      </c>
      <c r="G86" s="181"/>
      <c r="H86" s="148">
        <f t="shared" si="4"/>
        <v>0</v>
      </c>
      <c r="I86" s="115"/>
    </row>
    <row r="87" spans="1:9" ht="12.95" customHeight="1">
      <c r="A87" s="126">
        <f t="shared" si="6"/>
        <v>80</v>
      </c>
      <c r="B87" s="137"/>
      <c r="C87" s="138"/>
      <c r="D87" s="145" t="s">
        <v>174</v>
      </c>
      <c r="E87" s="146" t="s">
        <v>96</v>
      </c>
      <c r="F87" s="147">
        <v>2.5</v>
      </c>
      <c r="G87" s="181"/>
      <c r="H87" s="148">
        <f t="shared" si="4"/>
        <v>0</v>
      </c>
      <c r="I87" s="115"/>
    </row>
    <row r="88" spans="1:9" ht="12.95" customHeight="1">
      <c r="A88" s="126">
        <f t="shared" si="6"/>
        <v>81</v>
      </c>
      <c r="B88" s="137"/>
      <c r="C88" s="150" t="s">
        <v>161</v>
      </c>
      <c r="D88" s="151" t="str">
        <f>CONCATENATE(C69," ",D69)</f>
        <v>5 Trubní vedení - vnitřní rozvod cirkulace</v>
      </c>
      <c r="E88" s="152"/>
      <c r="F88" s="153">
        <v>0</v>
      </c>
      <c r="G88" s="153"/>
      <c r="H88" s="154">
        <f>SUM(H70:H87)</f>
        <v>0</v>
      </c>
      <c r="I88" s="115"/>
    </row>
    <row r="89" spans="1:9" ht="12.95" customHeight="1">
      <c r="A89" s="126">
        <f t="shared" si="6"/>
        <v>82</v>
      </c>
      <c r="B89" s="137"/>
      <c r="C89" s="138" t="s">
        <v>84</v>
      </c>
      <c r="D89" s="168" t="s">
        <v>190</v>
      </c>
      <c r="E89" s="140"/>
      <c r="F89" s="141">
        <v>0</v>
      </c>
      <c r="G89" s="141"/>
      <c r="H89" s="142"/>
      <c r="I89" s="115"/>
    </row>
    <row r="90" spans="1:9" ht="12.95" customHeight="1">
      <c r="A90" s="126">
        <f t="shared" si="6"/>
        <v>83</v>
      </c>
      <c r="B90" s="137"/>
      <c r="C90" s="138"/>
      <c r="D90" s="145" t="s">
        <v>191</v>
      </c>
      <c r="E90" s="146" t="s">
        <v>102</v>
      </c>
      <c r="F90" s="147">
        <v>53</v>
      </c>
      <c r="G90" s="181"/>
      <c r="H90" s="148">
        <f>F90*G90</f>
        <v>0</v>
      </c>
      <c r="I90" s="115"/>
    </row>
    <row r="91" spans="1:9" ht="12.95" customHeight="1">
      <c r="A91" s="126">
        <f t="shared" si="6"/>
        <v>84</v>
      </c>
      <c r="B91" s="137"/>
      <c r="C91" s="138"/>
      <c r="D91" s="145" t="s">
        <v>192</v>
      </c>
      <c r="E91" s="146" t="s">
        <v>102</v>
      </c>
      <c r="F91" s="147">
        <v>12</v>
      </c>
      <c r="G91" s="181"/>
      <c r="H91" s="148">
        <f aca="true" t="shared" si="7" ref="H91:H104">F91*G91</f>
        <v>0</v>
      </c>
      <c r="I91" s="115"/>
    </row>
    <row r="92" spans="1:9" ht="12.95" customHeight="1">
      <c r="A92" s="126">
        <f t="shared" si="6"/>
        <v>85</v>
      </c>
      <c r="B92" s="137"/>
      <c r="C92" s="138"/>
      <c r="D92" s="145" t="s">
        <v>193</v>
      </c>
      <c r="E92" s="146" t="s">
        <v>102</v>
      </c>
      <c r="F92" s="147">
        <v>44</v>
      </c>
      <c r="G92" s="181"/>
      <c r="H92" s="148">
        <f t="shared" si="7"/>
        <v>0</v>
      </c>
      <c r="I92" s="115"/>
    </row>
    <row r="93" spans="1:9" ht="12.95" customHeight="1">
      <c r="A93" s="126">
        <f t="shared" si="6"/>
        <v>86</v>
      </c>
      <c r="B93" s="137"/>
      <c r="C93" s="138"/>
      <c r="D93" s="145" t="s">
        <v>194</v>
      </c>
      <c r="E93" s="146" t="s">
        <v>102</v>
      </c>
      <c r="F93" s="147">
        <v>3</v>
      </c>
      <c r="G93" s="181"/>
      <c r="H93" s="148">
        <f t="shared" si="7"/>
        <v>0</v>
      </c>
      <c r="I93" s="115"/>
    </row>
    <row r="94" spans="1:9" ht="12.95" customHeight="1">
      <c r="A94" s="126">
        <f t="shared" si="6"/>
        <v>87</v>
      </c>
      <c r="B94" s="137"/>
      <c r="C94" s="138"/>
      <c r="D94" s="145" t="s">
        <v>195</v>
      </c>
      <c r="E94" s="146" t="s">
        <v>102</v>
      </c>
      <c r="F94" s="147">
        <v>7</v>
      </c>
      <c r="G94" s="181"/>
      <c r="H94" s="148">
        <f t="shared" si="7"/>
        <v>0</v>
      </c>
      <c r="I94" s="115"/>
    </row>
    <row r="95" spans="1:9" ht="12.95" customHeight="1">
      <c r="A95" s="126">
        <f t="shared" si="6"/>
        <v>88</v>
      </c>
      <c r="B95" s="137"/>
      <c r="C95" s="138"/>
      <c r="D95" s="145" t="s">
        <v>196</v>
      </c>
      <c r="E95" s="146" t="s">
        <v>102</v>
      </c>
      <c r="F95" s="147">
        <v>3</v>
      </c>
      <c r="G95" s="181"/>
      <c r="H95" s="148">
        <f t="shared" si="7"/>
        <v>0</v>
      </c>
      <c r="I95" s="115"/>
    </row>
    <row r="96" spans="1:9" ht="12.95" customHeight="1">
      <c r="A96" s="126">
        <f t="shared" si="6"/>
        <v>89</v>
      </c>
      <c r="B96" s="137"/>
      <c r="C96" s="138"/>
      <c r="D96" s="145" t="s">
        <v>197</v>
      </c>
      <c r="E96" s="146" t="s">
        <v>102</v>
      </c>
      <c r="F96" s="147">
        <v>8</v>
      </c>
      <c r="G96" s="181"/>
      <c r="H96" s="148">
        <f t="shared" si="7"/>
        <v>0</v>
      </c>
      <c r="I96" s="115"/>
    </row>
    <row r="97" spans="1:9" ht="12.95" customHeight="1">
      <c r="A97" s="126">
        <f t="shared" si="6"/>
        <v>90</v>
      </c>
      <c r="B97" s="137"/>
      <c r="C97" s="138"/>
      <c r="D97" s="145" t="s">
        <v>198</v>
      </c>
      <c r="E97" s="146" t="s">
        <v>102</v>
      </c>
      <c r="F97" s="147">
        <v>4</v>
      </c>
      <c r="G97" s="181"/>
      <c r="H97" s="148">
        <f t="shared" si="7"/>
        <v>0</v>
      </c>
      <c r="I97" s="115"/>
    </row>
    <row r="98" spans="1:9" ht="12.95" customHeight="1">
      <c r="A98" s="126">
        <f t="shared" si="6"/>
        <v>91</v>
      </c>
      <c r="B98" s="137"/>
      <c r="C98" s="138"/>
      <c r="D98" s="145" t="s">
        <v>199</v>
      </c>
      <c r="E98" s="146" t="s">
        <v>102</v>
      </c>
      <c r="F98" s="147">
        <v>4</v>
      </c>
      <c r="G98" s="181"/>
      <c r="H98" s="148">
        <f t="shared" si="7"/>
        <v>0</v>
      </c>
      <c r="I98" s="115"/>
    </row>
    <row r="99" spans="1:9" ht="12.95" customHeight="1">
      <c r="A99" s="126">
        <f t="shared" si="6"/>
        <v>92</v>
      </c>
      <c r="B99" s="137"/>
      <c r="C99" s="138"/>
      <c r="D99" s="145" t="s">
        <v>200</v>
      </c>
      <c r="E99" s="146" t="s">
        <v>102</v>
      </c>
      <c r="F99" s="147">
        <v>11</v>
      </c>
      <c r="G99" s="181"/>
      <c r="H99" s="148">
        <f t="shared" si="7"/>
        <v>0</v>
      </c>
      <c r="I99" s="115"/>
    </row>
    <row r="100" spans="1:9" ht="12.95" customHeight="1">
      <c r="A100" s="126">
        <f t="shared" si="6"/>
        <v>93</v>
      </c>
      <c r="B100" s="137"/>
      <c r="C100" s="138"/>
      <c r="D100" s="145" t="s">
        <v>201</v>
      </c>
      <c r="E100" s="146" t="s">
        <v>102</v>
      </c>
      <c r="F100" s="147">
        <v>7</v>
      </c>
      <c r="G100" s="181"/>
      <c r="H100" s="148">
        <f t="shared" si="7"/>
        <v>0</v>
      </c>
      <c r="I100" s="115"/>
    </row>
    <row r="101" spans="1:9" ht="12.95" customHeight="1">
      <c r="A101" s="126">
        <f t="shared" si="6"/>
        <v>94</v>
      </c>
      <c r="B101" s="137"/>
      <c r="C101" s="138"/>
      <c r="D101" s="145" t="s">
        <v>202</v>
      </c>
      <c r="E101" s="146" t="s">
        <v>102</v>
      </c>
      <c r="F101" s="147">
        <v>22</v>
      </c>
      <c r="G101" s="181"/>
      <c r="H101" s="148">
        <f t="shared" si="7"/>
        <v>0</v>
      </c>
      <c r="I101" s="115"/>
    </row>
    <row r="102" spans="1:9" ht="12.95" customHeight="1">
      <c r="A102" s="126">
        <f t="shared" si="6"/>
        <v>95</v>
      </c>
      <c r="B102" s="137"/>
      <c r="C102" s="138"/>
      <c r="D102" s="145" t="s">
        <v>203</v>
      </c>
      <c r="E102" s="146" t="s">
        <v>102</v>
      </c>
      <c r="F102" s="147">
        <v>85</v>
      </c>
      <c r="G102" s="181"/>
      <c r="H102" s="148">
        <f t="shared" si="7"/>
        <v>0</v>
      </c>
      <c r="I102" s="115"/>
    </row>
    <row r="103" spans="1:9" ht="12.95" customHeight="1">
      <c r="A103" s="126">
        <f t="shared" si="6"/>
        <v>96</v>
      </c>
      <c r="B103" s="137"/>
      <c r="C103" s="138"/>
      <c r="D103" s="145" t="s">
        <v>204</v>
      </c>
      <c r="E103" s="146" t="s">
        <v>102</v>
      </c>
      <c r="F103" s="147">
        <v>30</v>
      </c>
      <c r="G103" s="181"/>
      <c r="H103" s="148">
        <f t="shared" si="7"/>
        <v>0</v>
      </c>
      <c r="I103" s="115"/>
    </row>
    <row r="104" spans="1:9" ht="12.95" customHeight="1">
      <c r="A104" s="126">
        <f t="shared" si="6"/>
        <v>97</v>
      </c>
      <c r="B104" s="137"/>
      <c r="C104" s="138"/>
      <c r="D104" s="145" t="s">
        <v>205</v>
      </c>
      <c r="E104" s="146" t="s">
        <v>96</v>
      </c>
      <c r="F104" s="147">
        <v>4</v>
      </c>
      <c r="G104" s="181"/>
      <c r="H104" s="148">
        <f t="shared" si="7"/>
        <v>0</v>
      </c>
      <c r="I104" s="115"/>
    </row>
    <row r="105" spans="1:9" ht="12.95" customHeight="1">
      <c r="A105" s="126">
        <f t="shared" si="6"/>
        <v>98</v>
      </c>
      <c r="B105" s="137"/>
      <c r="C105" s="150" t="s">
        <v>161</v>
      </c>
      <c r="D105" s="151" t="str">
        <f>CONCATENATE(C89," ",D89)</f>
        <v>6 Trubní vedení - vodovod armatury, zařízení</v>
      </c>
      <c r="E105" s="152"/>
      <c r="F105" s="153">
        <v>0</v>
      </c>
      <c r="G105" s="153"/>
      <c r="H105" s="154">
        <f>SUM(H90:H104)</f>
        <v>0</v>
      </c>
      <c r="I105" s="115"/>
    </row>
    <row r="106" spans="1:9" ht="12.95" customHeight="1">
      <c r="A106" s="126">
        <f t="shared" si="6"/>
        <v>99</v>
      </c>
      <c r="B106" s="161"/>
      <c r="C106" s="132" t="s">
        <v>93</v>
      </c>
      <c r="D106" s="169" t="s">
        <v>206</v>
      </c>
      <c r="E106" s="162"/>
      <c r="F106" s="163">
        <v>0</v>
      </c>
      <c r="G106" s="163"/>
      <c r="H106" s="164">
        <f>H105+H44+H28+H88+H68</f>
        <v>0</v>
      </c>
      <c r="I106" s="115"/>
    </row>
    <row r="107" spans="1:8" ht="12">
      <c r="A107" s="126">
        <f t="shared" si="6"/>
        <v>100</v>
      </c>
      <c r="B107" s="137" t="s">
        <v>154</v>
      </c>
      <c r="C107" s="138"/>
      <c r="D107" s="139" t="s">
        <v>207</v>
      </c>
      <c r="E107" s="140"/>
      <c r="F107" s="141">
        <v>0</v>
      </c>
      <c r="G107" s="141"/>
      <c r="H107" s="142"/>
    </row>
    <row r="108" spans="1:8" ht="12">
      <c r="A108" s="126">
        <f t="shared" si="6"/>
        <v>101</v>
      </c>
      <c r="B108" s="143"/>
      <c r="C108" s="144"/>
      <c r="D108" s="170" t="s">
        <v>208</v>
      </c>
      <c r="E108" s="146" t="s">
        <v>102</v>
      </c>
      <c r="F108" s="147">
        <v>1</v>
      </c>
      <c r="G108" s="181"/>
      <c r="H108" s="148">
        <f>F108*G108</f>
        <v>0</v>
      </c>
    </row>
    <row r="109" spans="1:8" ht="12">
      <c r="A109" s="126">
        <f t="shared" si="6"/>
        <v>102</v>
      </c>
      <c r="B109" s="143"/>
      <c r="C109" s="144"/>
      <c r="D109" s="170" t="s">
        <v>209</v>
      </c>
      <c r="E109" s="146" t="s">
        <v>102</v>
      </c>
      <c r="F109" s="147">
        <v>1</v>
      </c>
      <c r="G109" s="181"/>
      <c r="H109" s="148">
        <f>F109*G109</f>
        <v>0</v>
      </c>
    </row>
    <row r="110" spans="1:8" ht="13.5" thickBot="1">
      <c r="A110" s="126">
        <f t="shared" si="6"/>
        <v>103</v>
      </c>
      <c r="B110" s="149"/>
      <c r="C110" s="150" t="s">
        <v>161</v>
      </c>
      <c r="D110" s="151" t="str">
        <f>CONCATENATE(C107," ",D107)</f>
        <v xml:space="preserve"> VRN + práce</v>
      </c>
      <c r="E110" s="152"/>
      <c r="F110" s="153"/>
      <c r="G110" s="153"/>
      <c r="H110" s="154">
        <f>SUM(H108:H109)</f>
        <v>0</v>
      </c>
    </row>
    <row r="111" spans="1:8" ht="13.5" thickBot="1">
      <c r="A111" s="126">
        <f t="shared" si="6"/>
        <v>104</v>
      </c>
      <c r="B111" s="171"/>
      <c r="C111" s="172"/>
      <c r="D111" s="173"/>
      <c r="E111" s="174"/>
      <c r="F111" s="175"/>
      <c r="G111" s="175"/>
      <c r="H111" s="182">
        <f>H106+H110+H15</f>
        <v>0</v>
      </c>
    </row>
    <row r="112" spans="1:8" ht="12">
      <c r="A112" s="126">
        <f t="shared" si="6"/>
        <v>105</v>
      </c>
      <c r="B112" s="171"/>
      <c r="C112" s="176"/>
      <c r="D112" s="173"/>
      <c r="E112" s="174"/>
      <c r="F112" s="175"/>
      <c r="G112" s="175"/>
      <c r="H112" s="177"/>
    </row>
    <row r="113" spans="1:8" ht="13.5" thickBot="1">
      <c r="A113" s="126">
        <f t="shared" si="6"/>
        <v>106</v>
      </c>
      <c r="B113" s="178"/>
      <c r="C113" s="179" t="s">
        <v>210</v>
      </c>
      <c r="D113" s="179"/>
      <c r="E113" s="179"/>
      <c r="F113" s="179"/>
      <c r="G113" s="179"/>
      <c r="H113" s="180"/>
    </row>
    <row r="114" spans="1:6" ht="12">
      <c r="A114" s="114"/>
      <c r="D114" s="117"/>
      <c r="F114" s="101"/>
    </row>
    <row r="115" spans="1:6" ht="12">
      <c r="A115" s="114"/>
      <c r="F115" s="101"/>
    </row>
    <row r="116" spans="1:6" ht="12">
      <c r="A116" s="114"/>
      <c r="F116" s="101"/>
    </row>
    <row r="117" spans="1:6" ht="12">
      <c r="A117" s="114"/>
      <c r="F117" s="101"/>
    </row>
    <row r="118" spans="1:6" ht="12">
      <c r="A118" s="114"/>
      <c r="F118" s="101"/>
    </row>
    <row r="119" spans="1:6" ht="12">
      <c r="A119" s="114"/>
      <c r="F119" s="101"/>
    </row>
    <row r="120" spans="1:6" ht="12">
      <c r="A120" s="114"/>
      <c r="F120" s="101"/>
    </row>
    <row r="121" spans="1:6" ht="12">
      <c r="A121" s="114"/>
      <c r="F121" s="101"/>
    </row>
    <row r="122" spans="1:6" ht="12">
      <c r="A122" s="114"/>
      <c r="F122" s="101"/>
    </row>
    <row r="123" spans="1:6" ht="12">
      <c r="A123" s="114"/>
      <c r="F123" s="101"/>
    </row>
    <row r="124" spans="1:6" ht="12">
      <c r="A124" s="114"/>
      <c r="F124" s="101"/>
    </row>
    <row r="125" spans="1:6" ht="12">
      <c r="A125" s="114"/>
      <c r="F125" s="101"/>
    </row>
    <row r="126" spans="1:6" ht="12">
      <c r="A126" s="114"/>
      <c r="F126" s="101"/>
    </row>
    <row r="127" spans="1:6" ht="12">
      <c r="A127" s="114"/>
      <c r="F127" s="101"/>
    </row>
    <row r="128" spans="1:6" ht="12">
      <c r="A128" s="114"/>
      <c r="F128" s="101"/>
    </row>
    <row r="129" spans="1:6" ht="12">
      <c r="A129" s="114"/>
      <c r="F129" s="101"/>
    </row>
    <row r="130" spans="1:6" ht="12">
      <c r="A130" s="114"/>
      <c r="F130" s="101"/>
    </row>
    <row r="131" spans="1:6" ht="12">
      <c r="A131" s="114"/>
      <c r="F131" s="101"/>
    </row>
    <row r="132" spans="1:6" ht="12">
      <c r="A132" s="114"/>
      <c r="F132" s="101"/>
    </row>
    <row r="133" spans="1:8" ht="12">
      <c r="A133" s="114"/>
      <c r="B133" s="118"/>
      <c r="C133" s="118"/>
      <c r="D133" s="118"/>
      <c r="E133" s="118"/>
      <c r="F133" s="118"/>
      <c r="G133" s="118"/>
      <c r="H133" s="118"/>
    </row>
    <row r="134" spans="1:8" ht="12">
      <c r="A134" s="114"/>
      <c r="B134" s="118"/>
      <c r="C134" s="118"/>
      <c r="D134" s="118"/>
      <c r="E134" s="118"/>
      <c r="F134" s="118"/>
      <c r="G134" s="118"/>
      <c r="H134" s="118"/>
    </row>
    <row r="135" spans="2:8" ht="12">
      <c r="B135" s="118"/>
      <c r="C135" s="118"/>
      <c r="D135" s="118"/>
      <c r="E135" s="118"/>
      <c r="F135" s="118"/>
      <c r="G135" s="118"/>
      <c r="H135" s="118"/>
    </row>
    <row r="136" spans="2:8" ht="12">
      <c r="B136" s="118"/>
      <c r="C136" s="118"/>
      <c r="D136" s="118"/>
      <c r="E136" s="118"/>
      <c r="F136" s="118"/>
      <c r="G136" s="118"/>
      <c r="H136" s="118"/>
    </row>
    <row r="137" ht="12">
      <c r="F137" s="101"/>
    </row>
    <row r="138" ht="12">
      <c r="F138" s="101"/>
    </row>
    <row r="139" ht="12">
      <c r="F139" s="101"/>
    </row>
    <row r="140" ht="12">
      <c r="F140" s="101"/>
    </row>
    <row r="141" ht="12">
      <c r="F141" s="101"/>
    </row>
    <row r="142" ht="12">
      <c r="F142" s="101"/>
    </row>
    <row r="143" ht="12">
      <c r="F143" s="101"/>
    </row>
    <row r="144" ht="12">
      <c r="F144" s="101"/>
    </row>
    <row r="145" ht="12">
      <c r="F145" s="101"/>
    </row>
    <row r="146" ht="12">
      <c r="F146" s="101"/>
    </row>
    <row r="147" ht="12">
      <c r="F147" s="101"/>
    </row>
    <row r="148" ht="12">
      <c r="F148" s="101"/>
    </row>
    <row r="149" ht="12">
      <c r="F149" s="101"/>
    </row>
    <row r="150" ht="12">
      <c r="F150" s="101"/>
    </row>
    <row r="151" ht="12">
      <c r="F151" s="101"/>
    </row>
    <row r="152" ht="12">
      <c r="F152" s="101"/>
    </row>
    <row r="153" ht="12">
      <c r="F153" s="101"/>
    </row>
    <row r="154" ht="12">
      <c r="F154" s="101"/>
    </row>
    <row r="155" ht="12">
      <c r="F155" s="101"/>
    </row>
    <row r="156" ht="12">
      <c r="F156" s="101"/>
    </row>
    <row r="157" ht="12">
      <c r="F157" s="101"/>
    </row>
    <row r="158" ht="12">
      <c r="F158" s="101"/>
    </row>
    <row r="159" ht="12">
      <c r="F159" s="101"/>
    </row>
    <row r="160" ht="12">
      <c r="F160" s="101"/>
    </row>
    <row r="161" ht="12">
      <c r="F161" s="101"/>
    </row>
    <row r="162" ht="12">
      <c r="F162" s="101"/>
    </row>
    <row r="163" ht="12">
      <c r="F163" s="101"/>
    </row>
    <row r="164" ht="12">
      <c r="F164" s="101"/>
    </row>
    <row r="165" ht="12">
      <c r="F165" s="101"/>
    </row>
    <row r="166" ht="12">
      <c r="F166" s="101"/>
    </row>
    <row r="167" ht="12">
      <c r="F167" s="101"/>
    </row>
    <row r="168" spans="2:3" ht="12">
      <c r="B168" s="119"/>
      <c r="C168" s="119"/>
    </row>
    <row r="169" spans="2:8" ht="12">
      <c r="B169" s="118"/>
      <c r="C169" s="118"/>
      <c r="D169" s="121"/>
      <c r="E169" s="121"/>
      <c r="F169" s="122"/>
      <c r="G169" s="121"/>
      <c r="H169" s="123"/>
    </row>
    <row r="170" spans="2:8" ht="12">
      <c r="B170" s="124"/>
      <c r="C170" s="124"/>
      <c r="D170" s="118"/>
      <c r="E170" s="118"/>
      <c r="F170" s="125"/>
      <c r="G170" s="118"/>
      <c r="H170" s="118"/>
    </row>
    <row r="171" spans="2:8" ht="12">
      <c r="B171" s="118"/>
      <c r="C171" s="118"/>
      <c r="D171" s="118"/>
      <c r="E171" s="118"/>
      <c r="F171" s="125"/>
      <c r="G171" s="118"/>
      <c r="H171" s="118"/>
    </row>
    <row r="172" spans="2:8" ht="12">
      <c r="B172" s="118"/>
      <c r="C172" s="118"/>
      <c r="D172" s="118"/>
      <c r="E172" s="118"/>
      <c r="F172" s="125"/>
      <c r="G172" s="118"/>
      <c r="H172" s="118"/>
    </row>
    <row r="173" spans="2:8" ht="12">
      <c r="B173" s="118"/>
      <c r="C173" s="118"/>
      <c r="D173" s="118"/>
      <c r="E173" s="118"/>
      <c r="F173" s="125"/>
      <c r="G173" s="118"/>
      <c r="H173" s="118"/>
    </row>
    <row r="174" spans="2:8" ht="12">
      <c r="B174" s="118"/>
      <c r="C174" s="118"/>
      <c r="D174" s="118"/>
      <c r="E174" s="118"/>
      <c r="F174" s="125"/>
      <c r="G174" s="118"/>
      <c r="H174" s="118"/>
    </row>
    <row r="175" spans="2:8" ht="12">
      <c r="B175" s="118"/>
      <c r="C175" s="118"/>
      <c r="D175" s="118"/>
      <c r="E175" s="118"/>
      <c r="F175" s="125"/>
      <c r="G175" s="118"/>
      <c r="H175" s="118"/>
    </row>
    <row r="176" spans="2:8" ht="12">
      <c r="B176" s="118"/>
      <c r="C176" s="118"/>
      <c r="D176" s="118"/>
      <c r="E176" s="118"/>
      <c r="F176" s="125"/>
      <c r="G176" s="118"/>
      <c r="H176" s="118"/>
    </row>
    <row r="177" spans="2:8" ht="12">
      <c r="B177" s="118"/>
      <c r="C177" s="118"/>
      <c r="D177" s="118"/>
      <c r="E177" s="118"/>
      <c r="F177" s="125"/>
      <c r="G177" s="118"/>
      <c r="H177" s="118"/>
    </row>
    <row r="178" spans="2:8" ht="12">
      <c r="B178" s="118"/>
      <c r="C178" s="118"/>
      <c r="D178" s="118"/>
      <c r="E178" s="118"/>
      <c r="F178" s="125"/>
      <c r="G178" s="118"/>
      <c r="H178" s="118"/>
    </row>
    <row r="179" spans="2:8" ht="12">
      <c r="B179" s="118"/>
      <c r="C179" s="118"/>
      <c r="D179" s="118"/>
      <c r="E179" s="118"/>
      <c r="F179" s="125"/>
      <c r="G179" s="118"/>
      <c r="H179" s="118"/>
    </row>
    <row r="180" spans="2:8" ht="12">
      <c r="B180" s="118"/>
      <c r="C180" s="118"/>
      <c r="D180" s="118"/>
      <c r="E180" s="118"/>
      <c r="F180" s="125"/>
      <c r="G180" s="118"/>
      <c r="H180" s="118"/>
    </row>
    <row r="181" spans="2:8" ht="12">
      <c r="B181" s="118"/>
      <c r="C181" s="118"/>
      <c r="D181" s="118"/>
      <c r="E181" s="118"/>
      <c r="F181" s="125"/>
      <c r="G181" s="118"/>
      <c r="H181" s="118"/>
    </row>
    <row r="182" spans="2:8" ht="12">
      <c r="B182" s="118"/>
      <c r="C182" s="118"/>
      <c r="D182" s="118"/>
      <c r="E182" s="118"/>
      <c r="F182" s="125"/>
      <c r="G182" s="118"/>
      <c r="H182" s="118"/>
    </row>
  </sheetData>
  <sheetProtection password="DAFF" sheet="1" objects="1" scenarios="1"/>
  <mergeCells count="5">
    <mergeCell ref="B1:H1"/>
    <mergeCell ref="B2:H2"/>
    <mergeCell ref="B3:C3"/>
    <mergeCell ref="B4:C4"/>
    <mergeCell ref="F4:H4"/>
  </mergeCells>
  <printOptions/>
  <pageMargins left="0.5905511811023623" right="0.3937007874015748" top="0.1968503937007874" bottom="0.1968503937007874" header="0" footer="0.1968503937007874"/>
  <pageSetup horizontalDpi="300" verticalDpi="300" orientation="landscape" paperSize="9" scale="7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MICHÁLEK\Michálek</dc:creator>
  <cp:keywords/>
  <dc:description/>
  <cp:lastModifiedBy>PRIDOS</cp:lastModifiedBy>
  <dcterms:created xsi:type="dcterms:W3CDTF">2022-04-06T06:36:13Z</dcterms:created>
  <dcterms:modified xsi:type="dcterms:W3CDTF">2022-04-21T09:03:22Z</dcterms:modified>
  <cp:category/>
  <cp:version/>
  <cp:contentType/>
  <cp:contentStatus/>
</cp:coreProperties>
</file>