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32220" yWindow="120" windowWidth="19020" windowHeight="15480" tabRatio="734" activeTab="0"/>
  </bookViews>
  <sheets>
    <sheet name="KRYCÍ LIST" sheetId="1" r:id="rId1"/>
    <sheet name="REKAPITULACE" sheetId="2" r:id="rId2"/>
    <sheet name="A. ASŘ - IN" sheetId="17" r:id="rId3"/>
    <sheet name="B. ZP - IN" sheetId="10" r:id="rId4"/>
    <sheet name="C. ZTI - IN" sheetId="19" r:id="rId5"/>
    <sheet name="D. VZT, VYT - IN" sheetId="8" r:id="rId6"/>
    <sheet name="E. ESI - IN" sheetId="6" r:id="rId7"/>
    <sheet name="F. ESL - IN" sheetId="9" r:id="rId8"/>
    <sheet name="G. NBTK - IN" sheetId="12" r:id="rId9"/>
    <sheet name="H. MaR - IN" sheetId="11" r:id="rId10"/>
    <sheet name="I. GRFK - IN" sheetId="14" r:id="rId11"/>
    <sheet name="J. PBŘ - NN" sheetId="7" r:id="rId12"/>
    <sheet name="K. ZP - NN" sheetId="16" r:id="rId13"/>
    <sheet name="L. NBTK - NN" sheetId="13" r:id="rId14"/>
  </sheets>
  <definedNames>
    <definedName name="_xlnm._FilterDatabase" localSheetId="2" hidden="1">'A. ASŘ - IN'!$B$3:$J$185</definedName>
    <definedName name="_xlnm.Print_Area" localSheetId="2">'A. ASŘ - IN'!$B$2:$I$186</definedName>
    <definedName name="_xlnm.Print_Area" localSheetId="3">'B. ZP - IN'!$B$2:$G$46</definedName>
    <definedName name="_xlnm.Print_Area" localSheetId="4">'C. ZTI - IN'!$B$2:$H$136</definedName>
    <definedName name="_xlnm.Print_Area" localSheetId="5">'D. VZT, VYT - IN'!$B$2:$G$53</definedName>
    <definedName name="_xlnm.Print_Area" localSheetId="6">'E. ESI - IN'!$B$2:$G$71</definedName>
    <definedName name="_xlnm.Print_Area" localSheetId="7">'F. ESL - IN'!$B$2:$G$53</definedName>
    <definedName name="_xlnm.Print_Area" localSheetId="8">'G. NBTK - IN'!$B$2:$G$11</definedName>
    <definedName name="_xlnm.Print_Area" localSheetId="9">'H. MaR - IN'!$B$2:$G$10</definedName>
    <definedName name="_xlnm.Print_Area" localSheetId="10">'I. GRFK - IN'!$B$2:$G$10</definedName>
    <definedName name="_xlnm.Print_Area" localSheetId="11">'J. PBŘ - NN'!$B$2:$G$8</definedName>
    <definedName name="_xlnm.Print_Area" localSheetId="12">'K. ZP - NN'!$B$2:$G$35</definedName>
    <definedName name="_xlnm.Print_Area" localSheetId="0">'KRYCÍ LIST'!$B$2:$E$59</definedName>
    <definedName name="_xlnm.Print_Area" localSheetId="13">'L. NBTK - NN'!$B$2:$G$31</definedName>
    <definedName name="_xlnm.Print_Area" localSheetId="1">'REKAPITULACE'!$B$2:$E$61</definedName>
    <definedName name="_xlnm.Print_Titles" localSheetId="2">'A. ASŘ - IN'!$3:$3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5.xml><?xml version="1.0" encoding="utf-8"?>
<comments xmlns="http://schemas.openxmlformats.org/spreadsheetml/2006/main">
  <authors>
    <author>Josef Maša</author>
  </authors>
  <commentList>
    <comment ref="J3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</commentList>
</comments>
</file>

<file path=xl/sharedStrings.xml><?xml version="1.0" encoding="utf-8"?>
<sst xmlns="http://schemas.openxmlformats.org/spreadsheetml/2006/main" count="3153" uniqueCount="1197">
  <si>
    <t>KRYCÍ LIST ROZPOČTU</t>
  </si>
  <si>
    <t xml:space="preserve">Stavba:   </t>
  </si>
  <si>
    <t>Zhotovitel:</t>
  </si>
  <si>
    <t>Projektant:</t>
  </si>
  <si>
    <t>Zpracovatel:</t>
  </si>
  <si>
    <t>Studio PHX s.r.o.</t>
  </si>
  <si>
    <t>IČ: 09098569</t>
  </si>
  <si>
    <t>e-mail: info@studiophx.cz</t>
  </si>
  <si>
    <t>Ing. Jan Hylenka</t>
  </si>
  <si>
    <t>Tel.: +420 604 886 919</t>
  </si>
  <si>
    <t>Projektant</t>
  </si>
  <si>
    <t>Zpracovatel</t>
  </si>
  <si>
    <t>Datum a podpis</t>
  </si>
  <si>
    <t>Razítko</t>
  </si>
  <si>
    <t>REKAPITULACE SOUPISU PRACÍ</t>
  </si>
  <si>
    <t>CELKOVÁ CENA S DPH [CZK]</t>
  </si>
  <si>
    <t>CELKOVÁ CENA BEZ DPH [CZK]</t>
  </si>
  <si>
    <t>POPIS</t>
  </si>
  <si>
    <t>CENA BEZ DPH</t>
  </si>
  <si>
    <t>A</t>
  </si>
  <si>
    <t>B</t>
  </si>
  <si>
    <t>C</t>
  </si>
  <si>
    <t>D</t>
  </si>
  <si>
    <t>E</t>
  </si>
  <si>
    <t>ARCHITEKTONICKO-STAVEBNÍ ŘEŠENÍ</t>
  </si>
  <si>
    <t>ZDRAVOTNĚ TECHNICKÉ INSTALACE</t>
  </si>
  <si>
    <t>VZDUCHOTECHNIKA</t>
  </si>
  <si>
    <t>POLOŽKA</t>
  </si>
  <si>
    <t>MJ</t>
  </si>
  <si>
    <t>MNOŽSTVÍ</t>
  </si>
  <si>
    <t>JEDNOTKOVÁ CENA</t>
  </si>
  <si>
    <t>CELKOVÁ CENA</t>
  </si>
  <si>
    <t>Nedílnou součástí tohoto výkazu je technická zpráva a výkresová dokumentace.</t>
  </si>
  <si>
    <t>ks</t>
  </si>
  <si>
    <t>kpl</t>
  </si>
  <si>
    <t>m</t>
  </si>
  <si>
    <t>OSTATNÍ</t>
  </si>
  <si>
    <t>t</t>
  </si>
  <si>
    <t>Zařízení staveniště</t>
  </si>
  <si>
    <t>Součástí dodávky je veškerá doprava (horizontální i vertikální) a veškerý montážní, závěsový a těsnící materiál.</t>
  </si>
  <si>
    <t>F</t>
  </si>
  <si>
    <t>G</t>
  </si>
  <si>
    <t>B.1</t>
  </si>
  <si>
    <t>kus</t>
  </si>
  <si>
    <t>Proplach a dezinfekce vodovodního potrubí do DN 80</t>
  </si>
  <si>
    <t>B.1.1</t>
  </si>
  <si>
    <t>B.1.2</t>
  </si>
  <si>
    <t>B.1.8</t>
  </si>
  <si>
    <t>B.1.4</t>
  </si>
  <si>
    <t>B.1.3</t>
  </si>
  <si>
    <t>B.1.5</t>
  </si>
  <si>
    <t>B.1.6</t>
  </si>
  <si>
    <t>B.1.7</t>
  </si>
  <si>
    <t>B.1.9</t>
  </si>
  <si>
    <t>B.1.10</t>
  </si>
  <si>
    <t>B.1.11</t>
  </si>
  <si>
    <t>B.1.12</t>
  </si>
  <si>
    <t>ZAŘIZOVACÍ PŘEDMĚTY</t>
  </si>
  <si>
    <t>soubor</t>
  </si>
  <si>
    <t>B.1.13</t>
  </si>
  <si>
    <t>B.1.14</t>
  </si>
  <si>
    <t>SILNOPROUDÁ ELEKTROINSTALACE</t>
  </si>
  <si>
    <t>SLABOPROUDÁ ELEKTROINSTALACE</t>
  </si>
  <si>
    <t>E.1</t>
  </si>
  <si>
    <t>F.1</t>
  </si>
  <si>
    <t>D.1</t>
  </si>
  <si>
    <t>D.1.1</t>
  </si>
  <si>
    <t>D.1.2</t>
  </si>
  <si>
    <t>D.1.3</t>
  </si>
  <si>
    <t>D.1.4</t>
  </si>
  <si>
    <t>D.1.5</t>
  </si>
  <si>
    <t>D.1.6</t>
  </si>
  <si>
    <t>Výchozí revize</t>
  </si>
  <si>
    <t>G.1</t>
  </si>
  <si>
    <t>G.1.1</t>
  </si>
  <si>
    <t>E.2</t>
  </si>
  <si>
    <t>Montáž zařizovacích předmětů</t>
  </si>
  <si>
    <t>CELKOVÁ CENA ZA INVESTICE BEZ DPH [CZK]</t>
  </si>
  <si>
    <t>Stavební úpravy Bufetu UHK</t>
  </si>
  <si>
    <t>Hradecká 1227/4</t>
  </si>
  <si>
    <t>500 03 Hradec Králové</t>
  </si>
  <si>
    <t>Objednatel:</t>
  </si>
  <si>
    <t>Univerzita Hradec Králové</t>
  </si>
  <si>
    <t>Rokitanského 62</t>
  </si>
  <si>
    <t>IČ: 62690094</t>
  </si>
  <si>
    <t>e-mail: epodatelna@uhk.cz</t>
  </si>
  <si>
    <t>Tel.: + 420 493 331 111</t>
  </si>
  <si>
    <t>Ondříčkova 384/33</t>
  </si>
  <si>
    <t>130 00 Praha 3 - Žižkov</t>
  </si>
  <si>
    <t>e-mail: hylenka@studiophx.cz</t>
  </si>
  <si>
    <t>Objednatel</t>
  </si>
  <si>
    <t>Zhotovitel</t>
  </si>
  <si>
    <t>INVESTIČNÍ NÁKLADY</t>
  </si>
  <si>
    <t>NEINVESTIČNÍ NÁKLADY</t>
  </si>
  <si>
    <t>POŽÁRNĚ BEZPEČNOSTNÍ ŘEŠENÍ</t>
  </si>
  <si>
    <t>VZDUCHOTECHNIKA, VYTÁPĚNÍ</t>
  </si>
  <si>
    <t>MĚŘENÍ A REGULACE</t>
  </si>
  <si>
    <t>NÁBYTEK</t>
  </si>
  <si>
    <t>I</t>
  </si>
  <si>
    <t>H</t>
  </si>
  <si>
    <t>GRAFIKA</t>
  </si>
  <si>
    <t>J</t>
  </si>
  <si>
    <t>K</t>
  </si>
  <si>
    <t>ZAŘÍZENÍ UMOŽŇUJÍCÍ PROTIPOŽÁRNÍ ZÁSAH</t>
  </si>
  <si>
    <t>SANITA</t>
  </si>
  <si>
    <t xml:space="preserve">ZAŘIZOVACÍ PŘEDMĚTY </t>
  </si>
  <si>
    <t>D.1.7</t>
  </si>
  <si>
    <t>D.1.8</t>
  </si>
  <si>
    <t>D.1.9</t>
  </si>
  <si>
    <t>D.1.10</t>
  </si>
  <si>
    <t>D.1.11</t>
  </si>
  <si>
    <t>D.1.12</t>
  </si>
  <si>
    <t>D.1.13</t>
  </si>
  <si>
    <t>D.1.14</t>
  </si>
  <si>
    <t>Dávkovač mýdla, bezdotykový, povrch nerez (S/06)</t>
  </si>
  <si>
    <t>Osoušeč rukou, bezdotykový, povrch nerez (S/07)</t>
  </si>
  <si>
    <t>Odpadkový koš, pedálový, výklopný, povrch nerez, objem 6 L (S/08)</t>
  </si>
  <si>
    <t>Odpadkový hranatý koš, povrch nerez, objem 45 L (S/09)</t>
  </si>
  <si>
    <t>Talířový venlil pro odvod vzduchu, kovový vel. 125, včetně zděře</t>
  </si>
  <si>
    <t>Talířový venlil pro odvod vzduchu, kovový vel. 100, včetně zděře</t>
  </si>
  <si>
    <t>bm</t>
  </si>
  <si>
    <t>Kruhové VZT potrubí D 125, včetně  tvarovek a příslušenství</t>
  </si>
  <si>
    <t xml:space="preserve">Kruhové VZT potrubí D 180, včetně  tvarovek a příslušenství </t>
  </si>
  <si>
    <t xml:space="preserve">Kruhové VZT potrubí D 280, včetně tvarovek a příslušenství </t>
  </si>
  <si>
    <t xml:space="preserve">Čtverhranné VZT potrubí, včetně příslušenství </t>
  </si>
  <si>
    <t>m2</t>
  </si>
  <si>
    <t xml:space="preserve">Atypická filtrační komora, včetně tukového filtru s vaničkou </t>
  </si>
  <si>
    <t>Dveřní clona, elektrický ohřev, Celkový příkon 6,5 kW, délka 1m, vč. regulace vzduchového výkonu, dveřního kontaktu pro dopojení a dalšího příslušenství</t>
  </si>
  <si>
    <t>Přesun (demontáž a následná montáž do nové pozice) deskového otopného tělesa, včetně dopojení, kotvení a dalšího příslušenství</t>
  </si>
  <si>
    <t>Ostatní</t>
  </si>
  <si>
    <t>Náhrada materiálu a zařízení, které bude při demotáži poškozeno a nebude moci být použito pro následnou montáž</t>
  </si>
  <si>
    <t>Odvoz a likvidace nepotřebného demontovaného materiálu a zařízení</t>
  </si>
  <si>
    <t>Montážní materiál</t>
  </si>
  <si>
    <t xml:space="preserve">Komplexní vyzkoušení, zaregulování, uvedení do provozu, zaškolení obsluhy </t>
  </si>
  <si>
    <t>Projektová dokumentace skutečného provedení, předávací dokumentace, včetně atestů, protokolů  prohlášení o shodě apod.</t>
  </si>
  <si>
    <t>Výrobní dílenská dokumentace</t>
  </si>
  <si>
    <t>Lešení</t>
  </si>
  <si>
    <t>Doprava  a přesuny hmot</t>
  </si>
  <si>
    <t>VYTÁPĚNÍ</t>
  </si>
  <si>
    <t>E.3</t>
  </si>
  <si>
    <t>H.1</t>
  </si>
  <si>
    <t>H.1.1</t>
  </si>
  <si>
    <t>SW práce - vytvoření nového uživatelského účtu v centrále Merbon SCADA pro samostatné ovládání  VZT bufetu (PC bufetu připojeno do sítě LAN budovy)</t>
  </si>
  <si>
    <t>Zaškolení obsluhy</t>
  </si>
  <si>
    <t>Cestovní náklady</t>
  </si>
  <si>
    <t>I.1</t>
  </si>
  <si>
    <t>I.1.1</t>
  </si>
  <si>
    <t>I.1.2</t>
  </si>
  <si>
    <t>Nedílnou součástí tohoto výkazu je výkresová dokumentace.</t>
  </si>
  <si>
    <t>J.1</t>
  </si>
  <si>
    <t>J.1.1</t>
  </si>
  <si>
    <t>Dodávka a montáž nábytku</t>
  </si>
  <si>
    <t>K.1</t>
  </si>
  <si>
    <t>K.1.1</t>
  </si>
  <si>
    <t>K.1.2</t>
  </si>
  <si>
    <t>Tisk polepů včetně instalace</t>
  </si>
  <si>
    <t>Licence k užití grafiky pro provoz bufetu (autor MgA. Jiří Toman, Ph.D.)</t>
  </si>
  <si>
    <t>DPH 21%</t>
  </si>
  <si>
    <t>INVESTIČNÍ NÁKLADY BEZ DPH [CZK]</t>
  </si>
  <si>
    <t>NEINVESTIČNÍ NÁKLADY BEZ DPH [CZK]</t>
  </si>
  <si>
    <t>CELKOVÁ CENA ZA NEINVESTICE BEZ DPH [CZK]</t>
  </si>
  <si>
    <t>D.3.8</t>
  </si>
  <si>
    <t>Součástí dodávky je veškerá doprava (horizontální i vertikální) a všechny montážní práce zde neuvedené nutné pro kompletní zhotovení díla.</t>
  </si>
  <si>
    <t>L</t>
  </si>
  <si>
    <t>B. ZAŘIZOVACÍ PŘEDMĚTY - INVESTICE</t>
  </si>
  <si>
    <t>Odnímatelné sedátko na WC (S/11)</t>
  </si>
  <si>
    <t>Odpadkový koš s pedálem, nerez s bílým lakem, vyjímatelná plastová nádoba, 35L (S/12)</t>
  </si>
  <si>
    <t>Keramické umyvadlo na desku, barva bílá, 850x460 mm (S/01), vč. sifonu</t>
  </si>
  <si>
    <t>Keramický pisoár se senzorem, barva bílá (S/03), vč. sifonu</t>
  </si>
  <si>
    <t>Umyvadlová stojánková baterie, bezdotyková,  povrch chrom (S/04), vč. tlakových hadic</t>
  </si>
  <si>
    <t>Dřezová baterie s koncovkou sprcha/proud (S/13), vč. tlakových hadic</t>
  </si>
  <si>
    <t>Dřezová baterie páková stojánková (S/14), vč. tlakových hadic</t>
  </si>
  <si>
    <t>Keramický závěsný klozet, bílá barva (S/02), vč. soupravy pro tlumení hluku</t>
  </si>
  <si>
    <t>Přesun zařízení</t>
  </si>
  <si>
    <t>Potrubí HT připojovací vnější průměr D 50 mm, tloušťka stěny 1,8 mm, DN 50</t>
  </si>
  <si>
    <t>Potrubí HT připojovací vnější průměr D 110 mm, tloušťka stěny 2,7 mm, DN 100</t>
  </si>
  <si>
    <t>Potrubí PE připojovací vnější průměr D 50 mm, tloušťka stěny 3,0 mm, DN 50</t>
  </si>
  <si>
    <t>Potrubí PE ležaté zavěšené vnější průměr D 110 mm, tloušťka stěny 4,3 mm, DN 100</t>
  </si>
  <si>
    <t>Potrubí PE odpadní - svislé vnější průměr D 110 mm, tloušťka stěny 4,3 mm, DN 100</t>
  </si>
  <si>
    <t>Ventilační hlavice D 50, 75, 110 mm, přivzdušňovací ventil D 50/75/110 mm s dvojitou izolační stěnou, s masivní pryžovou membránou, s odnímatelnou mřížkou proti hmyzu a pro čištění, mat. , včetně dodávky materiálu</t>
  </si>
  <si>
    <t>Mřížka větrací 150x200</t>
  </si>
  <si>
    <t>Montáž větracích mřížek</t>
  </si>
  <si>
    <t>Připojení zařízení gastra na vnitřní kanalizaci</t>
  </si>
  <si>
    <t>Přesun hmot pro vnitřní kanalizaci v objektech výšky do 12 m</t>
  </si>
  <si>
    <t>Zednické výpomoci při instalaci kanalizačního potrubí</t>
  </si>
  <si>
    <t xml:space="preserve">m     </t>
  </si>
  <si>
    <t>Zkoušky těsnosti kanalizačního potrubí zkouška těsnosti kanalizačního potrubí vodou
 do DN 125 mm</t>
  </si>
  <si>
    <t>Demontáž potrubí z novodurových trub přes D 75 mm do D 114 mm</t>
  </si>
  <si>
    <t>Vyhotovení dokumentace skutečného provedení</t>
  </si>
  <si>
    <t>Potrubí z plastických hmot polypropylenové potrubí PP-R, D 20 mm, s 2,8 mm, PN 16, polyfúzně svařované, včetně zednických výpomocí</t>
  </si>
  <si>
    <t>Potrubí z plastických hmot polypropylenové potrubí PP-R, D 25 mm, s 3,5 mm, PN 16, polyfúzně svařované, včetně zednických výpomocí</t>
  </si>
  <si>
    <t>Potrubí z plastických hmot polypropylenové potrubí PP-R, D 32 mm, s 4,4 mm, PN 16, polyfúzně svařované, včetně zednických výpomocí</t>
  </si>
  <si>
    <t>Potrubí z plastických hmot polypropylenové potrubí PP-R, D 40 mm, s 5,5 mm, PN 16, polyfúzně svařované, včetně zednických výpomocí</t>
  </si>
  <si>
    <t>Žlab podpůrný pro potrubí D 20</t>
  </si>
  <si>
    <t>Žlab podpůrný pro potrubí D 25</t>
  </si>
  <si>
    <t>Žlab podpůrný pro potrubí D 32</t>
  </si>
  <si>
    <t>pouzdro potrubní tvarovatelné; pěnový polyetylén; vnitřní průměr 20,0 mm; tl. izolace 6,0 mm; provozní teplota  -65 až 90 °C; tepelná vodivost (10°C) 0,0380 W/mK</t>
  </si>
  <si>
    <t>pouzdro potrubní tvarovatelné; pěnový polyetylén; vnitřní průměr 20,0 mm; tl. izolace 9,0 mm; provozní teplota  -65 až 90 °C; tepelná vodivost (10°C) 0,0380 W/mK</t>
  </si>
  <si>
    <t>pouzdro potrubní tvarovatelné; pěnový polyetylén; vnitřní průměr 25,0 mm; tl. izolace 9,0 mm; provozní teplota  -65 až 90 °C; tepelná vodivost (10°C) 0,0380 W/mK</t>
  </si>
  <si>
    <t>pouzdro potrubní tvarovatelné; pěnový polyetylén; vnitřní průměr 40,0 mm; tl. izolace 9,0 mm; provozní teplota  -65 až 90 °C; tepelná vodivost (10°C) 0,0380 W/mK</t>
  </si>
  <si>
    <t>pouzdro potrubní tvarovatelné; pěnový polyetylén; vnitřní průměr 25,0 mm; tl. izolace 13,0 mm; provozní teplota  -65 až 90 °C; tepelná vodivost (10°C) 0,0380 W/mK</t>
  </si>
  <si>
    <t>pouzdro potrubní tvarovatelné; pěnový polyetylén; vnitřní průměr 32,0 mm; tl. izolace 13,0 mm; provozní teplota  -65 až 90 °C; tepelná vodivost (10°C) 0,0380 W/mK</t>
  </si>
  <si>
    <t>pouzdro potrubní tvarovatelné; pěnový polyetylén; vnitřní průměr 40,0 mm; tl. izolace 13,0 mm; provozní teplota  -65 až 90 °C; tepelná vodivost (10°C) 0,0380 W/mK</t>
  </si>
  <si>
    <t>pouzdro potrubní tvarovatelné; pěnový polyetylén; vnitřní průměr 76,0 mm; tl. izolace 13,0 mm; provozní teplota  -65 až 90 °C; tepelná vodivost (10°C) 0,0380 W/mK</t>
  </si>
  <si>
    <t>pouzdro potrubní tvarovatelné; pěnový polyetylén; vnitřní průměr 32,0 mm; tl. izolace 20,0 mm; provozní teplota  -65 až 90 °C; tepelná vodivost (10°C) 0,0380 W/mK</t>
  </si>
  <si>
    <t>pouzdro potrubní tvarovatelné; pěnový polyetylén; vnitřní průměr 40,0 mm; tl. izolace 20,0 mm; provozní teplota  -65 až 90 °C; tepelná vodivost (10°C) 0,0380 W/mK</t>
  </si>
  <si>
    <t>pouzdro potrubní tvarovatelné; pěnový polyetylén; vnitřní průměr 89,0 mm; tl. izolace 20,0 mm; provozní teplota  -65 až 90 °C; tepelná vodivost (10°C) 0,0380 W/mK</t>
  </si>
  <si>
    <t>pouzdro potrubní tvarovatelné; pěnový polyetylén; vnitřní průměr 25,0 mm; tl. izolace 25,0 mm; provozní teplota  -65 až 90 °C; tepelná vodivost (10°C) 0,0380 W/mK</t>
  </si>
  <si>
    <t>Montáž izolace vodovodního potrubí</t>
  </si>
  <si>
    <t>Připojení zařízení gastra na vnitřní vodovod</t>
  </si>
  <si>
    <t>Přesun hmot pro vnitřní vodovod v objektech výšky do 12 m</t>
  </si>
  <si>
    <t>ventil rohový pro vodovod, sanitu; kulový, rohový; DN 15 mm; pracovní teplota do 90 ° C; médium voda; 1/2" x 3/8"; připojení závitové</t>
  </si>
  <si>
    <t>ventil rohový pro vodovod, sanitu; kulový, rohový; DN 15 mm; pracovní teplota do 90 ° C; médium voda; 1/2" x 1/2"</t>
  </si>
  <si>
    <t>ventil rohový pro vodovod, sanitu; kulový, rohový; DN 15 mm; pracovní teplota do 90 ° C; médium voda;  1/2" x (3/4" + 3/8"); připojení závitové</t>
  </si>
  <si>
    <t>Kohout kulový, mosazný, vnitřní-vnitřní závit, DN 15, PN 42, včetně dodávky materiálu</t>
  </si>
  <si>
    <t>Kohout kulový, mosazný, vnitřní-vnitřní závit, DN 32, PN 35, včetně dodávky materiálu</t>
  </si>
  <si>
    <t>Ventil zpětný ventil, vnitřní-vnitřní závit, DN 15, PN 16, mosaz</t>
  </si>
  <si>
    <t>Ventil zpětný ventil, vnitřní-vnitřní závit, DN 25, PN 16, mosaz</t>
  </si>
  <si>
    <t>Kohout kulový, napouštěcí a vypouštěcí, mosazný, DN 15, PN 10, včetně dodávky materiálu, Kohout vypouštěcí vodovodní</t>
  </si>
  <si>
    <t>Přesun hmot pro armatury v objektech výšky do 4 m</t>
  </si>
  <si>
    <t>Vodoměr domovní, závitový, vícevtokový, mokroběžný, DN 25, pro teplotu vody do 40 °C, montáž horizontálně , jmenovitý průtok 3,5 m3/hod, PN 16, délka 260 mm</t>
  </si>
  <si>
    <t>Vodoměr domovní, závitový, vícevtokový, suchoběžný, DN 25, pro teplotu vody do 90°C, montáž horizontálně , jmenovitý průtok 3,5 m3/hod, PN 16, délka 260 mm</t>
  </si>
  <si>
    <t>Řídící jednotka pro systém topných kabelů TUV</t>
  </si>
  <si>
    <t>Samoregulační topný kabel, pro rozvody TUV</t>
  </si>
  <si>
    <t>Instalace samoregulačních topných kabelů, pro rozvody TUV</t>
  </si>
  <si>
    <t>Tlakové zkoušky vodovodního potrubí do DN 32</t>
  </si>
  <si>
    <t>Tlakové zkoušky vodovodního potrubí přes DN 32 do DN 40</t>
  </si>
  <si>
    <t>Demontáž potrubí z trubek z PH tlakových přes D 32 mm do D 63 mm</t>
  </si>
  <si>
    <t>C. ZDRAVOTNĚ TECHNICKÉ INSTALACE - INVESTICE</t>
  </si>
  <si>
    <t>Vyhotovení dokumentace skutečného provedení stavby</t>
  </si>
  <si>
    <t>D. VZDUCHOTECHNIKA, VYTÁPĚNÍ - INVESTICE</t>
  </si>
  <si>
    <t>Demontáže části stávajících rozvodů vzt v rozsahu dle výkresové dokumentace vzt</t>
  </si>
  <si>
    <t xml:space="preserve">Střešní radiální ventilátor, Vo=650 m3/h, pext=200 Pa,  tlumič hluku - soklový, střešní nástavec, zpětná klapka, regulátor otáček, vč. příslušenství </t>
  </si>
  <si>
    <t xml:space="preserve">Kruhové VZT SPIRO potrubí D 160, včetně  tvarovek a příslušenství </t>
  </si>
  <si>
    <t>Kruhové VZT SPIRO potrubí D 125, včetně  tvarovek a příslušenství</t>
  </si>
  <si>
    <t>Kruhové VZT SPIRO potrubí D 100, včetně  tvarovek a příslušenství</t>
  </si>
  <si>
    <t>Ohebné zvukově izolované potrubí SONODEC pr. 100</t>
  </si>
  <si>
    <t>Ohebné zvukově izolované potrubí SONODEC pr. 125</t>
  </si>
  <si>
    <t>Odsávací zákryt (2000x1000x500), včetně osvětlení LED páskem, včetně lapačů tuku, materiál nerez</t>
  </si>
  <si>
    <t xml:space="preserve">Ventilátor pro kuchyň tichý, Vo=1940 m3/h, pext=600 Pa, vč. příslušenství </t>
  </si>
  <si>
    <t>Tlumič hluku, kruhový 355-900</t>
  </si>
  <si>
    <t>Protidešťová žaluzie se sítem 450x400</t>
  </si>
  <si>
    <t>Zpětná klapka RSK 355</t>
  </si>
  <si>
    <t>Regulační klapka ruční pr. 315</t>
  </si>
  <si>
    <t>Regulační klapka ruční pr. 160</t>
  </si>
  <si>
    <t>Kruhové VZT potrubí D 160, včetně tvarovek a příslušenství, provedení těsné</t>
  </si>
  <si>
    <t>Kruhové VZT potrubí D 355, včetně tvarovek a příslušenství, provedení těsné</t>
  </si>
  <si>
    <t>Vířivé anemostaty pro přívod čerstvého vzduchu, vel. 400, včetně připojovacího boxu</t>
  </si>
  <si>
    <t>Regulačnhí klapka ruční RK-R400x400</t>
  </si>
  <si>
    <t>Regulačnhí klapka ruční RK-R pr. 180</t>
  </si>
  <si>
    <t>Regulačnhí klapka ruční RK-R pr. 125</t>
  </si>
  <si>
    <t>Talířový venlil pro přívod vzduchu, kovový vel. 160, včetně zděře</t>
  </si>
  <si>
    <t>Odvodní mřížka 500x200</t>
  </si>
  <si>
    <t xml:space="preserve">Kruhové VZT potrubí D 315, včetně tvarovek a příslušenství </t>
  </si>
  <si>
    <t xml:space="preserve">Kruhové VZT potrubí D 200, včetně tvarovek a příslušenství </t>
  </si>
  <si>
    <t>Ohebné zvukově izolované potrubí SONODEC pr. 160</t>
  </si>
  <si>
    <t>D.2</t>
  </si>
  <si>
    <t>D.3</t>
  </si>
  <si>
    <t>Úprava stávajících rozvodů VZT a ÚT dle nově vzniklých požárních úseků, tzn. hlavně přesuny rozvodů, doplnění požárních ucpávek, klapek nebo izolací</t>
  </si>
  <si>
    <t>D.3.1</t>
  </si>
  <si>
    <t>D.3.2</t>
  </si>
  <si>
    <t>D.3.3</t>
  </si>
  <si>
    <t>D.3.4</t>
  </si>
  <si>
    <t>D.3.5</t>
  </si>
  <si>
    <t>D.3.6</t>
  </si>
  <si>
    <t>D.3.7</t>
  </si>
  <si>
    <t>D.3.9</t>
  </si>
  <si>
    <t>D.2.1</t>
  </si>
  <si>
    <t>D.2.2</t>
  </si>
  <si>
    <t>L.1.1</t>
  </si>
  <si>
    <t>D.1.15</t>
  </si>
  <si>
    <t>D.1.16</t>
  </si>
  <si>
    <t>D.1.17</t>
  </si>
  <si>
    <t>D.1.18</t>
  </si>
  <si>
    <t>D.1.19</t>
  </si>
  <si>
    <t>D.1.20</t>
  </si>
  <si>
    <t>D.1.21</t>
  </si>
  <si>
    <t>D.1.22</t>
  </si>
  <si>
    <t>D.1.23</t>
  </si>
  <si>
    <t>D.1.24</t>
  </si>
  <si>
    <t>D.1.25</t>
  </si>
  <si>
    <t>D.1.26</t>
  </si>
  <si>
    <t>D.1.27</t>
  </si>
  <si>
    <t>D.1.28</t>
  </si>
  <si>
    <t>D.1.29</t>
  </si>
  <si>
    <t>D.1.30</t>
  </si>
  <si>
    <t>D.1.31</t>
  </si>
  <si>
    <t>D.1.32</t>
  </si>
  <si>
    <t>D.1.33</t>
  </si>
  <si>
    <t>E. SILNOPROUDÁ ELEKTROINSTALACE - INVESTICE</t>
  </si>
  <si>
    <t xml:space="preserve">Napájecí zdroj LED pásků 230VAC/24VAC/12VAC, 50-200VA, IP54 </t>
  </si>
  <si>
    <t>Drobný a montážní materiál, kotevní materiál pro světelná tělesa, světelné zdroje, recyklační poplatek, revize a měření</t>
  </si>
  <si>
    <t>Montáž svítidel komplet</t>
  </si>
  <si>
    <t>Zásuvka jednonásobná 230V/16A, 50Hz,IP20, barva bílá - komplet</t>
  </si>
  <si>
    <t>Zásuvka jednonásobná 230V/16A, 50Hz,IP20, s přepěťovou ochranou st. "D" - komplet</t>
  </si>
  <si>
    <t>Zásuvka jednonásobná 230V/16A, 50Hz,IP54 - komplet</t>
  </si>
  <si>
    <t>Zásuvka dvojnásobná 230V/16A, 50Hz,IP20, barva bílá - komplet</t>
  </si>
  <si>
    <t>Zásuvka třífázová, pětipólová, 400V/16A, 50Hz,IP54,  - komplet</t>
  </si>
  <si>
    <t>Podlahový zásuvkový box do venkovního prostředí, nerez, montáž do betonu, IP67,                                                                           výzbroj:                                                                                                                  4x zásuvka 230V/16A, 50Hz,  - komplet</t>
  </si>
  <si>
    <t>Podlahový zásuvkový box do venkovního prostředí, nerez, montáž do betonu, IP67,                                                                           výzbroj:                                                                                                                  3x zásuvka 230V/16A, 50Hz,  - komplet</t>
  </si>
  <si>
    <t>Jednopólový vypínač 230V, 50Hz, 10A IP20, řaz1, barva bílá - komplet</t>
  </si>
  <si>
    <t>Jednopólový vypínač 230V, 50Hz, 10A IP54, řaz1, barva bílá - komplet</t>
  </si>
  <si>
    <t>Třípólový vypínač nástěnný 400V, 50Hz, 20A IP54, řaz3, barva bílá - komplet</t>
  </si>
  <si>
    <t>Třípólový vypínač  nástěnný 400V, 50Hz, 32A IP54, řaz3, barva bílá - komplet</t>
  </si>
  <si>
    <t>Třípólový vypínač nástěnný 400V, 50Hz, 50A IP54, řaz3, barva bílá - komplet</t>
  </si>
  <si>
    <t>Střídavý přepínač 230V, 50Hz, 10A IP54, řaz6, barva bílá - komplet</t>
  </si>
  <si>
    <t>Křížový přepínač 230V, 50Hz, 10A IP20, řaz7, barva bílá - komplet</t>
  </si>
  <si>
    <t>Pohybový senzor pro ovládání osvětlení, stropní, 360°, 230V, 50Hz, 10A IP54, barva bílá - komplet</t>
  </si>
  <si>
    <t>Tlačítko nouzového zastavení, IP67 zajištěný proti manipulaci dle ČSN EN 408, základna krytu černá RAL 9005, vrchní část krytu žlutá RAL 1004,hřibovité, viditelně označeno štítkem</t>
  </si>
  <si>
    <t>Drobný a montážní materiál, kotevní materiál, revize a měření</t>
  </si>
  <si>
    <t>Montáž komplet</t>
  </si>
  <si>
    <t>Kabel CYKY(O) 3x1,5 včetně ukončení</t>
  </si>
  <si>
    <t>Kabel CYKY(J) 3x1,5 včetně ukončení</t>
  </si>
  <si>
    <t>Kabel CYKY(J) 3x2,5 včetně ukončení</t>
  </si>
  <si>
    <t>Kabel CYKY(J) 5x2,5 včetně ukončení</t>
  </si>
  <si>
    <t>Kabel CYKY(J) 5x4 včetně ukončení</t>
  </si>
  <si>
    <t>Kabel CYKY(J) 5x10 včetně ukončení</t>
  </si>
  <si>
    <t>Kabel 1-CYKY(J) 5x70 včetně ukončení</t>
  </si>
  <si>
    <t>Vodič CYA 4 včetně ukončení</t>
  </si>
  <si>
    <t>Vodič CYA 10 včetně ukončení</t>
  </si>
  <si>
    <t>Vodič CYA 25 včetně ukončení</t>
  </si>
  <si>
    <t>Drobný a montážní materiál, kotevní materiál, ukončení kabelů, revize a měření</t>
  </si>
  <si>
    <t>Oceloplechový perforovaný kabelový žlab 200/60, galvanický pozink, včetně závěsů, profilů, příslušenství</t>
  </si>
  <si>
    <t>Chránička MONOFLEX 1423/1</t>
  </si>
  <si>
    <t>Instalační krabice se svorkovnicí a víkem KU68-1902</t>
  </si>
  <si>
    <t>Instalační krabice přístrojové KP68/2</t>
  </si>
  <si>
    <t>Instalační krabice KO125 s víkem a 1x ekvipotenciální zemnící svorkovnicí</t>
  </si>
  <si>
    <t>Drobný a montážní materiál, revize a měření</t>
  </si>
  <si>
    <t>Montáž rozváděčů komplet</t>
  </si>
  <si>
    <t>Přenosné lešení</t>
  </si>
  <si>
    <t>Stavební přípomoce</t>
  </si>
  <si>
    <t>Zkoušky technologických zařízení pod napětím</t>
  </si>
  <si>
    <t>SVÍTIDLA</t>
  </si>
  <si>
    <t>KONCOVÉ PRVKY SILNOPROUDÉ INSTALACE</t>
  </si>
  <si>
    <t>KABELY</t>
  </si>
  <si>
    <t>E.4</t>
  </si>
  <si>
    <t>ELEKTROINSTALAČNÍ MATERIÁL</t>
  </si>
  <si>
    <t>E.5</t>
  </si>
  <si>
    <t>ROZVÁDĚČE</t>
  </si>
  <si>
    <t>E.6</t>
  </si>
  <si>
    <t>E.1.1</t>
  </si>
  <si>
    <t>E.1.2</t>
  </si>
  <si>
    <t>E.1.3</t>
  </si>
  <si>
    <t>E.1.4</t>
  </si>
  <si>
    <t>E.1.5</t>
  </si>
  <si>
    <t>E.1.6</t>
  </si>
  <si>
    <t>E.1.7</t>
  </si>
  <si>
    <t>E.1.8</t>
  </si>
  <si>
    <t>E.1.9</t>
  </si>
  <si>
    <t>E.1.10</t>
  </si>
  <si>
    <t>E.1.11</t>
  </si>
  <si>
    <t>E.2.1</t>
  </si>
  <si>
    <t>E.2.2</t>
  </si>
  <si>
    <t>E.2.3</t>
  </si>
  <si>
    <t>E.2.4</t>
  </si>
  <si>
    <t>E.2.5</t>
  </si>
  <si>
    <t>E.2.6</t>
  </si>
  <si>
    <t>E.2.7</t>
  </si>
  <si>
    <t>E.2.8</t>
  </si>
  <si>
    <t>E.2.9</t>
  </si>
  <si>
    <t>E.2.10</t>
  </si>
  <si>
    <t>E.2.11</t>
  </si>
  <si>
    <t>E.2.12</t>
  </si>
  <si>
    <t>E.2.13</t>
  </si>
  <si>
    <t>E.2.14</t>
  </si>
  <si>
    <t>E.2.15</t>
  </si>
  <si>
    <t>E.2.16</t>
  </si>
  <si>
    <t>E.2.17</t>
  </si>
  <si>
    <t>E.2.18</t>
  </si>
  <si>
    <t>E.3.1</t>
  </si>
  <si>
    <t>E.3.2</t>
  </si>
  <si>
    <t>E.3.3</t>
  </si>
  <si>
    <t>E.3.4</t>
  </si>
  <si>
    <t>E.3.5</t>
  </si>
  <si>
    <t>E.3.6</t>
  </si>
  <si>
    <t>E.3.7</t>
  </si>
  <si>
    <t>E.3.8</t>
  </si>
  <si>
    <t>E.3.9</t>
  </si>
  <si>
    <t>E.3.10</t>
  </si>
  <si>
    <t>E.3.11</t>
  </si>
  <si>
    <t>E.3.12</t>
  </si>
  <si>
    <t>E.4.1</t>
  </si>
  <si>
    <t>E.4.2</t>
  </si>
  <si>
    <t>E.4.3</t>
  </si>
  <si>
    <t>E.4.4</t>
  </si>
  <si>
    <t>E.4.5</t>
  </si>
  <si>
    <t>E.4.6</t>
  </si>
  <si>
    <t>E.4.7</t>
  </si>
  <si>
    <t>E.5.1</t>
  </si>
  <si>
    <t>E.5.2</t>
  </si>
  <si>
    <t>E.5.3</t>
  </si>
  <si>
    <t>E.6.1</t>
  </si>
  <si>
    <t>E.6.2</t>
  </si>
  <si>
    <t>E.6.3</t>
  </si>
  <si>
    <t>E.6.4</t>
  </si>
  <si>
    <t>E.6.5</t>
  </si>
  <si>
    <t>E.6.6</t>
  </si>
  <si>
    <t>F. SLABOPROUDÁ ELEKTROINSTALACE - INVESTICE</t>
  </si>
  <si>
    <t>Demontáž a následná montáž stávajícího čidla PIR systému EZS na stávající kabeláž</t>
  </si>
  <si>
    <t>Demontáž a následná montáž stávajícího čidla tříštění skla (glassbreak) systému EZS na stávající kabeláž</t>
  </si>
  <si>
    <t>Přechodné uskladnění demontovaného materiálu určeného pro následnou montáž                                             - 4x PIR čidlo                                                                                    - 4x čidlo tříštění skla</t>
  </si>
  <si>
    <t>Drobný montážní materiál, montáž a zapojení</t>
  </si>
  <si>
    <t>Oživení a případné naprogramování systému EZS komplet</t>
  </si>
  <si>
    <t>Demontáž a následná montáž stávajícího stropního reproduktoru systému ERO na stávající kabeláž</t>
  </si>
  <si>
    <t xml:space="preserve">Přechodné uskladnění demontovaného materiálu určeného pro následnou montáž                                             - 1x reproduktor                        </t>
  </si>
  <si>
    <t>Oživení a případné naprogramování systému ERO komplet</t>
  </si>
  <si>
    <t>Demontáž a následná montáž stávajících elektrických nástěnných hodin na stávající kabeláž</t>
  </si>
  <si>
    <t>Kabel CYKY 2x0.75</t>
  </si>
  <si>
    <t xml:space="preserve">Přechodné uskladnění demontovaného materiálu určeného pro následnou montáž                                             - 1x elektrické nástěnné hodiny                        </t>
  </si>
  <si>
    <t>19" rozvaděč 15U/600x450, rozměr výška 15U šířka 600 mm hloubka 400 mm, 1x aktivní prvek 10/100/1000Mbit, 16 port PoE, záložní zdroj 2U UPS 1500VA/1350W, IEC zásuvky, rackový,  1x patch panel telefonní, 2x patch panel cat 5e, 1x vyvazovací panel 1U, 20x patch kabel d.-1m, 1x napájecí modul s 6-ti zásuvkami 230V a přepěťovou ochranou st.D</t>
  </si>
  <si>
    <t>Dvojzásuvka 2x RJ45, cat 5e, v barvě dle upřesnění architekta, barevnost nutno zkonzultovat před dodávkou</t>
  </si>
  <si>
    <t>Zásuvka 1x RJ45, cat 5e, v barvě dle upřesnění architekta, barevnost nutno zkonzultovat před dodávkou</t>
  </si>
  <si>
    <t>AP wifi</t>
  </si>
  <si>
    <t>Držák AP wifi</t>
  </si>
  <si>
    <t>Kabel UTP 4x2x0,5 cat. 5e, LSOH</t>
  </si>
  <si>
    <t>Lišta vkládací 20x20</t>
  </si>
  <si>
    <t>Trubka PVC Ø 23, ohebná, s montáží pod omítku</t>
  </si>
  <si>
    <t>Krabice přístrojová KP68</t>
  </si>
  <si>
    <t>Proměření kabeláže vč. vystavení měřících protokolů</t>
  </si>
  <si>
    <t xml:space="preserve">Montáž, přeprogramování a oživení systému </t>
  </si>
  <si>
    <t xml:space="preserve">Reproduktor podhledový s transformátorem, plastový, hifi, 25 W / 100 V, 90 dB, 40 – 20 000 Hz, Ø 280 mm, vyhýbka, kdysi pod názvem </t>
  </si>
  <si>
    <t>Reproduktor závěsný, 25 W / 100 V, 40 – 20 000 Hz, 90 dB, kevlarový reproduktor, kalotový výškový reproduktor, Ø 280×530 mm</t>
  </si>
  <si>
    <t>Exteriérový reproduktor nástěnný s konzolou, 60 W rms / 100 V nebo 8 Ω, 90 dB, 45 – 20 000 Hz, přepínač výkonu, 8″ basový reproduktor, 50 mm kalotový výškový reproduktor, instalační konzola, vlhkuodolné</t>
  </si>
  <si>
    <t>Aktivní subwoofer, 12″ reproduktor, bassreflexová ozvučnice, 250 / 400 W, 25 – 400 Hz, regulace hlasitosti,</t>
  </si>
  <si>
    <t>Rozhlasová ústředna 2 line + 3 mic vstupy, 3 zóny, 500 W, priorita, přehrávač MP3, SD + USB čtečka, FM tuner, Bluetooth, audio modul pro gongy a hlášení, IR dálkové ovládání, WiFi, LAN, internetová rádia, přehrávání z lokální sítě, z internetu, smartphonu, tabletu, počítače, DLNA, AirPlay, UpnP, Spotify, Tune-In, I-Heart Radio, Napster, Deezer, streamovací aplikace jakékoliv a zdarma, vysoká účinnost, kvalitní zvuk</t>
  </si>
  <si>
    <t>Odrušovací filtr</t>
  </si>
  <si>
    <t>Cinch (RCA) zlatý celokovový on</t>
  </si>
  <si>
    <t>Reproduktorový kabel pro 100V rozvody 2x1,5 mm2</t>
  </si>
  <si>
    <t>Stíněný kabel profesionální 1 žíla</t>
  </si>
  <si>
    <t>Montáž, programování a oživení systému rozhlasu</t>
  </si>
  <si>
    <t>Vyhotovení projektu skutečného provedení stavby</t>
  </si>
  <si>
    <t>Zkoušky technologických zařízení</t>
  </si>
  <si>
    <t>ELEKTRONICKÁ ZABEZPEČOVACÍ SIGNALIZACE (EZS)</t>
  </si>
  <si>
    <t>F.2</t>
  </si>
  <si>
    <t>EVAKUAČNÍ ROZHLAS (ER)</t>
  </si>
  <si>
    <t>F.3</t>
  </si>
  <si>
    <t>JEDNOTNÝ ČAS (JČ)</t>
  </si>
  <si>
    <t>F.4</t>
  </si>
  <si>
    <t>STRUKTUROVANÁ KABELÁŽ (DATA)</t>
  </si>
  <si>
    <t>F.5</t>
  </si>
  <si>
    <t>MÍSTNÍ OZVUČENÍ (AUDIO)</t>
  </si>
  <si>
    <t>F.6</t>
  </si>
  <si>
    <t>F.1.1</t>
  </si>
  <si>
    <t>F.1.2</t>
  </si>
  <si>
    <t>F.1.3</t>
  </si>
  <si>
    <t>F.1.4</t>
  </si>
  <si>
    <t>F.1.5</t>
  </si>
  <si>
    <t>F.2.1</t>
  </si>
  <si>
    <t>F.2.2</t>
  </si>
  <si>
    <t>F.2.3</t>
  </si>
  <si>
    <t>F.2.4</t>
  </si>
  <si>
    <t>F.3.1</t>
  </si>
  <si>
    <t>F.3.2</t>
  </si>
  <si>
    <t>F.3.3</t>
  </si>
  <si>
    <t>F.3.4</t>
  </si>
  <si>
    <t>F.4.1</t>
  </si>
  <si>
    <t>F.4.2</t>
  </si>
  <si>
    <t>F.4.3</t>
  </si>
  <si>
    <t>F.4.4</t>
  </si>
  <si>
    <t>F.4.5</t>
  </si>
  <si>
    <t>F.4.6</t>
  </si>
  <si>
    <t>F.4.7</t>
  </si>
  <si>
    <t>F.4.8</t>
  </si>
  <si>
    <t>F.4.9</t>
  </si>
  <si>
    <t>F.4.10</t>
  </si>
  <si>
    <t>F.4.11</t>
  </si>
  <si>
    <t>F.4.12</t>
  </si>
  <si>
    <t>F.5.1</t>
  </si>
  <si>
    <t>F.5.2</t>
  </si>
  <si>
    <t>F.5.3</t>
  </si>
  <si>
    <t>F.5.4</t>
  </si>
  <si>
    <t>F.5.5</t>
  </si>
  <si>
    <t>F.5.6</t>
  </si>
  <si>
    <t>F.5.7</t>
  </si>
  <si>
    <t>F.5.8</t>
  </si>
  <si>
    <t>F.5.9</t>
  </si>
  <si>
    <t>F.5.10</t>
  </si>
  <si>
    <t>F.6.1</t>
  </si>
  <si>
    <t>F.6.2</t>
  </si>
  <si>
    <t>F.6.3</t>
  </si>
  <si>
    <t>F.6.4</t>
  </si>
  <si>
    <t>F.6.5</t>
  </si>
  <si>
    <t>G. NÁBYTEK - INVESTICE</t>
  </si>
  <si>
    <t>Venkovní bar N/13</t>
  </si>
  <si>
    <t>D+M Přenosný hasící přístroj práškový 21 A</t>
  </si>
  <si>
    <t>Držák WC kartáče, nástěnný, povrch chrom (S/10)</t>
  </si>
  <si>
    <t>Držák toaletního papíru s krytem, nástěnný, povrch chrom (S/05)</t>
  </si>
  <si>
    <t>K.1.3</t>
  </si>
  <si>
    <t>K.1.4</t>
  </si>
  <si>
    <t>Barový obdélníkový stůl N/03</t>
  </si>
  <si>
    <t>Barový čtvercový stůl N/04</t>
  </si>
  <si>
    <t>Jídelní čtvercový stůl N/05</t>
  </si>
  <si>
    <t>Jídelní obdélníkový stůl N/06</t>
  </si>
  <si>
    <t>Konferenční stolek N/07</t>
  </si>
  <si>
    <t>Regál na použité nádobí N/09</t>
  </si>
  <si>
    <t>Odpadkový koš pro zákazníky N/10</t>
  </si>
  <si>
    <t>Deska pod umyvadlo N/12</t>
  </si>
  <si>
    <t>Venkovní box N/14</t>
  </si>
  <si>
    <t>Barová židle N/15</t>
  </si>
  <si>
    <t>Jídelní židle N/16</t>
  </si>
  <si>
    <t>Jídelní lavice dlouhá N/17</t>
  </si>
  <si>
    <t>Jídelní lavice krátká N/18</t>
  </si>
  <si>
    <t>Pohovka N/19</t>
  </si>
  <si>
    <t>Křeslo N/20</t>
  </si>
  <si>
    <t>Věšák nástěnný N/21</t>
  </si>
  <si>
    <t>Venkovní lehátko N/24</t>
  </si>
  <si>
    <t>Šatní dvojskříňka s lavičkou N/25</t>
  </si>
  <si>
    <t>Venkovní květináče N/27</t>
  </si>
  <si>
    <t>Paraván velký N/28</t>
  </si>
  <si>
    <t>Paraván malý N/28b</t>
  </si>
  <si>
    <t>Venkovní odpadkový koš N/31</t>
  </si>
  <si>
    <t>Věšák stojanový N/32</t>
  </si>
  <si>
    <t>Nábytkový trezor N/33</t>
  </si>
  <si>
    <t>L.1</t>
  </si>
  <si>
    <t>L.1.2</t>
  </si>
  <si>
    <t>A. ARCHITEKTONICKO-STAVEBNÍ ŘEŠENÍ - INVESTICE</t>
  </si>
  <si>
    <t>WC modul do sádrokartonu s nádržkou pro závěsný klozet, ovládání zepředu, vč. splachovacího tlačítka</t>
  </si>
  <si>
    <t>Montážní rám do SDK pro zavěšení pisoáru</t>
  </si>
  <si>
    <t>B.1.15</t>
  </si>
  <si>
    <t>H. MĚŘENÍ A REGULACE - INVESTICE</t>
  </si>
  <si>
    <t>H.1.2</t>
  </si>
  <si>
    <t>H.1.3</t>
  </si>
  <si>
    <t>I. GRAFIKA - INVESTICE</t>
  </si>
  <si>
    <t>J. POŽÁRNĚ BEZPEČNOSTNÍ ŘEŠENÍ - NEINVESTICE</t>
  </si>
  <si>
    <t>K. ZAŘIZOVACÍ PŘEDMĚTY - NEINVESTICE</t>
  </si>
  <si>
    <t>L. NÁBYTEK - NEINVESTICE</t>
  </si>
  <si>
    <t>L.1.3</t>
  </si>
  <si>
    <t>L.1.4</t>
  </si>
  <si>
    <t>L.1.5</t>
  </si>
  <si>
    <t>L.1.6</t>
  </si>
  <si>
    <t>L.1.7</t>
  </si>
  <si>
    <t>L.1.8</t>
  </si>
  <si>
    <t>L.1.9</t>
  </si>
  <si>
    <t>L.1.10</t>
  </si>
  <si>
    <t>L.1.11</t>
  </si>
  <si>
    <t>L.1.12</t>
  </si>
  <si>
    <t>L.1.13</t>
  </si>
  <si>
    <t>L.1.14</t>
  </si>
  <si>
    <t>L.1.15</t>
  </si>
  <si>
    <t>L.1.16</t>
  </si>
  <si>
    <t>L.1.17</t>
  </si>
  <si>
    <t>L.1.18</t>
  </si>
  <si>
    <t>L.1.19</t>
  </si>
  <si>
    <t>L.1.20</t>
  </si>
  <si>
    <t>L.1.21</t>
  </si>
  <si>
    <t>L.1.22</t>
  </si>
  <si>
    <t>L.1.23</t>
  </si>
  <si>
    <t>G.1.2</t>
  </si>
  <si>
    <t>G.1.3</t>
  </si>
  <si>
    <t xml:space="preserve">Mřížka požární, 400x400 mm </t>
  </si>
  <si>
    <t>Oceloplechová rozvodnice pro nástěnnou montáž  typová, kapacita 5x33DIN/165M  660x880x127 (šxvxh), s plnými dveřmi, barva bílá RAL 9016, 230V/400V, 50Hz, IP30, včetně vydrátování, zapojení, osazení a náplň RMS250 viz. výkresová dokumentace v.č. b.04</t>
  </si>
  <si>
    <t>E.5.4</t>
  </si>
  <si>
    <t>Úprava rozváděče RH100                                                                 
- doplnění 1x pojistkového odpínače velikost 00                         
- doplnění 3x nožové pojistky 160AgG</t>
  </si>
  <si>
    <t>2</t>
  </si>
  <si>
    <t>False</t>
  </si>
  <si>
    <t/>
  </si>
  <si>
    <t>Ostatní náklady</t>
  </si>
  <si>
    <t>DPH</t>
  </si>
  <si>
    <t>základní</t>
  </si>
  <si>
    <t>Cena celkem [CZK]</t>
  </si>
  <si>
    <t>-1</t>
  </si>
  <si>
    <t>PČ</t>
  </si>
  <si>
    <t>Typ</t>
  </si>
  <si>
    <t>Kód</t>
  </si>
  <si>
    <t>Popis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</si>
  <si>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</si>
  <si>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</si>
  <si>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</si>
  <si>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</si>
  <si>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</si>
  <si>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</si>
  <si>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</si>
  <si>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</si>
  <si>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</si>
  <si>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HSV</t>
  </si>
  <si>
    <t>Práce a dodávky HSV</t>
  </si>
  <si>
    <t>1</t>
  </si>
  <si>
    <t>0</t>
  </si>
  <si>
    <t>ROZPOCET</t>
  </si>
  <si>
    <t>3</t>
  </si>
  <si>
    <t>Svislé a kompletní konstrukce</t>
  </si>
  <si>
    <t>19</t>
  </si>
  <si>
    <t>317168051</t>
  </si>
  <si>
    <t>Překlady keramické vysoké osazené do maltového lože, šířky překladu 70 mm výšky 238 mm, délky 1000 mm</t>
  </si>
  <si>
    <t>CS ÚRS 2022 02</t>
  </si>
  <si>
    <t>4</t>
  </si>
  <si>
    <t>2022938767</t>
  </si>
  <si>
    <t>20</t>
  </si>
  <si>
    <t>317168052</t>
  </si>
  <si>
    <t>Překlady keramické vysoké osazené do maltového lože, šířky překladu 70 mm výšky 238 mm, délky 1250 mm</t>
  </si>
  <si>
    <t>1343446103</t>
  </si>
  <si>
    <t>6</t>
  </si>
  <si>
    <t>Úpravy povrchů, podlahy a osazování výplní</t>
  </si>
  <si>
    <t>34</t>
  </si>
  <si>
    <t>612315422</t>
  </si>
  <si>
    <t>Oprava vápenné omítky vnitřních ploch štukové dvouvrstvé, tloušťky do 20 mm a tloušťky štuku do 3 mm stěn, v rozsahu opravované plochy přes 10 do 30%</t>
  </si>
  <si>
    <t>1307989715</t>
  </si>
  <si>
    <t>619991001</t>
  </si>
  <si>
    <t>Zakrytí vnitřních ploch před znečištěním  včetně pozdějšího odkrytí podlah fólií přilepenou lepící páskou</t>
  </si>
  <si>
    <t>-2130929902</t>
  </si>
  <si>
    <t>59</t>
  </si>
  <si>
    <t>632451103</t>
  </si>
  <si>
    <t>Potěr cementový samonivelační ze suchých směsí tloušťky přes 5 do 10 mm</t>
  </si>
  <si>
    <t>985024908</t>
  </si>
  <si>
    <t>93</t>
  </si>
  <si>
    <t>636311111</t>
  </si>
  <si>
    <t>Kladení dlažby z betonových dlaždic na sucho na terče z umělé hmoty  o rozměru dlažby 40x40 cm, o výšce terče do 25 mm</t>
  </si>
  <si>
    <t>1410968565</t>
  </si>
  <si>
    <t>9</t>
  </si>
  <si>
    <t>Ostatní konstrukce a práce, bourání</t>
  </si>
  <si>
    <t>63</t>
  </si>
  <si>
    <t>949101111</t>
  </si>
  <si>
    <t>Lešení pomocné pracovní pro objekty pozemních staveb  pro zatížení do 150 kg/m2, o výšce lešeňové podlahy do 1,9 m</t>
  </si>
  <si>
    <t>-212317355</t>
  </si>
  <si>
    <t>64</t>
  </si>
  <si>
    <t>949221811</t>
  </si>
  <si>
    <t>Demontáž lešeňové podlahy pro dílcová lešení  s příčníky nebo podélníky, ve výšce do 10 m</t>
  </si>
  <si>
    <t>515165514</t>
  </si>
  <si>
    <t>65</t>
  </si>
  <si>
    <t>952901111</t>
  </si>
  <si>
    <t>Vyčištění budov nebo objektů před předáním do užívání  budov bytové nebo občanské výstavby, světlé výšky podlaží do 4 m</t>
  </si>
  <si>
    <t>199114341</t>
  </si>
  <si>
    <t>962031133</t>
  </si>
  <si>
    <t>Bourání příček z cihel, tvárnic nebo příčkovek  z cihel pálených, plných nebo dutých na maltu vápennou nebo vápenocementovou, tl. do 150 mm</t>
  </si>
  <si>
    <t>78430864</t>
  </si>
  <si>
    <t>5</t>
  </si>
  <si>
    <t>962032230</t>
  </si>
  <si>
    <t>Bourání zdiva nadzákladového z cihel nebo tvárnic  z cihel pálených nebo vápenopískových, na maltu vápennou nebo vápenocementovou, objemu do 1 m3</t>
  </si>
  <si>
    <t>m3</t>
  </si>
  <si>
    <t>1831051964</t>
  </si>
  <si>
    <t>P</t>
  </si>
  <si>
    <t>Poznámka k položce:
Bourání parapetu z cihel pálených na MVC tl. do 450 mm</t>
  </si>
  <si>
    <t>VV</t>
  </si>
  <si>
    <t>0,45*0,6</t>
  </si>
  <si>
    <t>True</t>
  </si>
  <si>
    <t>Součet</t>
  </si>
  <si>
    <t>965081213</t>
  </si>
  <si>
    <t>Bourání podlah z dlaždic bez podkladního lože nebo mazaniny, s jakoukoliv výplní spár keramických nebo xylolitových tl. do 10 mm, plochy přes 1 m2</t>
  </si>
  <si>
    <t>16</t>
  </si>
  <si>
    <t>556371554</t>
  </si>
  <si>
    <t>15</t>
  </si>
  <si>
    <t>965081611</t>
  </si>
  <si>
    <t>Odsekání soklíků  včetně otlučení podkladní omítky až na zdivo rovných</t>
  </si>
  <si>
    <t>-1461146782</t>
  </si>
  <si>
    <t>8</t>
  </si>
  <si>
    <t>971033531</t>
  </si>
  <si>
    <t>Vybourání otvorů ve zdivu základovém nebo nadzákladovém z cihel, tvárnic, příčkovek  z cihel pálených na maltu vápennou nebo vápenocementovou plochy do 1 m2, tl. do 150 mm</t>
  </si>
  <si>
    <t>-510917023</t>
  </si>
  <si>
    <t>973031325</t>
  </si>
  <si>
    <t>Vysekání výklenků nebo kapes ve zdivu z cihel  na maltu vápennou nebo vápenocementovou kapes, plochy do 0,10 m2, hl. do 300 mm</t>
  </si>
  <si>
    <t>-2059840770</t>
  </si>
  <si>
    <t>10</t>
  </si>
  <si>
    <t>977151123</t>
  </si>
  <si>
    <t>Jádrové vrty diamantovými korunkami do stavebních materiálů (železobetonu, betonu, cihel, obkladů, dlažeb, kamene) průměru přes 130 do 150 mm</t>
  </si>
  <si>
    <t>1882335544</t>
  </si>
  <si>
    <t>978059541</t>
  </si>
  <si>
    <t>Odsekání obkladů  stěn včetně otlučení podkladní omítky až na zdivo z obkládaček vnitřních, z jakýchkoliv materiálů, plochy přes 1 m2</t>
  </si>
  <si>
    <t>-824428814</t>
  </si>
  <si>
    <t>997</t>
  </si>
  <si>
    <t>Přesun sutě</t>
  </si>
  <si>
    <t>52</t>
  </si>
  <si>
    <t>997013111</t>
  </si>
  <si>
    <t>Vnitrostaveništní doprava suti a vybouraných hmot  vodorovně do 50 m svisle s použitím mechanizace pro budovy a haly výšky do 6 m</t>
  </si>
  <si>
    <t>1828360144</t>
  </si>
  <si>
    <t>53</t>
  </si>
  <si>
    <t>997013501</t>
  </si>
  <si>
    <t>Odvoz suti a vybouraných hmot na skládku nebo meziskládku  se složením, na vzdálenost do 1 km</t>
  </si>
  <si>
    <t>-183232102</t>
  </si>
  <si>
    <t>54</t>
  </si>
  <si>
    <t>997013509</t>
  </si>
  <si>
    <t>Odvoz suti a vybouraných hmot na skládku nebo meziskládku  se složením, na vzdálenost Příplatek k ceně za každý další i započatý 1 km přes 1 km</t>
  </si>
  <si>
    <t>2049639370</t>
  </si>
  <si>
    <t>52,852*15</t>
  </si>
  <si>
    <t>55</t>
  </si>
  <si>
    <t>997013631</t>
  </si>
  <si>
    <t>Poplatek za uložení stavebního odpadu na skládce (skládkovné) směsného stavebního a demoličního zatříděného do Katalogu odpadů pod kódem 17 09 04</t>
  </si>
  <si>
    <t>812962875</t>
  </si>
  <si>
    <t>998</t>
  </si>
  <si>
    <t>Přesun hmot</t>
  </si>
  <si>
    <t>94</t>
  </si>
  <si>
    <t>998011002</t>
  </si>
  <si>
    <t>Přesun hmot pro budovy občanské výstavby, bydlení, výrobu a služby  s nosnou svislou konstrukcí zděnou z cihel, tvárnic nebo kamene vodorovná dopravní vzdálenost do 100 m pro budovy výšky přes 6 do 12 m</t>
  </si>
  <si>
    <t>-88305146</t>
  </si>
  <si>
    <t>PSV</t>
  </si>
  <si>
    <t>Práce a dodávky PSV</t>
  </si>
  <si>
    <t>711</t>
  </si>
  <si>
    <t>Izolace proti vodě, vlhkosti a plynům</t>
  </si>
  <si>
    <t>60</t>
  </si>
  <si>
    <t>711191001</t>
  </si>
  <si>
    <t>Provedení nátěru adhezního můstku na ploše vodorovné V</t>
  </si>
  <si>
    <t>-2134078422</t>
  </si>
  <si>
    <t>61</t>
  </si>
  <si>
    <t>M</t>
  </si>
  <si>
    <t>58585114</t>
  </si>
  <si>
    <t>hmota nátěrová adhezní můstek pro nenasákavé podklady</t>
  </si>
  <si>
    <t>kg</t>
  </si>
  <si>
    <t>32</t>
  </si>
  <si>
    <t>927947054</t>
  </si>
  <si>
    <t>158,54*0,118 'Přepočtené koeficientem množství</t>
  </si>
  <si>
    <t>711192202</t>
  </si>
  <si>
    <t>Provedení izolace proti zemní vlhkosti hydroizolační stěrkou na ploše svislé S dvouvrstvá na zdivu</t>
  </si>
  <si>
    <t>1904594347</t>
  </si>
  <si>
    <t>Poznámka k položce:
Hydroizolační nátěr ve vlhkých provozech</t>
  </si>
  <si>
    <t>33</t>
  </si>
  <si>
    <t>58581210</t>
  </si>
  <si>
    <t>stěrka hydroizolační pružná</t>
  </si>
  <si>
    <t>-40946198</t>
  </si>
  <si>
    <t>95</t>
  </si>
  <si>
    <t>998711102</t>
  </si>
  <si>
    <t>Přesun hmot pro izolace proti vodě, vlhkosti a plynům  stanovený z hmotnosti přesunovaného materiálu vodorovná dopravní vzdálenost do 50 m v objektech výšky přes 6 do 12 m</t>
  </si>
  <si>
    <t>-717587237</t>
  </si>
  <si>
    <t>725</t>
  </si>
  <si>
    <t>Zdravotechnika - zařizovací předměty</t>
  </si>
  <si>
    <t>67</t>
  </si>
  <si>
    <t>725980121</t>
  </si>
  <si>
    <t>Dvířka  15/15</t>
  </si>
  <si>
    <t>-138046562</t>
  </si>
  <si>
    <t>Poznámka k položce:
Revizní plastová dvířka do SDK, pod obklady, 150x150mm</t>
  </si>
  <si>
    <t>722232127</t>
  </si>
  <si>
    <t>Armatury se dvěma závity kulové kohouty PN 42 do 185 °C plnoprůtokové vnitřní závit G 2"</t>
  </si>
  <si>
    <t>315856825</t>
  </si>
  <si>
    <t xml:space="preserve">Poznámka k položce:
Montáž stavebního kohoutu na vodu </t>
  </si>
  <si>
    <t>96</t>
  </si>
  <si>
    <t>998725102</t>
  </si>
  <si>
    <t>Přesun hmot pro zařizovací předměty  stanovený z hmotnosti přesunovaného materiálu vodorovná dopravní vzdálenost do 50 m v objektech výšky přes 6 do 12 m</t>
  </si>
  <si>
    <t>-2045949150</t>
  </si>
  <si>
    <t>763</t>
  </si>
  <si>
    <t>Konstrukce suché výstavby</t>
  </si>
  <si>
    <t>25</t>
  </si>
  <si>
    <t>763114313</t>
  </si>
  <si>
    <t>Příčka bezpečnostní ze sádrokartonových desek  bezpečnostní třída RC3 s nosnou konstrukcí z jednoduchých ocelových profilů UW, CW dvojitě opláštěná deskami vysokopevnostními protipožárními impregnovanými DFRIH2 tl. 2 x 12,5 mm s izolací, EI 90, příčka tl. 125 mm, profil 75, Rw do 61 dB</t>
  </si>
  <si>
    <t>-2079250457</t>
  </si>
  <si>
    <t>Poznámka k položce:
SDK příčka, do vlhkého prostředí, 
1x H2 zelená impregnovaná deska 12,5mm, CW 75 á 417mm + UW, minerální izolace 60mm, 1x H2 zelená impregnovaná deska 12,5mm</t>
  </si>
  <si>
    <t>23</t>
  </si>
  <si>
    <t>763114323</t>
  </si>
  <si>
    <t>Příčka bezpečnostní ze sádrokartonových desek  bezpečnostní třída RC3 s nosnou konstrukcí z jednoduchých ocelových profilů UW, CW dvojitě opláštěná deskami vysokopevnostními protipožárními impregnovanými DFRIEH2 tl. 2 x 12,5 mm s izolací, EI 90, příčka tl. 125 mm, profil 75, Rw do 57 dB</t>
  </si>
  <si>
    <t>2027656150</t>
  </si>
  <si>
    <t>24</t>
  </si>
  <si>
    <t>763114325</t>
  </si>
  <si>
    <t>Příčka bezpečnostní ze sádrokartonových desek  bezpečnostní třída RC3 s nosnou konstrukcí z jednoduchých ocelových profilů UW, CW dvojitě opláštěná deskami vysokopevnostními protipožárními impregnovanými DFRIEH2 tl. 2 x 12,5 mm s izolací, EI 90, příčka tl. 150 mm, profil 100, Rw do 59 dB</t>
  </si>
  <si>
    <t>-304707676</t>
  </si>
  <si>
    <t>21</t>
  </si>
  <si>
    <t>763121457</t>
  </si>
  <si>
    <t>Stěna předsazená ze sádrokartonových desek s nosnou konstrukcí z ocelových profilů CW, UW jednoduše opláštěná deskou vysokopevnostní protipožární impregnovanou DFRIH2 tl. 12,5 mm s izolací, EI 30, Rw do 15 dB, stěna tl. 87,5 mm, profil 75</t>
  </si>
  <si>
    <t>1747213845</t>
  </si>
  <si>
    <t>11</t>
  </si>
  <si>
    <t>763131821</t>
  </si>
  <si>
    <t>Demontáž podhledu nebo samostatného požárního předělu ze sádrokartonových desek  s nosnou konstrukcí dvouvrstvou z ocelových profilů, opláštění jednoduché</t>
  </si>
  <si>
    <t>1674346664</t>
  </si>
  <si>
    <t>49</t>
  </si>
  <si>
    <t>763132931</t>
  </si>
  <si>
    <t>Vyspravení sádrokartonových podhledů nebo podkroví plochy jednotlivě přes 0,10 do 0,25 m2 desky tl. 12,5 mm standardní A</t>
  </si>
  <si>
    <t>1014099816</t>
  </si>
  <si>
    <t>Poznámka k položce:
Opětovné zaklopení SDK podhledů po instalaci ZTI</t>
  </si>
  <si>
    <t>68</t>
  </si>
  <si>
    <t>763172314</t>
  </si>
  <si>
    <t>Instalační technika pro konstrukce ze sádrokartonových desek  montáž revizních dvířek velikost 500 x 500 mm</t>
  </si>
  <si>
    <t>-746096067</t>
  </si>
  <si>
    <t>69</t>
  </si>
  <si>
    <t>59030713</t>
  </si>
  <si>
    <t>dvířka revizní s automatickým zámkem 500x500mm</t>
  </si>
  <si>
    <t>-348047095</t>
  </si>
  <si>
    <t>22</t>
  </si>
  <si>
    <t>763221121</t>
  </si>
  <si>
    <t>Stěna předsazená ze sádrovláknitých desek  s nosnou konstrukcí z ocelových profilů CW, UW jednoduše opláštěná deskou tl. 12,5 mm s izolací , EI 30, Rw do 40 dB, stěna tl. 87,5 mm, profil 75</t>
  </si>
  <si>
    <t>2004102119</t>
  </si>
  <si>
    <t>Poznámka k položce:
SDK příčka, 
1x A deska 12,5mm, CW 75 á 417mm + UW, 1x A deska 12,5mm</t>
  </si>
  <si>
    <t>50</t>
  </si>
  <si>
    <t>763223153</t>
  </si>
  <si>
    <t>Stěna šachtová ze sádrovláknitých desek s nosnou konstrukcí z ocelových profilů CW, UW jednoduše opláštěná deskou protipožární tl. 20 mm s izolací, EI 45, stěna tl. 95 mm, profil 75</t>
  </si>
  <si>
    <t>-80175016</t>
  </si>
  <si>
    <t>Poznámka k položce:
SDK kastlík rozvodů ZTI</t>
  </si>
  <si>
    <t>47</t>
  </si>
  <si>
    <t>763231222</t>
  </si>
  <si>
    <t>Podhled ze sádrovláknitých desek  dvouvrstvá zavěšená spodní konstrukce z ocelových profilů CD, UD dvojitě opláštěná deskami tl. 2 x 12,5 mm, výška konstrukce 135 mm, s izolací, EI Z/S 30</t>
  </si>
  <si>
    <t>396413502</t>
  </si>
  <si>
    <t>Poznámka k položce:
SDK podhled C/03,
1x H2 zelená impregnovaná deska 12,5mm, dvouúrovňový křížový rošt z CD + UA 50, minerální izolace 40mm, rychlozávěs</t>
  </si>
  <si>
    <t>48</t>
  </si>
  <si>
    <t>763231912</t>
  </si>
  <si>
    <t>Zhotovení otvorů v podhledech a podkrovích ze sádrovláknitých desek  pro prostupy (voda, elektro, topení, VZT), osvětlení, sprinklery, revizní klapky včetně vyztužení profily, velikost přes 0,10 do 0,25 m2</t>
  </si>
  <si>
    <t>1491510874</t>
  </si>
  <si>
    <t>Poznámka k položce:
Dodatečné vyřezání otvorů v SDK podhledu pro instalaci ZTI</t>
  </si>
  <si>
    <t>51</t>
  </si>
  <si>
    <t>998763301</t>
  </si>
  <si>
    <t>Přesun hmot pro konstrukce montované z desek  sádrokartonových, sádrovláknitých, cementovláknitých nebo cementových stanovený z hmotnosti přesunovaného materiálu vodorovná dopravní vzdálenost do 50 m v objektech výšky do 6 m</t>
  </si>
  <si>
    <t>-295785671</t>
  </si>
  <si>
    <t>766</t>
  </si>
  <si>
    <t>Konstrukce truhlářské</t>
  </si>
  <si>
    <t>56</t>
  </si>
  <si>
    <t>76611-A01</t>
  </si>
  <si>
    <t xml:space="preserve">Demontáž truhlářských konstrukcí </t>
  </si>
  <si>
    <t>1799793536</t>
  </si>
  <si>
    <t xml:space="preserve">Poznámka k položce:
Demontáž stávajícího výdejního pultu 4,4m </t>
  </si>
  <si>
    <t>83</t>
  </si>
  <si>
    <t>766622115</t>
  </si>
  <si>
    <t>Montáž oken plastových včetně montáže rámu plochy přes 1 m2 pevných do zdiva, výšky do 1,5 m</t>
  </si>
  <si>
    <t>-1291855505</t>
  </si>
  <si>
    <t>Poznámka k položce:
Plná výplň okna O/01,
z plastu, 1050x1000mm, s otvorem pro vývod odtahového potrubí VZT, zákryt protidešťovou žaluziíí, barva bílá, Uw˂1,2W/(m2.K)</t>
  </si>
  <si>
    <t>84</t>
  </si>
  <si>
    <t>61141000</t>
  </si>
  <si>
    <t>okno plastové s fixním zasklením O/01</t>
  </si>
  <si>
    <t>913733995</t>
  </si>
  <si>
    <t>85</t>
  </si>
  <si>
    <t>766622131</t>
  </si>
  <si>
    <t>Montáž oken plastových včetně montáže rámu plochy přes 1 m2 otevíravých do zdiva, výšky do 1,5 m</t>
  </si>
  <si>
    <t>1604266478</t>
  </si>
  <si>
    <t>Poznámka k položce:
Okna do stávajícího rámu O/02,
dvoukřídlové, posuvné, 1050x950mm, čiré dvojsklo, barva rámu bílá, Uw˂1,2W/(m2.K)</t>
  </si>
  <si>
    <t>86</t>
  </si>
  <si>
    <t>61140000</t>
  </si>
  <si>
    <t>okno plastové otevíravé/sklopné dvojsklo přes plochu 1m2 do v 1,5m</t>
  </si>
  <si>
    <t>-214789158</t>
  </si>
  <si>
    <t>7</t>
  </si>
  <si>
    <t>766622812</t>
  </si>
  <si>
    <t>Demontáž okenních konstrukcí  jednoduchých dřevěných, plochy otvoru přes 1 do 2 m2</t>
  </si>
  <si>
    <t>-1951372961</t>
  </si>
  <si>
    <t>Poznámka k položce:
demontáž včetně vyvěšení křídel</t>
  </si>
  <si>
    <t>81</t>
  </si>
  <si>
    <t>766660000</t>
  </si>
  <si>
    <t>Montáž dveřních křídel dřevěných nebo plastových otevíravých do obložkové zárubně povrchově upravených jednokřídlových, šířky přes 800 mm</t>
  </si>
  <si>
    <t>-270766142</t>
  </si>
  <si>
    <t>Poznámka k položce:
Exteriérové dveře D/05,
jednokřídlové, 1000x2200mm, otočné, prosklené, plastové, bílá barva, s fixním nadsvětlíkem, rozetové kování klika-klika, zadlabací zámek s cylindrickou vložkou RC2, napojeno na EZS, se samozavíračem, s prahem, Ud˂1,2W/(m2.K), v prostoru poutce logo, celkový rozměr sestavy 1200x3800mm</t>
  </si>
  <si>
    <t>82</t>
  </si>
  <si>
    <t>61161000</t>
  </si>
  <si>
    <t>Exteriérové dveře D/05, jednokřídlé 1000x2200</t>
  </si>
  <si>
    <t>1915229957</t>
  </si>
  <si>
    <t>75</t>
  </si>
  <si>
    <t>766660100</t>
  </si>
  <si>
    <t>Montáž dveřních křídel dřevěných nebo plastových otevíravých do obložkové zárubně povrchově upravených jednokřídlových, šířky do 800 mm</t>
  </si>
  <si>
    <t>-892699251</t>
  </si>
  <si>
    <t>Poznámka k položce:
Interiérové dveře D/07,
dvoukřídlové, 900+500x1970mm, otočné, plné, hladké, s polodrážkou, výplň odlehčená DTD, povrch CPL, dřevodekor, obložková zárubeň, rozetové kování klika-klika, zadlabací zámek s cylindrickou vložkou</t>
  </si>
  <si>
    <t>79</t>
  </si>
  <si>
    <t>1580143855</t>
  </si>
  <si>
    <t>Poznámka k položce:
Interiérové dveře D/06,
jednokřídlové, 700x1970mm, otočné, plné, hladké, s polodrážkou, výplň odlehčená DTD, povrch CPL, dřevodekor, obložková zárubeň, rozetové kování klika-klika, zadlabací zámek s cylindrickou vložkou</t>
  </si>
  <si>
    <t>70</t>
  </si>
  <si>
    <t>766660171</t>
  </si>
  <si>
    <t>1386974407</t>
  </si>
  <si>
    <t>Poznámka k položce:
Opětovná montáž původních interiérových dveří D/01,
jednokřídlové, 800x1970mm, otočné, plné, hladké, s polodrážkou, výplň DTD, povrch dýha, dřevodekor, obložková dřevěná zárubeň, rozetové kování klika-klika, zadlabací zámek s cylindrickou vložkou</t>
  </si>
  <si>
    <t>71</t>
  </si>
  <si>
    <t>-618886285</t>
  </si>
  <si>
    <t>Poznámka k položce:
Interiérové dveře D/02,
jednokřídlové, 800x1970mm, otočné, plné, hladké, bezfalcové, výplň odlehčená DTD, povrch CPL, šedá barva, obložková zárubeň, rozetové kování klika-klika, zadlabací zámek s cylindrickou vložkou, samozavírač, VZT mřížka, okopový plech</t>
  </si>
  <si>
    <t>72</t>
  </si>
  <si>
    <t>61162000</t>
  </si>
  <si>
    <t>dveře jednokřídlé dřevotřískové povrch fóliový plné 800x1970/2100mm</t>
  </si>
  <si>
    <t>-1614829299</t>
  </si>
  <si>
    <t>76</t>
  </si>
  <si>
    <t>61162010</t>
  </si>
  <si>
    <t>-1666979007</t>
  </si>
  <si>
    <t>80</t>
  </si>
  <si>
    <t>61162060</t>
  </si>
  <si>
    <t>dveře dvoukřídlé dřevotřískové povrch fóliový částečně prosklené 1250x1970/2100mm</t>
  </si>
  <si>
    <t>-57469157</t>
  </si>
  <si>
    <t>74</t>
  </si>
  <si>
    <t>61162001</t>
  </si>
  <si>
    <t>dveře jednokřídlé dřevotřískové povrch dýhovaný plné 700x1970/2100mm</t>
  </si>
  <si>
    <t>-1269928067</t>
  </si>
  <si>
    <t>Poznámka k položce:
Interiérové dveře D/03,
jednokřídlové, 700x1970mm, otočné, plné, hladké, bezfalcové, výplň odlehčená DTD, povrch CPL, šedá barva, obložková zárubeň, rozetové kování klika-klika, zadlabací zámek s WC kličkou, VZT mřížka</t>
  </si>
  <si>
    <t>78</t>
  </si>
  <si>
    <t>61162200</t>
  </si>
  <si>
    <t>dveře jednokřídlové, 800x2100mm, posuvné</t>
  </si>
  <si>
    <t>558555533</t>
  </si>
  <si>
    <t>Poznámka k položce:
Interiérové dveře D/04,
jednokřídlové, 800x2100mm, posuvné, plné, automatické, předsazený pohon,  prosklené křídlo v Al. rámu, fóliový polep bílé barvy, bezdotykový mikrovlnný spínač, elektromagnetický zámek</t>
  </si>
  <si>
    <t>73</t>
  </si>
  <si>
    <t>-1142852087</t>
  </si>
  <si>
    <t>77</t>
  </si>
  <si>
    <t>766660200</t>
  </si>
  <si>
    <t>-1101415032</t>
  </si>
  <si>
    <t>12</t>
  </si>
  <si>
    <t>766681811</t>
  </si>
  <si>
    <t>Demontáž zárubní k opětovnému použití obložkových z masívu, plochy otvoru do 2 m2</t>
  </si>
  <si>
    <t>1978085573</t>
  </si>
  <si>
    <t>13</t>
  </si>
  <si>
    <t>766681812</t>
  </si>
  <si>
    <t>Demontáž zárubníí obložkových z masívu, plochy otvoru přes 2 m2</t>
  </si>
  <si>
    <t>-2017137176</t>
  </si>
  <si>
    <t>6*0,9*2,0</t>
  </si>
  <si>
    <t>101</t>
  </si>
  <si>
    <t>766682112</t>
  </si>
  <si>
    <t>Montáž zárubní dřevěných, plastových nebo z lamina  obložkových, pro dveře jednokřídlové, tloušťky stěny přes 170 do 350 mm</t>
  </si>
  <si>
    <t>-979630132</t>
  </si>
  <si>
    <t>102</t>
  </si>
  <si>
    <t>61182308</t>
  </si>
  <si>
    <t>zárubeň jednokřídlá obložková s laminátovým povrchem tl stěny 160-250mm rozměru 600-1100/1970, 2100mm</t>
  </si>
  <si>
    <t>-1703788993</t>
  </si>
  <si>
    <t>14</t>
  </si>
  <si>
    <t>766691914</t>
  </si>
  <si>
    <t>Ostatní práce  vyvěšení nebo zavěšení křídel s případným uložením a opětovným zavěšením po provedení stavebních změn dřevěných dveřních, plochy do 2 m2</t>
  </si>
  <si>
    <t>-123569539</t>
  </si>
  <si>
    <t xml:space="preserve">Poznámka k položce:
Demontáž původních dveřních křídel, otočných, jednokřídlových, š do 0,9 m do obložkové zárubně   </t>
  </si>
  <si>
    <t>87</t>
  </si>
  <si>
    <t>786616310</t>
  </si>
  <si>
    <t>Montáž zastiňujících rolet   včetně dodávky materiálu</t>
  </si>
  <si>
    <t>724586782</t>
  </si>
  <si>
    <t xml:space="preserve">Poznámka k položce:
Interiérová roleta R/01,
manuální ovládání, boční kolejnice, lamely a nábal z Al., 900x1100mm, hákový zámek </t>
  </si>
  <si>
    <t>97</t>
  </si>
  <si>
    <t>998766102</t>
  </si>
  <si>
    <t>Přesun hmot pro konstrukce truhlářské stanovený z hmotnosti přesunovaného materiálu vodorovná dopravní vzdálenost do 50 m v objektech výšky přes 6 do 12 m</t>
  </si>
  <si>
    <t>-1517571762</t>
  </si>
  <si>
    <t>767</t>
  </si>
  <si>
    <t>Konstrukce zámečnické</t>
  </si>
  <si>
    <t>89</t>
  </si>
  <si>
    <t>767531111</t>
  </si>
  <si>
    <t>Montáž vstupních čistících zón z rohoží  kovových nebo plastových</t>
  </si>
  <si>
    <t>-1747715275</t>
  </si>
  <si>
    <t>90</t>
  </si>
  <si>
    <t>69752001</t>
  </si>
  <si>
    <t>rohož vstupní provedení hliník standard 27 mm</t>
  </si>
  <si>
    <t>-1029135589</t>
  </si>
  <si>
    <t>98</t>
  </si>
  <si>
    <t>998767102</t>
  </si>
  <si>
    <t>Přesun hmot pro zámečnické konstrukce  stanovený z hmotnosti přesunovaného materiálu vodorovná dopravní vzdálenost do 50 m v objektech výšky přes 6 do 12 m</t>
  </si>
  <si>
    <t>-1794334626</t>
  </si>
  <si>
    <t>776</t>
  </si>
  <si>
    <t>Podlahy povlakové</t>
  </si>
  <si>
    <t>17</t>
  </si>
  <si>
    <t>776201811</t>
  </si>
  <si>
    <t>Demontáž povlakových podlahovin lepených ručně bez podložky</t>
  </si>
  <si>
    <t>1516612216</t>
  </si>
  <si>
    <t>91</t>
  </si>
  <si>
    <t>776221111</t>
  </si>
  <si>
    <t>Montáž podlahovin z PVC lepením standardním lepidlem z pásů standardních</t>
  </si>
  <si>
    <t>961299284</t>
  </si>
  <si>
    <t>Poznámka k položce:
Pokládka povlakové podlahy z PVC (materiál použit z odstraněných podlahovin)</t>
  </si>
  <si>
    <t>18</t>
  </si>
  <si>
    <t>776410811</t>
  </si>
  <si>
    <t>Demontáž soklíků nebo lišt pryžových nebo plastových</t>
  </si>
  <si>
    <t>-83880964</t>
  </si>
  <si>
    <t>92</t>
  </si>
  <si>
    <t>776411111</t>
  </si>
  <si>
    <t>Montáž soklíků lepením obvodových, výšky do 80 mm</t>
  </si>
  <si>
    <t>-2130378259</t>
  </si>
  <si>
    <t>Poznámka k položce:
Instalace soklové lišta PVC (materiál použit z odstraněných podlahovin)</t>
  </si>
  <si>
    <t>99</t>
  </si>
  <si>
    <t>998776102</t>
  </si>
  <si>
    <t>Přesun hmot pro podlahy povlakové  stanovený z hmotnosti přesunovaného materiálu vodorovná dopravní vzdálenost do 50 m v objektech výšky přes 6 do 12 m</t>
  </si>
  <si>
    <t>-1886823584</t>
  </si>
  <si>
    <t>777</t>
  </si>
  <si>
    <t>Podlahy lité</t>
  </si>
  <si>
    <t>58</t>
  </si>
  <si>
    <t>777131101</t>
  </si>
  <si>
    <t>Penetrační nátěr podlahy epoxidový na podklad suchý a vyzrálý</t>
  </si>
  <si>
    <t>-396734162</t>
  </si>
  <si>
    <t>57</t>
  </si>
  <si>
    <t>777511105.SKA.001</t>
  </si>
  <si>
    <t>Krycí epoxidová stěrka Sikafloor-2600 tloušťky do 3 mm lité podlahy</t>
  </si>
  <si>
    <t>-1463326265</t>
  </si>
  <si>
    <t>Poznámka k položce:
- epoxidová stěrka ve vzhledu betonu, tl. 2mm</t>
  </si>
  <si>
    <t>88</t>
  </si>
  <si>
    <t>777511205.SKA.001</t>
  </si>
  <si>
    <t>-157803611</t>
  </si>
  <si>
    <t>Poznámka k položce:
Sokl stěn z epoxidové stěrky ve vzhledu betonu, tl. 2mm</t>
  </si>
  <si>
    <t>100</t>
  </si>
  <si>
    <t>998777102</t>
  </si>
  <si>
    <t>Přesun hmot pro podlahy lité  stanovený z hmotnosti přesunovaného materiálu vodorovná dopravní vzdálenost do 50 m v objektech výšky přes 6 do 12 m</t>
  </si>
  <si>
    <t>1289310908</t>
  </si>
  <si>
    <t>781</t>
  </si>
  <si>
    <t>Dokončovací práce - obklady</t>
  </si>
  <si>
    <t>42</t>
  </si>
  <si>
    <t>781161021</t>
  </si>
  <si>
    <t>Příprava podkladu před provedením obkladu montáž profilu ukončujícího profilu rohového, vanového</t>
  </si>
  <si>
    <t>1319778948</t>
  </si>
  <si>
    <t xml:space="preserve">Poznámka k položce:
ukončovací profil </t>
  </si>
  <si>
    <t>43</t>
  </si>
  <si>
    <t>59054132</t>
  </si>
  <si>
    <t>profil ukončovací pro vnější hrany obkladů  8x2500mm</t>
  </si>
  <si>
    <t>2119798140</t>
  </si>
  <si>
    <t>15*1,1 'Přepočtené koeficientem množství</t>
  </si>
  <si>
    <t>45</t>
  </si>
  <si>
    <t>1198457748</t>
  </si>
  <si>
    <t xml:space="preserve">Poznámka k položce:
profil rohový </t>
  </si>
  <si>
    <t>3*1,1 'Přepočtené koeficientem množství</t>
  </si>
  <si>
    <t>44</t>
  </si>
  <si>
    <t>-2041760256</t>
  </si>
  <si>
    <t xml:space="preserve">Poznámka k položce:
rohový profil </t>
  </si>
  <si>
    <t>35</t>
  </si>
  <si>
    <t>781474115</t>
  </si>
  <si>
    <t>Montáž obkladů vnitřních stěn z dlaždic keramických lepených flexibilním lepidlem maloformátových hladkých přes 22 do 25 ks/m2</t>
  </si>
  <si>
    <t>1422082808</t>
  </si>
  <si>
    <t>Poznámka k položce:
Keramický obklad, čtvercový 200x200mm, bílá matná barva W/06
materiál ve specifikaci</t>
  </si>
  <si>
    <t>36</t>
  </si>
  <si>
    <t>59761039</t>
  </si>
  <si>
    <t>obklad keramický hladký přes 22 do 25ks/m2</t>
  </si>
  <si>
    <t>-1854232079</t>
  </si>
  <si>
    <t>Poznámka k položce:
specifikaci materiálu dodá investor nebo projektant
cena je odhadová
Keramický obklad, čtvercový 200x200mm, bílá matná barva W/06</t>
  </si>
  <si>
    <t>17*1,1 'Přepočtené koeficientem množství</t>
  </si>
  <si>
    <t>37</t>
  </si>
  <si>
    <t>781474116</t>
  </si>
  <si>
    <t>Montáž obkladů vnitřních stěn z dlaždic keramických lepených flexibilním lepidlem maloformátových hladkých přes 25 do 35 ks/m2</t>
  </si>
  <si>
    <t>-705099214</t>
  </si>
  <si>
    <t>Poznámka k položce:
Keramický obklad, šestihran 116x101mm, šedá matná barva W/03
materiál ve specifikaci</t>
  </si>
  <si>
    <t>38</t>
  </si>
  <si>
    <t>59761038</t>
  </si>
  <si>
    <t>obklad keramický hladký přes 25 do 35ks/m2</t>
  </si>
  <si>
    <t>871562542</t>
  </si>
  <si>
    <t>Poznámka k položce:
specifikaci materiálu dodá investor nebo projektant
cena je odhadová
Keramický obklad, šestihran 116x101mm, šedá matná barva W/03</t>
  </si>
  <si>
    <t>5,5*1,1 'Přepočtené koeficientem množství</t>
  </si>
  <si>
    <t>39</t>
  </si>
  <si>
    <t>78147411A</t>
  </si>
  <si>
    <t>Montáž obkladů vnitřních stěn z dlaždic keramických lepených flexibilním lepidlem maloformátových hladkých přes 19 do 22 ks/m2</t>
  </si>
  <si>
    <t>1668173108</t>
  </si>
  <si>
    <t>Poznámka k položce:
Samolepící obklad, šestihran 180x155mm, zrcadlový W/04</t>
  </si>
  <si>
    <t>40</t>
  </si>
  <si>
    <t>59761067</t>
  </si>
  <si>
    <t>obklad keramický reliéfní pro interiér přes 19 do 22ks/m2</t>
  </si>
  <si>
    <t>619800333</t>
  </si>
  <si>
    <t>Poznámka k položce:
specifikaci materiálu dodá investor nebo projektant
cena je odhadová
Samolepící obklad, šestihran 180x155mm, zrcadlový W/04</t>
  </si>
  <si>
    <t>4,8*1,1 'Přepočtené koeficientem množství</t>
  </si>
  <si>
    <t>41</t>
  </si>
  <si>
    <t>781474251</t>
  </si>
  <si>
    <t>Montáž obkladů vnitřních stěn z dlaždic keramických lepených flexibilním lepidlem maloformátových z listel, výšky do 65 mm</t>
  </si>
  <si>
    <t>337929212</t>
  </si>
  <si>
    <t>26</t>
  </si>
  <si>
    <t>781779196</t>
  </si>
  <si>
    <t>Montáž obkladů vnějších stěn z dlaždic keramických Příplatek k cenám za dvousložkový spárovací tmel</t>
  </si>
  <si>
    <t>1051463816</t>
  </si>
  <si>
    <t>46</t>
  </si>
  <si>
    <t>998781102</t>
  </si>
  <si>
    <t>Přesun hmot pro obklady keramické  stanovený z hmotnosti přesunovaného materiálu vodorovná dopravní vzdálenost do 50 m v objektech výšky přes 6 do 12 m</t>
  </si>
  <si>
    <t>-71103916</t>
  </si>
  <si>
    <t>783</t>
  </si>
  <si>
    <t>Dokončovací práce - nátěry</t>
  </si>
  <si>
    <t>30</t>
  </si>
  <si>
    <t>783009231</t>
  </si>
  <si>
    <t>Dekorativní interiérový nátěr tabulový popisovatelný křídami</t>
  </si>
  <si>
    <t>1693280624</t>
  </si>
  <si>
    <t>784</t>
  </si>
  <si>
    <t>Dokončovací práce - malby a tapety</t>
  </si>
  <si>
    <t>27</t>
  </si>
  <si>
    <t>784181121</t>
  </si>
  <si>
    <t>Penetrace podkladu jednonásobná hloubková v místnostech výšky do 3,80 m</t>
  </si>
  <si>
    <t>-851210892</t>
  </si>
  <si>
    <t>28</t>
  </si>
  <si>
    <t>784211101</t>
  </si>
  <si>
    <t>Malby z malířských směsí otěruvzdorných za mokra dvojnásobné, bílé za mokra otěruvzdorné výborně v místnostech výšky do 3,80 m</t>
  </si>
  <si>
    <t>-111481844</t>
  </si>
  <si>
    <t>31</t>
  </si>
  <si>
    <t>784321031</t>
  </si>
  <si>
    <t>Malby silikátové dvojnásobné, bílé v místnostech výšky do 3,80 m</t>
  </si>
  <si>
    <t>221252402</t>
  </si>
  <si>
    <t>Poznámka k položce:
Dvojnásobná malba, omyvatelná, bílé barvy W/08</t>
  </si>
  <si>
    <t>29</t>
  </si>
  <si>
    <t>784661601</t>
  </si>
  <si>
    <t>Dekorační techniky-imitace betonu v místnostech výšky do 3,80 m</t>
  </si>
  <si>
    <t>-799456077</t>
  </si>
  <si>
    <t>Poznámka k položce:
Epoxidová stěrka se vzhledem betonu W/02</t>
  </si>
  <si>
    <t>Práce a dodávky M</t>
  </si>
  <si>
    <t>58-M</t>
  </si>
  <si>
    <t>Revize vyhrazených technických zařízení</t>
  </si>
  <si>
    <t>58010431A</t>
  </si>
  <si>
    <t>Pronájem a zapojení stavebního rozvaděče</t>
  </si>
  <si>
    <t>-623638024</t>
  </si>
  <si>
    <t>VRN</t>
  </si>
  <si>
    <t>Vedlejší rozpočtové náklady</t>
  </si>
  <si>
    <t>VRN1</t>
  </si>
  <si>
    <t>Průzkumné, geodetické a projektové práce</t>
  </si>
  <si>
    <t>66</t>
  </si>
  <si>
    <t>013254000</t>
  </si>
  <si>
    <t>Dokumentace skutečného provedení stavby</t>
  </si>
  <si>
    <t>1024</t>
  </si>
  <si>
    <t>322082209</t>
  </si>
  <si>
    <t>VRN3</t>
  </si>
  <si>
    <t>62</t>
  </si>
  <si>
    <t>030001000</t>
  </si>
  <si>
    <t>971091222</t>
  </si>
  <si>
    <t>P.č.</t>
  </si>
  <si>
    <t>Číslo položky</t>
  </si>
  <si>
    <t>Název položky</t>
  </si>
  <si>
    <t>Cena / MJ</t>
  </si>
  <si>
    <t>Celkem</t>
  </si>
  <si>
    <t>Díl:</t>
  </si>
  <si>
    <t>721</t>
  </si>
  <si>
    <t>Vnitřní kanalizace</t>
  </si>
  <si>
    <t>721176103R00</t>
  </si>
  <si>
    <t>včetně tvarovek, objímek. Bez zednických výpomocí.</t>
  </si>
  <si>
    <t>Potrubí včetně tvarovek. Bez zednických výpomocí.</t>
  </si>
  <si>
    <t>721176105R00</t>
  </si>
  <si>
    <t>721153205R00</t>
  </si>
  <si>
    <t>včetně tvarovek. Bez zednických výpomocí.</t>
  </si>
  <si>
    <t>Potrubí včetně tvarovek a elektrospojek. Bez zednických výpomocí.</t>
  </si>
  <si>
    <t>721154228R00</t>
  </si>
  <si>
    <t>včetně tvarovek, popř. elektrospojek. Bez zednických výpomocí.</t>
  </si>
  <si>
    <t>Potrubí včetně tvarovek, objímek a elektrospojek. Bez zednických výpomocí.</t>
  </si>
  <si>
    <t>Včetně pomocného lešení o výšce podlahy do 1900 mm a pro zatížení do 1,5 kPa.</t>
  </si>
  <si>
    <t>721152208R00</t>
  </si>
  <si>
    <t>včetně tvarovek, objímek, popř. elektrospojek. Bez zednických výpomocí.</t>
  </si>
  <si>
    <t>721273150RT1</t>
  </si>
  <si>
    <t>72127322</t>
  </si>
  <si>
    <t>72127325</t>
  </si>
  <si>
    <t>721371001</t>
  </si>
  <si>
    <t>998721102R00</t>
  </si>
  <si>
    <t>50 m vodorovně, měřeno od těžiště půdorysné plochy skládky do těžiště půdorysné plochy objektu</t>
  </si>
  <si>
    <t xml:space="preserve">Hmotnosti z položek s pořadovými čísly: : </t>
  </si>
  <si>
    <t xml:space="preserve">1,2,3,4,5,6, : </t>
  </si>
  <si>
    <t>Součet: : 0,05751</t>
  </si>
  <si>
    <t>M23</t>
  </si>
  <si>
    <t>Montáže potrubí</t>
  </si>
  <si>
    <t>7211761085</t>
  </si>
  <si>
    <t>Odkaz na mn. položky pořadí 1 : 28,50000</t>
  </si>
  <si>
    <t>Odkaz na mn. položky pořadí 2 : 4,00000</t>
  </si>
  <si>
    <t>892561111R00</t>
  </si>
  <si>
    <t>vodou nebo vzduchem,</t>
  </si>
  <si>
    <t>Odkaz na mn. položky pořadí 3 : 17,00000</t>
  </si>
  <si>
    <t>Odkaz na mn. položky pořadí 4 : 9,50000</t>
  </si>
  <si>
    <t>Odkaz na mn. položky pořadí 5 : 3,50000</t>
  </si>
  <si>
    <t>721171808R00</t>
  </si>
  <si>
    <t>odpadního nebo připojovacího,</t>
  </si>
  <si>
    <t>ON</t>
  </si>
  <si>
    <t>28101088</t>
  </si>
  <si>
    <t>Ceník</t>
  </si>
  <si>
    <t>800-721</t>
  </si>
  <si>
    <t>RTS 22/ I</t>
  </si>
  <si>
    <t>Vlastní</t>
  </si>
  <si>
    <t>827-1</t>
  </si>
  <si>
    <t>Cen. soustava</t>
  </si>
  <si>
    <t>722</t>
  </si>
  <si>
    <t>Vnitřní vodovod</t>
  </si>
  <si>
    <t>722172311R00</t>
  </si>
  <si>
    <t>včetně tvarovek, bez zednických výpomocí</t>
  </si>
  <si>
    <t>Potrubí včetně tvarovek a zednických výpomocí.</t>
  </si>
  <si>
    <t>722172312R00</t>
  </si>
  <si>
    <t>722172313R00</t>
  </si>
  <si>
    <t>722172314R00</t>
  </si>
  <si>
    <t>767885005</t>
  </si>
  <si>
    <t>767885006</t>
  </si>
  <si>
    <t>767885007</t>
  </si>
  <si>
    <t>283771025R</t>
  </si>
  <si>
    <t>283771026R</t>
  </si>
  <si>
    <t>28377108R</t>
  </si>
  <si>
    <t>2837711522R</t>
  </si>
  <si>
    <t>283771092R</t>
  </si>
  <si>
    <t>283771127R</t>
  </si>
  <si>
    <t>2837711523R</t>
  </si>
  <si>
    <t>28377120R</t>
  </si>
  <si>
    <t>283771128R</t>
  </si>
  <si>
    <t>2837711524R</t>
  </si>
  <si>
    <t>283771253R</t>
  </si>
  <si>
    <t>283771094R</t>
  </si>
  <si>
    <t>230330092</t>
  </si>
  <si>
    <t>Odkaz na mn. položky pořadí 8 : 22,10000</t>
  </si>
  <si>
    <t>Odkaz na mn. položky pořadí 9 : 33,00000</t>
  </si>
  <si>
    <t>Odkaz na mn. položky pořadí 10 : 15,00000</t>
  </si>
  <si>
    <t>Odkaz na mn. položky pořadí 11 : 2,00000</t>
  </si>
  <si>
    <t>Odkaz na mn. položky pořadí 15 : 14,00000</t>
  </si>
  <si>
    <t>Odkaz na mn. položky pořadí 16 : 14,00000</t>
  </si>
  <si>
    <t>Odkaz na mn. položky pořadí 17 : 8,00000</t>
  </si>
  <si>
    <t>Odkaz na mn. položky pořadí 18 : 8,00000</t>
  </si>
  <si>
    <t>Odkaz na mn. položky pořadí 19 : 7,00000</t>
  </si>
  <si>
    <t xml:space="preserve">ks    </t>
  </si>
  <si>
    <t>721221301</t>
  </si>
  <si>
    <t>998722102R00</t>
  </si>
  <si>
    <t>vodorovně do 50 m</t>
  </si>
  <si>
    <t xml:space="preserve">1,2,3,4,8,9,10,11,12,13,14,15,16,17,18,19,21, : </t>
  </si>
  <si>
    <t>Součet: : 0,66971</t>
  </si>
  <si>
    <t>734</t>
  </si>
  <si>
    <t>Armatury</t>
  </si>
  <si>
    <t>55141103R</t>
  </si>
  <si>
    <t>55141111R</t>
  </si>
  <si>
    <t>55141105R</t>
  </si>
  <si>
    <t>722237121R00</t>
  </si>
  <si>
    <t>722237124R00</t>
  </si>
  <si>
    <t>722237621R00</t>
  </si>
  <si>
    <t>722237623R00</t>
  </si>
  <si>
    <t>734295321R00</t>
  </si>
  <si>
    <t>998734103R00</t>
  </si>
  <si>
    <t xml:space="preserve">27,28,29,30,31,32,33,34, : </t>
  </si>
  <si>
    <t>Součet: : 0,01085</t>
  </si>
  <si>
    <t>901</t>
  </si>
  <si>
    <t>Vnitřní vodovod - ostatní</t>
  </si>
  <si>
    <t>722265114R00</t>
  </si>
  <si>
    <t>722265164R00</t>
  </si>
  <si>
    <t>7351622</t>
  </si>
  <si>
    <t>pro max. 50 m topného kabelu</t>
  </si>
  <si>
    <t>včetně kabelového senzoru</t>
  </si>
  <si>
    <t>7351620</t>
  </si>
  <si>
    <t>Výkon: 12W/m při 70°C</t>
  </si>
  <si>
    <t>7351621</t>
  </si>
  <si>
    <t xml:space="preserve">36,37,38,39,40, : </t>
  </si>
  <si>
    <t>Součet: : 0,15252</t>
  </si>
  <si>
    <t>722280106R00</t>
  </si>
  <si>
    <t>Včetně dodávky vody, uzavření a zabezpečení konců potrubí.</t>
  </si>
  <si>
    <t>Odkaz na mn. položky pořadí 1 : 55,00000</t>
  </si>
  <si>
    <t>Odkaz na mn. položky pořadí 2 : 36,50000</t>
  </si>
  <si>
    <t>Odkaz na mn. položky pořadí 3 : 30,00000</t>
  </si>
  <si>
    <t>722280107R00</t>
  </si>
  <si>
    <t>Odkaz na mn. položky pořadí 4 : 14,00000</t>
  </si>
  <si>
    <t>722290234R00</t>
  </si>
  <si>
    <t>Včetně dodání desinfekčního prostředku.</t>
  </si>
  <si>
    <t>722170804R00</t>
  </si>
  <si>
    <t>SPCM</t>
  </si>
  <si>
    <t>800-731</t>
  </si>
  <si>
    <t>Vestavné nouzové LED svítidlo, 90x90mm, baterie 1h; typ N</t>
  </si>
  <si>
    <t>Vestavné LED svítidlo do rastrového podhledu 600x600mm, 4000K, S.H. +3,000, 30W; typ A</t>
  </si>
  <si>
    <t>Zavěšená LED trubice T8 1200 mm na lankovém závěsu, 4000K, vertikální S.H. +2,500, horizontální S.H. +2,700 /+3,500, 24W; typ B1</t>
  </si>
  <si>
    <t>Vestavné LED svítidlo, downlight čtvercový, 155x155mm, 4000K, S.H. +3,000, 12W; typ C</t>
  </si>
  <si>
    <r>
      <t xml:space="preserve">Závěsné LED svítidlo, </t>
    </r>
    <r>
      <rPr>
        <sz val="11"/>
        <rFont val="Arial"/>
        <family val="2"/>
      </rPr>
      <t>Ø</t>
    </r>
    <r>
      <rPr>
        <sz val="11"/>
        <rFont val="Arial"/>
        <family val="2"/>
      </rPr>
      <t>120x420mm, skleněné stínidlo opál mat, 4000K, S.H. +2,000, 41W; typ D</t>
    </r>
  </si>
  <si>
    <t>Výměna sv. zdroje LED žárovka E27 15,5W ve stávajícím nástěnném svítidle, IP20, S.H. +2,200; typ E</t>
  </si>
  <si>
    <t>Přisazené nouzové LED svítidlo s piktogramem, baterie 1h; typ NP</t>
  </si>
  <si>
    <t>Přisazený LED pásek s difuzorem, IP66  
v interiéru v podhledové nice, S.H. +3,000
v exteriéru v ocelovém U profilu, S.H. +2,200, 14,4W/m; typ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</si>
</sst>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0.0"/>
    <numFmt numFmtId="165" formatCode="#,##0.00000"/>
    <numFmt numFmtId="166" formatCode="#,##0.0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theme="1"/>
      <name val="Arial"/>
      <family val="2"/>
    </font>
    <font>
      <sz val="8"/>
      <name val="Calibri"/>
      <family val="2"/>
      <scheme val="minor"/>
    </font>
    <font>
      <sz val="10"/>
      <name val="Helv"/>
      <family val="2"/>
    </font>
    <font>
      <sz val="11"/>
      <name val="Arial CE"/>
      <family val="2"/>
    </font>
    <font>
      <sz val="11"/>
      <color indexed="8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8"/>
      <name val="Arial"/>
      <family val="2"/>
    </font>
    <font>
      <b/>
      <sz val="10"/>
      <name val="Arial CE"/>
      <family val="2"/>
    </font>
    <font>
      <sz val="8"/>
      <color indexed="17"/>
      <name val="Arial CE"/>
      <family val="2"/>
    </font>
    <font>
      <sz val="8"/>
      <color indexed="12"/>
      <name val="Arial CE"/>
      <family val="2"/>
    </font>
    <font>
      <sz val="9"/>
      <name val="Tahoma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/>
      <right style="medium"/>
      <top style="hair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double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 style="medium"/>
      <right style="thin"/>
      <top style="thin"/>
      <bottom/>
    </border>
    <border>
      <left/>
      <right/>
      <top style="double">
        <color rgb="FF000000"/>
      </top>
      <bottom style="medium">
        <color rgb="FF000000"/>
      </bottom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>
        <color rgb="FF000000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medium">
        <color rgb="FF000000"/>
      </right>
      <top style="hair">
        <color rgb="FF969696"/>
      </top>
      <bottom style="hair">
        <color rgb="FF969696"/>
      </bottom>
    </border>
    <border>
      <left/>
      <right style="medium">
        <color rgb="FF000000"/>
      </right>
      <top style="double">
        <color rgb="FF000000"/>
      </top>
      <bottom style="medium">
        <color rgb="FF000000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/>
      <right style="medium"/>
      <top style="double"/>
      <bottom style="medium"/>
    </border>
    <border>
      <left/>
      <right style="thin">
        <color indexed="23"/>
      </right>
      <top style="thin"/>
      <bottom style="thin"/>
    </border>
    <border>
      <left/>
      <right style="thin">
        <color indexed="23"/>
      </right>
      <top style="thin"/>
      <bottom/>
    </border>
    <border>
      <left style="medium"/>
      <right style="thin">
        <color indexed="23"/>
      </right>
      <top style="thin"/>
      <bottom style="thin"/>
    </border>
    <border>
      <left style="thin">
        <color indexed="23"/>
      </left>
      <right style="medium"/>
      <top style="thin"/>
      <bottom style="thin"/>
    </border>
    <border>
      <left style="medium"/>
      <right style="thin">
        <color indexed="23"/>
      </right>
      <top style="thin"/>
      <bottom/>
    </border>
    <border>
      <left style="thin">
        <color indexed="23"/>
      </left>
      <right style="medium"/>
      <top style="thin"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2" fillId="0" borderId="0">
      <alignment/>
      <protection/>
    </xf>
  </cellStyleXfs>
  <cellXfs count="441">
    <xf numFmtId="0" fontId="0" fillId="0" borderId="0" xfId="0"/>
    <xf numFmtId="0" fontId="2" fillId="0" borderId="0" xfId="0" applyFont="1"/>
    <xf numFmtId="0" fontId="6" fillId="0" borderId="1" xfId="20" applyFont="1" applyBorder="1" applyAlignment="1" applyProtection="1">
      <alignment horizontal="left"/>
      <protection/>
    </xf>
    <xf numFmtId="0" fontId="6" fillId="0" borderId="2" xfId="20" applyFont="1" applyBorder="1" applyAlignment="1" applyProtection="1">
      <alignment horizontal="left"/>
      <protection/>
    </xf>
    <xf numFmtId="0" fontId="6" fillId="0" borderId="3" xfId="20" applyFont="1" applyBorder="1" applyAlignment="1" applyProtection="1">
      <alignment horizontal="left"/>
      <protection/>
    </xf>
    <xf numFmtId="0" fontId="6" fillId="0" borderId="0" xfId="20" applyFont="1" applyBorder="1" applyAlignment="1" applyProtection="1">
      <alignment horizontal="left"/>
      <protection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 vertical="center"/>
    </xf>
    <xf numFmtId="0" fontId="6" fillId="0" borderId="4" xfId="20" applyFont="1" applyBorder="1" applyAlignment="1" applyProtection="1">
      <alignment vertical="center"/>
      <protection/>
    </xf>
    <xf numFmtId="0" fontId="6" fillId="0" borderId="5" xfId="20" applyFont="1" applyBorder="1" applyAlignment="1" applyProtection="1">
      <alignment vertical="center"/>
      <protection/>
    </xf>
    <xf numFmtId="0" fontId="5" fillId="2" borderId="6" xfId="20" applyFont="1" applyFill="1" applyBorder="1" applyAlignment="1" applyProtection="1">
      <alignment vertical="center"/>
      <protection/>
    </xf>
    <xf numFmtId="0" fontId="2" fillId="2" borderId="7" xfId="0" applyFont="1" applyFill="1" applyBorder="1"/>
    <xf numFmtId="0" fontId="6" fillId="0" borderId="8" xfId="20" applyFont="1" applyBorder="1" applyAlignment="1" applyProtection="1">
      <alignment vertical="center"/>
      <protection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5" xfId="0" applyFont="1" applyBorder="1"/>
    <xf numFmtId="0" fontId="6" fillId="0" borderId="4" xfId="20" applyFont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right"/>
    </xf>
    <xf numFmtId="0" fontId="6" fillId="0" borderId="9" xfId="20" applyFont="1" applyBorder="1" applyAlignment="1" applyProtection="1">
      <alignment horizontal="left"/>
      <protection/>
    </xf>
    <xf numFmtId="0" fontId="6" fillId="0" borderId="11" xfId="20" applyFont="1" applyBorder="1" applyAlignment="1" applyProtection="1">
      <alignment horizontal="left"/>
      <protection/>
    </xf>
    <xf numFmtId="0" fontId="6" fillId="0" borderId="10" xfId="20" applyFont="1" applyBorder="1" applyAlignment="1" applyProtection="1">
      <alignment horizontal="left" vertical="center"/>
      <protection/>
    </xf>
    <xf numFmtId="0" fontId="6" fillId="0" borderId="13" xfId="20" applyFont="1" applyBorder="1" applyAlignment="1" applyProtection="1">
      <alignment horizontal="left" vertical="top"/>
      <protection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5" fillId="2" borderId="17" xfId="2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20" xfId="20" applyFont="1" applyBorder="1" applyAlignment="1" applyProtection="1">
      <alignment horizontal="left" vertical="center"/>
      <protection/>
    </xf>
    <xf numFmtId="0" fontId="2" fillId="0" borderId="21" xfId="0" applyFont="1" applyBorder="1"/>
    <xf numFmtId="0" fontId="2" fillId="0" borderId="22" xfId="0" applyFont="1" applyBorder="1"/>
    <xf numFmtId="0" fontId="2" fillId="0" borderId="7" xfId="0" applyFont="1" applyBorder="1"/>
    <xf numFmtId="0" fontId="6" fillId="0" borderId="23" xfId="20" applyFont="1" applyBorder="1" applyAlignment="1" applyProtection="1">
      <alignment horizontal="center" vertical="center"/>
      <protection/>
    </xf>
    <xf numFmtId="0" fontId="6" fillId="0" borderId="24" xfId="2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 vertical="center" wrapText="1"/>
    </xf>
    <xf numFmtId="164" fontId="5" fillId="2" borderId="27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31" xfId="20" applyNumberFormat="1" applyFont="1" applyBorder="1" applyAlignment="1" applyProtection="1">
      <alignment horizontal="justify" vertical="center" wrapText="1"/>
      <protection/>
    </xf>
    <xf numFmtId="49" fontId="6" fillId="0" borderId="32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49" fontId="5" fillId="2" borderId="33" xfId="0" applyNumberFormat="1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/>
    </xf>
    <xf numFmtId="49" fontId="5" fillId="0" borderId="20" xfId="0" applyNumberFormat="1" applyFont="1" applyBorder="1"/>
    <xf numFmtId="49" fontId="0" fillId="0" borderId="21" xfId="0" applyNumberFormat="1" applyBorder="1" applyAlignment="1">
      <alignment wrapText="1"/>
    </xf>
    <xf numFmtId="164" fontId="0" fillId="0" borderId="21" xfId="0" applyNumberFormat="1" applyBorder="1" applyAlignment="1">
      <alignment wrapText="1"/>
    </xf>
    <xf numFmtId="2" fontId="6" fillId="2" borderId="33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4" fontId="5" fillId="2" borderId="35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2" borderId="34" xfId="0" applyNumberFormat="1" applyFont="1" applyFill="1" applyBorder="1" applyAlignment="1">
      <alignment horizontal="center" vertical="center" wrapText="1"/>
    </xf>
    <xf numFmtId="4" fontId="6" fillId="2" borderId="37" xfId="0" applyNumberFormat="1" applyFont="1" applyFill="1" applyBorder="1" applyAlignment="1">
      <alignment horizontal="center" vertical="center" wrapText="1"/>
    </xf>
    <xf numFmtId="4" fontId="0" fillId="0" borderId="21" xfId="0" applyNumberFormat="1" applyBorder="1" applyAlignment="1">
      <alignment wrapText="1"/>
    </xf>
    <xf numFmtId="4" fontId="5" fillId="0" borderId="38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6" fillId="0" borderId="39" xfId="20" applyNumberFormat="1" applyFont="1" applyBorder="1" applyAlignment="1" applyProtection="1">
      <alignment horizontal="justify" vertical="center" wrapText="1"/>
      <protection/>
    </xf>
    <xf numFmtId="4" fontId="2" fillId="0" borderId="40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2" borderId="41" xfId="0" applyNumberFormat="1" applyFont="1" applyFill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 wrapText="1"/>
    </xf>
    <xf numFmtId="0" fontId="2" fillId="0" borderId="0" xfId="0" applyFont="1" applyProtection="1">
      <protection/>
    </xf>
    <xf numFmtId="2" fontId="2" fillId="0" borderId="0" xfId="0" applyNumberFormat="1" applyFont="1" applyProtection="1">
      <protection/>
    </xf>
    <xf numFmtId="4" fontId="2" fillId="0" borderId="0" xfId="0" applyNumberFormat="1" applyFont="1" applyProtection="1">
      <protection/>
    </xf>
    <xf numFmtId="49" fontId="5" fillId="2" borderId="26" xfId="0" applyNumberFormat="1" applyFont="1" applyFill="1" applyBorder="1" applyAlignment="1" applyProtection="1">
      <alignment horizontal="center" vertical="center" wrapText="1"/>
      <protection/>
    </xf>
    <xf numFmtId="49" fontId="5" fillId="2" borderId="27" xfId="0" applyNumberFormat="1" applyFont="1" applyFill="1" applyBorder="1" applyAlignment="1" applyProtection="1">
      <alignment horizontal="center" vertical="center" wrapText="1"/>
      <protection/>
    </xf>
    <xf numFmtId="49" fontId="5" fillId="2" borderId="28" xfId="0" applyNumberFormat="1" applyFont="1" applyFill="1" applyBorder="1" applyAlignment="1" applyProtection="1">
      <alignment horizontal="center" vertical="center" wrapText="1"/>
      <protection/>
    </xf>
    <xf numFmtId="4" fontId="5" fillId="2" borderId="35" xfId="0" applyNumberFormat="1" applyFont="1" applyFill="1" applyBorder="1" applyAlignment="1" applyProtection="1">
      <alignment horizontal="center" vertical="center" wrapText="1"/>
      <protection/>
    </xf>
    <xf numFmtId="4" fontId="5" fillId="2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Border="1" applyAlignment="1" applyProtection="1">
      <alignment horizontal="center" vertical="center" wrapText="1"/>
      <protection/>
    </xf>
    <xf numFmtId="49" fontId="6" fillId="0" borderId="29" xfId="0" applyNumberFormat="1" applyFont="1" applyBorder="1" applyAlignment="1" applyProtection="1">
      <alignment horizontal="left" vertical="center" wrapText="1"/>
      <protection/>
    </xf>
    <xf numFmtId="49" fontId="6" fillId="0" borderId="30" xfId="0" applyNumberFormat="1" applyFont="1" applyBorder="1" applyAlignment="1" applyProtection="1">
      <alignment horizontal="center" vertical="center" wrapText="1"/>
      <protection/>
    </xf>
    <xf numFmtId="4" fontId="6" fillId="0" borderId="34" xfId="0" applyNumberFormat="1" applyFont="1" applyBorder="1" applyAlignment="1" applyProtection="1">
      <alignment horizontal="center" vertical="center" wrapText="1"/>
      <protection/>
    </xf>
    <xf numFmtId="4" fontId="6" fillId="0" borderId="37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32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center" vertical="center" wrapText="1"/>
      <protection/>
    </xf>
    <xf numFmtId="49" fontId="5" fillId="2" borderId="24" xfId="0" applyNumberFormat="1" applyFont="1" applyFill="1" applyBorder="1" applyAlignment="1" applyProtection="1">
      <alignment horizontal="center" vertical="center"/>
      <protection/>
    </xf>
    <xf numFmtId="0" fontId="5" fillId="2" borderId="31" xfId="0" applyFont="1" applyFill="1" applyBorder="1" applyAlignment="1" applyProtection="1">
      <alignment horizontal="left" vertical="center"/>
      <protection/>
    </xf>
    <xf numFmtId="0" fontId="6" fillId="2" borderId="31" xfId="0" applyFont="1" applyFill="1" applyBorder="1" applyAlignment="1" applyProtection="1">
      <alignment horizontal="center" vertical="center"/>
      <protection/>
    </xf>
    <xf numFmtId="2" fontId="6" fillId="2" borderId="42" xfId="0" applyNumberFormat="1" applyFont="1" applyFill="1" applyBorder="1" applyAlignment="1" applyProtection="1">
      <alignment horizontal="center" vertical="center"/>
      <protection/>
    </xf>
    <xf numFmtId="4" fontId="6" fillId="2" borderId="32" xfId="0" applyNumberFormat="1" applyFont="1" applyFill="1" applyBorder="1" applyAlignment="1" applyProtection="1">
      <alignment horizontal="center" vertical="center" wrapText="1"/>
      <protection/>
    </xf>
    <xf numFmtId="4" fontId="6" fillId="2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43" xfId="0" applyNumberFormat="1" applyFont="1" applyBorder="1" applyAlignment="1" applyProtection="1">
      <alignment horizontal="center" vertical="center" wrapText="1"/>
      <protection/>
    </xf>
    <xf numFmtId="39" fontId="6" fillId="0" borderId="37" xfId="20" applyNumberFormat="1" applyFont="1" applyBorder="1" applyAlignment="1" applyProtection="1">
      <alignment horizontal="center" vertical="center"/>
      <protection/>
    </xf>
    <xf numFmtId="2" fontId="6" fillId="2" borderId="36" xfId="0" applyNumberFormat="1" applyFont="1" applyFill="1" applyBorder="1" applyAlignment="1" applyProtection="1">
      <alignment horizontal="center" vertical="center"/>
      <protection/>
    </xf>
    <xf numFmtId="0" fontId="6" fillId="0" borderId="44" xfId="20" applyFont="1" applyBorder="1" applyAlignment="1" applyProtection="1">
      <alignment horizontal="center" vertical="center" wrapText="1"/>
      <protection/>
    </xf>
    <xf numFmtId="39" fontId="6" fillId="0" borderId="45" xfId="2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Protection="1">
      <protection/>
    </xf>
    <xf numFmtId="49" fontId="0" fillId="0" borderId="21" xfId="0" applyNumberFormat="1" applyBorder="1" applyAlignment="1" applyProtection="1">
      <alignment wrapText="1"/>
      <protection/>
    </xf>
    <xf numFmtId="4" fontId="0" fillId="0" borderId="21" xfId="0" applyNumberFormat="1" applyBorder="1" applyAlignment="1" applyProtection="1">
      <alignment wrapText="1"/>
      <protection/>
    </xf>
    <xf numFmtId="4" fontId="5" fillId="0" borderId="38" xfId="0" applyNumberFormat="1" applyFont="1" applyBorder="1" applyAlignment="1" applyProtection="1">
      <alignment horizontal="center" vertical="center" wrapText="1"/>
      <protection/>
    </xf>
    <xf numFmtId="49" fontId="6" fillId="0" borderId="39" xfId="0" applyNumberFormat="1" applyFont="1" applyBorder="1" applyAlignment="1" applyProtection="1">
      <alignment horizontal="center" vertical="center" wrapText="1"/>
      <protection/>
    </xf>
    <xf numFmtId="4" fontId="6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Protection="1">
      <protection/>
    </xf>
    <xf numFmtId="4" fontId="2" fillId="0" borderId="0" xfId="0" applyNumberFormat="1" applyFont="1" applyBorder="1" applyProtection="1">
      <protection/>
    </xf>
    <xf numFmtId="164" fontId="5" fillId="2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Border="1" applyAlignment="1" applyProtection="1">
      <alignment horizontal="center" vertical="center" wrapText="1"/>
      <protection/>
    </xf>
    <xf numFmtId="164" fontId="6" fillId="0" borderId="31" xfId="0" applyNumberFormat="1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top" shrinkToFit="1"/>
      <protection/>
    </xf>
    <xf numFmtId="164" fontId="0" fillId="0" borderId="21" xfId="0" applyNumberFormat="1" applyBorder="1" applyAlignment="1" applyProtection="1">
      <alignment wrapText="1"/>
      <protection/>
    </xf>
    <xf numFmtId="164" fontId="6" fillId="0" borderId="39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3" fillId="0" borderId="1" xfId="0" applyNumberFormat="1" applyFont="1" applyBorder="1" applyAlignment="1">
      <alignment horizontal="center" vertical="center"/>
    </xf>
    <xf numFmtId="0" fontId="6" fillId="0" borderId="6" xfId="20" applyFont="1" applyBorder="1" applyAlignment="1" applyProtection="1">
      <alignment horizontal="left" vertical="center"/>
      <protection/>
    </xf>
    <xf numFmtId="4" fontId="2" fillId="0" borderId="41" xfId="0" applyNumberFormat="1" applyFont="1" applyBorder="1" applyAlignment="1">
      <alignment horizontal="center" vertical="center"/>
    </xf>
    <xf numFmtId="0" fontId="5" fillId="0" borderId="4" xfId="20" applyFont="1" applyBorder="1" applyAlignment="1" applyProtection="1">
      <alignment vertical="center"/>
      <protection/>
    </xf>
    <xf numFmtId="0" fontId="3" fillId="0" borderId="0" xfId="0" applyFont="1" applyBorder="1"/>
    <xf numFmtId="0" fontId="2" fillId="0" borderId="8" xfId="0" applyFont="1" applyBorder="1"/>
    <xf numFmtId="0" fontId="2" fillId="0" borderId="47" xfId="0" applyFont="1" applyBorder="1"/>
    <xf numFmtId="0" fontId="2" fillId="0" borderId="48" xfId="0" applyFont="1" applyBorder="1"/>
    <xf numFmtId="0" fontId="2" fillId="0" borderId="49" xfId="0" applyFont="1" applyBorder="1"/>
    <xf numFmtId="14" fontId="2" fillId="0" borderId="0" xfId="0" applyNumberFormat="1" applyFont="1" applyBorder="1" applyAlignment="1">
      <alignment horizontal="left" vertical="center"/>
    </xf>
    <xf numFmtId="0" fontId="6" fillId="0" borderId="43" xfId="20" applyFont="1" applyBorder="1" applyAlignment="1" applyProtection="1">
      <alignment horizontal="center" vertical="center"/>
      <protection/>
    </xf>
    <xf numFmtId="4" fontId="2" fillId="0" borderId="37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1" fontId="6" fillId="0" borderId="52" xfId="0" applyNumberFormat="1" applyFont="1" applyBorder="1" applyAlignment="1">
      <alignment horizontal="center" vertical="center" wrapText="1"/>
    </xf>
    <xf numFmtId="1" fontId="6" fillId="0" borderId="53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49" fontId="5" fillId="0" borderId="55" xfId="0" applyNumberFormat="1" applyFont="1" applyBorder="1" applyAlignment="1">
      <alignment vertical="center"/>
    </xf>
    <xf numFmtId="2" fontId="6" fillId="0" borderId="24" xfId="25" applyNumberFormat="1" applyFont="1" applyBorder="1" applyAlignment="1">
      <alignment horizontal="center" vertical="center"/>
      <protection/>
    </xf>
    <xf numFmtId="2" fontId="6" fillId="0" borderId="56" xfId="25" applyNumberFormat="1" applyFont="1" applyBorder="1" applyAlignment="1">
      <alignment horizontal="center" vertical="center"/>
      <protection/>
    </xf>
    <xf numFmtId="49" fontId="6" fillId="0" borderId="57" xfId="0" applyNumberFormat="1" applyFont="1" applyBorder="1" applyAlignment="1">
      <alignment vertical="center" wrapText="1"/>
    </xf>
    <xf numFmtId="164" fontId="6" fillId="0" borderId="57" xfId="0" applyNumberFormat="1" applyFont="1" applyBorder="1" applyAlignment="1">
      <alignment vertical="center" wrapText="1"/>
    </xf>
    <xf numFmtId="49" fontId="6" fillId="0" borderId="34" xfId="0" applyNumberFormat="1" applyFont="1" applyBorder="1" applyAlignment="1" applyProtection="1">
      <alignment horizontal="center" vertical="center" wrapText="1"/>
      <protection/>
    </xf>
    <xf numFmtId="164" fontId="6" fillId="0" borderId="33" xfId="0" applyNumberFormat="1" applyFont="1" applyBorder="1" applyAlignment="1" applyProtection="1">
      <alignment horizontal="center" vertical="center" wrapText="1"/>
      <protection/>
    </xf>
    <xf numFmtId="49" fontId="5" fillId="2" borderId="23" xfId="0" applyNumberFormat="1" applyFont="1" applyFill="1" applyBorder="1" applyAlignment="1" applyProtection="1">
      <alignment horizontal="center" vertical="center" wrapText="1"/>
      <protection/>
    </xf>
    <xf numFmtId="49" fontId="5" fillId="2" borderId="29" xfId="0" applyNumberFormat="1" applyFont="1" applyFill="1" applyBorder="1" applyAlignment="1" applyProtection="1">
      <alignment horizontal="center" vertical="center" wrapText="1"/>
      <protection/>
    </xf>
    <xf numFmtId="49" fontId="5" fillId="2" borderId="30" xfId="0" applyNumberFormat="1" applyFont="1" applyFill="1" applyBorder="1" applyAlignment="1" applyProtection="1">
      <alignment horizontal="center" vertical="center" wrapText="1"/>
      <protection/>
    </xf>
    <xf numFmtId="164" fontId="5" fillId="2" borderId="29" xfId="0" applyNumberFormat="1" applyFont="1" applyFill="1" applyBorder="1" applyAlignment="1" applyProtection="1">
      <alignment horizontal="center" vertical="center" wrapText="1"/>
      <protection/>
    </xf>
    <xf numFmtId="4" fontId="5" fillId="2" borderId="29" xfId="0" applyNumberFormat="1" applyFont="1" applyFill="1" applyBorder="1" applyAlignment="1" applyProtection="1">
      <alignment horizontal="center" vertical="center" wrapText="1"/>
      <protection/>
    </xf>
    <xf numFmtId="4" fontId="5" fillId="2" borderId="40" xfId="0" applyNumberFormat="1" applyFont="1" applyFill="1" applyBorder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8" xfId="20" applyNumberFormat="1" applyFont="1" applyBorder="1" applyAlignment="1" applyProtection="1">
      <alignment horizontal="center" vertical="center"/>
      <protection/>
    </xf>
    <xf numFmtId="2" fontId="6" fillId="0" borderId="43" xfId="25" applyNumberFormat="1" applyFont="1" applyBorder="1" applyAlignment="1">
      <alignment horizontal="center" vertical="center"/>
      <protection/>
    </xf>
    <xf numFmtId="2" fontId="6" fillId="0" borderId="24" xfId="25" applyNumberFormat="1" applyFont="1" applyBorder="1" applyAlignment="1">
      <alignment horizontal="center" vertical="center"/>
      <protection/>
    </xf>
    <xf numFmtId="0" fontId="6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31" xfId="25" applyFont="1" applyBorder="1" applyAlignment="1">
      <alignment horizontal="center" vertical="center"/>
      <protection/>
    </xf>
    <xf numFmtId="0" fontId="6" fillId="0" borderId="33" xfId="25" applyFont="1" applyBorder="1" applyAlignment="1">
      <alignment horizontal="center" vertical="center"/>
      <protection/>
    </xf>
    <xf numFmtId="2" fontId="6" fillId="0" borderId="60" xfId="25" applyNumberFormat="1" applyFont="1" applyBorder="1" applyAlignment="1">
      <alignment horizontal="center" vertical="center"/>
      <protection/>
    </xf>
    <xf numFmtId="4" fontId="6" fillId="0" borderId="36" xfId="24" applyNumberFormat="1" applyFont="1" applyBorder="1" applyAlignment="1" applyProtection="1">
      <alignment horizontal="center" vertical="center"/>
      <protection/>
    </xf>
    <xf numFmtId="4" fontId="6" fillId="0" borderId="57" xfId="0" applyNumberFormat="1" applyFont="1" applyBorder="1" applyAlignment="1">
      <alignment horizontal="center" vertical="center" wrapText="1"/>
    </xf>
    <xf numFmtId="4" fontId="5" fillId="0" borderId="38" xfId="24" applyNumberFormat="1" applyFont="1" applyFill="1" applyBorder="1" applyAlignment="1" applyProtection="1">
      <alignment horizontal="center" vertical="center"/>
      <protection/>
    </xf>
    <xf numFmtId="4" fontId="6" fillId="0" borderId="36" xfId="24" applyNumberFormat="1" applyFont="1" applyBorder="1" applyAlignment="1" applyProtection="1">
      <alignment horizontal="center" vertical="center"/>
      <protection/>
    </xf>
    <xf numFmtId="0" fontId="6" fillId="0" borderId="31" xfId="0" applyFont="1" applyBorder="1" applyAlignment="1">
      <alignment horizontal="left" vertical="center" wrapText="1"/>
    </xf>
    <xf numFmtId="0" fontId="6" fillId="0" borderId="31" xfId="25" applyFont="1" applyBorder="1" applyAlignment="1">
      <alignment vertical="center"/>
      <protection/>
    </xf>
    <xf numFmtId="0" fontId="6" fillId="0" borderId="31" xfId="0" applyFont="1" applyBorder="1" applyAlignment="1">
      <alignment horizontal="center" vertical="center"/>
    </xf>
    <xf numFmtId="0" fontId="6" fillId="3" borderId="31" xfId="0" applyFont="1" applyFill="1" applyBorder="1" applyAlignment="1" applyProtection="1">
      <alignment horizontal="left" vertical="center" wrapText="1"/>
      <protection locked="0"/>
    </xf>
    <xf numFmtId="0" fontId="6" fillId="3" borderId="31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left" vertical="center" wrapText="1"/>
    </xf>
    <xf numFmtId="0" fontId="6" fillId="3" borderId="31" xfId="25" applyFont="1" applyFill="1" applyBorder="1" applyAlignment="1">
      <alignment vertical="center"/>
      <protection/>
    </xf>
    <xf numFmtId="0" fontId="10" fillId="3" borderId="31" xfId="0" applyFont="1" applyFill="1" applyBorder="1" applyAlignment="1">
      <alignment vertical="center" wrapText="1"/>
    </xf>
    <xf numFmtId="0" fontId="6" fillId="3" borderId="44" xfId="0" applyFont="1" applyFill="1" applyBorder="1" applyAlignment="1">
      <alignment horizontal="left" vertical="center" wrapText="1"/>
    </xf>
    <xf numFmtId="0" fontId="6" fillId="3" borderId="44" xfId="25" applyFont="1" applyFill="1" applyBorder="1" applyAlignment="1">
      <alignment vertical="center"/>
      <protection/>
    </xf>
    <xf numFmtId="0" fontId="6" fillId="3" borderId="44" xfId="0" applyFont="1" applyFill="1" applyBorder="1" applyAlignment="1">
      <alignment horizontal="center" vertical="center"/>
    </xf>
    <xf numFmtId="4" fontId="6" fillId="0" borderId="45" xfId="24" applyNumberFormat="1" applyFont="1" applyBorder="1" applyAlignment="1" applyProtection="1">
      <alignment horizontal="center" vertical="center"/>
      <protection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/>
    </xf>
    <xf numFmtId="4" fontId="6" fillId="0" borderId="37" xfId="24" applyNumberFormat="1" applyFont="1" applyBorder="1" applyAlignment="1" applyProtection="1">
      <alignment horizontal="center" vertical="center"/>
      <protection/>
    </xf>
    <xf numFmtId="2" fontId="5" fillId="2" borderId="24" xfId="25" applyNumberFormat="1" applyFont="1" applyFill="1" applyBorder="1" applyAlignment="1">
      <alignment horizontal="center" vertical="center"/>
      <protection/>
    </xf>
    <xf numFmtId="0" fontId="5" fillId="2" borderId="31" xfId="0" applyFont="1" applyFill="1" applyBorder="1" applyAlignment="1">
      <alignment horizontal="left" vertical="center" wrapText="1"/>
    </xf>
    <xf numFmtId="0" fontId="6" fillId="2" borderId="31" xfId="25" applyFont="1" applyFill="1" applyBorder="1" applyAlignment="1">
      <alignment vertical="center"/>
      <protection/>
    </xf>
    <xf numFmtId="0" fontId="6" fillId="2" borderId="31" xfId="0" applyFont="1" applyFill="1" applyBorder="1" applyAlignment="1">
      <alignment horizontal="center" vertical="center"/>
    </xf>
    <xf numFmtId="4" fontId="6" fillId="2" borderId="31" xfId="25" applyNumberFormat="1" applyFont="1" applyFill="1" applyBorder="1" applyAlignment="1">
      <alignment horizontal="center" vertical="center"/>
      <protection/>
    </xf>
    <xf numFmtId="4" fontId="6" fillId="2" borderId="36" xfId="24" applyNumberFormat="1" applyFont="1" applyFill="1" applyBorder="1" applyAlignment="1" applyProtection="1">
      <alignment horizontal="center" vertical="center"/>
      <protection/>
    </xf>
    <xf numFmtId="2" fontId="6" fillId="0" borderId="56" xfId="25" applyNumberFormat="1" applyFont="1" applyBorder="1" applyAlignment="1">
      <alignment horizontal="center" vertical="center"/>
      <protection/>
    </xf>
    <xf numFmtId="0" fontId="6" fillId="0" borderId="44" xfId="0" applyFont="1" applyBorder="1" applyAlignment="1">
      <alignment horizontal="left" vertical="center" wrapText="1"/>
    </xf>
    <xf numFmtId="0" fontId="6" fillId="0" borderId="44" xfId="25" applyFont="1" applyBorder="1" applyAlignment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4" fontId="6" fillId="0" borderId="45" xfId="24" applyNumberFormat="1" applyFont="1" applyBorder="1" applyAlignment="1" applyProtection="1">
      <alignment horizontal="center" vertical="center"/>
      <protection/>
    </xf>
    <xf numFmtId="4" fontId="6" fillId="2" borderId="31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 applyProtection="1">
      <alignment wrapText="1"/>
      <protection/>
    </xf>
    <xf numFmtId="164" fontId="0" fillId="0" borderId="21" xfId="0" applyNumberFormat="1" applyFont="1" applyBorder="1" applyAlignment="1" applyProtection="1">
      <alignment wrapText="1"/>
      <protection/>
    </xf>
    <xf numFmtId="4" fontId="0" fillId="0" borderId="21" xfId="0" applyNumberFormat="1" applyFont="1" applyBorder="1" applyAlignment="1" applyProtection="1">
      <alignment vertical="center" wrapText="1"/>
      <protection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top" wrapText="1"/>
    </xf>
    <xf numFmtId="0" fontId="6" fillId="0" borderId="6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4" fontId="10" fillId="0" borderId="63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top" wrapText="1"/>
    </xf>
    <xf numFmtId="0" fontId="6" fillId="0" borderId="65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left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2" fontId="6" fillId="0" borderId="67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5" fillId="2" borderId="31" xfId="0" applyFont="1" applyFill="1" applyBorder="1" applyAlignment="1" applyProtection="1">
      <alignment horizontal="left" vertical="center"/>
      <protection/>
    </xf>
    <xf numFmtId="0" fontId="6" fillId="2" borderId="31" xfId="0" applyFont="1" applyFill="1" applyBorder="1" applyAlignment="1" applyProtection="1">
      <alignment horizontal="center" vertical="center"/>
      <protection/>
    </xf>
    <xf numFmtId="2" fontId="6" fillId="2" borderId="31" xfId="0" applyNumberFormat="1" applyFont="1" applyFill="1" applyBorder="1" applyAlignment="1" applyProtection="1">
      <alignment horizontal="center" vertical="center"/>
      <protection/>
    </xf>
    <xf numFmtId="4" fontId="6" fillId="2" borderId="31" xfId="0" applyNumberFormat="1" applyFont="1" applyFill="1" applyBorder="1" applyAlignment="1" applyProtection="1">
      <alignment horizontal="center" vertical="center" wrapText="1"/>
      <protection/>
    </xf>
    <xf numFmtId="4" fontId="6" fillId="2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70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6" fillId="0" borderId="71" xfId="0" applyFont="1" applyBorder="1" applyAlignment="1">
      <alignment horizontal="left" vertical="top" wrapText="1"/>
    </xf>
    <xf numFmtId="0" fontId="6" fillId="0" borderId="71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Fill="1" applyBorder="1" applyAlignment="1">
      <alignment horizontal="left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" fontId="6" fillId="0" borderId="52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14" fontId="2" fillId="0" borderId="4" xfId="0" applyNumberFormat="1" applyFont="1" applyBorder="1"/>
    <xf numFmtId="0" fontId="6" fillId="0" borderId="65" xfId="0" applyFont="1" applyBorder="1" applyAlignment="1">
      <alignment horizontal="left" vertical="center" wrapText="1"/>
    </xf>
    <xf numFmtId="0" fontId="12" fillId="0" borderId="0" xfId="26">
      <alignment/>
      <protection/>
    </xf>
    <xf numFmtId="0" fontId="12" fillId="0" borderId="0" xfId="26" applyAlignment="1">
      <alignment horizontal="left" vertical="center"/>
      <protection/>
    </xf>
    <xf numFmtId="0" fontId="12" fillId="0" borderId="0" xfId="26" applyAlignment="1">
      <alignment vertical="center"/>
      <protection/>
    </xf>
    <xf numFmtId="0" fontId="12" fillId="0" borderId="72" xfId="26" applyBorder="1" applyAlignment="1">
      <alignment vertical="center"/>
      <protection/>
    </xf>
    <xf numFmtId="0" fontId="17" fillId="0" borderId="0" xfId="26" applyFont="1" applyAlignment="1">
      <alignment horizontal="center" vertical="center"/>
      <protection/>
    </xf>
    <xf numFmtId="0" fontId="12" fillId="0" borderId="0" xfId="26" applyAlignment="1">
      <alignment horizontal="center" vertical="center" wrapText="1"/>
      <protection/>
    </xf>
    <xf numFmtId="0" fontId="17" fillId="0" borderId="73" xfId="26" applyFont="1" applyBorder="1" applyAlignment="1">
      <alignment horizontal="center" vertical="center" wrapText="1"/>
      <protection/>
    </xf>
    <xf numFmtId="0" fontId="17" fillId="0" borderId="74" xfId="26" applyFont="1" applyBorder="1" applyAlignment="1">
      <alignment horizontal="center" vertical="center" wrapText="1"/>
      <protection/>
    </xf>
    <xf numFmtId="0" fontId="17" fillId="0" borderId="75" xfId="26" applyFont="1" applyBorder="1" applyAlignment="1">
      <alignment horizontal="center" vertical="center" wrapText="1"/>
      <protection/>
    </xf>
    <xf numFmtId="0" fontId="12" fillId="0" borderId="76" xfId="26" applyBorder="1" applyAlignment="1">
      <alignment vertical="center"/>
      <protection/>
    </xf>
    <xf numFmtId="165" fontId="18" fillId="0" borderId="72" xfId="26" applyNumberFormat="1" applyFont="1" applyBorder="1">
      <alignment/>
      <protection/>
    </xf>
    <xf numFmtId="165" fontId="18" fillId="0" borderId="77" xfId="26" applyNumberFormat="1" applyFont="1" applyBorder="1">
      <alignment/>
      <protection/>
    </xf>
    <xf numFmtId="4" fontId="19" fillId="0" borderId="0" xfId="26" applyNumberFormat="1" applyFont="1" applyAlignment="1">
      <alignment vertical="center"/>
      <protection/>
    </xf>
    <xf numFmtId="0" fontId="20" fillId="0" borderId="0" xfId="26" applyFont="1">
      <alignment/>
      <protection/>
    </xf>
    <xf numFmtId="0" fontId="20" fillId="0" borderId="0" xfId="26" applyFont="1" applyAlignment="1">
      <alignment horizontal="left"/>
      <protection/>
    </xf>
    <xf numFmtId="0" fontId="20" fillId="0" borderId="78" xfId="26" applyFont="1" applyBorder="1">
      <alignment/>
      <protection/>
    </xf>
    <xf numFmtId="165" fontId="20" fillId="0" borderId="0" xfId="26" applyNumberFormat="1" applyFont="1">
      <alignment/>
      <protection/>
    </xf>
    <xf numFmtId="165" fontId="20" fillId="0" borderId="79" xfId="26" applyNumberFormat="1" applyFont="1" applyBorder="1">
      <alignment/>
      <protection/>
    </xf>
    <xf numFmtId="0" fontId="20" fillId="0" borderId="0" xfId="26" applyFont="1" applyAlignment="1">
      <alignment horizontal="center"/>
      <protection/>
    </xf>
    <xf numFmtId="4" fontId="20" fillId="0" borderId="0" xfId="26" applyNumberFormat="1" applyFont="1" applyAlignment="1">
      <alignment vertical="center"/>
      <protection/>
    </xf>
    <xf numFmtId="0" fontId="14" fillId="0" borderId="80" xfId="26" applyFont="1" applyBorder="1" applyAlignment="1">
      <alignment horizontal="center" vertical="center"/>
      <protection/>
    </xf>
    <xf numFmtId="49" fontId="14" fillId="0" borderId="80" xfId="26" applyNumberFormat="1" applyFont="1" applyBorder="1" applyAlignment="1">
      <alignment horizontal="left" vertical="center" wrapText="1"/>
      <protection/>
    </xf>
    <xf numFmtId="0" fontId="14" fillId="0" borderId="80" xfId="26" applyFont="1" applyBorder="1" applyAlignment="1">
      <alignment horizontal="left" vertical="center" wrapText="1"/>
      <protection/>
    </xf>
    <xf numFmtId="0" fontId="14" fillId="0" borderId="80" xfId="26" applyFont="1" applyBorder="1" applyAlignment="1">
      <alignment horizontal="center" vertical="center" wrapText="1"/>
      <protection/>
    </xf>
    <xf numFmtId="166" fontId="14" fillId="0" borderId="80" xfId="26" applyNumberFormat="1" applyFont="1" applyBorder="1" applyAlignment="1">
      <alignment vertical="center"/>
      <protection/>
    </xf>
    <xf numFmtId="0" fontId="17" fillId="0" borderId="78" xfId="26" applyFont="1" applyBorder="1" applyAlignment="1">
      <alignment horizontal="left" vertical="center"/>
      <protection/>
    </xf>
    <xf numFmtId="165" fontId="17" fillId="0" borderId="0" xfId="26" applyNumberFormat="1" applyFont="1" applyAlignment="1">
      <alignment vertical="center"/>
      <protection/>
    </xf>
    <xf numFmtId="165" fontId="17" fillId="0" borderId="79" xfId="26" applyNumberFormat="1" applyFont="1" applyBorder="1" applyAlignment="1">
      <alignment vertical="center"/>
      <protection/>
    </xf>
    <xf numFmtId="0" fontId="14" fillId="0" borderId="0" xfId="26" applyFont="1" applyAlignment="1">
      <alignment horizontal="left" vertical="center"/>
      <protection/>
    </xf>
    <xf numFmtId="4" fontId="12" fillId="0" borderId="0" xfId="26" applyNumberFormat="1" applyAlignment="1">
      <alignment vertical="center"/>
      <protection/>
    </xf>
    <xf numFmtId="0" fontId="12" fillId="0" borderId="78" xfId="26" applyBorder="1" applyAlignment="1">
      <alignment vertical="center"/>
      <protection/>
    </xf>
    <xf numFmtId="0" fontId="12" fillId="0" borderId="79" xfId="26" applyBorder="1" applyAlignment="1">
      <alignment vertical="center"/>
      <protection/>
    </xf>
    <xf numFmtId="0" fontId="23" fillId="0" borderId="0" xfId="26" applyFont="1" applyAlignment="1">
      <alignment vertical="center"/>
      <protection/>
    </xf>
    <xf numFmtId="0" fontId="23" fillId="0" borderId="0" xfId="26" applyFont="1" applyAlignment="1">
      <alignment horizontal="left" vertical="center"/>
      <protection/>
    </xf>
    <xf numFmtId="0" fontId="23" fillId="0" borderId="78" xfId="26" applyFont="1" applyBorder="1" applyAlignment="1">
      <alignment vertical="center"/>
      <protection/>
    </xf>
    <xf numFmtId="0" fontId="23" fillId="0" borderId="79" xfId="26" applyFont="1" applyBorder="1" applyAlignment="1">
      <alignment vertical="center"/>
      <protection/>
    </xf>
    <xf numFmtId="0" fontId="24" fillId="0" borderId="0" xfId="26" applyFont="1" applyAlignment="1">
      <alignment vertical="center"/>
      <protection/>
    </xf>
    <xf numFmtId="0" fontId="24" fillId="0" borderId="0" xfId="26" applyFont="1" applyAlignment="1">
      <alignment horizontal="left" vertical="center"/>
      <protection/>
    </xf>
    <xf numFmtId="0" fontId="24" fillId="0" borderId="78" xfId="26" applyFont="1" applyBorder="1" applyAlignment="1">
      <alignment vertical="center"/>
      <protection/>
    </xf>
    <xf numFmtId="0" fontId="24" fillId="0" borderId="79" xfId="26" applyFont="1" applyBorder="1" applyAlignment="1">
      <alignment vertical="center"/>
      <protection/>
    </xf>
    <xf numFmtId="0" fontId="25" fillId="0" borderId="80" xfId="26" applyFont="1" applyBorder="1" applyAlignment="1">
      <alignment horizontal="center" vertical="center"/>
      <protection/>
    </xf>
    <xf numFmtId="49" fontId="25" fillId="0" borderId="80" xfId="26" applyNumberFormat="1" applyFont="1" applyBorder="1" applyAlignment="1">
      <alignment horizontal="left" vertical="center" wrapText="1"/>
      <protection/>
    </xf>
    <xf numFmtId="0" fontId="25" fillId="0" borderId="80" xfId="26" applyFont="1" applyBorder="1" applyAlignment="1">
      <alignment horizontal="left" vertical="center" wrapText="1"/>
      <protection/>
    </xf>
    <xf numFmtId="0" fontId="25" fillId="0" borderId="80" xfId="26" applyFont="1" applyBorder="1" applyAlignment="1">
      <alignment horizontal="center" vertical="center" wrapText="1"/>
      <protection/>
    </xf>
    <xf numFmtId="166" fontId="25" fillId="0" borderId="80" xfId="26" applyNumberFormat="1" applyFont="1" applyBorder="1" applyAlignment="1">
      <alignment vertical="center"/>
      <protection/>
    </xf>
    <xf numFmtId="0" fontId="25" fillId="0" borderId="78" xfId="26" applyFont="1" applyBorder="1" applyAlignment="1">
      <alignment horizontal="left" vertical="center"/>
      <protection/>
    </xf>
    <xf numFmtId="0" fontId="25" fillId="0" borderId="0" xfId="26" applyFont="1" applyAlignment="1">
      <alignment horizontal="center" vertical="center"/>
      <protection/>
    </xf>
    <xf numFmtId="0" fontId="17" fillId="0" borderId="81" xfId="26" applyFont="1" applyBorder="1" applyAlignment="1">
      <alignment horizontal="left" vertical="center"/>
      <protection/>
    </xf>
    <xf numFmtId="0" fontId="17" fillId="0" borderId="82" xfId="26" applyFont="1" applyBorder="1" applyAlignment="1">
      <alignment horizontal="center" vertical="center"/>
      <protection/>
    </xf>
    <xf numFmtId="165" fontId="17" fillId="0" borderId="82" xfId="26" applyNumberFormat="1" applyFont="1" applyBorder="1" applyAlignment="1">
      <alignment vertical="center"/>
      <protection/>
    </xf>
    <xf numFmtId="165" fontId="17" fillId="0" borderId="83" xfId="26" applyNumberFormat="1" applyFont="1" applyBorder="1" applyAlignment="1">
      <alignment vertical="center"/>
      <protection/>
    </xf>
    <xf numFmtId="0" fontId="20" fillId="0" borderId="84" xfId="26" applyFont="1" applyBorder="1">
      <alignment/>
      <protection/>
    </xf>
    <xf numFmtId="0" fontId="20" fillId="0" borderId="0" xfId="26" applyFont="1" applyBorder="1" applyAlignment="1">
      <alignment horizontal="left"/>
      <protection/>
    </xf>
    <xf numFmtId="0" fontId="15" fillId="0" borderId="0" xfId="26" applyFont="1" applyBorder="1" applyAlignment="1">
      <alignment horizontal="left"/>
      <protection/>
    </xf>
    <xf numFmtId="0" fontId="20" fillId="0" borderId="0" xfId="26" applyFont="1" applyBorder="1">
      <alignment/>
      <protection/>
    </xf>
    <xf numFmtId="4" fontId="15" fillId="0" borderId="85" xfId="26" applyNumberFormat="1" applyFont="1" applyBorder="1">
      <alignment/>
      <protection/>
    </xf>
    <xf numFmtId="0" fontId="16" fillId="0" borderId="0" xfId="26" applyFont="1" applyBorder="1" applyAlignment="1">
      <alignment horizontal="left"/>
      <protection/>
    </xf>
    <xf numFmtId="4" fontId="16" fillId="0" borderId="85" xfId="26" applyNumberFormat="1" applyFont="1" applyBorder="1">
      <alignment/>
      <protection/>
    </xf>
    <xf numFmtId="0" fontId="14" fillId="0" borderId="86" xfId="26" applyFont="1" applyBorder="1" applyAlignment="1">
      <alignment horizontal="center" vertical="center"/>
      <protection/>
    </xf>
    <xf numFmtId="4" fontId="14" fillId="0" borderId="87" xfId="26" applyNumberFormat="1" applyFont="1" applyBorder="1" applyAlignment="1">
      <alignment vertical="center"/>
      <protection/>
    </xf>
    <xf numFmtId="0" fontId="12" fillId="0" borderId="84" xfId="26" applyBorder="1" applyAlignment="1">
      <alignment vertical="center"/>
      <protection/>
    </xf>
    <xf numFmtId="0" fontId="21" fillId="0" borderId="0" xfId="26" applyFont="1" applyBorder="1" applyAlignment="1">
      <alignment horizontal="left" vertical="center"/>
      <protection/>
    </xf>
    <xf numFmtId="0" fontId="12" fillId="0" borderId="0" xfId="26" applyBorder="1" applyAlignment="1">
      <alignment vertical="center"/>
      <protection/>
    </xf>
    <xf numFmtId="0" fontId="22" fillId="0" borderId="0" xfId="26" applyFont="1" applyBorder="1" applyAlignment="1">
      <alignment vertical="center" wrapText="1"/>
      <protection/>
    </xf>
    <xf numFmtId="0" fontId="12" fillId="0" borderId="85" xfId="26" applyBorder="1" applyAlignment="1">
      <alignment vertical="center"/>
      <protection/>
    </xf>
    <xf numFmtId="0" fontId="23" fillId="0" borderId="84" xfId="26" applyFont="1" applyBorder="1" applyAlignment="1">
      <alignment vertical="center"/>
      <protection/>
    </xf>
    <xf numFmtId="0" fontId="23" fillId="0" borderId="0" xfId="26" applyFont="1" applyBorder="1" applyAlignment="1">
      <alignment horizontal="left" vertical="center"/>
      <protection/>
    </xf>
    <xf numFmtId="0" fontId="23" fillId="0" borderId="0" xfId="26" applyFont="1" applyBorder="1" applyAlignment="1">
      <alignment horizontal="left" vertical="center" wrapText="1"/>
      <protection/>
    </xf>
    <xf numFmtId="0" fontId="23" fillId="0" borderId="0" xfId="26" applyFont="1" applyBorder="1" applyAlignment="1">
      <alignment vertical="center"/>
      <protection/>
    </xf>
    <xf numFmtId="166" fontId="23" fillId="0" borderId="0" xfId="26" applyNumberFormat="1" applyFont="1" applyBorder="1" applyAlignment="1">
      <alignment vertical="center"/>
      <protection/>
    </xf>
    <xf numFmtId="0" fontId="23" fillId="0" borderId="85" xfId="26" applyFont="1" applyBorder="1" applyAlignment="1">
      <alignment vertical="center"/>
      <protection/>
    </xf>
    <xf numFmtId="0" fontId="24" fillId="0" borderId="84" xfId="26" applyFont="1" applyBorder="1" applyAlignment="1">
      <alignment vertical="center"/>
      <protection/>
    </xf>
    <xf numFmtId="0" fontId="24" fillId="0" borderId="0" xfId="26" applyFont="1" applyBorder="1" applyAlignment="1">
      <alignment horizontal="left" vertical="center"/>
      <protection/>
    </xf>
    <xf numFmtId="0" fontId="24" fillId="0" borderId="0" xfId="26" applyFont="1" applyBorder="1" applyAlignment="1">
      <alignment horizontal="left" vertical="center" wrapText="1"/>
      <protection/>
    </xf>
    <xf numFmtId="0" fontId="24" fillId="0" borderId="0" xfId="26" applyFont="1" applyBorder="1" applyAlignment="1">
      <alignment vertical="center"/>
      <protection/>
    </xf>
    <xf numFmtId="166" fontId="24" fillId="0" borderId="0" xfId="26" applyNumberFormat="1" applyFont="1" applyBorder="1" applyAlignment="1">
      <alignment vertical="center"/>
      <protection/>
    </xf>
    <xf numFmtId="0" fontId="24" fillId="0" borderId="85" xfId="26" applyFont="1" applyBorder="1" applyAlignment="1">
      <alignment vertical="center"/>
      <protection/>
    </xf>
    <xf numFmtId="0" fontId="25" fillId="0" borderId="86" xfId="26" applyFont="1" applyBorder="1" applyAlignment="1">
      <alignment horizontal="center" vertical="center"/>
      <protection/>
    </xf>
    <xf numFmtId="4" fontId="25" fillId="0" borderId="87" xfId="26" applyNumberFormat="1" applyFont="1" applyBorder="1" applyAlignment="1">
      <alignment vertical="center"/>
      <protection/>
    </xf>
    <xf numFmtId="0" fontId="13" fillId="0" borderId="55" xfId="26" applyFont="1" applyBorder="1" applyAlignment="1">
      <alignment horizontal="left" vertical="center"/>
      <protection/>
    </xf>
    <xf numFmtId="0" fontId="12" fillId="0" borderId="57" xfId="26" applyFont="1" applyBorder="1" applyAlignment="1">
      <alignment vertical="center"/>
      <protection/>
    </xf>
    <xf numFmtId="4" fontId="13" fillId="0" borderId="88" xfId="26" applyNumberFormat="1" applyFont="1" applyBorder="1" applyAlignment="1">
      <alignment vertical="center"/>
      <protection/>
    </xf>
    <xf numFmtId="0" fontId="12" fillId="0" borderId="0" xfId="26" applyBorder="1" applyAlignment="1">
      <alignment horizontal="center" vertical="center" wrapText="1"/>
      <protection/>
    </xf>
    <xf numFmtId="0" fontId="26" fillId="0" borderId="0" xfId="26" applyFont="1" applyBorder="1" applyAlignment="1">
      <alignment vertical="center"/>
      <protection/>
    </xf>
    <xf numFmtId="0" fontId="27" fillId="0" borderId="84" xfId="26" applyFont="1" applyBorder="1" applyAlignment="1">
      <alignment vertical="center"/>
      <protection/>
    </xf>
    <xf numFmtId="0" fontId="14" fillId="4" borderId="84" xfId="26" applyFont="1" applyFill="1" applyBorder="1" applyAlignment="1">
      <alignment horizontal="center" vertical="center" wrapText="1"/>
      <protection/>
    </xf>
    <xf numFmtId="0" fontId="14" fillId="0" borderId="84" xfId="26" applyFont="1" applyBorder="1" applyAlignment="1">
      <alignment horizontal="left" vertical="center" wrapText="1"/>
      <protection/>
    </xf>
    <xf numFmtId="0" fontId="25" fillId="0" borderId="84" xfId="26" applyFont="1" applyBorder="1" applyAlignment="1">
      <alignment horizontal="left" vertical="center" wrapText="1"/>
      <protection/>
    </xf>
    <xf numFmtId="49" fontId="28" fillId="5" borderId="2" xfId="0" applyNumberFormat="1" applyFont="1" applyFill="1" applyBorder="1" applyAlignment="1">
      <alignment vertical="top"/>
    </xf>
    <xf numFmtId="49" fontId="28" fillId="5" borderId="2" xfId="0" applyNumberFormat="1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horizontal="center" vertical="top" shrinkToFit="1"/>
    </xf>
    <xf numFmtId="165" fontId="28" fillId="5" borderId="2" xfId="0" applyNumberFormat="1" applyFont="1" applyFill="1" applyBorder="1" applyAlignment="1">
      <alignment vertical="top" shrinkToFit="1"/>
    </xf>
    <xf numFmtId="4" fontId="28" fillId="5" borderId="2" xfId="0" applyNumberFormat="1" applyFont="1" applyFill="1" applyBorder="1" applyAlignment="1">
      <alignment vertical="top" shrinkToFit="1"/>
    </xf>
    <xf numFmtId="4" fontId="12" fillId="0" borderId="89" xfId="0" applyNumberFormat="1" applyFont="1" applyBorder="1" applyAlignment="1">
      <alignment vertical="top" shrinkToFit="1"/>
    </xf>
    <xf numFmtId="49" fontId="12" fillId="0" borderId="46" xfId="0" applyNumberFormat="1" applyFont="1" applyBorder="1" applyAlignment="1">
      <alignment vertical="top"/>
    </xf>
    <xf numFmtId="49" fontId="12" fillId="0" borderId="46" xfId="0" applyNumberFormat="1" applyFont="1" applyBorder="1" applyAlignment="1">
      <alignment horizontal="left" vertical="top" wrapText="1"/>
    </xf>
    <xf numFmtId="0" fontId="12" fillId="0" borderId="46" xfId="0" applyFont="1" applyBorder="1" applyAlignment="1">
      <alignment horizontal="center" vertical="top" shrinkToFit="1"/>
    </xf>
    <xf numFmtId="165" fontId="12" fillId="0" borderId="46" xfId="0" applyNumberFormat="1" applyFont="1" applyBorder="1" applyAlignment="1">
      <alignment vertical="top" shrinkToFit="1"/>
    </xf>
    <xf numFmtId="4" fontId="12" fillId="0" borderId="46" xfId="0" applyNumberFormat="1" applyFont="1" applyBorder="1" applyAlignment="1">
      <alignment vertical="top" shrinkToFit="1"/>
    </xf>
    <xf numFmtId="4" fontId="12" fillId="0" borderId="0" xfId="0" applyNumberFormat="1" applyFont="1" applyAlignment="1">
      <alignment vertical="top" shrinkToFit="1"/>
    </xf>
    <xf numFmtId="4" fontId="12" fillId="0" borderId="0" xfId="0" applyNumberFormat="1" applyFont="1" applyBorder="1" applyAlignment="1">
      <alignment vertical="top" shrinkToFit="1"/>
    </xf>
    <xf numFmtId="0" fontId="0" fillId="6" borderId="31" xfId="0" applyFill="1" applyBorder="1" applyAlignment="1">
      <alignment wrapText="1"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4" fontId="5" fillId="0" borderId="90" xfId="0" applyNumberFormat="1" applyFont="1" applyBorder="1" applyAlignment="1" applyProtection="1">
      <alignment horizontal="center" vertical="center" wrapText="1"/>
      <protection/>
    </xf>
    <xf numFmtId="0" fontId="0" fillId="6" borderId="42" xfId="0" applyFill="1" applyBorder="1" applyAlignment="1">
      <alignment wrapText="1"/>
    </xf>
    <xf numFmtId="4" fontId="12" fillId="0" borderId="91" xfId="0" applyNumberFormat="1" applyFont="1" applyBorder="1" applyAlignment="1">
      <alignment vertical="top" shrinkToFit="1"/>
    </xf>
    <xf numFmtId="4" fontId="12" fillId="0" borderId="92" xfId="0" applyNumberFormat="1" applyFont="1" applyBorder="1" applyAlignment="1">
      <alignment vertical="top" shrinkToFit="1"/>
    </xf>
    <xf numFmtId="0" fontId="28" fillId="5" borderId="5" xfId="0" applyFont="1" applyFill="1" applyBorder="1" applyAlignment="1">
      <alignment vertical="top"/>
    </xf>
    <xf numFmtId="4" fontId="28" fillId="5" borderId="3" xfId="0" applyNumberFormat="1" applyFont="1" applyFill="1" applyBorder="1" applyAlignment="1">
      <alignment vertical="top" shrinkToFit="1"/>
    </xf>
    <xf numFmtId="0" fontId="12" fillId="0" borderId="93" xfId="0" applyFont="1" applyBorder="1" applyAlignment="1">
      <alignment vertical="top"/>
    </xf>
    <xf numFmtId="49" fontId="12" fillId="0" borderId="89" xfId="0" applyNumberFormat="1" applyFont="1" applyBorder="1" applyAlignment="1">
      <alignment vertical="top"/>
    </xf>
    <xf numFmtId="49" fontId="12" fillId="0" borderId="89" xfId="0" applyNumberFormat="1" applyFont="1" applyBorder="1" applyAlignment="1">
      <alignment horizontal="left" vertical="top" wrapText="1"/>
    </xf>
    <xf numFmtId="0" fontId="12" fillId="0" borderId="89" xfId="0" applyFont="1" applyBorder="1" applyAlignment="1">
      <alignment horizontal="center" vertical="top" shrinkToFit="1"/>
    </xf>
    <xf numFmtId="165" fontId="12" fillId="0" borderId="89" xfId="0" applyNumberFormat="1" applyFont="1" applyBorder="1" applyAlignment="1">
      <alignment vertical="top" shrinkToFit="1"/>
    </xf>
    <xf numFmtId="4" fontId="12" fillId="0" borderId="94" xfId="0" applyNumberFormat="1" applyFont="1" applyBorder="1" applyAlignment="1">
      <alignment vertical="top" shrinkToFit="1"/>
    </xf>
    <xf numFmtId="0" fontId="12" fillId="0" borderId="4" xfId="0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0" fontId="12" fillId="0" borderId="95" xfId="0" applyFont="1" applyBorder="1" applyAlignment="1">
      <alignment vertical="top"/>
    </xf>
    <xf numFmtId="4" fontId="12" fillId="0" borderId="96" xfId="0" applyNumberFormat="1" applyFont="1" applyBorder="1" applyAlignment="1">
      <alignment vertical="top" shrinkToFit="1"/>
    </xf>
    <xf numFmtId="165" fontId="30" fillId="0" borderId="0" xfId="0" applyNumberFormat="1" applyFont="1" applyBorder="1" applyAlignment="1" quotePrefix="1">
      <alignment horizontal="left" vertical="top" wrapText="1"/>
    </xf>
    <xf numFmtId="165" fontId="30" fillId="0" borderId="0" xfId="0" applyNumberFormat="1" applyFont="1" applyBorder="1" applyAlignment="1">
      <alignment horizontal="center" vertical="top" wrapText="1" shrinkToFit="1"/>
    </xf>
    <xf numFmtId="165" fontId="30" fillId="0" borderId="0" xfId="0" applyNumberFormat="1" applyFont="1" applyBorder="1" applyAlignment="1">
      <alignment vertical="top" wrapText="1" shrinkToFit="1"/>
    </xf>
    <xf numFmtId="4" fontId="12" fillId="0" borderId="1" xfId="0" applyNumberFormat="1" applyFont="1" applyBorder="1" applyAlignment="1">
      <alignment vertical="top" shrinkToFit="1"/>
    </xf>
    <xf numFmtId="0" fontId="32" fillId="2" borderId="97" xfId="26" applyFont="1" applyFill="1" applyBorder="1" applyAlignment="1">
      <alignment horizontal="center" vertical="center" wrapText="1"/>
      <protection/>
    </xf>
    <xf numFmtId="0" fontId="32" fillId="2" borderId="98" xfId="26" applyFont="1" applyFill="1" applyBorder="1" applyAlignment="1">
      <alignment horizontal="center" vertical="center" wrapText="1"/>
      <protection/>
    </xf>
    <xf numFmtId="0" fontId="32" fillId="2" borderId="99" xfId="26" applyFont="1" applyFill="1" applyBorder="1" applyAlignment="1">
      <alignment horizontal="center" vertical="center" wrapText="1"/>
      <protection/>
    </xf>
    <xf numFmtId="0" fontId="33" fillId="6" borderId="24" xfId="0" applyFont="1" applyFill="1" applyBorder="1" applyAlignment="1">
      <alignment vertical="center"/>
    </xf>
    <xf numFmtId="49" fontId="33" fillId="6" borderId="31" xfId="0" applyNumberFormat="1" applyFont="1" applyFill="1" applyBorder="1" applyAlignment="1">
      <alignment vertical="center"/>
    </xf>
    <xf numFmtId="0" fontId="33" fillId="6" borderId="31" xfId="0" applyFont="1" applyFill="1" applyBorder="1" applyAlignment="1">
      <alignment horizontal="center" vertical="center"/>
    </xf>
    <xf numFmtId="0" fontId="33" fillId="6" borderId="32" xfId="0" applyFont="1" applyFill="1" applyBorder="1" applyAlignment="1">
      <alignment horizontal="center" vertical="center"/>
    </xf>
    <xf numFmtId="0" fontId="33" fillId="6" borderId="36" xfId="0" applyFont="1" applyFill="1" applyBorder="1" applyAlignment="1">
      <alignment horizontal="center" vertical="center"/>
    </xf>
    <xf numFmtId="0" fontId="2" fillId="7" borderId="9" xfId="0" applyFont="1" applyFill="1" applyBorder="1" applyAlignment="1" applyProtection="1">
      <alignment horizontal="left" vertical="center"/>
      <protection locked="0"/>
    </xf>
    <xf numFmtId="0" fontId="2" fillId="7" borderId="9" xfId="0" applyFont="1" applyFill="1" applyBorder="1" applyProtection="1">
      <protection locked="0"/>
    </xf>
    <xf numFmtId="0" fontId="2" fillId="7" borderId="11" xfId="0" applyFont="1" applyFill="1" applyBorder="1" applyAlignment="1" applyProtection="1">
      <alignment horizontal="right"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2" fillId="7" borderId="0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right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7" borderId="10" xfId="0" applyFont="1" applyFill="1" applyBorder="1" applyProtection="1">
      <protection locked="0"/>
    </xf>
    <xf numFmtId="0" fontId="2" fillId="7" borderId="13" xfId="0" applyFont="1" applyFill="1" applyBorder="1" applyAlignment="1" applyProtection="1">
      <alignment horizontal="right" vertical="center"/>
      <protection locked="0"/>
    </xf>
    <xf numFmtId="4" fontId="14" fillId="7" borderId="80" xfId="26" applyNumberFormat="1" applyFont="1" applyFill="1" applyBorder="1" applyAlignment="1" applyProtection="1">
      <alignment vertical="center"/>
      <protection locked="0"/>
    </xf>
    <xf numFmtId="4" fontId="25" fillId="7" borderId="80" xfId="26" applyNumberFormat="1" applyFont="1" applyFill="1" applyBorder="1" applyAlignment="1" applyProtection="1">
      <alignment vertical="center"/>
      <protection locked="0"/>
    </xf>
    <xf numFmtId="4" fontId="6" fillId="7" borderId="50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52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58" xfId="20" applyNumberFormat="1" applyFont="1" applyFill="1" applyBorder="1" applyAlignment="1" applyProtection="1">
      <alignment horizontal="center" vertical="center"/>
      <protection locked="0"/>
    </xf>
    <xf numFmtId="4" fontId="12" fillId="7" borderId="89" xfId="0" applyNumberFormat="1" applyFont="1" applyFill="1" applyBorder="1" applyAlignment="1" applyProtection="1">
      <alignment vertical="top" shrinkToFit="1"/>
      <protection locked="0"/>
    </xf>
    <xf numFmtId="4" fontId="12" fillId="7" borderId="46" xfId="0" applyNumberFormat="1" applyFont="1" applyFill="1" applyBorder="1" applyAlignment="1" applyProtection="1">
      <alignment vertical="top" shrinkToFit="1"/>
      <protection locked="0"/>
    </xf>
    <xf numFmtId="4" fontId="11" fillId="7" borderId="31" xfId="0" applyNumberFormat="1" applyFont="1" applyFill="1" applyBorder="1" applyAlignment="1" applyProtection="1">
      <alignment horizontal="center" vertical="center"/>
      <protection locked="0"/>
    </xf>
    <xf numFmtId="4" fontId="11" fillId="7" borderId="44" xfId="0" applyNumberFormat="1" applyFont="1" applyFill="1" applyBorder="1" applyAlignment="1" applyProtection="1">
      <alignment horizontal="center" vertical="center"/>
      <protection locked="0"/>
    </xf>
    <xf numFmtId="4" fontId="11" fillId="7" borderId="33" xfId="0" applyNumberFormat="1" applyFont="1" applyFill="1" applyBorder="1" applyAlignment="1" applyProtection="1">
      <alignment horizontal="center" vertical="center"/>
      <protection locked="0"/>
    </xf>
    <xf numFmtId="4" fontId="11" fillId="7" borderId="44" xfId="0" applyNumberFormat="1" applyFont="1" applyFill="1" applyBorder="1" applyAlignment="1" applyProtection="1">
      <alignment horizontal="center" vertical="center"/>
      <protection locked="0"/>
    </xf>
    <xf numFmtId="4" fontId="11" fillId="7" borderId="31" xfId="0" applyNumberFormat="1" applyFont="1" applyFill="1" applyBorder="1" applyAlignment="1" applyProtection="1">
      <alignment horizontal="center" vertical="center"/>
      <protection locked="0"/>
    </xf>
    <xf numFmtId="4" fontId="11" fillId="7" borderId="59" xfId="0" applyNumberFormat="1" applyFont="1" applyFill="1" applyBorder="1" applyAlignment="1" applyProtection="1">
      <alignment horizontal="center" vertical="center"/>
      <protection locked="0"/>
    </xf>
    <xf numFmtId="4" fontId="10" fillId="7" borderId="62" xfId="0" applyNumberFormat="1" applyFont="1" applyFill="1" applyBorder="1" applyAlignment="1" applyProtection="1">
      <alignment horizontal="center" vertical="center"/>
      <protection locked="0"/>
    </xf>
    <xf numFmtId="4" fontId="10" fillId="7" borderId="65" xfId="0" applyNumberFormat="1" applyFont="1" applyFill="1" applyBorder="1" applyAlignment="1" applyProtection="1">
      <alignment horizontal="center" vertical="center"/>
      <protection locked="0"/>
    </xf>
    <xf numFmtId="4" fontId="10" fillId="7" borderId="69" xfId="0" applyNumberFormat="1" applyFont="1" applyFill="1" applyBorder="1" applyAlignment="1" applyProtection="1">
      <alignment horizontal="center" vertical="center"/>
      <protection locked="0"/>
    </xf>
    <xf numFmtId="4" fontId="6" fillId="7" borderId="67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31" xfId="0" applyNumberFormat="1" applyFont="1" applyFill="1" applyBorder="1" applyAlignment="1" applyProtection="1">
      <alignment horizontal="center" vertical="center"/>
      <protection locked="0"/>
    </xf>
    <xf numFmtId="4" fontId="6" fillId="7" borderId="71" xfId="0" applyNumberFormat="1" applyFont="1" applyFill="1" applyBorder="1" applyAlignment="1" applyProtection="1">
      <alignment horizontal="center" vertical="center"/>
      <protection locked="0"/>
    </xf>
    <xf numFmtId="3" fontId="6" fillId="7" borderId="50" xfId="0" applyNumberFormat="1" applyFont="1" applyFill="1" applyBorder="1" applyAlignment="1" applyProtection="1">
      <alignment horizontal="center" vertical="center" wrapText="1"/>
      <protection locked="0"/>
    </xf>
    <xf numFmtId="3" fontId="6" fillId="7" borderId="52" xfId="0" applyNumberFormat="1" applyFont="1" applyFill="1" applyBorder="1" applyAlignment="1" applyProtection="1">
      <alignment horizontal="center" vertical="center" wrapText="1"/>
      <protection locked="0"/>
    </xf>
    <xf numFmtId="3" fontId="6" fillId="7" borderId="5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20" applyFont="1" applyBorder="1" applyAlignment="1" applyProtection="1">
      <alignment horizontal="left" vertical="center"/>
      <protection/>
    </xf>
    <xf numFmtId="0" fontId="6" fillId="0" borderId="4" xfId="20" applyFont="1" applyBorder="1" applyAlignment="1" applyProtection="1">
      <alignment horizontal="left" vertical="center"/>
      <protection/>
    </xf>
    <xf numFmtId="0" fontId="6" fillId="0" borderId="12" xfId="20" applyFont="1" applyBorder="1" applyAlignment="1" applyProtection="1">
      <alignment horizontal="left" vertical="center"/>
      <protection/>
    </xf>
    <xf numFmtId="0" fontId="7" fillId="0" borderId="10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6" fillId="0" borderId="8" xfId="20" applyNumberFormat="1" applyFont="1" applyBorder="1" applyAlignment="1" applyProtection="1">
      <alignment horizontal="left" vertical="center"/>
      <protection/>
    </xf>
    <xf numFmtId="0" fontId="6" fillId="0" borderId="4" xfId="20" applyNumberFormat="1" applyFont="1" applyBorder="1" applyAlignment="1" applyProtection="1">
      <alignment horizontal="left" vertical="center"/>
      <protection/>
    </xf>
    <xf numFmtId="0" fontId="6" fillId="0" borderId="12" xfId="20" applyNumberFormat="1" applyFont="1" applyBorder="1" applyAlignment="1" applyProtection="1">
      <alignment horizontal="left" vertical="center"/>
      <protection/>
    </xf>
    <xf numFmtId="0" fontId="3" fillId="0" borderId="10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27" fillId="0" borderId="104" xfId="26" applyFont="1" applyBorder="1" applyAlignment="1">
      <alignment horizontal="center" vertical="center"/>
      <protection/>
    </xf>
    <xf numFmtId="0" fontId="27" fillId="0" borderId="105" xfId="26" applyFont="1" applyBorder="1" applyAlignment="1">
      <alignment horizontal="center" vertical="center"/>
      <protection/>
    </xf>
    <xf numFmtId="0" fontId="27" fillId="0" borderId="106" xfId="26" applyFont="1" applyBorder="1" applyAlignment="1">
      <alignment horizontal="center" vertical="center"/>
      <protection/>
    </xf>
    <xf numFmtId="0" fontId="7" fillId="0" borderId="102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03" xfId="0" applyFont="1" applyBorder="1" applyAlignment="1" applyProtection="1">
      <alignment horizontal="center" vertical="center"/>
      <protection/>
    </xf>
    <xf numFmtId="0" fontId="7" fillId="0" borderId="100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101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29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0" fontId="7" fillId="0" borderId="10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4" xfId="23"/>
    <cellStyle name="Měna" xfId="24"/>
    <cellStyle name="normální_List1" xfId="25"/>
    <cellStyle name="Normální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36</xdr:row>
      <xdr:rowOff>133350</xdr:rowOff>
    </xdr:from>
    <xdr:ext cx="2028825" cy="1085850"/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8829675"/>
          <a:ext cx="2028825" cy="10858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3</xdr:col>
      <xdr:colOff>923925</xdr:colOff>
      <xdr:row>36</xdr:row>
      <xdr:rowOff>28575</xdr:rowOff>
    </xdr:from>
    <xdr:to>
      <xdr:col>4</xdr:col>
      <xdr:colOff>133350</xdr:colOff>
      <xdr:row>44</xdr:row>
      <xdr:rowOff>38100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8724900"/>
          <a:ext cx="1924050" cy="1457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CF195-DB2B-4234-BCAD-55A7B16D5796}">
  <sheetPr>
    <pageSetUpPr fitToPage="1"/>
  </sheetPr>
  <dimension ref="B2:E59"/>
  <sheetViews>
    <sheetView tabSelected="1" workbookViewId="0" topLeftCell="A1">
      <selection activeCell="H3" sqref="H3"/>
    </sheetView>
  </sheetViews>
  <sheetFormatPr defaultColWidth="9.140625" defaultRowHeight="15"/>
  <cols>
    <col min="1" max="1" width="2.7109375" style="1" customWidth="1"/>
    <col min="2" max="2" width="15.7109375" style="1" customWidth="1"/>
    <col min="3" max="4" width="40.7109375" style="1" customWidth="1"/>
    <col min="5" max="5" width="15.7109375" style="1" customWidth="1"/>
    <col min="6" max="16384" width="9.140625" style="1" customWidth="1"/>
  </cols>
  <sheetData>
    <row r="1" ht="14.1" customHeight="1" thickBot="1"/>
    <row r="2" spans="2:5" ht="39.95" customHeight="1">
      <c r="B2" s="411" t="s">
        <v>0</v>
      </c>
      <c r="C2" s="412"/>
      <c r="D2" s="412"/>
      <c r="E2" s="413"/>
    </row>
    <row r="3" spans="2:5" ht="15">
      <c r="B3" s="25"/>
      <c r="C3" s="6"/>
      <c r="D3" s="3"/>
      <c r="E3" s="4"/>
    </row>
    <row r="4" spans="2:5" ht="15">
      <c r="B4" s="10"/>
      <c r="C4" s="5"/>
      <c r="D4" s="5"/>
      <c r="E4" s="2"/>
    </row>
    <row r="5" spans="2:5" ht="15">
      <c r="B5" s="10"/>
      <c r="C5" s="5"/>
      <c r="D5" s="5"/>
      <c r="E5" s="2"/>
    </row>
    <row r="6" spans="2:5" ht="15">
      <c r="B6" s="408" t="s">
        <v>1</v>
      </c>
      <c r="C6" s="28" t="s">
        <v>78</v>
      </c>
      <c r="D6" s="28"/>
      <c r="E6" s="29"/>
    </row>
    <row r="7" spans="2:5" ht="15">
      <c r="B7" s="409"/>
      <c r="C7" s="5" t="s">
        <v>79</v>
      </c>
      <c r="D7" s="5"/>
      <c r="E7" s="2"/>
    </row>
    <row r="8" spans="2:5" ht="15">
      <c r="B8" s="410"/>
      <c r="C8" s="30" t="s">
        <v>80</v>
      </c>
      <c r="D8" s="30"/>
      <c r="E8" s="31"/>
    </row>
    <row r="9" spans="2:5" ht="15">
      <c r="B9" s="408" t="s">
        <v>3</v>
      </c>
      <c r="C9" s="7" t="s">
        <v>5</v>
      </c>
      <c r="D9" s="7"/>
      <c r="E9" s="9" t="s">
        <v>6</v>
      </c>
    </row>
    <row r="10" spans="2:5" ht="15">
      <c r="B10" s="409"/>
      <c r="C10" s="7" t="s">
        <v>87</v>
      </c>
      <c r="D10" s="7"/>
      <c r="E10" s="9" t="s">
        <v>7</v>
      </c>
    </row>
    <row r="11" spans="2:5" ht="15">
      <c r="B11" s="410"/>
      <c r="C11" s="7" t="s">
        <v>88</v>
      </c>
      <c r="D11" s="7"/>
      <c r="E11" s="9" t="s">
        <v>9</v>
      </c>
    </row>
    <row r="12" spans="2:5" ht="14.25" customHeight="1">
      <c r="B12" s="408" t="s">
        <v>4</v>
      </c>
      <c r="C12" s="15"/>
      <c r="D12" s="15"/>
      <c r="E12" s="32"/>
    </row>
    <row r="13" spans="2:5" ht="14.25" customHeight="1">
      <c r="B13" s="409"/>
      <c r="C13" s="7" t="s">
        <v>8</v>
      </c>
      <c r="D13" s="7"/>
      <c r="E13" s="9" t="s">
        <v>89</v>
      </c>
    </row>
    <row r="14" spans="2:5" ht="14.25" customHeight="1">
      <c r="B14" s="410"/>
      <c r="C14" s="16"/>
      <c r="D14" s="16"/>
      <c r="E14" s="33"/>
    </row>
    <row r="15" spans="2:5" ht="15">
      <c r="B15" s="408" t="s">
        <v>81</v>
      </c>
      <c r="C15" s="7" t="s">
        <v>82</v>
      </c>
      <c r="D15" s="7"/>
      <c r="E15" s="9" t="s">
        <v>84</v>
      </c>
    </row>
    <row r="16" spans="2:5" ht="15" customHeight="1">
      <c r="B16" s="409"/>
      <c r="C16" s="7" t="s">
        <v>83</v>
      </c>
      <c r="D16" s="7"/>
      <c r="E16" s="9" t="s">
        <v>85</v>
      </c>
    </row>
    <row r="17" spans="2:5" ht="15" customHeight="1">
      <c r="B17" s="410"/>
      <c r="C17" s="7" t="s">
        <v>80</v>
      </c>
      <c r="D17" s="7"/>
      <c r="E17" s="9" t="s">
        <v>86</v>
      </c>
    </row>
    <row r="18" spans="2:5" ht="15">
      <c r="B18" s="408" t="s">
        <v>2</v>
      </c>
      <c r="C18" s="377"/>
      <c r="D18" s="378"/>
      <c r="E18" s="379"/>
    </row>
    <row r="19" spans="2:5" ht="15">
      <c r="B19" s="409"/>
      <c r="C19" s="380"/>
      <c r="D19" s="381"/>
      <c r="E19" s="382"/>
    </row>
    <row r="20" spans="2:5" ht="15">
      <c r="B20" s="410"/>
      <c r="C20" s="383"/>
      <c r="D20" s="384"/>
      <c r="E20" s="385"/>
    </row>
    <row r="21" spans="2:5" ht="15">
      <c r="B21" s="134"/>
      <c r="C21" s="15"/>
      <c r="D21" s="15"/>
      <c r="E21" s="18"/>
    </row>
    <row r="22" spans="2:5" ht="15">
      <c r="B22" s="19"/>
      <c r="C22" s="7"/>
      <c r="D22" s="7"/>
      <c r="E22" s="8"/>
    </row>
    <row r="23" spans="2:5" ht="15">
      <c r="B23" s="19"/>
      <c r="C23" s="7"/>
      <c r="D23" s="7"/>
      <c r="E23" s="8"/>
    </row>
    <row r="24" spans="2:5" ht="15">
      <c r="B24" s="19"/>
      <c r="C24" s="7"/>
      <c r="D24" s="7"/>
      <c r="E24" s="8"/>
    </row>
    <row r="25" spans="2:5" ht="15">
      <c r="B25" s="19"/>
      <c r="C25" s="7"/>
      <c r="D25" s="7"/>
      <c r="E25" s="8"/>
    </row>
    <row r="26" spans="2:5" ht="15">
      <c r="B26" s="135"/>
      <c r="C26" s="136"/>
      <c r="D26" s="136"/>
      <c r="E26" s="137"/>
    </row>
    <row r="27" spans="2:5" ht="39.95" customHeight="1">
      <c r="B27" s="130" t="s">
        <v>158</v>
      </c>
      <c r="C27" s="40"/>
      <c r="D27" s="40"/>
      <c r="E27" s="131">
        <f>REKAPITULACE!E26</f>
        <v>0</v>
      </c>
    </row>
    <row r="28" spans="2:5" ht="39.95" customHeight="1">
      <c r="B28" s="130" t="s">
        <v>159</v>
      </c>
      <c r="C28" s="40"/>
      <c r="D28" s="40"/>
      <c r="E28" s="131">
        <f>REKAPITULACE!E35</f>
        <v>0</v>
      </c>
    </row>
    <row r="29" spans="2:5" ht="39.95" customHeight="1">
      <c r="B29" s="132" t="s">
        <v>16</v>
      </c>
      <c r="C29" s="133"/>
      <c r="D29" s="133"/>
      <c r="E29" s="129">
        <f>E27+E28</f>
        <v>0</v>
      </c>
    </row>
    <row r="30" spans="2:5" ht="39.95" customHeight="1">
      <c r="B30" s="11" t="s">
        <v>157</v>
      </c>
      <c r="C30" s="6"/>
      <c r="D30" s="6"/>
      <c r="E30" s="82">
        <f>E29*0.21</f>
        <v>0</v>
      </c>
    </row>
    <row r="31" spans="2:5" ht="39.95" customHeight="1">
      <c r="B31" s="12" t="s">
        <v>15</v>
      </c>
      <c r="C31" s="13"/>
      <c r="D31" s="13"/>
      <c r="E31" s="83">
        <f>SUM(E29:E30)</f>
        <v>0</v>
      </c>
    </row>
    <row r="32" spans="2:5" ht="15">
      <c r="B32" s="10"/>
      <c r="C32" s="7"/>
      <c r="D32" s="7"/>
      <c r="E32" s="8"/>
    </row>
    <row r="33" spans="2:5" ht="15">
      <c r="B33" s="10"/>
      <c r="C33" s="7"/>
      <c r="D33" s="7"/>
      <c r="E33" s="8"/>
    </row>
    <row r="34" spans="2:5" ht="15">
      <c r="B34" s="10"/>
      <c r="C34" s="7"/>
      <c r="D34" s="7"/>
      <c r="E34" s="8"/>
    </row>
    <row r="35" spans="2:5" ht="15">
      <c r="B35" s="10"/>
      <c r="C35" s="7"/>
      <c r="D35" s="7"/>
      <c r="E35" s="8"/>
    </row>
    <row r="36" spans="2:5" ht="15">
      <c r="B36" s="10"/>
      <c r="C36" s="7"/>
      <c r="D36" s="7"/>
      <c r="E36" s="8"/>
    </row>
    <row r="37" spans="2:5" ht="14.25">
      <c r="B37" s="14" t="s">
        <v>10</v>
      </c>
      <c r="C37" s="15"/>
      <c r="D37" s="15" t="s">
        <v>11</v>
      </c>
      <c r="E37" s="18"/>
    </row>
    <row r="38" spans="2:5" ht="14.25">
      <c r="B38" s="19"/>
      <c r="C38" s="7"/>
      <c r="D38" s="7"/>
      <c r="E38" s="8"/>
    </row>
    <row r="39" spans="2:5" ht="14.25">
      <c r="B39" s="19"/>
      <c r="C39" s="7"/>
      <c r="D39" s="7"/>
      <c r="E39" s="8"/>
    </row>
    <row r="40" spans="2:5" ht="14.25">
      <c r="B40" s="19"/>
      <c r="C40" s="7"/>
      <c r="D40" s="7"/>
      <c r="E40" s="8"/>
    </row>
    <row r="41" spans="2:5" ht="14.25">
      <c r="B41" s="19"/>
      <c r="C41" s="7"/>
      <c r="D41" s="7"/>
      <c r="E41" s="8"/>
    </row>
    <row r="42" spans="2:5" ht="14.25">
      <c r="B42" s="19"/>
      <c r="C42" s="7"/>
      <c r="D42" s="7"/>
      <c r="E42" s="8"/>
    </row>
    <row r="43" spans="2:5" ht="14.25">
      <c r="B43" s="19"/>
      <c r="C43" s="7"/>
      <c r="D43" s="7"/>
      <c r="E43" s="8"/>
    </row>
    <row r="44" spans="2:5" ht="14.25">
      <c r="B44" s="244">
        <v>44637</v>
      </c>
      <c r="C44" s="7"/>
      <c r="D44" s="138">
        <v>44637</v>
      </c>
      <c r="E44" s="8"/>
    </row>
    <row r="45" spans="2:5" ht="14.25">
      <c r="B45" s="20" t="s">
        <v>12</v>
      </c>
      <c r="C45" s="17" t="s">
        <v>13</v>
      </c>
      <c r="D45" s="16" t="s">
        <v>12</v>
      </c>
      <c r="E45" s="21" t="s">
        <v>13</v>
      </c>
    </row>
    <row r="46" spans="2:5" ht="15">
      <c r="B46" s="19"/>
      <c r="C46" s="7"/>
      <c r="D46" s="7"/>
      <c r="E46" s="8"/>
    </row>
    <row r="47" spans="2:5" ht="15">
      <c r="B47" s="19"/>
      <c r="C47" s="7"/>
      <c r="D47" s="7"/>
      <c r="E47" s="8"/>
    </row>
    <row r="48" spans="2:5" ht="15">
      <c r="B48" s="14" t="s">
        <v>90</v>
      </c>
      <c r="C48" s="15"/>
      <c r="D48" s="15" t="s">
        <v>91</v>
      </c>
      <c r="E48" s="18"/>
    </row>
    <row r="49" spans="2:5" ht="15">
      <c r="B49" s="19"/>
      <c r="C49" s="7"/>
      <c r="D49" s="7"/>
      <c r="E49" s="8"/>
    </row>
    <row r="50" spans="2:5" ht="15">
      <c r="B50" s="19"/>
      <c r="C50" s="7"/>
      <c r="D50" s="7"/>
      <c r="E50" s="8"/>
    </row>
    <row r="51" spans="2:5" ht="15">
      <c r="B51" s="19"/>
      <c r="C51" s="7"/>
      <c r="D51" s="7"/>
      <c r="E51" s="8"/>
    </row>
    <row r="52" spans="2:5" ht="15">
      <c r="B52" s="19"/>
      <c r="C52" s="7"/>
      <c r="D52" s="7"/>
      <c r="E52" s="8"/>
    </row>
    <row r="53" spans="2:5" ht="15">
      <c r="B53" s="19"/>
      <c r="C53" s="7"/>
      <c r="D53" s="7"/>
      <c r="E53" s="8"/>
    </row>
    <row r="54" spans="2:5" ht="15">
      <c r="B54" s="19"/>
      <c r="C54" s="7"/>
      <c r="D54" s="7"/>
      <c r="E54" s="8"/>
    </row>
    <row r="55" spans="2:5" ht="15">
      <c r="B55" s="19"/>
      <c r="C55" s="7"/>
      <c r="D55" s="380"/>
      <c r="E55" s="8"/>
    </row>
    <row r="56" spans="2:5" ht="15">
      <c r="B56" s="20" t="s">
        <v>12</v>
      </c>
      <c r="C56" s="17" t="s">
        <v>13</v>
      </c>
      <c r="D56" s="16" t="s">
        <v>12</v>
      </c>
      <c r="E56" s="21" t="s">
        <v>13</v>
      </c>
    </row>
    <row r="57" spans="2:5" ht="15">
      <c r="B57" s="19"/>
      <c r="C57" s="7"/>
      <c r="D57" s="7"/>
      <c r="E57" s="8"/>
    </row>
    <row r="58" spans="2:5" ht="15">
      <c r="B58" s="19"/>
      <c r="C58" s="7"/>
      <c r="D58" s="7"/>
      <c r="E58" s="8"/>
    </row>
    <row r="59" spans="2:5" ht="15" thickBot="1">
      <c r="B59" s="22"/>
      <c r="C59" s="23"/>
      <c r="D59" s="23"/>
      <c r="E59" s="24"/>
    </row>
  </sheetData>
  <sheetProtection algorithmName="SHA-512" hashValue="e/DqJWeJzSUEoogIz7hjAmINZf3QcuCA8AjsyNC37GGmI7DTonPSIxCHnLSPO25AA/LBdLzorxQIQboZf5pAwA==" saltValue="CDHOCCxkndetUMxiE1eiZw==" spinCount="100000" sheet="1" objects="1" scenarios="1"/>
  <mergeCells count="6">
    <mergeCell ref="B6:B8"/>
    <mergeCell ref="B2:E2"/>
    <mergeCell ref="B15:B17"/>
    <mergeCell ref="B18:B20"/>
    <mergeCell ref="B9:B11"/>
    <mergeCell ref="B12:B14"/>
  </mergeCells>
  <printOptions horizontalCentered="1"/>
  <pageMargins left="0.5905511811023623" right="0.5905511811023623" top="0.5905511811023623" bottom="0.5905511811023623" header="0" footer="0.1968503937007874"/>
  <pageSetup fitToHeight="1" fitToWidth="1" horizontalDpi="1200" verticalDpi="1200" orientation="portrait" paperSize="9" scale="80" r:id="rId2"/>
  <headerFooter>
    <oddFooter>&amp;CStránka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79C75-748C-478B-8A98-FB46ED0217F1}">
  <dimension ref="B2:G11"/>
  <sheetViews>
    <sheetView workbookViewId="0" topLeftCell="A1">
      <selection activeCell="G9" sqref="G9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85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5" thickBot="1"/>
    <row r="2" spans="2:7" ht="39.95" customHeight="1" thickBot="1">
      <c r="B2" s="423" t="s">
        <v>519</v>
      </c>
      <c r="C2" s="424"/>
      <c r="D2" s="424"/>
      <c r="E2" s="424"/>
      <c r="F2" s="424"/>
      <c r="G2" s="425"/>
    </row>
    <row r="3" spans="2:7" ht="30">
      <c r="B3" s="154" t="s">
        <v>27</v>
      </c>
      <c r="C3" s="155" t="s">
        <v>17</v>
      </c>
      <c r="D3" s="156" t="s">
        <v>28</v>
      </c>
      <c r="E3" s="157" t="s">
        <v>29</v>
      </c>
      <c r="F3" s="158" t="s">
        <v>30</v>
      </c>
      <c r="G3" s="159" t="s">
        <v>31</v>
      </c>
    </row>
    <row r="4" spans="2:7" ht="28.5">
      <c r="B4" s="108"/>
      <c r="C4" s="54" t="s">
        <v>162</v>
      </c>
      <c r="D4" s="152"/>
      <c r="E4" s="153"/>
      <c r="F4" s="96"/>
      <c r="G4" s="97"/>
    </row>
    <row r="5" spans="2:7" ht="15">
      <c r="B5" s="102" t="s">
        <v>140</v>
      </c>
      <c r="C5" s="103" t="s">
        <v>96</v>
      </c>
      <c r="D5" s="104"/>
      <c r="E5" s="105"/>
      <c r="F5" s="106"/>
      <c r="G5" s="107"/>
    </row>
    <row r="6" spans="2:7" ht="42.75">
      <c r="B6" s="108" t="s">
        <v>141</v>
      </c>
      <c r="C6" s="145" t="s">
        <v>142</v>
      </c>
      <c r="D6" s="141" t="s">
        <v>34</v>
      </c>
      <c r="E6" s="143">
        <v>1</v>
      </c>
      <c r="F6" s="405"/>
      <c r="G6" s="109">
        <f>E6*F6</f>
        <v>0</v>
      </c>
    </row>
    <row r="7" spans="2:7" ht="15">
      <c r="B7" s="98" t="s">
        <v>520</v>
      </c>
      <c r="C7" s="145" t="s">
        <v>143</v>
      </c>
      <c r="D7" s="141" t="s">
        <v>34</v>
      </c>
      <c r="E7" s="143">
        <v>1</v>
      </c>
      <c r="F7" s="405"/>
      <c r="G7" s="109">
        <f aca="true" t="shared" si="0" ref="G7:G8">E7*F7</f>
        <v>0</v>
      </c>
    </row>
    <row r="8" spans="2:7" ht="15" thickBot="1">
      <c r="B8" s="108" t="s">
        <v>521</v>
      </c>
      <c r="C8" s="145" t="s">
        <v>144</v>
      </c>
      <c r="D8" s="141" t="s">
        <v>34</v>
      </c>
      <c r="E8" s="143">
        <v>1</v>
      </c>
      <c r="F8" s="405"/>
      <c r="G8" s="109">
        <f t="shared" si="0"/>
        <v>0</v>
      </c>
    </row>
    <row r="9" spans="2:7" ht="16.5" thickBot="1" thickTop="1">
      <c r="B9" s="113" t="s">
        <v>16</v>
      </c>
      <c r="C9" s="114"/>
      <c r="D9" s="114"/>
      <c r="E9" s="125"/>
      <c r="F9" s="115"/>
      <c r="G9" s="116">
        <f>SUM(G5:G8)</f>
        <v>0</v>
      </c>
    </row>
    <row r="10" spans="2:7" ht="15">
      <c r="B10" s="117"/>
      <c r="C10" s="78"/>
      <c r="D10" s="117"/>
      <c r="E10" s="126"/>
      <c r="F10" s="118"/>
      <c r="G10" s="118"/>
    </row>
    <row r="11" spans="2:7" ht="15">
      <c r="B11" s="119"/>
      <c r="C11" s="119"/>
      <c r="D11" s="119"/>
      <c r="E11" s="119"/>
      <c r="F11" s="120"/>
      <c r="G11" s="120"/>
    </row>
  </sheetData>
  <sheetProtection algorithmName="SHA-512" hashValue="JmyBOiIQCwkRPHoaWWlMMxF2Sm12XpeseLHq0UuXw/itf0U71w9m0q3fFnjDODYcIiyF25eVqXG5wcw2gyRZCw==" saltValue="DVHweWTL9SwYQM6T/tkh8w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0AAD1-7701-414C-B37F-8488E673A962}">
  <dimension ref="B2:G11"/>
  <sheetViews>
    <sheetView workbookViewId="0" topLeftCell="A1">
      <selection activeCell="G9" sqref="G9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85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5" thickBot="1"/>
    <row r="2" spans="2:7" ht="39.95" customHeight="1" thickBot="1">
      <c r="B2" s="423" t="s">
        <v>522</v>
      </c>
      <c r="C2" s="424"/>
      <c r="D2" s="424"/>
      <c r="E2" s="424"/>
      <c r="F2" s="424"/>
      <c r="G2" s="425"/>
    </row>
    <row r="3" spans="2:7" ht="30.75" thickBot="1">
      <c r="B3" s="88" t="s">
        <v>27</v>
      </c>
      <c r="C3" s="89" t="s">
        <v>17</v>
      </c>
      <c r="D3" s="90" t="s">
        <v>28</v>
      </c>
      <c r="E3" s="121" t="s">
        <v>29</v>
      </c>
      <c r="F3" s="91" t="s">
        <v>30</v>
      </c>
      <c r="G3" s="92" t="s">
        <v>31</v>
      </c>
    </row>
    <row r="4" spans="2:7" ht="15">
      <c r="B4" s="93"/>
      <c r="C4" s="94" t="s">
        <v>148</v>
      </c>
      <c r="D4" s="95"/>
      <c r="E4" s="122"/>
      <c r="F4" s="96"/>
      <c r="G4" s="97"/>
    </row>
    <row r="5" spans="2:7" ht="28.5">
      <c r="B5" s="98"/>
      <c r="C5" s="54" t="s">
        <v>162</v>
      </c>
      <c r="D5" s="99"/>
      <c r="E5" s="123"/>
      <c r="F5" s="100"/>
      <c r="G5" s="101"/>
    </row>
    <row r="6" spans="2:7" ht="15">
      <c r="B6" s="102" t="s">
        <v>145</v>
      </c>
      <c r="C6" s="103" t="s">
        <v>100</v>
      </c>
      <c r="D6" s="104"/>
      <c r="E6" s="105"/>
      <c r="F6" s="106"/>
      <c r="G6" s="107"/>
    </row>
    <row r="7" spans="2:7" ht="15">
      <c r="B7" s="108" t="s">
        <v>146</v>
      </c>
      <c r="C7" s="160" t="s">
        <v>155</v>
      </c>
      <c r="D7" s="142" t="s">
        <v>34</v>
      </c>
      <c r="E7" s="144">
        <v>1</v>
      </c>
      <c r="F7" s="405"/>
      <c r="G7" s="109">
        <f>E7*F7</f>
        <v>0</v>
      </c>
    </row>
    <row r="8" spans="2:7" ht="15" thickBot="1">
      <c r="B8" s="108" t="s">
        <v>147</v>
      </c>
      <c r="C8" s="160" t="s">
        <v>156</v>
      </c>
      <c r="D8" s="142" t="s">
        <v>34</v>
      </c>
      <c r="E8" s="144">
        <v>1</v>
      </c>
      <c r="F8" s="405"/>
      <c r="G8" s="109">
        <f aca="true" t="shared" si="0" ref="G8">E8*F8</f>
        <v>0</v>
      </c>
    </row>
    <row r="9" spans="2:7" ht="16.5" thickBot="1" thickTop="1">
      <c r="B9" s="113" t="s">
        <v>16</v>
      </c>
      <c r="C9" s="114"/>
      <c r="D9" s="114"/>
      <c r="E9" s="125"/>
      <c r="F9" s="115"/>
      <c r="G9" s="116">
        <f>SUM(G6:G8)</f>
        <v>0</v>
      </c>
    </row>
    <row r="10" spans="2:7" ht="15">
      <c r="B10" s="117"/>
      <c r="C10" s="78"/>
      <c r="D10" s="117"/>
      <c r="E10" s="126"/>
      <c r="F10" s="118"/>
      <c r="G10" s="118"/>
    </row>
    <row r="11" spans="2:7" ht="15">
      <c r="B11" s="119"/>
      <c r="C11" s="119"/>
      <c r="D11" s="119"/>
      <c r="E11" s="119"/>
      <c r="F11" s="120"/>
      <c r="G11" s="120"/>
    </row>
  </sheetData>
  <sheetProtection algorithmName="SHA-512" hashValue="5ZE+F+lZk5B31gbCp7PKSgpauDiABsj0dKwKxMC6qMRcbXiMMMPvU0V3V6ucLVCN4ZmSh2/FoQH8tiSPllcH6g==" saltValue="rvSN9X6TV8HE/sjlCui4Tw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6F350-466A-4A79-95DE-69C7F08B7630}">
  <dimension ref="B2:G8"/>
  <sheetViews>
    <sheetView workbookViewId="0" topLeftCell="A1">
      <selection activeCell="G8" sqref="G8"/>
    </sheetView>
  </sheetViews>
  <sheetFormatPr defaultColWidth="9.140625" defaultRowHeight="15"/>
  <cols>
    <col min="1" max="1" width="2.7109375" style="1" customWidth="1"/>
    <col min="2" max="2" width="11.7109375" style="1" customWidth="1"/>
    <col min="3" max="3" width="70.7109375" style="1" customWidth="1"/>
    <col min="4" max="4" width="7.7109375" style="1" customWidth="1"/>
    <col min="5" max="5" width="12.7109375" style="1" customWidth="1"/>
    <col min="6" max="7" width="15.7109375" style="66" customWidth="1"/>
    <col min="8" max="16384" width="9.140625" style="1" customWidth="1"/>
  </cols>
  <sheetData>
    <row r="1" ht="15" thickBot="1"/>
    <row r="2" spans="2:7" ht="39.95" customHeight="1" thickBot="1">
      <c r="B2" s="438" t="s">
        <v>523</v>
      </c>
      <c r="C2" s="439"/>
      <c r="D2" s="439"/>
      <c r="E2" s="439"/>
      <c r="F2" s="439"/>
      <c r="G2" s="440"/>
    </row>
    <row r="3" spans="2:7" ht="30.75" thickBot="1">
      <c r="B3" s="45" t="s">
        <v>27</v>
      </c>
      <c r="C3" s="46" t="s">
        <v>17</v>
      </c>
      <c r="D3" s="47" t="s">
        <v>28</v>
      </c>
      <c r="E3" s="48" t="s">
        <v>29</v>
      </c>
      <c r="F3" s="67" t="s">
        <v>30</v>
      </c>
      <c r="G3" s="68" t="s">
        <v>31</v>
      </c>
    </row>
    <row r="4" spans="2:7" ht="28.5">
      <c r="B4" s="49"/>
      <c r="C4" s="50" t="s">
        <v>32</v>
      </c>
      <c r="D4" s="51"/>
      <c r="E4" s="52"/>
      <c r="F4" s="69"/>
      <c r="G4" s="84"/>
    </row>
    <row r="5" spans="2:7" ht="28.5">
      <c r="B5" s="53"/>
      <c r="C5" s="54" t="s">
        <v>162</v>
      </c>
      <c r="D5" s="55"/>
      <c r="E5" s="56"/>
      <c r="F5" s="70"/>
      <c r="G5" s="71"/>
    </row>
    <row r="6" spans="2:7" ht="15">
      <c r="B6" s="57" t="s">
        <v>149</v>
      </c>
      <c r="C6" s="59" t="s">
        <v>103</v>
      </c>
      <c r="D6" s="60"/>
      <c r="E6" s="65"/>
      <c r="F6" s="72"/>
      <c r="G6" s="73"/>
    </row>
    <row r="7" spans="2:7" ht="15" thickBot="1">
      <c r="B7" s="53" t="s">
        <v>150</v>
      </c>
      <c r="C7" s="58" t="s">
        <v>484</v>
      </c>
      <c r="D7" s="141" t="s">
        <v>33</v>
      </c>
      <c r="E7" s="143">
        <v>2</v>
      </c>
      <c r="F7" s="405"/>
      <c r="G7" s="71">
        <f>E7*F7</f>
        <v>0</v>
      </c>
    </row>
    <row r="8" spans="2:7" ht="16.5" thickBot="1" thickTop="1">
      <c r="B8" s="62" t="s">
        <v>16</v>
      </c>
      <c r="C8" s="63"/>
      <c r="D8" s="63"/>
      <c r="E8" s="64"/>
      <c r="F8" s="74"/>
      <c r="G8" s="75">
        <f>SUM(G4:G7)</f>
        <v>0</v>
      </c>
    </row>
  </sheetData>
  <sheetProtection algorithmName="SHA-512" hashValue="NZxm64DW5bJHCtkPv+vVY5fXb5uZdd8Fyc9Xx17V8FqfEg1kQQ/B+I1F8arNlC78uTWGulN2jsZTCiBpeenvKw==" saltValue="AAhwaXj33oUsaDTLCttEZw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10BFC-04A1-48D2-BC09-9AF67B099890}">
  <dimension ref="B2:G16"/>
  <sheetViews>
    <sheetView workbookViewId="0" topLeftCell="A1">
      <selection activeCell="G11" sqref="G11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85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5" thickBot="1"/>
    <row r="2" spans="2:7" ht="39.95" customHeight="1" thickBot="1">
      <c r="B2" s="423" t="s">
        <v>524</v>
      </c>
      <c r="C2" s="424"/>
      <c r="D2" s="424"/>
      <c r="E2" s="424"/>
      <c r="F2" s="424"/>
      <c r="G2" s="425"/>
    </row>
    <row r="3" spans="2:7" ht="30.75" thickBot="1">
      <c r="B3" s="88" t="s">
        <v>27</v>
      </c>
      <c r="C3" s="89" t="s">
        <v>17</v>
      </c>
      <c r="D3" s="90" t="s">
        <v>28</v>
      </c>
      <c r="E3" s="121" t="s">
        <v>29</v>
      </c>
      <c r="F3" s="91" t="s">
        <v>30</v>
      </c>
      <c r="G3" s="92" t="s">
        <v>31</v>
      </c>
    </row>
    <row r="4" spans="2:7" ht="28.5">
      <c r="B4" s="93"/>
      <c r="C4" s="94" t="s">
        <v>32</v>
      </c>
      <c r="D4" s="95"/>
      <c r="E4" s="122"/>
      <c r="F4" s="96"/>
      <c r="G4" s="97"/>
    </row>
    <row r="5" spans="2:7" ht="28.5">
      <c r="B5" s="98"/>
      <c r="C5" s="54" t="s">
        <v>162</v>
      </c>
      <c r="D5" s="99"/>
      <c r="E5" s="123"/>
      <c r="F5" s="100"/>
      <c r="G5" s="101"/>
    </row>
    <row r="6" spans="2:7" ht="15">
      <c r="B6" s="102" t="s">
        <v>152</v>
      </c>
      <c r="C6" s="103" t="s">
        <v>104</v>
      </c>
      <c r="D6" s="104"/>
      <c r="E6" s="105"/>
      <c r="F6" s="105"/>
      <c r="G6" s="110"/>
    </row>
    <row r="7" spans="2:7" ht="15">
      <c r="B7" s="238" t="s">
        <v>153</v>
      </c>
      <c r="C7" s="239" t="s">
        <v>116</v>
      </c>
      <c r="D7" s="240" t="s">
        <v>33</v>
      </c>
      <c r="E7" s="241">
        <v>2</v>
      </c>
      <c r="F7" s="388"/>
      <c r="G7" s="242">
        <f aca="true" t="shared" si="0" ref="G7:G10">E7*F7</f>
        <v>0</v>
      </c>
    </row>
    <row r="8" spans="2:7" ht="15">
      <c r="B8" s="238" t="s">
        <v>154</v>
      </c>
      <c r="C8" s="239" t="s">
        <v>117</v>
      </c>
      <c r="D8" s="240" t="s">
        <v>33</v>
      </c>
      <c r="E8" s="241">
        <v>2</v>
      </c>
      <c r="F8" s="388"/>
      <c r="G8" s="242">
        <f t="shared" si="0"/>
        <v>0</v>
      </c>
    </row>
    <row r="9" spans="2:7" ht="28.5">
      <c r="B9" s="238" t="s">
        <v>487</v>
      </c>
      <c r="C9" s="239" t="s">
        <v>166</v>
      </c>
      <c r="D9" s="240" t="s">
        <v>33</v>
      </c>
      <c r="E9" s="241">
        <v>1</v>
      </c>
      <c r="F9" s="388"/>
      <c r="G9" s="242">
        <f t="shared" si="0"/>
        <v>0</v>
      </c>
    </row>
    <row r="10" spans="2:7" ht="15" thickBot="1">
      <c r="B10" s="238" t="s">
        <v>488</v>
      </c>
      <c r="C10" s="61" t="s">
        <v>173</v>
      </c>
      <c r="D10" s="111" t="s">
        <v>37</v>
      </c>
      <c r="E10" s="163">
        <v>0.05</v>
      </c>
      <c r="F10" s="390"/>
      <c r="G10" s="112">
        <f t="shared" si="0"/>
        <v>0</v>
      </c>
    </row>
    <row r="11" spans="2:7" ht="16.5" thickBot="1" thickTop="1">
      <c r="B11" s="113" t="s">
        <v>16</v>
      </c>
      <c r="C11" s="114"/>
      <c r="D11" s="114"/>
      <c r="E11" s="125"/>
      <c r="F11" s="115"/>
      <c r="G11" s="116">
        <f>SUM(G7:G10)</f>
        <v>0</v>
      </c>
    </row>
    <row r="12" spans="6:7" ht="15">
      <c r="F12" s="85"/>
      <c r="G12" s="85"/>
    </row>
    <row r="13" spans="6:7" ht="15">
      <c r="F13" s="85"/>
      <c r="G13" s="85"/>
    </row>
    <row r="14" spans="6:7" ht="15">
      <c r="F14" s="85"/>
      <c r="G14" s="85"/>
    </row>
    <row r="15" spans="6:7" ht="15">
      <c r="F15" s="85"/>
      <c r="G15" s="85"/>
    </row>
    <row r="16" spans="6:7" ht="15">
      <c r="F16" s="85"/>
      <c r="G16" s="85"/>
    </row>
    <row r="17" s="85" customFormat="1" ht="15"/>
    <row r="18" s="85" customFormat="1" ht="15"/>
    <row r="19" s="85" customFormat="1" ht="15"/>
    <row r="20" s="85" customFormat="1" ht="15"/>
    <row r="21" s="85" customFormat="1" ht="15"/>
    <row r="22" s="85" customFormat="1" ht="15"/>
    <row r="23" s="85" customFormat="1" ht="15"/>
    <row r="24" s="85" customFormat="1" ht="15"/>
    <row r="25" s="85" customFormat="1" ht="15"/>
    <row r="26" s="85" customFormat="1" ht="15"/>
    <row r="27" s="85" customFormat="1" ht="15"/>
    <row r="28" s="85" customFormat="1" ht="15"/>
    <row r="29" s="85" customFormat="1" ht="15"/>
    <row r="30" s="85" customFormat="1" ht="15"/>
    <row r="31" s="85" customFormat="1" ht="15"/>
    <row r="32" s="85" customFormat="1" ht="15"/>
    <row r="33" s="85" customFormat="1" ht="15"/>
    <row r="34" s="85" customFormat="1" ht="15"/>
    <row r="35" s="85" customFormat="1" ht="15"/>
  </sheetData>
  <sheetProtection algorithmName="SHA-512" hashValue="AXb1xC9kQWHFsmQJi24MDrTU29qPEGGuSRglqFPQhOuNmVdN3vOlk8MUaz6I+cLU3qm89YdqU4dPLSbKNosCyg==" saltValue="ZT7m6abpetZAj5snUCBi2A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71EEE-D484-4C19-A0E1-13BCE217AC1E}">
  <dimension ref="B2:G32"/>
  <sheetViews>
    <sheetView workbookViewId="0" topLeftCell="A1">
      <selection activeCell="G30" sqref="G30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85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5" thickBot="1"/>
    <row r="2" spans="2:7" ht="39.95" customHeight="1" thickBot="1">
      <c r="B2" s="423" t="s">
        <v>525</v>
      </c>
      <c r="C2" s="424"/>
      <c r="D2" s="424"/>
      <c r="E2" s="424"/>
      <c r="F2" s="424"/>
      <c r="G2" s="425"/>
    </row>
    <row r="3" spans="2:7" ht="30.75" thickBot="1">
      <c r="B3" s="88" t="s">
        <v>27</v>
      </c>
      <c r="C3" s="89" t="s">
        <v>17</v>
      </c>
      <c r="D3" s="90" t="s">
        <v>28</v>
      </c>
      <c r="E3" s="121" t="s">
        <v>29</v>
      </c>
      <c r="F3" s="91" t="s">
        <v>30</v>
      </c>
      <c r="G3" s="92" t="s">
        <v>31</v>
      </c>
    </row>
    <row r="4" spans="2:7" ht="15">
      <c r="B4" s="93"/>
      <c r="C4" s="94" t="s">
        <v>148</v>
      </c>
      <c r="D4" s="95"/>
      <c r="E4" s="122"/>
      <c r="F4" s="96"/>
      <c r="G4" s="97"/>
    </row>
    <row r="5" spans="2:7" ht="28.5">
      <c r="B5" s="98"/>
      <c r="C5" s="54" t="s">
        <v>162</v>
      </c>
      <c r="D5" s="99"/>
      <c r="E5" s="123"/>
      <c r="F5" s="100"/>
      <c r="G5" s="101"/>
    </row>
    <row r="6" spans="2:7" ht="15">
      <c r="B6" s="102" t="s">
        <v>513</v>
      </c>
      <c r="C6" s="103" t="s">
        <v>97</v>
      </c>
      <c r="D6" s="104"/>
      <c r="E6" s="105"/>
      <c r="F6" s="106"/>
      <c r="G6" s="107"/>
    </row>
    <row r="7" spans="2:7" ht="15">
      <c r="B7" s="108" t="s">
        <v>269</v>
      </c>
      <c r="C7" s="145" t="s">
        <v>489</v>
      </c>
      <c r="D7" s="141" t="s">
        <v>33</v>
      </c>
      <c r="E7" s="143">
        <v>2</v>
      </c>
      <c r="F7" s="405"/>
      <c r="G7" s="109">
        <f>E7*F7</f>
        <v>0</v>
      </c>
    </row>
    <row r="8" spans="2:7" ht="15">
      <c r="B8" s="108" t="s">
        <v>514</v>
      </c>
      <c r="C8" s="145" t="s">
        <v>490</v>
      </c>
      <c r="D8" s="141" t="s">
        <v>33</v>
      </c>
      <c r="E8" s="143">
        <v>5</v>
      </c>
      <c r="F8" s="405"/>
      <c r="G8" s="109">
        <f aca="true" t="shared" si="0" ref="G8:G28">E8*F8</f>
        <v>0</v>
      </c>
    </row>
    <row r="9" spans="2:7" ht="15">
      <c r="B9" s="108" t="s">
        <v>526</v>
      </c>
      <c r="C9" s="145" t="s">
        <v>491</v>
      </c>
      <c r="D9" s="141" t="s">
        <v>33</v>
      </c>
      <c r="E9" s="143">
        <v>8</v>
      </c>
      <c r="F9" s="405"/>
      <c r="G9" s="109">
        <f t="shared" si="0"/>
        <v>0</v>
      </c>
    </row>
    <row r="10" spans="2:7" ht="15">
      <c r="B10" s="108" t="s">
        <v>527</v>
      </c>
      <c r="C10" s="145" t="s">
        <v>492</v>
      </c>
      <c r="D10" s="141" t="s">
        <v>33</v>
      </c>
      <c r="E10" s="143">
        <v>2</v>
      </c>
      <c r="F10" s="405"/>
      <c r="G10" s="109">
        <f t="shared" si="0"/>
        <v>0</v>
      </c>
    </row>
    <row r="11" spans="2:7" ht="15">
      <c r="B11" s="108" t="s">
        <v>528</v>
      </c>
      <c r="C11" s="145" t="s">
        <v>493</v>
      </c>
      <c r="D11" s="141" t="s">
        <v>33</v>
      </c>
      <c r="E11" s="143">
        <v>1</v>
      </c>
      <c r="F11" s="405"/>
      <c r="G11" s="109">
        <f t="shared" si="0"/>
        <v>0</v>
      </c>
    </row>
    <row r="12" spans="2:7" ht="15">
      <c r="B12" s="108" t="s">
        <v>529</v>
      </c>
      <c r="C12" s="145" t="s">
        <v>494</v>
      </c>
      <c r="D12" s="141" t="s">
        <v>33</v>
      </c>
      <c r="E12" s="143">
        <v>1</v>
      </c>
      <c r="F12" s="405"/>
      <c r="G12" s="109">
        <f t="shared" si="0"/>
        <v>0</v>
      </c>
    </row>
    <row r="13" spans="2:7" ht="15">
      <c r="B13" s="108" t="s">
        <v>530</v>
      </c>
      <c r="C13" s="145" t="s">
        <v>495</v>
      </c>
      <c r="D13" s="141" t="s">
        <v>33</v>
      </c>
      <c r="E13" s="143">
        <v>1</v>
      </c>
      <c r="F13" s="405"/>
      <c r="G13" s="109">
        <f t="shared" si="0"/>
        <v>0</v>
      </c>
    </row>
    <row r="14" spans="2:7" ht="15">
      <c r="B14" s="108" t="s">
        <v>531</v>
      </c>
      <c r="C14" s="146" t="s">
        <v>497</v>
      </c>
      <c r="D14" s="141" t="s">
        <v>33</v>
      </c>
      <c r="E14" s="143">
        <v>10</v>
      </c>
      <c r="F14" s="406"/>
      <c r="G14" s="109">
        <f t="shared" si="0"/>
        <v>0</v>
      </c>
    </row>
    <row r="15" spans="2:7" ht="15">
      <c r="B15" s="108" t="s">
        <v>532</v>
      </c>
      <c r="C15" s="146" t="s">
        <v>498</v>
      </c>
      <c r="D15" s="141" t="s">
        <v>33</v>
      </c>
      <c r="E15" s="143">
        <v>18</v>
      </c>
      <c r="F15" s="406"/>
      <c r="G15" s="109">
        <f t="shared" si="0"/>
        <v>0</v>
      </c>
    </row>
    <row r="16" spans="2:7" ht="15">
      <c r="B16" s="108" t="s">
        <v>533</v>
      </c>
      <c r="C16" s="146" t="s">
        <v>499</v>
      </c>
      <c r="D16" s="141" t="s">
        <v>33</v>
      </c>
      <c r="E16" s="143">
        <v>8</v>
      </c>
      <c r="F16" s="406"/>
      <c r="G16" s="109">
        <f t="shared" si="0"/>
        <v>0</v>
      </c>
    </row>
    <row r="17" spans="2:7" ht="15">
      <c r="B17" s="108" t="s">
        <v>534</v>
      </c>
      <c r="C17" s="146" t="s">
        <v>500</v>
      </c>
      <c r="D17" s="141" t="s">
        <v>33</v>
      </c>
      <c r="E17" s="143">
        <v>4</v>
      </c>
      <c r="F17" s="406"/>
      <c r="G17" s="109">
        <f t="shared" si="0"/>
        <v>0</v>
      </c>
    </row>
    <row r="18" spans="2:7" ht="15">
      <c r="B18" s="108" t="s">
        <v>535</v>
      </c>
      <c r="C18" s="146" t="s">
        <v>501</v>
      </c>
      <c r="D18" s="141" t="s">
        <v>33</v>
      </c>
      <c r="E18" s="143">
        <v>8</v>
      </c>
      <c r="F18" s="406"/>
      <c r="G18" s="109">
        <f t="shared" si="0"/>
        <v>0</v>
      </c>
    </row>
    <row r="19" spans="2:7" ht="15">
      <c r="B19" s="108" t="s">
        <v>536</v>
      </c>
      <c r="C19" s="146" t="s">
        <v>502</v>
      </c>
      <c r="D19" s="141" t="s">
        <v>33</v>
      </c>
      <c r="E19" s="143">
        <v>1</v>
      </c>
      <c r="F19" s="406"/>
      <c r="G19" s="109">
        <f t="shared" si="0"/>
        <v>0</v>
      </c>
    </row>
    <row r="20" spans="2:7" ht="15">
      <c r="B20" s="108" t="s">
        <v>537</v>
      </c>
      <c r="C20" s="146" t="s">
        <v>503</v>
      </c>
      <c r="D20" s="141" t="s">
        <v>33</v>
      </c>
      <c r="E20" s="143">
        <v>2</v>
      </c>
      <c r="F20" s="406"/>
      <c r="G20" s="109">
        <f t="shared" si="0"/>
        <v>0</v>
      </c>
    </row>
    <row r="21" spans="2:7" ht="15">
      <c r="B21" s="108" t="s">
        <v>538</v>
      </c>
      <c r="C21" s="146" t="s">
        <v>505</v>
      </c>
      <c r="D21" s="141" t="s">
        <v>33</v>
      </c>
      <c r="E21" s="143">
        <v>4</v>
      </c>
      <c r="F21" s="406"/>
      <c r="G21" s="109">
        <f t="shared" si="0"/>
        <v>0</v>
      </c>
    </row>
    <row r="22" spans="2:7" ht="15">
      <c r="B22" s="108" t="s">
        <v>539</v>
      </c>
      <c r="C22" s="146" t="s">
        <v>506</v>
      </c>
      <c r="D22" s="141" t="s">
        <v>33</v>
      </c>
      <c r="E22" s="143">
        <v>2</v>
      </c>
      <c r="F22" s="406"/>
      <c r="G22" s="109">
        <f t="shared" si="0"/>
        <v>0</v>
      </c>
    </row>
    <row r="23" spans="2:7" ht="15">
      <c r="B23" s="108" t="s">
        <v>540</v>
      </c>
      <c r="C23" s="146" t="s">
        <v>507</v>
      </c>
      <c r="D23" s="141" t="s">
        <v>33</v>
      </c>
      <c r="E23" s="143">
        <v>11</v>
      </c>
      <c r="F23" s="406"/>
      <c r="G23" s="109">
        <f t="shared" si="0"/>
        <v>0</v>
      </c>
    </row>
    <row r="24" spans="2:7" ht="15">
      <c r="B24" s="108" t="s">
        <v>541</v>
      </c>
      <c r="C24" s="146" t="s">
        <v>508</v>
      </c>
      <c r="D24" s="141" t="s">
        <v>33</v>
      </c>
      <c r="E24" s="143">
        <v>1</v>
      </c>
      <c r="F24" s="406"/>
      <c r="G24" s="109">
        <f t="shared" si="0"/>
        <v>0</v>
      </c>
    </row>
    <row r="25" spans="2:7" ht="15">
      <c r="B25" s="108" t="s">
        <v>542</v>
      </c>
      <c r="C25" s="146" t="s">
        <v>509</v>
      </c>
      <c r="D25" s="141" t="s">
        <v>33</v>
      </c>
      <c r="E25" s="143">
        <v>1</v>
      </c>
      <c r="F25" s="406"/>
      <c r="G25" s="109">
        <f t="shared" si="0"/>
        <v>0</v>
      </c>
    </row>
    <row r="26" spans="2:7" ht="15">
      <c r="B26" s="108" t="s">
        <v>543</v>
      </c>
      <c r="C26" s="145" t="s">
        <v>510</v>
      </c>
      <c r="D26" s="141" t="s">
        <v>33</v>
      </c>
      <c r="E26" s="143">
        <v>1</v>
      </c>
      <c r="F26" s="405"/>
      <c r="G26" s="109">
        <f t="shared" si="0"/>
        <v>0</v>
      </c>
    </row>
    <row r="27" spans="2:7" ht="15">
      <c r="B27" s="108" t="s">
        <v>544</v>
      </c>
      <c r="C27" s="145" t="s">
        <v>511</v>
      </c>
      <c r="D27" s="141" t="s">
        <v>33</v>
      </c>
      <c r="E27" s="143">
        <v>1</v>
      </c>
      <c r="F27" s="405"/>
      <c r="G27" s="109">
        <f t="shared" si="0"/>
        <v>0</v>
      </c>
    </row>
    <row r="28" spans="2:7" ht="15">
      <c r="B28" s="108" t="s">
        <v>545</v>
      </c>
      <c r="C28" s="145" t="s">
        <v>512</v>
      </c>
      <c r="D28" s="141" t="s">
        <v>33</v>
      </c>
      <c r="E28" s="143">
        <v>1</v>
      </c>
      <c r="F28" s="405"/>
      <c r="G28" s="109">
        <f t="shared" si="0"/>
        <v>0</v>
      </c>
    </row>
    <row r="29" spans="2:7" ht="15" thickBot="1">
      <c r="B29" s="108" t="s">
        <v>546</v>
      </c>
      <c r="C29" s="160" t="s">
        <v>151</v>
      </c>
      <c r="D29" s="142" t="s">
        <v>34</v>
      </c>
      <c r="E29" s="144">
        <v>1</v>
      </c>
      <c r="F29" s="407"/>
      <c r="G29" s="109">
        <f>E29*F29</f>
        <v>0</v>
      </c>
    </row>
    <row r="30" spans="2:7" ht="16.5" thickBot="1" thickTop="1">
      <c r="B30" s="113" t="s">
        <v>16</v>
      </c>
      <c r="C30" s="114"/>
      <c r="D30" s="114"/>
      <c r="E30" s="125"/>
      <c r="F30" s="115"/>
      <c r="G30" s="116">
        <f>SUM(G6:G29)</f>
        <v>0</v>
      </c>
    </row>
    <row r="31" spans="2:7" ht="15">
      <c r="B31" s="117"/>
      <c r="C31" s="78"/>
      <c r="D31" s="117"/>
      <c r="E31" s="126"/>
      <c r="F31" s="118"/>
      <c r="G31" s="118"/>
    </row>
    <row r="32" spans="2:7" ht="15">
      <c r="B32" s="119"/>
      <c r="C32" s="119"/>
      <c r="D32" s="119"/>
      <c r="E32" s="119"/>
      <c r="F32" s="120"/>
      <c r="G32" s="120"/>
    </row>
  </sheetData>
  <sheetProtection algorithmName="SHA-512" hashValue="1Eiz0S6tsNLQzRK1/Th65TkT0ZazuFH8Zf2TD64CMgysAZMLMpgkGfvQb8v5zjfuvsNppoesFJYlIHxL5A7iKQ==" saltValue="KBlRturw3+/EvFai1EELfw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E3643-055A-4818-BE93-5F16DE8D9E11}">
  <sheetPr>
    <pageSetUpPr fitToPage="1"/>
  </sheetPr>
  <dimension ref="B2:E61"/>
  <sheetViews>
    <sheetView workbookViewId="0" topLeftCell="A1">
      <selection activeCell="J8" sqref="J8"/>
    </sheetView>
  </sheetViews>
  <sheetFormatPr defaultColWidth="9.140625" defaultRowHeight="15"/>
  <cols>
    <col min="1" max="1" width="2.7109375" style="1" customWidth="1"/>
    <col min="2" max="2" width="15.7109375" style="1" customWidth="1"/>
    <col min="3" max="4" width="40.7109375" style="1" customWidth="1"/>
    <col min="5" max="5" width="15.7109375" style="1" customWidth="1"/>
    <col min="6" max="7" width="9.140625" style="1" customWidth="1"/>
    <col min="8" max="8" width="13.421875" style="1" bestFit="1" customWidth="1"/>
    <col min="9" max="10" width="9.140625" style="1" customWidth="1"/>
    <col min="11" max="11" width="13.421875" style="1" bestFit="1" customWidth="1"/>
    <col min="12" max="16384" width="9.140625" style="1" customWidth="1"/>
  </cols>
  <sheetData>
    <row r="1" ht="14.1" customHeight="1" thickBot="1"/>
    <row r="2" spans="2:5" ht="39.95" customHeight="1">
      <c r="B2" s="411" t="s">
        <v>14</v>
      </c>
      <c r="C2" s="412"/>
      <c r="D2" s="412"/>
      <c r="E2" s="413"/>
    </row>
    <row r="3" spans="2:5" ht="15">
      <c r="B3" s="25"/>
      <c r="C3" s="6"/>
      <c r="D3" s="3"/>
      <c r="E3" s="4"/>
    </row>
    <row r="4" spans="2:5" ht="15">
      <c r="B4" s="10"/>
      <c r="C4" s="5"/>
      <c r="D4" s="5"/>
      <c r="E4" s="2"/>
    </row>
    <row r="5" spans="2:5" ht="15">
      <c r="B5" s="10"/>
      <c r="C5" s="5"/>
      <c r="D5" s="5"/>
      <c r="E5" s="2"/>
    </row>
    <row r="6" spans="2:5" ht="15">
      <c r="B6" s="408" t="str">
        <f>'KRYCÍ LIST'!B6:B8</f>
        <v xml:space="preserve">Stavba:   </v>
      </c>
      <c r="C6" s="28" t="str">
        <f>'KRYCÍ LIST'!C6</f>
        <v>Stavební úpravy Bufetu UHK</v>
      </c>
      <c r="D6" s="28"/>
      <c r="E6" s="29"/>
    </row>
    <row r="7" spans="2:5" ht="15">
      <c r="B7" s="409"/>
      <c r="C7" s="5" t="str">
        <f>'KRYCÍ LIST'!C7</f>
        <v>Hradecká 1227/4</v>
      </c>
      <c r="D7" s="5"/>
      <c r="E7" s="2"/>
    </row>
    <row r="8" spans="2:5" ht="15">
      <c r="B8" s="410"/>
      <c r="C8" s="30" t="str">
        <f>'KRYCÍ LIST'!C8</f>
        <v>500 03 Hradec Králové</v>
      </c>
      <c r="D8" s="30"/>
      <c r="E8" s="31"/>
    </row>
    <row r="9" spans="2:5" ht="15">
      <c r="B9" s="414" t="s">
        <v>81</v>
      </c>
      <c r="C9" s="7" t="str">
        <f>'KRYCÍ LIST'!C15</f>
        <v>Univerzita Hradec Králové</v>
      </c>
      <c r="D9" s="7"/>
      <c r="E9" s="27" t="str">
        <f>'KRYCÍ LIST'!E15</f>
        <v>IČ: 62690094</v>
      </c>
    </row>
    <row r="10" spans="2:5" ht="15">
      <c r="B10" s="415"/>
      <c r="C10" s="7" t="str">
        <f>'KRYCÍ LIST'!C10</f>
        <v>Ondříčkova 384/33</v>
      </c>
      <c r="D10" s="7"/>
      <c r="E10" s="9" t="str">
        <f>'KRYCÍ LIST'!E16</f>
        <v>e-mail: epodatelna@uhk.cz</v>
      </c>
    </row>
    <row r="11" spans="2:5" ht="15">
      <c r="B11" s="416"/>
      <c r="C11" s="7" t="str">
        <f>'KRYCÍ LIST'!C17</f>
        <v>500 03 Hradec Králové</v>
      </c>
      <c r="D11" s="7"/>
      <c r="E11" s="27" t="str">
        <f>'KRYCÍ LIST'!E17</f>
        <v>Tel.: + 420 493 331 111</v>
      </c>
    </row>
    <row r="12" spans="2:5" ht="14.25" customHeight="1">
      <c r="B12" s="14"/>
      <c r="C12" s="15"/>
      <c r="D12" s="15"/>
      <c r="E12" s="18"/>
    </row>
    <row r="13" spans="2:5" ht="14.25" customHeight="1">
      <c r="B13" s="10"/>
      <c r="C13" s="7"/>
      <c r="D13" s="7"/>
      <c r="E13" s="8"/>
    </row>
    <row r="14" spans="2:5" ht="14.25" customHeight="1" thickBot="1">
      <c r="B14" s="10"/>
      <c r="C14" s="7"/>
      <c r="D14" s="7"/>
      <c r="E14" s="8"/>
    </row>
    <row r="15" spans="2:5" ht="20.1" customHeight="1" thickBot="1">
      <c r="B15" s="417" t="s">
        <v>92</v>
      </c>
      <c r="C15" s="418"/>
      <c r="D15" s="418"/>
      <c r="E15" s="419"/>
    </row>
    <row r="16" spans="2:5" ht="20.1" customHeight="1" thickBot="1">
      <c r="B16" s="34" t="s">
        <v>27</v>
      </c>
      <c r="C16" s="44" t="s">
        <v>17</v>
      </c>
      <c r="D16" s="36"/>
      <c r="E16" s="35" t="s">
        <v>18</v>
      </c>
    </row>
    <row r="17" spans="2:5" ht="20.1" customHeight="1">
      <c r="B17" s="41" t="s">
        <v>19</v>
      </c>
      <c r="C17" s="76" t="s">
        <v>24</v>
      </c>
      <c r="D17" s="39"/>
      <c r="E17" s="79">
        <f>'A. ASŘ - IN'!I186</f>
        <v>0</v>
      </c>
    </row>
    <row r="18" spans="2:5" ht="20.1" customHeight="1">
      <c r="B18" s="42" t="s">
        <v>20</v>
      </c>
      <c r="C18" s="77" t="s">
        <v>105</v>
      </c>
      <c r="D18" s="40"/>
      <c r="E18" s="80">
        <f>'B. ZP - IN'!G22</f>
        <v>0</v>
      </c>
    </row>
    <row r="19" spans="2:5" ht="20.1" customHeight="1">
      <c r="B19" s="42" t="s">
        <v>21</v>
      </c>
      <c r="C19" s="77" t="s">
        <v>25</v>
      </c>
      <c r="D19" s="40"/>
      <c r="E19" s="80">
        <f>'C. ZTI - IN'!H136</f>
        <v>0</v>
      </c>
    </row>
    <row r="20" spans="2:5" ht="20.1" customHeight="1">
      <c r="B20" s="42" t="s">
        <v>22</v>
      </c>
      <c r="C20" s="77" t="s">
        <v>95</v>
      </c>
      <c r="D20" s="40"/>
      <c r="E20" s="80">
        <f>'D. VZT, VYT - IN'!G53</f>
        <v>0</v>
      </c>
    </row>
    <row r="21" spans="2:5" ht="20.1" customHeight="1">
      <c r="B21" s="42" t="s">
        <v>23</v>
      </c>
      <c r="C21" s="77" t="s">
        <v>61</v>
      </c>
      <c r="D21" s="40"/>
      <c r="E21" s="80">
        <f>'E. ESI - IN'!G70</f>
        <v>0</v>
      </c>
    </row>
    <row r="22" spans="2:5" ht="20.1" customHeight="1">
      <c r="B22" s="42" t="s">
        <v>40</v>
      </c>
      <c r="C22" s="77" t="s">
        <v>62</v>
      </c>
      <c r="D22" s="40"/>
      <c r="E22" s="80">
        <f>'F. ESL - IN'!G52</f>
        <v>0</v>
      </c>
    </row>
    <row r="23" spans="2:5" ht="20.1" customHeight="1">
      <c r="B23" s="42" t="s">
        <v>41</v>
      </c>
      <c r="C23" s="77" t="s">
        <v>97</v>
      </c>
      <c r="D23" s="40"/>
      <c r="E23" s="80">
        <f>'G. NBTK - IN'!G10</f>
        <v>0</v>
      </c>
    </row>
    <row r="24" spans="2:5" ht="20.1" customHeight="1">
      <c r="B24" s="42" t="s">
        <v>99</v>
      </c>
      <c r="C24" s="77" t="s">
        <v>96</v>
      </c>
      <c r="D24" s="40"/>
      <c r="E24" s="80">
        <f>'H. MaR - IN'!G9</f>
        <v>0</v>
      </c>
    </row>
    <row r="25" spans="2:5" ht="20.1" customHeight="1" thickBot="1">
      <c r="B25" s="42" t="s">
        <v>98</v>
      </c>
      <c r="C25" s="77" t="s">
        <v>100</v>
      </c>
      <c r="D25" s="40"/>
      <c r="E25" s="80">
        <f>'I. GRFK - IN'!G9</f>
        <v>0</v>
      </c>
    </row>
    <row r="26" spans="2:5" ht="20.1" customHeight="1" thickBot="1" thickTop="1">
      <c r="B26" s="37" t="s">
        <v>77</v>
      </c>
      <c r="C26" s="38"/>
      <c r="D26" s="38"/>
      <c r="E26" s="81">
        <f>SUM(E17:E25)</f>
        <v>0</v>
      </c>
    </row>
    <row r="27" spans="2:5" ht="15">
      <c r="B27" s="26"/>
      <c r="C27" s="7"/>
      <c r="D27" s="7"/>
      <c r="E27" s="9"/>
    </row>
    <row r="28" spans="2:5" ht="15">
      <c r="B28" s="26"/>
      <c r="C28" s="7"/>
      <c r="D28" s="7"/>
      <c r="E28" s="9"/>
    </row>
    <row r="29" spans="2:5" ht="15" thickBot="1">
      <c r="B29" s="26"/>
      <c r="C29" s="7"/>
      <c r="D29" s="7"/>
      <c r="E29" s="9"/>
    </row>
    <row r="30" spans="2:5" ht="20.1" customHeight="1" thickBot="1">
      <c r="B30" s="417" t="s">
        <v>93</v>
      </c>
      <c r="C30" s="418"/>
      <c r="D30" s="418"/>
      <c r="E30" s="419"/>
    </row>
    <row r="31" spans="2:5" ht="20.1" customHeight="1" thickBot="1">
      <c r="B31" s="34" t="s">
        <v>27</v>
      </c>
      <c r="C31" s="44" t="s">
        <v>17</v>
      </c>
      <c r="D31" s="36"/>
      <c r="E31" s="35" t="s">
        <v>18</v>
      </c>
    </row>
    <row r="32" spans="2:5" ht="20.1" customHeight="1">
      <c r="B32" s="41" t="s">
        <v>101</v>
      </c>
      <c r="C32" s="76" t="s">
        <v>94</v>
      </c>
      <c r="D32" s="39"/>
      <c r="E32" s="79">
        <f>'J. PBŘ - NN'!G8</f>
        <v>0</v>
      </c>
    </row>
    <row r="33" spans="2:5" ht="20.1" customHeight="1">
      <c r="B33" s="139" t="s">
        <v>102</v>
      </c>
      <c r="C33" s="161" t="s">
        <v>57</v>
      </c>
      <c r="D33" s="136"/>
      <c r="E33" s="140">
        <f>'K. ZP - NN'!G11</f>
        <v>0</v>
      </c>
    </row>
    <row r="34" spans="2:5" ht="20.1" customHeight="1" thickBot="1">
      <c r="B34" s="139" t="s">
        <v>163</v>
      </c>
      <c r="C34" s="161" t="s">
        <v>97</v>
      </c>
      <c r="D34" s="136"/>
      <c r="E34" s="140">
        <f>'L. NBTK - NN'!G30</f>
        <v>0</v>
      </c>
    </row>
    <row r="35" spans="2:5" ht="20.1" customHeight="1" thickBot="1" thickTop="1">
      <c r="B35" s="37" t="s">
        <v>160</v>
      </c>
      <c r="C35" s="38"/>
      <c r="D35" s="38"/>
      <c r="E35" s="81">
        <f>SUM(E32:E34)</f>
        <v>0</v>
      </c>
    </row>
    <row r="36" spans="2:5" ht="15">
      <c r="B36" s="10"/>
      <c r="C36" s="7"/>
      <c r="D36" s="7"/>
      <c r="E36" s="8"/>
    </row>
    <row r="37" spans="2:5" ht="15">
      <c r="B37" s="10"/>
      <c r="C37" s="7"/>
      <c r="D37" s="7"/>
      <c r="E37" s="8"/>
    </row>
    <row r="38" spans="2:5" ht="15">
      <c r="B38" s="10"/>
      <c r="C38" s="7"/>
      <c r="D38" s="7"/>
      <c r="E38" s="8"/>
    </row>
    <row r="39" spans="2:5" ht="15">
      <c r="B39" s="10"/>
      <c r="C39" s="7"/>
      <c r="D39" s="7"/>
      <c r="E39" s="8"/>
    </row>
    <row r="40" spans="2:5" ht="15">
      <c r="B40" s="10"/>
      <c r="C40" s="7"/>
      <c r="D40" s="7"/>
      <c r="E40" s="8"/>
    </row>
    <row r="41" spans="2:5" ht="15">
      <c r="B41" s="10"/>
      <c r="C41" s="7"/>
      <c r="D41" s="7"/>
      <c r="E41" s="8"/>
    </row>
    <row r="42" spans="2:5" ht="15">
      <c r="B42" s="10"/>
      <c r="C42" s="7"/>
      <c r="D42" s="7"/>
      <c r="E42" s="8"/>
    </row>
    <row r="43" spans="2:5" ht="15">
      <c r="B43" s="10"/>
      <c r="C43" s="7"/>
      <c r="D43" s="7"/>
      <c r="E43" s="8"/>
    </row>
    <row r="44" spans="2:5" ht="15">
      <c r="B44" s="10"/>
      <c r="C44" s="7"/>
      <c r="D44" s="7"/>
      <c r="E44" s="8"/>
    </row>
    <row r="45" spans="2:5" ht="15">
      <c r="B45" s="19"/>
      <c r="C45" s="7"/>
      <c r="D45" s="7"/>
      <c r="E45" s="8"/>
    </row>
    <row r="46" spans="2:5" ht="15">
      <c r="B46" s="19"/>
      <c r="C46" s="7"/>
      <c r="D46" s="7"/>
      <c r="E46" s="8"/>
    </row>
    <row r="47" spans="2:5" ht="15">
      <c r="B47" s="19"/>
      <c r="C47" s="7"/>
      <c r="D47" s="7"/>
      <c r="E47" s="8"/>
    </row>
    <row r="48" spans="2:5" ht="15">
      <c r="B48" s="19"/>
      <c r="C48" s="7"/>
      <c r="D48" s="7"/>
      <c r="E48" s="8"/>
    </row>
    <row r="49" spans="2:5" ht="15">
      <c r="B49" s="19"/>
      <c r="C49" s="7"/>
      <c r="D49" s="7"/>
      <c r="E49" s="8"/>
    </row>
    <row r="50" spans="2:5" ht="15">
      <c r="B50" s="19"/>
      <c r="C50" s="7"/>
      <c r="D50" s="7"/>
      <c r="E50" s="8"/>
    </row>
    <row r="51" spans="2:5" ht="15">
      <c r="B51" s="19"/>
      <c r="C51" s="7"/>
      <c r="D51" s="7"/>
      <c r="E51" s="8"/>
    </row>
    <row r="52" spans="2:5" ht="15">
      <c r="B52" s="19"/>
      <c r="C52" s="43"/>
      <c r="D52" s="7"/>
      <c r="E52" s="8"/>
    </row>
    <row r="53" spans="2:5" ht="15">
      <c r="B53" s="19"/>
      <c r="C53" s="7"/>
      <c r="D53" s="7"/>
      <c r="E53" s="8"/>
    </row>
    <row r="54" spans="2:5" ht="15">
      <c r="B54" s="19"/>
      <c r="C54" s="7"/>
      <c r="D54" s="7"/>
      <c r="E54" s="8"/>
    </row>
    <row r="55" spans="2:5" ht="15">
      <c r="B55" s="19"/>
      <c r="C55" s="7"/>
      <c r="D55" s="7"/>
      <c r="E55" s="8"/>
    </row>
    <row r="56" spans="2:5" ht="15">
      <c r="B56" s="10"/>
      <c r="C56" s="7"/>
      <c r="D56" s="7"/>
      <c r="E56" s="8"/>
    </row>
    <row r="57" spans="2:5" ht="15">
      <c r="B57" s="19"/>
      <c r="C57" s="7"/>
      <c r="D57" s="7"/>
      <c r="E57" s="8"/>
    </row>
    <row r="58" spans="2:5" ht="15">
      <c r="B58" s="19"/>
      <c r="C58" s="7"/>
      <c r="D58" s="7"/>
      <c r="E58" s="8"/>
    </row>
    <row r="59" spans="2:5" ht="15">
      <c r="B59" s="19"/>
      <c r="C59" s="7"/>
      <c r="D59" s="7"/>
      <c r="E59" s="8"/>
    </row>
    <row r="60" spans="2:5" ht="15">
      <c r="B60" s="19"/>
      <c r="C60" s="7"/>
      <c r="D60" s="7"/>
      <c r="E60" s="8"/>
    </row>
    <row r="61" spans="2:5" ht="15" thickBot="1">
      <c r="B61" s="22"/>
      <c r="C61" s="23"/>
      <c r="D61" s="23"/>
      <c r="E61" s="24"/>
    </row>
  </sheetData>
  <sheetProtection algorithmName="SHA-512" hashValue="fiYuM++qme3F3/VVi02/fur9gtF0F2ztVdZJMIchVIJ2CqxgRaVe4g0wsVjPC61qb2CNB2qM8G9bbzgBb1Q/pw==" saltValue="RYQHBbUeF7+DJZSWnBnrLQ==" spinCount="100000" sheet="1" objects="1" scenarios="1"/>
  <mergeCells count="5">
    <mergeCell ref="B2:E2"/>
    <mergeCell ref="B6:B8"/>
    <mergeCell ref="B9:B11"/>
    <mergeCell ref="B15:E15"/>
    <mergeCell ref="B30:E30"/>
  </mergeCells>
  <printOptions horizontalCentered="1"/>
  <pageMargins left="0.5905511811023623" right="0.5905511811023623" top="0.5905511811023623" bottom="0.5905511811023623" header="0" footer="0.1968503937007874"/>
  <pageSetup fitToHeight="1" fitToWidth="1" horizontalDpi="1200" verticalDpi="1200" orientation="portrait" paperSize="9" scale="80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45A2B-8832-4FF8-B212-AA07EC5CFA09}">
  <sheetPr>
    <pageSetUpPr fitToPage="1"/>
  </sheetPr>
  <dimension ref="B2:BL186"/>
  <sheetViews>
    <sheetView showGridLines="0" workbookViewId="0" topLeftCell="A1">
      <selection activeCell="H6" sqref="H6"/>
    </sheetView>
  </sheetViews>
  <sheetFormatPr defaultColWidth="9.140625" defaultRowHeight="15"/>
  <cols>
    <col min="1" max="1" width="2.7109375" style="246" customWidth="1"/>
    <col min="2" max="2" width="3.57421875" style="246" customWidth="1"/>
    <col min="3" max="3" width="4.7109375" style="246" customWidth="1"/>
    <col min="4" max="4" width="14.7109375" style="246" customWidth="1"/>
    <col min="5" max="5" width="43.57421875" style="246" customWidth="1"/>
    <col min="6" max="6" width="6.421875" style="246" customWidth="1"/>
    <col min="7" max="7" width="12.00390625" style="246" customWidth="1"/>
    <col min="8" max="8" width="13.57421875" style="246" customWidth="1"/>
    <col min="9" max="10" width="19.140625" style="246" customWidth="1"/>
    <col min="11" max="11" width="8.00390625" style="246" customWidth="1"/>
    <col min="12" max="12" width="9.28125" style="246" hidden="1" customWidth="1"/>
    <col min="13" max="13" width="9.140625" style="246" customWidth="1"/>
    <col min="14" max="19" width="12.140625" style="246" hidden="1" customWidth="1"/>
    <col min="20" max="20" width="14.00390625" style="246" hidden="1" customWidth="1"/>
    <col min="21" max="21" width="10.57421875" style="246" customWidth="1"/>
    <col min="22" max="22" width="14.00390625" style="246" customWidth="1"/>
    <col min="23" max="23" width="10.57421875" style="246" customWidth="1"/>
    <col min="24" max="24" width="12.8515625" style="246" customWidth="1"/>
    <col min="25" max="25" width="9.421875" style="246" customWidth="1"/>
    <col min="26" max="26" width="12.8515625" style="246" customWidth="1"/>
    <col min="27" max="27" width="14.00390625" style="246" customWidth="1"/>
    <col min="28" max="28" width="9.421875" style="246" customWidth="1"/>
    <col min="29" max="29" width="12.8515625" style="246" customWidth="1"/>
    <col min="30" max="30" width="14.00390625" style="246" customWidth="1"/>
    <col min="31" max="16384" width="9.140625" style="246" customWidth="1"/>
  </cols>
  <sheetData>
    <row r="1" ht="15" customHeight="1" thickBot="1"/>
    <row r="2" spans="2:11" s="248" customFormat="1" ht="39.95" customHeight="1" thickBot="1">
      <c r="B2" s="420" t="s">
        <v>515</v>
      </c>
      <c r="C2" s="421"/>
      <c r="D2" s="421"/>
      <c r="E2" s="421"/>
      <c r="F2" s="421"/>
      <c r="G2" s="421"/>
      <c r="H2" s="421"/>
      <c r="I2" s="422"/>
      <c r="J2" s="330"/>
      <c r="K2" s="308"/>
    </row>
    <row r="3" spans="2:19" s="251" customFormat="1" ht="29.25" customHeight="1" thickBot="1">
      <c r="B3" s="369" t="s">
        <v>561</v>
      </c>
      <c r="C3" s="370" t="s">
        <v>562</v>
      </c>
      <c r="D3" s="370" t="s">
        <v>563</v>
      </c>
      <c r="E3" s="370" t="s">
        <v>564</v>
      </c>
      <c r="F3" s="370" t="s">
        <v>28</v>
      </c>
      <c r="G3" s="370" t="s">
        <v>565</v>
      </c>
      <c r="H3" s="370" t="s">
        <v>566</v>
      </c>
      <c r="I3" s="371" t="s">
        <v>559</v>
      </c>
      <c r="J3" s="331" t="s">
        <v>567</v>
      </c>
      <c r="K3" s="328"/>
      <c r="L3" s="252" t="s">
        <v>555</v>
      </c>
      <c r="M3" s="253" t="s">
        <v>557</v>
      </c>
      <c r="N3" s="253" t="s">
        <v>568</v>
      </c>
      <c r="O3" s="253" t="s">
        <v>569</v>
      </c>
      <c r="P3" s="253" t="s">
        <v>570</v>
      </c>
      <c r="Q3" s="253" t="s">
        <v>571</v>
      </c>
      <c r="R3" s="253" t="s">
        <v>572</v>
      </c>
      <c r="S3" s="254" t="s">
        <v>573</v>
      </c>
    </row>
    <row r="4" spans="2:62" s="259" customFormat="1" ht="25.9" customHeight="1">
      <c r="B4" s="297"/>
      <c r="C4" s="298" t="s">
        <v>22</v>
      </c>
      <c r="D4" s="299" t="s">
        <v>574</v>
      </c>
      <c r="E4" s="299" t="s">
        <v>575</v>
      </c>
      <c r="F4" s="300"/>
      <c r="G4" s="300"/>
      <c r="H4" s="300"/>
      <c r="I4" s="301">
        <f>BJ4</f>
        <v>0</v>
      </c>
      <c r="J4" s="297"/>
      <c r="K4" s="300"/>
      <c r="L4" s="261"/>
      <c r="O4" s="262">
        <f>O5+O8+O13+O28+O35</f>
        <v>350.246431</v>
      </c>
      <c r="Q4" s="262">
        <f>Q5+Q8+Q13+Q28+Q35</f>
        <v>4.066813000000001</v>
      </c>
      <c r="S4" s="263">
        <f>S5+S8+S13+S28+S35</f>
        <v>49.55425</v>
      </c>
      <c r="AQ4" s="260" t="s">
        <v>576</v>
      </c>
      <c r="AS4" s="264" t="s">
        <v>22</v>
      </c>
      <c r="AT4" s="264" t="s">
        <v>577</v>
      </c>
      <c r="AX4" s="260" t="s">
        <v>578</v>
      </c>
      <c r="BJ4" s="265">
        <f>BJ5+BJ8+BJ13+BJ28+BJ35</f>
        <v>0</v>
      </c>
    </row>
    <row r="5" spans="2:62" s="259" customFormat="1" ht="22.9" customHeight="1">
      <c r="B5" s="297"/>
      <c r="C5" s="298" t="s">
        <v>22</v>
      </c>
      <c r="D5" s="302" t="s">
        <v>579</v>
      </c>
      <c r="E5" s="302" t="s">
        <v>580</v>
      </c>
      <c r="F5" s="300"/>
      <c r="G5" s="300"/>
      <c r="H5" s="300"/>
      <c r="I5" s="303">
        <f>BJ5</f>
        <v>0</v>
      </c>
      <c r="J5" s="297"/>
      <c r="K5" s="300"/>
      <c r="L5" s="261"/>
      <c r="O5" s="262">
        <f>SUM(O6:O7)</f>
        <v>4.5155</v>
      </c>
      <c r="Q5" s="262">
        <f>SUM(Q6:Q7)</f>
        <v>0.7048650000000001</v>
      </c>
      <c r="S5" s="263">
        <f>SUM(S6:S7)</f>
        <v>0</v>
      </c>
      <c r="AQ5" s="260" t="s">
        <v>576</v>
      </c>
      <c r="AS5" s="264" t="s">
        <v>22</v>
      </c>
      <c r="AT5" s="264" t="s">
        <v>576</v>
      </c>
      <c r="AX5" s="260" t="s">
        <v>578</v>
      </c>
      <c r="BJ5" s="265">
        <f>SUM(BJ6:BJ7)</f>
        <v>0</v>
      </c>
    </row>
    <row r="6" spans="2:64" s="248" customFormat="1" ht="37.9" customHeight="1">
      <c r="B6" s="304" t="s">
        <v>581</v>
      </c>
      <c r="C6" s="266" t="s">
        <v>102</v>
      </c>
      <c r="D6" s="267" t="s">
        <v>582</v>
      </c>
      <c r="E6" s="268" t="s">
        <v>583</v>
      </c>
      <c r="F6" s="269" t="s">
        <v>43</v>
      </c>
      <c r="G6" s="270">
        <v>14.3</v>
      </c>
      <c r="H6" s="386"/>
      <c r="I6" s="305">
        <f>ROUND(H6*G6,2)</f>
        <v>0</v>
      </c>
      <c r="J6" s="332" t="s">
        <v>584</v>
      </c>
      <c r="K6" s="308"/>
      <c r="L6" s="271" t="s">
        <v>555</v>
      </c>
      <c r="M6" s="250" t="s">
        <v>558</v>
      </c>
      <c r="N6" s="272">
        <v>0.245</v>
      </c>
      <c r="O6" s="272">
        <f>N6*G6</f>
        <v>3.5035000000000003</v>
      </c>
      <c r="P6" s="272">
        <v>0.03655</v>
      </c>
      <c r="Q6" s="272">
        <f>P6*G6</f>
        <v>0.522665</v>
      </c>
      <c r="R6" s="272">
        <v>0</v>
      </c>
      <c r="S6" s="273">
        <f>R6*G6</f>
        <v>0</v>
      </c>
      <c r="AQ6" s="274" t="s">
        <v>585</v>
      </c>
      <c r="AS6" s="274" t="s">
        <v>102</v>
      </c>
      <c r="AT6" s="274" t="s">
        <v>553</v>
      </c>
      <c r="AX6" s="247" t="s">
        <v>578</v>
      </c>
      <c r="BD6" s="275">
        <f>IF(M6="základní",I6,0)</f>
        <v>0</v>
      </c>
      <c r="BE6" s="275">
        <f>IF(M6="snížená",I6,0)</f>
        <v>0</v>
      </c>
      <c r="BF6" s="275">
        <f>IF(M6="zákl. přenesená",I6,0)</f>
        <v>0</v>
      </c>
      <c r="BG6" s="275">
        <f>IF(M6="sníž. přenesená",I6,0)</f>
        <v>0</v>
      </c>
      <c r="BH6" s="275">
        <f>IF(M6="nulová",I6,0)</f>
        <v>0</v>
      </c>
      <c r="BI6" s="247" t="s">
        <v>576</v>
      </c>
      <c r="BJ6" s="275">
        <f>ROUND(H6*G6,2)</f>
        <v>0</v>
      </c>
      <c r="BK6" s="247" t="s">
        <v>585</v>
      </c>
      <c r="BL6" s="274" t="s">
        <v>586</v>
      </c>
    </row>
    <row r="7" spans="2:64" s="248" customFormat="1" ht="37.9" customHeight="1">
      <c r="B7" s="304" t="s">
        <v>587</v>
      </c>
      <c r="C7" s="266" t="s">
        <v>102</v>
      </c>
      <c r="D7" s="267" t="s">
        <v>588</v>
      </c>
      <c r="E7" s="268" t="s">
        <v>589</v>
      </c>
      <c r="F7" s="269" t="s">
        <v>43</v>
      </c>
      <c r="G7" s="270">
        <v>4</v>
      </c>
      <c r="H7" s="386"/>
      <c r="I7" s="305">
        <f>ROUND(H7*G7,2)</f>
        <v>0</v>
      </c>
      <c r="J7" s="332" t="s">
        <v>584</v>
      </c>
      <c r="K7" s="308"/>
      <c r="L7" s="271" t="s">
        <v>555</v>
      </c>
      <c r="M7" s="250" t="s">
        <v>558</v>
      </c>
      <c r="N7" s="272">
        <v>0.253</v>
      </c>
      <c r="O7" s="272">
        <f>N7*G7</f>
        <v>1.012</v>
      </c>
      <c r="P7" s="272">
        <v>0.04555</v>
      </c>
      <c r="Q7" s="272">
        <f>P7*G7</f>
        <v>0.1822</v>
      </c>
      <c r="R7" s="272">
        <v>0</v>
      </c>
      <c r="S7" s="273">
        <f>R7*G7</f>
        <v>0</v>
      </c>
      <c r="AQ7" s="274" t="s">
        <v>585</v>
      </c>
      <c r="AS7" s="274" t="s">
        <v>102</v>
      </c>
      <c r="AT7" s="274" t="s">
        <v>553</v>
      </c>
      <c r="AX7" s="247" t="s">
        <v>578</v>
      </c>
      <c r="BD7" s="275">
        <f>IF(M7="základní",I7,0)</f>
        <v>0</v>
      </c>
      <c r="BE7" s="275">
        <f>IF(M7="snížená",I7,0)</f>
        <v>0</v>
      </c>
      <c r="BF7" s="275">
        <f>IF(M7="zákl. přenesená",I7,0)</f>
        <v>0</v>
      </c>
      <c r="BG7" s="275">
        <f>IF(M7="sníž. přenesená",I7,0)</f>
        <v>0</v>
      </c>
      <c r="BH7" s="275">
        <f>IF(M7="nulová",I7,0)</f>
        <v>0</v>
      </c>
      <c r="BI7" s="247" t="s">
        <v>576</v>
      </c>
      <c r="BJ7" s="275">
        <f>ROUND(H7*G7,2)</f>
        <v>0</v>
      </c>
      <c r="BK7" s="247" t="s">
        <v>585</v>
      </c>
      <c r="BL7" s="274" t="s">
        <v>590</v>
      </c>
    </row>
    <row r="8" spans="2:62" s="259" customFormat="1" ht="22.9" customHeight="1">
      <c r="B8" s="297"/>
      <c r="C8" s="298" t="s">
        <v>22</v>
      </c>
      <c r="D8" s="302" t="s">
        <v>591</v>
      </c>
      <c r="E8" s="302" t="s">
        <v>592</v>
      </c>
      <c r="F8" s="300"/>
      <c r="G8" s="300"/>
      <c r="H8" s="300"/>
      <c r="I8" s="303">
        <f>BJ8</f>
        <v>0</v>
      </c>
      <c r="J8" s="297"/>
      <c r="K8" s="300"/>
      <c r="L8" s="261"/>
      <c r="O8" s="262">
        <f>SUM(O9:O12)</f>
        <v>52.141799999999996</v>
      </c>
      <c r="Q8" s="262">
        <f>SUM(Q9:Q12)</f>
        <v>3.338416</v>
      </c>
      <c r="S8" s="263">
        <f>SUM(S9:S12)</f>
        <v>0</v>
      </c>
      <c r="AQ8" s="260" t="s">
        <v>576</v>
      </c>
      <c r="AS8" s="264" t="s">
        <v>22</v>
      </c>
      <c r="AT8" s="264" t="s">
        <v>576</v>
      </c>
      <c r="AX8" s="260" t="s">
        <v>578</v>
      </c>
      <c r="BJ8" s="265">
        <f>SUM(BJ9:BJ12)</f>
        <v>0</v>
      </c>
    </row>
    <row r="9" spans="2:64" s="248" customFormat="1" ht="44.25" customHeight="1">
      <c r="B9" s="304" t="s">
        <v>593</v>
      </c>
      <c r="C9" s="266" t="s">
        <v>102</v>
      </c>
      <c r="D9" s="267" t="s">
        <v>594</v>
      </c>
      <c r="E9" s="268" t="s">
        <v>595</v>
      </c>
      <c r="F9" s="269" t="s">
        <v>125</v>
      </c>
      <c r="G9" s="270">
        <v>5</v>
      </c>
      <c r="H9" s="386"/>
      <c r="I9" s="305">
        <f>ROUND(H9*G9,2)</f>
        <v>0</v>
      </c>
      <c r="J9" s="332" t="s">
        <v>584</v>
      </c>
      <c r="K9" s="308"/>
      <c r="L9" s="271" t="s">
        <v>555</v>
      </c>
      <c r="M9" s="250" t="s">
        <v>558</v>
      </c>
      <c r="N9" s="272">
        <v>0.344</v>
      </c>
      <c r="O9" s="272">
        <f>N9*G9</f>
        <v>1.7199999999999998</v>
      </c>
      <c r="P9" s="272">
        <v>0.017</v>
      </c>
      <c r="Q9" s="272">
        <f>P9*G9</f>
        <v>0.085</v>
      </c>
      <c r="R9" s="272">
        <v>0</v>
      </c>
      <c r="S9" s="273">
        <f>R9*G9</f>
        <v>0</v>
      </c>
      <c r="AQ9" s="274" t="s">
        <v>585</v>
      </c>
      <c r="AS9" s="274" t="s">
        <v>102</v>
      </c>
      <c r="AT9" s="274" t="s">
        <v>553</v>
      </c>
      <c r="AX9" s="247" t="s">
        <v>578</v>
      </c>
      <c r="BD9" s="275">
        <f>IF(M9="základní",I9,0)</f>
        <v>0</v>
      </c>
      <c r="BE9" s="275">
        <f>IF(M9="snížená",I9,0)</f>
        <v>0</v>
      </c>
      <c r="BF9" s="275">
        <f>IF(M9="zákl. přenesená",I9,0)</f>
        <v>0</v>
      </c>
      <c r="BG9" s="275">
        <f>IF(M9="sníž. přenesená",I9,0)</f>
        <v>0</v>
      </c>
      <c r="BH9" s="275">
        <f>IF(M9="nulová",I9,0)</f>
        <v>0</v>
      </c>
      <c r="BI9" s="247" t="s">
        <v>576</v>
      </c>
      <c r="BJ9" s="275">
        <f>ROUND(H9*G9,2)</f>
        <v>0</v>
      </c>
      <c r="BK9" s="247" t="s">
        <v>585</v>
      </c>
      <c r="BL9" s="274" t="s">
        <v>596</v>
      </c>
    </row>
    <row r="10" spans="2:64" s="248" customFormat="1" ht="33" customHeight="1">
      <c r="B10" s="304" t="s">
        <v>576</v>
      </c>
      <c r="C10" s="266" t="s">
        <v>102</v>
      </c>
      <c r="D10" s="267" t="s">
        <v>597</v>
      </c>
      <c r="E10" s="268" t="s">
        <v>598</v>
      </c>
      <c r="F10" s="269" t="s">
        <v>125</v>
      </c>
      <c r="G10" s="270">
        <v>10</v>
      </c>
      <c r="H10" s="386"/>
      <c r="I10" s="305">
        <f>ROUND(H10*G10,2)</f>
        <v>0</v>
      </c>
      <c r="J10" s="332" t="s">
        <v>584</v>
      </c>
      <c r="K10" s="308"/>
      <c r="L10" s="271" t="s">
        <v>555</v>
      </c>
      <c r="M10" s="250" t="s">
        <v>558</v>
      </c>
      <c r="N10" s="272">
        <v>0.04</v>
      </c>
      <c r="O10" s="272">
        <f>N10*G10</f>
        <v>0.4</v>
      </c>
      <c r="P10" s="272">
        <v>0</v>
      </c>
      <c r="Q10" s="272">
        <f>P10*G10</f>
        <v>0</v>
      </c>
      <c r="R10" s="272">
        <v>0</v>
      </c>
      <c r="S10" s="273">
        <f>R10*G10</f>
        <v>0</v>
      </c>
      <c r="AQ10" s="274" t="s">
        <v>585</v>
      </c>
      <c r="AS10" s="274" t="s">
        <v>102</v>
      </c>
      <c r="AT10" s="274" t="s">
        <v>553</v>
      </c>
      <c r="AX10" s="247" t="s">
        <v>578</v>
      </c>
      <c r="BD10" s="275">
        <f>IF(M10="základní",I10,0)</f>
        <v>0</v>
      </c>
      <c r="BE10" s="275">
        <f>IF(M10="snížená",I10,0)</f>
        <v>0</v>
      </c>
      <c r="BF10" s="275">
        <f>IF(M10="zákl. přenesená",I10,0)</f>
        <v>0</v>
      </c>
      <c r="BG10" s="275">
        <f>IF(M10="sníž. přenesená",I10,0)</f>
        <v>0</v>
      </c>
      <c r="BH10" s="275">
        <f>IF(M10="nulová",I10,0)</f>
        <v>0</v>
      </c>
      <c r="BI10" s="247" t="s">
        <v>576</v>
      </c>
      <c r="BJ10" s="275">
        <f>ROUND(H10*G10,2)</f>
        <v>0</v>
      </c>
      <c r="BK10" s="247" t="s">
        <v>585</v>
      </c>
      <c r="BL10" s="274" t="s">
        <v>599</v>
      </c>
    </row>
    <row r="11" spans="2:64" s="248" customFormat="1" ht="24.2" customHeight="1">
      <c r="B11" s="304" t="s">
        <v>600</v>
      </c>
      <c r="C11" s="266" t="s">
        <v>102</v>
      </c>
      <c r="D11" s="267" t="s">
        <v>601</v>
      </c>
      <c r="E11" s="268" t="s">
        <v>602</v>
      </c>
      <c r="F11" s="269" t="s">
        <v>125</v>
      </c>
      <c r="G11" s="270">
        <v>158.54</v>
      </c>
      <c r="H11" s="386"/>
      <c r="I11" s="305">
        <f>ROUND(H11*G11,2)</f>
        <v>0</v>
      </c>
      <c r="J11" s="332" t="s">
        <v>584</v>
      </c>
      <c r="K11" s="308"/>
      <c r="L11" s="271" t="s">
        <v>555</v>
      </c>
      <c r="M11" s="250" t="s">
        <v>558</v>
      </c>
      <c r="N11" s="272">
        <v>0.27</v>
      </c>
      <c r="O11" s="272">
        <f>N11*G11</f>
        <v>42.8058</v>
      </c>
      <c r="P11" s="272">
        <v>0.0204</v>
      </c>
      <c r="Q11" s="272">
        <f>P11*G11</f>
        <v>3.234216</v>
      </c>
      <c r="R11" s="272">
        <v>0</v>
      </c>
      <c r="S11" s="273">
        <f>R11*G11</f>
        <v>0</v>
      </c>
      <c r="AQ11" s="274" t="s">
        <v>585</v>
      </c>
      <c r="AS11" s="274" t="s">
        <v>102</v>
      </c>
      <c r="AT11" s="274" t="s">
        <v>553</v>
      </c>
      <c r="AX11" s="247" t="s">
        <v>578</v>
      </c>
      <c r="BD11" s="275">
        <f>IF(M11="základní",I11,0)</f>
        <v>0</v>
      </c>
      <c r="BE11" s="275">
        <f>IF(M11="snížená",I11,0)</f>
        <v>0</v>
      </c>
      <c r="BF11" s="275">
        <f>IF(M11="zákl. přenesená",I11,0)</f>
        <v>0</v>
      </c>
      <c r="BG11" s="275">
        <f>IF(M11="sníž. přenesená",I11,0)</f>
        <v>0</v>
      </c>
      <c r="BH11" s="275">
        <f>IF(M11="nulová",I11,0)</f>
        <v>0</v>
      </c>
      <c r="BI11" s="247" t="s">
        <v>576</v>
      </c>
      <c r="BJ11" s="275">
        <f>ROUND(H11*G11,2)</f>
        <v>0</v>
      </c>
      <c r="BK11" s="247" t="s">
        <v>585</v>
      </c>
      <c r="BL11" s="274" t="s">
        <v>603</v>
      </c>
    </row>
    <row r="12" spans="2:64" s="248" customFormat="1" ht="37.9" customHeight="1">
      <c r="B12" s="304" t="s">
        <v>604</v>
      </c>
      <c r="C12" s="266" t="s">
        <v>102</v>
      </c>
      <c r="D12" s="267" t="s">
        <v>605</v>
      </c>
      <c r="E12" s="268" t="s">
        <v>606</v>
      </c>
      <c r="F12" s="269" t="s">
        <v>125</v>
      </c>
      <c r="G12" s="270">
        <v>8</v>
      </c>
      <c r="H12" s="386"/>
      <c r="I12" s="305">
        <f>ROUND(H12*G12,2)</f>
        <v>0</v>
      </c>
      <c r="J12" s="332" t="s">
        <v>584</v>
      </c>
      <c r="K12" s="308"/>
      <c r="L12" s="271" t="s">
        <v>555</v>
      </c>
      <c r="M12" s="250" t="s">
        <v>558</v>
      </c>
      <c r="N12" s="272">
        <v>0.902</v>
      </c>
      <c r="O12" s="272">
        <f>N12*G12</f>
        <v>7.216</v>
      </c>
      <c r="P12" s="272">
        <v>0.0024</v>
      </c>
      <c r="Q12" s="272">
        <f>P12*G12</f>
        <v>0.0192</v>
      </c>
      <c r="R12" s="272">
        <v>0</v>
      </c>
      <c r="S12" s="273">
        <f>R12*G12</f>
        <v>0</v>
      </c>
      <c r="AQ12" s="274" t="s">
        <v>585</v>
      </c>
      <c r="AS12" s="274" t="s">
        <v>102</v>
      </c>
      <c r="AT12" s="274" t="s">
        <v>553</v>
      </c>
      <c r="AX12" s="247" t="s">
        <v>578</v>
      </c>
      <c r="BD12" s="275">
        <f>IF(M12="základní",I12,0)</f>
        <v>0</v>
      </c>
      <c r="BE12" s="275">
        <f>IF(M12="snížená",I12,0)</f>
        <v>0</v>
      </c>
      <c r="BF12" s="275">
        <f>IF(M12="zákl. přenesená",I12,0)</f>
        <v>0</v>
      </c>
      <c r="BG12" s="275">
        <f>IF(M12="sníž. přenesená",I12,0)</f>
        <v>0</v>
      </c>
      <c r="BH12" s="275">
        <f>IF(M12="nulová",I12,0)</f>
        <v>0</v>
      </c>
      <c r="BI12" s="247" t="s">
        <v>576</v>
      </c>
      <c r="BJ12" s="275">
        <f>ROUND(H12*G12,2)</f>
        <v>0</v>
      </c>
      <c r="BK12" s="247" t="s">
        <v>585</v>
      </c>
      <c r="BL12" s="274" t="s">
        <v>607</v>
      </c>
    </row>
    <row r="13" spans="2:62" s="259" customFormat="1" ht="22.9" customHeight="1">
      <c r="B13" s="297"/>
      <c r="C13" s="298" t="s">
        <v>22</v>
      </c>
      <c r="D13" s="302" t="s">
        <v>608</v>
      </c>
      <c r="E13" s="302" t="s">
        <v>609</v>
      </c>
      <c r="F13" s="300"/>
      <c r="G13" s="300"/>
      <c r="H13" s="300"/>
      <c r="I13" s="303">
        <f>BJ13</f>
        <v>0</v>
      </c>
      <c r="J13" s="297"/>
      <c r="K13" s="300"/>
      <c r="L13" s="261"/>
      <c r="O13" s="262">
        <f>SUM(O14:O27)</f>
        <v>203.21309</v>
      </c>
      <c r="Q13" s="262">
        <f>SUM(Q14:Q27)</f>
        <v>0.023532</v>
      </c>
      <c r="S13" s="263">
        <f>SUM(S14:S27)</f>
        <v>49.55425</v>
      </c>
      <c r="AQ13" s="260" t="s">
        <v>576</v>
      </c>
      <c r="AS13" s="264" t="s">
        <v>22</v>
      </c>
      <c r="AT13" s="264" t="s">
        <v>576</v>
      </c>
      <c r="AX13" s="260" t="s">
        <v>578</v>
      </c>
      <c r="BJ13" s="265">
        <f>SUM(BJ14:BJ27)</f>
        <v>0</v>
      </c>
    </row>
    <row r="14" spans="2:64" s="248" customFormat="1" ht="37.9" customHeight="1">
      <c r="B14" s="304" t="s">
        <v>610</v>
      </c>
      <c r="C14" s="266" t="s">
        <v>102</v>
      </c>
      <c r="D14" s="267" t="s">
        <v>611</v>
      </c>
      <c r="E14" s="268" t="s">
        <v>612</v>
      </c>
      <c r="F14" s="269" t="s">
        <v>125</v>
      </c>
      <c r="G14" s="270">
        <v>100</v>
      </c>
      <c r="H14" s="386"/>
      <c r="I14" s="305">
        <f>ROUND(H14*G14,2)</f>
        <v>0</v>
      </c>
      <c r="J14" s="332" t="s">
        <v>584</v>
      </c>
      <c r="K14" s="308"/>
      <c r="L14" s="271" t="s">
        <v>555</v>
      </c>
      <c r="M14" s="250" t="s">
        <v>558</v>
      </c>
      <c r="N14" s="272">
        <v>0.105</v>
      </c>
      <c r="O14" s="272">
        <f>N14*G14</f>
        <v>10.5</v>
      </c>
      <c r="P14" s="272">
        <v>0.00013</v>
      </c>
      <c r="Q14" s="272">
        <f>P14*G14</f>
        <v>0.013</v>
      </c>
      <c r="R14" s="272">
        <v>0</v>
      </c>
      <c r="S14" s="273">
        <f>R14*G14</f>
        <v>0</v>
      </c>
      <c r="AQ14" s="274" t="s">
        <v>585</v>
      </c>
      <c r="AS14" s="274" t="s">
        <v>102</v>
      </c>
      <c r="AT14" s="274" t="s">
        <v>553</v>
      </c>
      <c r="AX14" s="247" t="s">
        <v>578</v>
      </c>
      <c r="BD14" s="275">
        <f>IF(M14="základní",I14,0)</f>
        <v>0</v>
      </c>
      <c r="BE14" s="275">
        <f>IF(M14="snížená",I14,0)</f>
        <v>0</v>
      </c>
      <c r="BF14" s="275">
        <f>IF(M14="zákl. přenesená",I14,0)</f>
        <v>0</v>
      </c>
      <c r="BG14" s="275">
        <f>IF(M14="sníž. přenesená",I14,0)</f>
        <v>0</v>
      </c>
      <c r="BH14" s="275">
        <f>IF(M14="nulová",I14,0)</f>
        <v>0</v>
      </c>
      <c r="BI14" s="247" t="s">
        <v>576</v>
      </c>
      <c r="BJ14" s="275">
        <f>ROUND(H14*G14,2)</f>
        <v>0</v>
      </c>
      <c r="BK14" s="247" t="s">
        <v>585</v>
      </c>
      <c r="BL14" s="274" t="s">
        <v>613</v>
      </c>
    </row>
    <row r="15" spans="2:64" s="248" customFormat="1" ht="24.2" customHeight="1">
      <c r="B15" s="304" t="s">
        <v>614</v>
      </c>
      <c r="C15" s="266" t="s">
        <v>102</v>
      </c>
      <c r="D15" s="267" t="s">
        <v>615</v>
      </c>
      <c r="E15" s="268" t="s">
        <v>616</v>
      </c>
      <c r="F15" s="269" t="s">
        <v>125</v>
      </c>
      <c r="G15" s="270">
        <v>100</v>
      </c>
      <c r="H15" s="386"/>
      <c r="I15" s="305">
        <f>ROUND(H15*G15,2)</f>
        <v>0</v>
      </c>
      <c r="J15" s="332" t="s">
        <v>584</v>
      </c>
      <c r="K15" s="308"/>
      <c r="L15" s="271" t="s">
        <v>555</v>
      </c>
      <c r="M15" s="250" t="s">
        <v>558</v>
      </c>
      <c r="N15" s="272">
        <v>0.049</v>
      </c>
      <c r="O15" s="272">
        <f>N15*G15</f>
        <v>4.9</v>
      </c>
      <c r="P15" s="272">
        <v>0</v>
      </c>
      <c r="Q15" s="272">
        <f>P15*G15</f>
        <v>0</v>
      </c>
      <c r="R15" s="272">
        <v>0</v>
      </c>
      <c r="S15" s="273">
        <f>R15*G15</f>
        <v>0</v>
      </c>
      <c r="AQ15" s="274" t="s">
        <v>585</v>
      </c>
      <c r="AS15" s="274" t="s">
        <v>102</v>
      </c>
      <c r="AT15" s="274" t="s">
        <v>553</v>
      </c>
      <c r="AX15" s="247" t="s">
        <v>578</v>
      </c>
      <c r="BD15" s="275">
        <f>IF(M15="základní",I15,0)</f>
        <v>0</v>
      </c>
      <c r="BE15" s="275">
        <f>IF(M15="snížená",I15,0)</f>
        <v>0</v>
      </c>
      <c r="BF15" s="275">
        <f>IF(M15="zákl. přenesená",I15,0)</f>
        <v>0</v>
      </c>
      <c r="BG15" s="275">
        <f>IF(M15="sníž. přenesená",I15,0)</f>
        <v>0</v>
      </c>
      <c r="BH15" s="275">
        <f>IF(M15="nulová",I15,0)</f>
        <v>0</v>
      </c>
      <c r="BI15" s="247" t="s">
        <v>576</v>
      </c>
      <c r="BJ15" s="275">
        <f>ROUND(H15*G15,2)</f>
        <v>0</v>
      </c>
      <c r="BK15" s="247" t="s">
        <v>585</v>
      </c>
      <c r="BL15" s="274" t="s">
        <v>617</v>
      </c>
    </row>
    <row r="16" spans="2:64" s="248" customFormat="1" ht="37.9" customHeight="1">
      <c r="B16" s="304" t="s">
        <v>618</v>
      </c>
      <c r="C16" s="266" t="s">
        <v>102</v>
      </c>
      <c r="D16" s="267" t="s">
        <v>619</v>
      </c>
      <c r="E16" s="268" t="s">
        <v>620</v>
      </c>
      <c r="F16" s="269" t="s">
        <v>125</v>
      </c>
      <c r="G16" s="270">
        <v>198.2</v>
      </c>
      <c r="H16" s="386"/>
      <c r="I16" s="305">
        <f>ROUND(H16*G16,2)</f>
        <v>0</v>
      </c>
      <c r="J16" s="332" t="s">
        <v>584</v>
      </c>
      <c r="K16" s="308"/>
      <c r="L16" s="271" t="s">
        <v>555</v>
      </c>
      <c r="M16" s="250" t="s">
        <v>558</v>
      </c>
      <c r="N16" s="272">
        <v>0.308</v>
      </c>
      <c r="O16" s="272">
        <f>N16*G16</f>
        <v>61.04559999999999</v>
      </c>
      <c r="P16" s="272">
        <v>4E-05</v>
      </c>
      <c r="Q16" s="272">
        <f>P16*G16</f>
        <v>0.007928000000000001</v>
      </c>
      <c r="R16" s="272">
        <v>0</v>
      </c>
      <c r="S16" s="273">
        <f>R16*G16</f>
        <v>0</v>
      </c>
      <c r="AQ16" s="274" t="s">
        <v>585</v>
      </c>
      <c r="AS16" s="274" t="s">
        <v>102</v>
      </c>
      <c r="AT16" s="274" t="s">
        <v>553</v>
      </c>
      <c r="AX16" s="247" t="s">
        <v>578</v>
      </c>
      <c r="BD16" s="275">
        <f>IF(M16="základní",I16,0)</f>
        <v>0</v>
      </c>
      <c r="BE16" s="275">
        <f>IF(M16="snížená",I16,0)</f>
        <v>0</v>
      </c>
      <c r="BF16" s="275">
        <f>IF(M16="zákl. přenesená",I16,0)</f>
        <v>0</v>
      </c>
      <c r="BG16" s="275">
        <f>IF(M16="sníž. přenesená",I16,0)</f>
        <v>0</v>
      </c>
      <c r="BH16" s="275">
        <f>IF(M16="nulová",I16,0)</f>
        <v>0</v>
      </c>
      <c r="BI16" s="247" t="s">
        <v>576</v>
      </c>
      <c r="BJ16" s="275">
        <f>ROUND(H16*G16,2)</f>
        <v>0</v>
      </c>
      <c r="BK16" s="247" t="s">
        <v>585</v>
      </c>
      <c r="BL16" s="274" t="s">
        <v>621</v>
      </c>
    </row>
    <row r="17" spans="2:64" s="248" customFormat="1" ht="44.25" customHeight="1">
      <c r="B17" s="304" t="s">
        <v>585</v>
      </c>
      <c r="C17" s="266" t="s">
        <v>102</v>
      </c>
      <c r="D17" s="267" t="s">
        <v>622</v>
      </c>
      <c r="E17" s="268" t="s">
        <v>623</v>
      </c>
      <c r="F17" s="269" t="s">
        <v>125</v>
      </c>
      <c r="G17" s="270">
        <v>117.8</v>
      </c>
      <c r="H17" s="386"/>
      <c r="I17" s="305">
        <f>ROUND(H17*G17,2)</f>
        <v>0</v>
      </c>
      <c r="J17" s="332" t="s">
        <v>584</v>
      </c>
      <c r="K17" s="308"/>
      <c r="L17" s="271" t="s">
        <v>555</v>
      </c>
      <c r="M17" s="250" t="s">
        <v>558</v>
      </c>
      <c r="N17" s="272">
        <v>0.284</v>
      </c>
      <c r="O17" s="272">
        <f>N17*G17</f>
        <v>33.4552</v>
      </c>
      <c r="P17" s="272">
        <v>0</v>
      </c>
      <c r="Q17" s="272">
        <f>P17*G17</f>
        <v>0</v>
      </c>
      <c r="R17" s="272">
        <v>0.261</v>
      </c>
      <c r="S17" s="273">
        <f>R17*G17</f>
        <v>30.7458</v>
      </c>
      <c r="AQ17" s="274" t="s">
        <v>585</v>
      </c>
      <c r="AS17" s="274" t="s">
        <v>102</v>
      </c>
      <c r="AT17" s="274" t="s">
        <v>553</v>
      </c>
      <c r="AX17" s="247" t="s">
        <v>578</v>
      </c>
      <c r="BD17" s="275">
        <f>IF(M17="základní",I17,0)</f>
        <v>0</v>
      </c>
      <c r="BE17" s="275">
        <f>IF(M17="snížená",I17,0)</f>
        <v>0</v>
      </c>
      <c r="BF17" s="275">
        <f>IF(M17="zákl. přenesená",I17,0)</f>
        <v>0</v>
      </c>
      <c r="BG17" s="275">
        <f>IF(M17="sníž. přenesená",I17,0)</f>
        <v>0</v>
      </c>
      <c r="BH17" s="275">
        <f>IF(M17="nulová",I17,0)</f>
        <v>0</v>
      </c>
      <c r="BI17" s="247" t="s">
        <v>576</v>
      </c>
      <c r="BJ17" s="275">
        <f>ROUND(H17*G17,2)</f>
        <v>0</v>
      </c>
      <c r="BK17" s="247" t="s">
        <v>585</v>
      </c>
      <c r="BL17" s="274" t="s">
        <v>624</v>
      </c>
    </row>
    <row r="18" spans="2:64" s="248" customFormat="1" ht="44.25" customHeight="1">
      <c r="B18" s="304" t="s">
        <v>625</v>
      </c>
      <c r="C18" s="266" t="s">
        <v>102</v>
      </c>
      <c r="D18" s="267" t="s">
        <v>626</v>
      </c>
      <c r="E18" s="268" t="s">
        <v>627</v>
      </c>
      <c r="F18" s="269" t="s">
        <v>628</v>
      </c>
      <c r="G18" s="270">
        <v>0.27</v>
      </c>
      <c r="H18" s="386"/>
      <c r="I18" s="305">
        <f>ROUND(H18*G18,2)</f>
        <v>0</v>
      </c>
      <c r="J18" s="332" t="s">
        <v>584</v>
      </c>
      <c r="K18" s="308"/>
      <c r="L18" s="271" t="s">
        <v>555</v>
      </c>
      <c r="M18" s="250" t="s">
        <v>558</v>
      </c>
      <c r="N18" s="272">
        <v>2.713</v>
      </c>
      <c r="O18" s="272">
        <f>N18*G18</f>
        <v>0.7325100000000001</v>
      </c>
      <c r="P18" s="272">
        <v>0</v>
      </c>
      <c r="Q18" s="272">
        <f>P18*G18</f>
        <v>0</v>
      </c>
      <c r="R18" s="272">
        <v>1.8</v>
      </c>
      <c r="S18" s="273">
        <f>R18*G18</f>
        <v>0.48600000000000004</v>
      </c>
      <c r="AQ18" s="274" t="s">
        <v>585</v>
      </c>
      <c r="AS18" s="274" t="s">
        <v>102</v>
      </c>
      <c r="AT18" s="274" t="s">
        <v>553</v>
      </c>
      <c r="AX18" s="247" t="s">
        <v>578</v>
      </c>
      <c r="BD18" s="275">
        <f>IF(M18="základní",I18,0)</f>
        <v>0</v>
      </c>
      <c r="BE18" s="275">
        <f>IF(M18="snížená",I18,0)</f>
        <v>0</v>
      </c>
      <c r="BF18" s="275">
        <f>IF(M18="zákl. přenesená",I18,0)</f>
        <v>0</v>
      </c>
      <c r="BG18" s="275">
        <f>IF(M18="sníž. přenesená",I18,0)</f>
        <v>0</v>
      </c>
      <c r="BH18" s="275">
        <f>IF(M18="nulová",I18,0)</f>
        <v>0</v>
      </c>
      <c r="BI18" s="247" t="s">
        <v>576</v>
      </c>
      <c r="BJ18" s="275">
        <f>ROUND(H18*G18,2)</f>
        <v>0</v>
      </c>
      <c r="BK18" s="247" t="s">
        <v>585</v>
      </c>
      <c r="BL18" s="274" t="s">
        <v>629</v>
      </c>
    </row>
    <row r="19" spans="2:46" s="248" customFormat="1" ht="19.5">
      <c r="B19" s="306"/>
      <c r="C19" s="307" t="s">
        <v>630</v>
      </c>
      <c r="D19" s="308"/>
      <c r="E19" s="309" t="s">
        <v>631</v>
      </c>
      <c r="F19" s="308"/>
      <c r="G19" s="308"/>
      <c r="H19" s="308"/>
      <c r="I19" s="310"/>
      <c r="J19" s="306"/>
      <c r="K19" s="308"/>
      <c r="L19" s="276"/>
      <c r="S19" s="277"/>
      <c r="AS19" s="247" t="s">
        <v>630</v>
      </c>
      <c r="AT19" s="247" t="s">
        <v>553</v>
      </c>
    </row>
    <row r="20" spans="2:50" s="278" customFormat="1" ht="15">
      <c r="B20" s="311"/>
      <c r="C20" s="307" t="s">
        <v>632</v>
      </c>
      <c r="D20" s="312" t="s">
        <v>555</v>
      </c>
      <c r="E20" s="313" t="s">
        <v>633</v>
      </c>
      <c r="F20" s="314"/>
      <c r="G20" s="315">
        <v>0.27</v>
      </c>
      <c r="H20" s="314"/>
      <c r="I20" s="316"/>
      <c r="J20" s="311"/>
      <c r="K20" s="314"/>
      <c r="L20" s="280"/>
      <c r="S20" s="281"/>
      <c r="AS20" s="279" t="s">
        <v>632</v>
      </c>
      <c r="AT20" s="279" t="s">
        <v>553</v>
      </c>
      <c r="AU20" s="278" t="s">
        <v>553</v>
      </c>
      <c r="AV20" s="278" t="s">
        <v>634</v>
      </c>
      <c r="AW20" s="278" t="s">
        <v>577</v>
      </c>
      <c r="AX20" s="279" t="s">
        <v>578</v>
      </c>
    </row>
    <row r="21" spans="2:50" s="282" customFormat="1" ht="15">
      <c r="B21" s="317"/>
      <c r="C21" s="307" t="s">
        <v>632</v>
      </c>
      <c r="D21" s="318" t="s">
        <v>555</v>
      </c>
      <c r="E21" s="319" t="s">
        <v>635</v>
      </c>
      <c r="F21" s="320"/>
      <c r="G21" s="321">
        <v>0.27</v>
      </c>
      <c r="H21" s="320"/>
      <c r="I21" s="322"/>
      <c r="J21" s="317"/>
      <c r="K21" s="320"/>
      <c r="L21" s="284"/>
      <c r="S21" s="285"/>
      <c r="AS21" s="283" t="s">
        <v>632</v>
      </c>
      <c r="AT21" s="283" t="s">
        <v>553</v>
      </c>
      <c r="AU21" s="282" t="s">
        <v>585</v>
      </c>
      <c r="AV21" s="282" t="s">
        <v>634</v>
      </c>
      <c r="AW21" s="282" t="s">
        <v>576</v>
      </c>
      <c r="AX21" s="283" t="s">
        <v>578</v>
      </c>
    </row>
    <row r="22" spans="2:64" s="248" customFormat="1" ht="44.25" customHeight="1">
      <c r="B22" s="304" t="s">
        <v>591</v>
      </c>
      <c r="C22" s="266" t="s">
        <v>102</v>
      </c>
      <c r="D22" s="267" t="s">
        <v>636</v>
      </c>
      <c r="E22" s="268" t="s">
        <v>637</v>
      </c>
      <c r="F22" s="269" t="s">
        <v>125</v>
      </c>
      <c r="G22" s="270">
        <v>180.69</v>
      </c>
      <c r="H22" s="386"/>
      <c r="I22" s="305">
        <f aca="true" t="shared" si="0" ref="I22:I27">ROUND(H22*G22,2)</f>
        <v>0</v>
      </c>
      <c r="J22" s="332" t="s">
        <v>584</v>
      </c>
      <c r="K22" s="308"/>
      <c r="L22" s="271" t="s">
        <v>555</v>
      </c>
      <c r="M22" s="250" t="s">
        <v>558</v>
      </c>
      <c r="N22" s="272">
        <v>0.162</v>
      </c>
      <c r="O22" s="272">
        <f aca="true" t="shared" si="1" ref="O22:O27">N22*G22</f>
        <v>29.27178</v>
      </c>
      <c r="P22" s="272">
        <v>0</v>
      </c>
      <c r="Q22" s="272">
        <f aca="true" t="shared" si="2" ref="Q22:Q27">P22*G22</f>
        <v>0</v>
      </c>
      <c r="R22" s="272">
        <v>0.035</v>
      </c>
      <c r="S22" s="273">
        <f aca="true" t="shared" si="3" ref="S22:S27">R22*G22</f>
        <v>6.32415</v>
      </c>
      <c r="AQ22" s="274" t="s">
        <v>638</v>
      </c>
      <c r="AS22" s="274" t="s">
        <v>102</v>
      </c>
      <c r="AT22" s="274" t="s">
        <v>553</v>
      </c>
      <c r="AX22" s="247" t="s">
        <v>578</v>
      </c>
      <c r="BD22" s="275">
        <f aca="true" t="shared" si="4" ref="BD22:BD27">IF(M22="základní",I22,0)</f>
        <v>0</v>
      </c>
      <c r="BE22" s="275">
        <f aca="true" t="shared" si="5" ref="BE22:BE27">IF(M22="snížená",I22,0)</f>
        <v>0</v>
      </c>
      <c r="BF22" s="275">
        <f aca="true" t="shared" si="6" ref="BF22:BF27">IF(M22="zákl. přenesená",I22,0)</f>
        <v>0</v>
      </c>
      <c r="BG22" s="275">
        <f aca="true" t="shared" si="7" ref="BG22:BG27">IF(M22="sníž. přenesená",I22,0)</f>
        <v>0</v>
      </c>
      <c r="BH22" s="275">
        <f aca="true" t="shared" si="8" ref="BH22:BH27">IF(M22="nulová",I22,0)</f>
        <v>0</v>
      </c>
      <c r="BI22" s="247" t="s">
        <v>576</v>
      </c>
      <c r="BJ22" s="275">
        <f aca="true" t="shared" si="9" ref="BJ22:BJ27">ROUND(H22*G22,2)</f>
        <v>0</v>
      </c>
      <c r="BK22" s="247" t="s">
        <v>638</v>
      </c>
      <c r="BL22" s="274" t="s">
        <v>639</v>
      </c>
    </row>
    <row r="23" spans="2:64" s="248" customFormat="1" ht="24.2" customHeight="1">
      <c r="B23" s="304" t="s">
        <v>640</v>
      </c>
      <c r="C23" s="266" t="s">
        <v>102</v>
      </c>
      <c r="D23" s="267" t="s">
        <v>641</v>
      </c>
      <c r="E23" s="268" t="s">
        <v>642</v>
      </c>
      <c r="F23" s="269" t="s">
        <v>35</v>
      </c>
      <c r="G23" s="270">
        <v>68.5</v>
      </c>
      <c r="H23" s="386"/>
      <c r="I23" s="305">
        <f t="shared" si="0"/>
        <v>0</v>
      </c>
      <c r="J23" s="332" t="s">
        <v>584</v>
      </c>
      <c r="K23" s="308"/>
      <c r="L23" s="271" t="s">
        <v>555</v>
      </c>
      <c r="M23" s="250" t="s">
        <v>558</v>
      </c>
      <c r="N23" s="272">
        <v>0.098</v>
      </c>
      <c r="O23" s="272">
        <f t="shared" si="1"/>
        <v>6.713</v>
      </c>
      <c r="P23" s="272">
        <v>0</v>
      </c>
      <c r="Q23" s="272">
        <f t="shared" si="2"/>
        <v>0</v>
      </c>
      <c r="R23" s="272">
        <v>0.009</v>
      </c>
      <c r="S23" s="273">
        <f t="shared" si="3"/>
        <v>0.6164999999999999</v>
      </c>
      <c r="AQ23" s="274" t="s">
        <v>585</v>
      </c>
      <c r="AS23" s="274" t="s">
        <v>102</v>
      </c>
      <c r="AT23" s="274" t="s">
        <v>553</v>
      </c>
      <c r="AX23" s="247" t="s">
        <v>578</v>
      </c>
      <c r="BD23" s="275">
        <f t="shared" si="4"/>
        <v>0</v>
      </c>
      <c r="BE23" s="275">
        <f t="shared" si="5"/>
        <v>0</v>
      </c>
      <c r="BF23" s="275">
        <f t="shared" si="6"/>
        <v>0</v>
      </c>
      <c r="BG23" s="275">
        <f t="shared" si="7"/>
        <v>0</v>
      </c>
      <c r="BH23" s="275">
        <f t="shared" si="8"/>
        <v>0</v>
      </c>
      <c r="BI23" s="247" t="s">
        <v>576</v>
      </c>
      <c r="BJ23" s="275">
        <f t="shared" si="9"/>
        <v>0</v>
      </c>
      <c r="BK23" s="247" t="s">
        <v>585</v>
      </c>
      <c r="BL23" s="274" t="s">
        <v>643</v>
      </c>
    </row>
    <row r="24" spans="2:64" s="248" customFormat="1" ht="55.5" customHeight="1">
      <c r="B24" s="304" t="s">
        <v>644</v>
      </c>
      <c r="C24" s="266" t="s">
        <v>102</v>
      </c>
      <c r="D24" s="267" t="s">
        <v>645</v>
      </c>
      <c r="E24" s="268" t="s">
        <v>646</v>
      </c>
      <c r="F24" s="269" t="s">
        <v>125</v>
      </c>
      <c r="G24" s="270">
        <v>4.7</v>
      </c>
      <c r="H24" s="386"/>
      <c r="I24" s="305">
        <f t="shared" si="0"/>
        <v>0</v>
      </c>
      <c r="J24" s="332" t="s">
        <v>584</v>
      </c>
      <c r="K24" s="308"/>
      <c r="L24" s="271" t="s">
        <v>555</v>
      </c>
      <c r="M24" s="250" t="s">
        <v>558</v>
      </c>
      <c r="N24" s="272">
        <v>0.79</v>
      </c>
      <c r="O24" s="272">
        <f t="shared" si="1"/>
        <v>3.7130000000000005</v>
      </c>
      <c r="P24" s="272">
        <v>0</v>
      </c>
      <c r="Q24" s="272">
        <f t="shared" si="2"/>
        <v>0</v>
      </c>
      <c r="R24" s="272">
        <v>0.27</v>
      </c>
      <c r="S24" s="273">
        <f t="shared" si="3"/>
        <v>1.2690000000000001</v>
      </c>
      <c r="AQ24" s="274" t="s">
        <v>585</v>
      </c>
      <c r="AS24" s="274" t="s">
        <v>102</v>
      </c>
      <c r="AT24" s="274" t="s">
        <v>553</v>
      </c>
      <c r="AX24" s="247" t="s">
        <v>578</v>
      </c>
      <c r="BD24" s="275">
        <f t="shared" si="4"/>
        <v>0</v>
      </c>
      <c r="BE24" s="275">
        <f t="shared" si="5"/>
        <v>0</v>
      </c>
      <c r="BF24" s="275">
        <f t="shared" si="6"/>
        <v>0</v>
      </c>
      <c r="BG24" s="275">
        <f t="shared" si="7"/>
        <v>0</v>
      </c>
      <c r="BH24" s="275">
        <f t="shared" si="8"/>
        <v>0</v>
      </c>
      <c r="BI24" s="247" t="s">
        <v>576</v>
      </c>
      <c r="BJ24" s="275">
        <f t="shared" si="9"/>
        <v>0</v>
      </c>
      <c r="BK24" s="247" t="s">
        <v>585</v>
      </c>
      <c r="BL24" s="274" t="s">
        <v>647</v>
      </c>
    </row>
    <row r="25" spans="2:64" s="248" customFormat="1" ht="37.9" customHeight="1">
      <c r="B25" s="304" t="s">
        <v>608</v>
      </c>
      <c r="C25" s="266" t="s">
        <v>102</v>
      </c>
      <c r="D25" s="267" t="s">
        <v>648</v>
      </c>
      <c r="E25" s="268" t="s">
        <v>649</v>
      </c>
      <c r="F25" s="269" t="s">
        <v>43</v>
      </c>
      <c r="G25" s="270">
        <v>6</v>
      </c>
      <c r="H25" s="386"/>
      <c r="I25" s="305">
        <f t="shared" si="0"/>
        <v>0</v>
      </c>
      <c r="J25" s="332" t="s">
        <v>584</v>
      </c>
      <c r="K25" s="308"/>
      <c r="L25" s="271" t="s">
        <v>555</v>
      </c>
      <c r="M25" s="250" t="s">
        <v>558</v>
      </c>
      <c r="N25" s="272">
        <v>0.772</v>
      </c>
      <c r="O25" s="272">
        <f t="shared" si="1"/>
        <v>4.632</v>
      </c>
      <c r="P25" s="272">
        <v>0</v>
      </c>
      <c r="Q25" s="272">
        <f t="shared" si="2"/>
        <v>0</v>
      </c>
      <c r="R25" s="272">
        <v>0.031</v>
      </c>
      <c r="S25" s="273">
        <f t="shared" si="3"/>
        <v>0.186</v>
      </c>
      <c r="AQ25" s="274" t="s">
        <v>585</v>
      </c>
      <c r="AS25" s="274" t="s">
        <v>102</v>
      </c>
      <c r="AT25" s="274" t="s">
        <v>553</v>
      </c>
      <c r="AX25" s="247" t="s">
        <v>578</v>
      </c>
      <c r="BD25" s="275">
        <f t="shared" si="4"/>
        <v>0</v>
      </c>
      <c r="BE25" s="275">
        <f t="shared" si="5"/>
        <v>0</v>
      </c>
      <c r="BF25" s="275">
        <f t="shared" si="6"/>
        <v>0</v>
      </c>
      <c r="BG25" s="275">
        <f t="shared" si="7"/>
        <v>0</v>
      </c>
      <c r="BH25" s="275">
        <f t="shared" si="8"/>
        <v>0</v>
      </c>
      <c r="BI25" s="247" t="s">
        <v>576</v>
      </c>
      <c r="BJ25" s="275">
        <f t="shared" si="9"/>
        <v>0</v>
      </c>
      <c r="BK25" s="247" t="s">
        <v>585</v>
      </c>
      <c r="BL25" s="274" t="s">
        <v>650</v>
      </c>
    </row>
    <row r="26" spans="2:64" s="248" customFormat="1" ht="44.25" customHeight="1">
      <c r="B26" s="304" t="s">
        <v>651</v>
      </c>
      <c r="C26" s="266" t="s">
        <v>102</v>
      </c>
      <c r="D26" s="267" t="s">
        <v>652</v>
      </c>
      <c r="E26" s="268" t="s">
        <v>653</v>
      </c>
      <c r="F26" s="269" t="s">
        <v>35</v>
      </c>
      <c r="G26" s="270">
        <v>2.8</v>
      </c>
      <c r="H26" s="386"/>
      <c r="I26" s="305">
        <f t="shared" si="0"/>
        <v>0</v>
      </c>
      <c r="J26" s="332" t="s">
        <v>584</v>
      </c>
      <c r="K26" s="308"/>
      <c r="L26" s="271" t="s">
        <v>555</v>
      </c>
      <c r="M26" s="250" t="s">
        <v>558</v>
      </c>
      <c r="N26" s="272">
        <v>1.9</v>
      </c>
      <c r="O26" s="272">
        <f t="shared" si="1"/>
        <v>5.319999999999999</v>
      </c>
      <c r="P26" s="272">
        <v>0.00093</v>
      </c>
      <c r="Q26" s="272">
        <f t="shared" si="2"/>
        <v>0.002604</v>
      </c>
      <c r="R26" s="272">
        <v>0.07</v>
      </c>
      <c r="S26" s="273">
        <f t="shared" si="3"/>
        <v>0.196</v>
      </c>
      <c r="AQ26" s="274" t="s">
        <v>585</v>
      </c>
      <c r="AS26" s="274" t="s">
        <v>102</v>
      </c>
      <c r="AT26" s="274" t="s">
        <v>553</v>
      </c>
      <c r="AX26" s="247" t="s">
        <v>578</v>
      </c>
      <c r="BD26" s="275">
        <f t="shared" si="4"/>
        <v>0</v>
      </c>
      <c r="BE26" s="275">
        <f t="shared" si="5"/>
        <v>0</v>
      </c>
      <c r="BF26" s="275">
        <f t="shared" si="6"/>
        <v>0</v>
      </c>
      <c r="BG26" s="275">
        <f t="shared" si="7"/>
        <v>0</v>
      </c>
      <c r="BH26" s="275">
        <f t="shared" si="8"/>
        <v>0</v>
      </c>
      <c r="BI26" s="247" t="s">
        <v>576</v>
      </c>
      <c r="BJ26" s="275">
        <f t="shared" si="9"/>
        <v>0</v>
      </c>
      <c r="BK26" s="247" t="s">
        <v>585</v>
      </c>
      <c r="BL26" s="274" t="s">
        <v>654</v>
      </c>
    </row>
    <row r="27" spans="2:64" s="248" customFormat="1" ht="44.25" customHeight="1">
      <c r="B27" s="304" t="s">
        <v>638</v>
      </c>
      <c r="C27" s="266" t="s">
        <v>102</v>
      </c>
      <c r="D27" s="267" t="s">
        <v>655</v>
      </c>
      <c r="E27" s="268" t="s">
        <v>656</v>
      </c>
      <c r="F27" s="269" t="s">
        <v>125</v>
      </c>
      <c r="G27" s="270">
        <v>143.1</v>
      </c>
      <c r="H27" s="386"/>
      <c r="I27" s="305">
        <f t="shared" si="0"/>
        <v>0</v>
      </c>
      <c r="J27" s="332" t="s">
        <v>584</v>
      </c>
      <c r="K27" s="308"/>
      <c r="L27" s="271" t="s">
        <v>555</v>
      </c>
      <c r="M27" s="250" t="s">
        <v>558</v>
      </c>
      <c r="N27" s="272">
        <v>0.3</v>
      </c>
      <c r="O27" s="272">
        <f t="shared" si="1"/>
        <v>42.93</v>
      </c>
      <c r="P27" s="272">
        <v>0</v>
      </c>
      <c r="Q27" s="272">
        <f t="shared" si="2"/>
        <v>0</v>
      </c>
      <c r="R27" s="272">
        <v>0.068</v>
      </c>
      <c r="S27" s="273">
        <f t="shared" si="3"/>
        <v>9.7308</v>
      </c>
      <c r="AQ27" s="274" t="s">
        <v>585</v>
      </c>
      <c r="AS27" s="274" t="s">
        <v>102</v>
      </c>
      <c r="AT27" s="274" t="s">
        <v>553</v>
      </c>
      <c r="AX27" s="247" t="s">
        <v>578</v>
      </c>
      <c r="BD27" s="275">
        <f t="shared" si="4"/>
        <v>0</v>
      </c>
      <c r="BE27" s="275">
        <f t="shared" si="5"/>
        <v>0</v>
      </c>
      <c r="BF27" s="275">
        <f t="shared" si="6"/>
        <v>0</v>
      </c>
      <c r="BG27" s="275">
        <f t="shared" si="7"/>
        <v>0</v>
      </c>
      <c r="BH27" s="275">
        <f t="shared" si="8"/>
        <v>0</v>
      </c>
      <c r="BI27" s="247" t="s">
        <v>576</v>
      </c>
      <c r="BJ27" s="275">
        <f t="shared" si="9"/>
        <v>0</v>
      </c>
      <c r="BK27" s="247" t="s">
        <v>585</v>
      </c>
      <c r="BL27" s="274" t="s">
        <v>657</v>
      </c>
    </row>
    <row r="28" spans="2:62" s="259" customFormat="1" ht="22.9" customHeight="1">
      <c r="B28" s="297"/>
      <c r="C28" s="298" t="s">
        <v>22</v>
      </c>
      <c r="D28" s="302" t="s">
        <v>658</v>
      </c>
      <c r="E28" s="302" t="s">
        <v>659</v>
      </c>
      <c r="F28" s="300"/>
      <c r="G28" s="300"/>
      <c r="H28" s="300"/>
      <c r="I28" s="303">
        <f>BJ28</f>
        <v>0</v>
      </c>
      <c r="J28" s="297"/>
      <c r="K28" s="300"/>
      <c r="L28" s="261"/>
      <c r="O28" s="262">
        <f>SUM(O29:O34)</f>
        <v>89.082735</v>
      </c>
      <c r="Q28" s="262">
        <f>SUM(Q29:Q34)</f>
        <v>0</v>
      </c>
      <c r="S28" s="263">
        <f>SUM(S29:S34)</f>
        <v>0</v>
      </c>
      <c r="AQ28" s="260" t="s">
        <v>576</v>
      </c>
      <c r="AS28" s="264" t="s">
        <v>22</v>
      </c>
      <c r="AT28" s="264" t="s">
        <v>576</v>
      </c>
      <c r="AX28" s="260" t="s">
        <v>578</v>
      </c>
      <c r="BJ28" s="265">
        <f>SUM(BJ29:BJ34)</f>
        <v>0</v>
      </c>
    </row>
    <row r="29" spans="2:64" s="248" customFormat="1" ht="37.9" customHeight="1">
      <c r="B29" s="304" t="s">
        <v>660</v>
      </c>
      <c r="C29" s="266" t="s">
        <v>102</v>
      </c>
      <c r="D29" s="267" t="s">
        <v>661</v>
      </c>
      <c r="E29" s="268" t="s">
        <v>662</v>
      </c>
      <c r="F29" s="269" t="s">
        <v>37</v>
      </c>
      <c r="G29" s="270">
        <v>52.869</v>
      </c>
      <c r="H29" s="386"/>
      <c r="I29" s="305">
        <f>ROUND(H29*G29,2)</f>
        <v>0</v>
      </c>
      <c r="J29" s="332" t="s">
        <v>584</v>
      </c>
      <c r="K29" s="308"/>
      <c r="L29" s="271" t="s">
        <v>555</v>
      </c>
      <c r="M29" s="250" t="s">
        <v>558</v>
      </c>
      <c r="N29" s="272">
        <v>1.47</v>
      </c>
      <c r="O29" s="272">
        <f>N29*G29</f>
        <v>77.71743</v>
      </c>
      <c r="P29" s="272">
        <v>0</v>
      </c>
      <c r="Q29" s="272">
        <f>P29*G29</f>
        <v>0</v>
      </c>
      <c r="R29" s="272">
        <v>0</v>
      </c>
      <c r="S29" s="273">
        <f>R29*G29</f>
        <v>0</v>
      </c>
      <c r="AQ29" s="274" t="s">
        <v>585</v>
      </c>
      <c r="AS29" s="274" t="s">
        <v>102</v>
      </c>
      <c r="AT29" s="274" t="s">
        <v>553</v>
      </c>
      <c r="AX29" s="247" t="s">
        <v>578</v>
      </c>
      <c r="BD29" s="275">
        <f>IF(M29="základní",I29,0)</f>
        <v>0</v>
      </c>
      <c r="BE29" s="275">
        <f>IF(M29="snížená",I29,0)</f>
        <v>0</v>
      </c>
      <c r="BF29" s="275">
        <f>IF(M29="zákl. přenesená",I29,0)</f>
        <v>0</v>
      </c>
      <c r="BG29" s="275">
        <f>IF(M29="sníž. přenesená",I29,0)</f>
        <v>0</v>
      </c>
      <c r="BH29" s="275">
        <f>IF(M29="nulová",I29,0)</f>
        <v>0</v>
      </c>
      <c r="BI29" s="247" t="s">
        <v>576</v>
      </c>
      <c r="BJ29" s="275">
        <f>ROUND(H29*G29,2)</f>
        <v>0</v>
      </c>
      <c r="BK29" s="247" t="s">
        <v>585</v>
      </c>
      <c r="BL29" s="274" t="s">
        <v>663</v>
      </c>
    </row>
    <row r="30" spans="2:64" s="248" customFormat="1" ht="33" customHeight="1">
      <c r="B30" s="304" t="s">
        <v>664</v>
      </c>
      <c r="C30" s="266" t="s">
        <v>102</v>
      </c>
      <c r="D30" s="267" t="s">
        <v>665</v>
      </c>
      <c r="E30" s="268" t="s">
        <v>666</v>
      </c>
      <c r="F30" s="269" t="s">
        <v>37</v>
      </c>
      <c r="G30" s="270">
        <v>52.869</v>
      </c>
      <c r="H30" s="386"/>
      <c r="I30" s="305">
        <f>ROUND(H30*G30,2)</f>
        <v>0</v>
      </c>
      <c r="J30" s="332" t="s">
        <v>584</v>
      </c>
      <c r="K30" s="308"/>
      <c r="L30" s="271" t="s">
        <v>555</v>
      </c>
      <c r="M30" s="250" t="s">
        <v>558</v>
      </c>
      <c r="N30" s="272">
        <v>0.125</v>
      </c>
      <c r="O30" s="272">
        <f>N30*G30</f>
        <v>6.608625</v>
      </c>
      <c r="P30" s="272">
        <v>0</v>
      </c>
      <c r="Q30" s="272">
        <f>P30*G30</f>
        <v>0</v>
      </c>
      <c r="R30" s="272">
        <v>0</v>
      </c>
      <c r="S30" s="273">
        <f>R30*G30</f>
        <v>0</v>
      </c>
      <c r="AQ30" s="274" t="s">
        <v>585</v>
      </c>
      <c r="AS30" s="274" t="s">
        <v>102</v>
      </c>
      <c r="AT30" s="274" t="s">
        <v>553</v>
      </c>
      <c r="AX30" s="247" t="s">
        <v>578</v>
      </c>
      <c r="BD30" s="275">
        <f>IF(M30="základní",I30,0)</f>
        <v>0</v>
      </c>
      <c r="BE30" s="275">
        <f>IF(M30="snížená",I30,0)</f>
        <v>0</v>
      </c>
      <c r="BF30" s="275">
        <f>IF(M30="zákl. přenesená",I30,0)</f>
        <v>0</v>
      </c>
      <c r="BG30" s="275">
        <f>IF(M30="sníž. přenesená",I30,0)</f>
        <v>0</v>
      </c>
      <c r="BH30" s="275">
        <f>IF(M30="nulová",I30,0)</f>
        <v>0</v>
      </c>
      <c r="BI30" s="247" t="s">
        <v>576</v>
      </c>
      <c r="BJ30" s="275">
        <f>ROUND(H30*G30,2)</f>
        <v>0</v>
      </c>
      <c r="BK30" s="247" t="s">
        <v>585</v>
      </c>
      <c r="BL30" s="274" t="s">
        <v>667</v>
      </c>
    </row>
    <row r="31" spans="2:64" s="248" customFormat="1" ht="44.25" customHeight="1">
      <c r="B31" s="304" t="s">
        <v>668</v>
      </c>
      <c r="C31" s="266" t="s">
        <v>102</v>
      </c>
      <c r="D31" s="267" t="s">
        <v>669</v>
      </c>
      <c r="E31" s="268" t="s">
        <v>670</v>
      </c>
      <c r="F31" s="269" t="s">
        <v>37</v>
      </c>
      <c r="G31" s="270">
        <v>792.78</v>
      </c>
      <c r="H31" s="386"/>
      <c r="I31" s="305">
        <f>ROUND(H31*G31,2)</f>
        <v>0</v>
      </c>
      <c r="J31" s="332" t="s">
        <v>584</v>
      </c>
      <c r="K31" s="308"/>
      <c r="L31" s="271" t="s">
        <v>555</v>
      </c>
      <c r="M31" s="250" t="s">
        <v>558</v>
      </c>
      <c r="N31" s="272">
        <v>0.006</v>
      </c>
      <c r="O31" s="272">
        <f>N31*G31</f>
        <v>4.75668</v>
      </c>
      <c r="P31" s="272">
        <v>0</v>
      </c>
      <c r="Q31" s="272">
        <f>P31*G31</f>
        <v>0</v>
      </c>
      <c r="R31" s="272">
        <v>0</v>
      </c>
      <c r="S31" s="273">
        <f>R31*G31</f>
        <v>0</v>
      </c>
      <c r="AQ31" s="274" t="s">
        <v>585</v>
      </c>
      <c r="AS31" s="274" t="s">
        <v>102</v>
      </c>
      <c r="AT31" s="274" t="s">
        <v>553</v>
      </c>
      <c r="AX31" s="247" t="s">
        <v>578</v>
      </c>
      <c r="BD31" s="275">
        <f>IF(M31="základní",I31,0)</f>
        <v>0</v>
      </c>
      <c r="BE31" s="275">
        <f>IF(M31="snížená",I31,0)</f>
        <v>0</v>
      </c>
      <c r="BF31" s="275">
        <f>IF(M31="zákl. přenesená",I31,0)</f>
        <v>0</v>
      </c>
      <c r="BG31" s="275">
        <f>IF(M31="sníž. přenesená",I31,0)</f>
        <v>0</v>
      </c>
      <c r="BH31" s="275">
        <f>IF(M31="nulová",I31,0)</f>
        <v>0</v>
      </c>
      <c r="BI31" s="247" t="s">
        <v>576</v>
      </c>
      <c r="BJ31" s="275">
        <f>ROUND(H31*G31,2)</f>
        <v>0</v>
      </c>
      <c r="BK31" s="247" t="s">
        <v>585</v>
      </c>
      <c r="BL31" s="274" t="s">
        <v>671</v>
      </c>
    </row>
    <row r="32" spans="2:50" s="278" customFormat="1" ht="12">
      <c r="B32" s="311"/>
      <c r="C32" s="307" t="s">
        <v>632</v>
      </c>
      <c r="D32" s="312" t="s">
        <v>555</v>
      </c>
      <c r="E32" s="313" t="s">
        <v>672</v>
      </c>
      <c r="F32" s="314"/>
      <c r="G32" s="315">
        <v>792.78</v>
      </c>
      <c r="H32" s="314"/>
      <c r="I32" s="316"/>
      <c r="J32" s="332"/>
      <c r="K32" s="314"/>
      <c r="L32" s="280"/>
      <c r="S32" s="281"/>
      <c r="AS32" s="279" t="s">
        <v>632</v>
      </c>
      <c r="AT32" s="279" t="s">
        <v>553</v>
      </c>
      <c r="AU32" s="278" t="s">
        <v>553</v>
      </c>
      <c r="AV32" s="278" t="s">
        <v>634</v>
      </c>
      <c r="AW32" s="278" t="s">
        <v>577</v>
      </c>
      <c r="AX32" s="279" t="s">
        <v>578</v>
      </c>
    </row>
    <row r="33" spans="2:50" s="282" customFormat="1" ht="12">
      <c r="B33" s="317"/>
      <c r="C33" s="307" t="s">
        <v>632</v>
      </c>
      <c r="D33" s="318" t="s">
        <v>555</v>
      </c>
      <c r="E33" s="319" t="s">
        <v>635</v>
      </c>
      <c r="F33" s="320"/>
      <c r="G33" s="321">
        <v>792.78</v>
      </c>
      <c r="H33" s="320"/>
      <c r="I33" s="322"/>
      <c r="J33" s="332"/>
      <c r="K33" s="320"/>
      <c r="L33" s="284"/>
      <c r="S33" s="285"/>
      <c r="AS33" s="283" t="s">
        <v>632</v>
      </c>
      <c r="AT33" s="283" t="s">
        <v>553</v>
      </c>
      <c r="AU33" s="282" t="s">
        <v>585</v>
      </c>
      <c r="AV33" s="282" t="s">
        <v>634</v>
      </c>
      <c r="AW33" s="282" t="s">
        <v>576</v>
      </c>
      <c r="AX33" s="283" t="s">
        <v>578</v>
      </c>
    </row>
    <row r="34" spans="2:64" s="248" customFormat="1" ht="44.25" customHeight="1">
      <c r="B34" s="304" t="s">
        <v>673</v>
      </c>
      <c r="C34" s="266" t="s">
        <v>102</v>
      </c>
      <c r="D34" s="267" t="s">
        <v>674</v>
      </c>
      <c r="E34" s="268" t="s">
        <v>675</v>
      </c>
      <c r="F34" s="269" t="s">
        <v>37</v>
      </c>
      <c r="G34" s="270">
        <v>52.852</v>
      </c>
      <c r="H34" s="386"/>
      <c r="I34" s="305">
        <f>ROUND(H34*G34,2)</f>
        <v>0</v>
      </c>
      <c r="J34" s="332" t="s">
        <v>584</v>
      </c>
      <c r="K34" s="308"/>
      <c r="L34" s="271" t="s">
        <v>555</v>
      </c>
      <c r="M34" s="250" t="s">
        <v>558</v>
      </c>
      <c r="N34" s="272">
        <v>0</v>
      </c>
      <c r="O34" s="272">
        <f>N34*G34</f>
        <v>0</v>
      </c>
      <c r="P34" s="272">
        <v>0</v>
      </c>
      <c r="Q34" s="272">
        <f>P34*G34</f>
        <v>0</v>
      </c>
      <c r="R34" s="272">
        <v>0</v>
      </c>
      <c r="S34" s="273">
        <f>R34*G34</f>
        <v>0</v>
      </c>
      <c r="AQ34" s="274" t="s">
        <v>585</v>
      </c>
      <c r="AS34" s="274" t="s">
        <v>102</v>
      </c>
      <c r="AT34" s="274" t="s">
        <v>553</v>
      </c>
      <c r="AX34" s="247" t="s">
        <v>578</v>
      </c>
      <c r="BD34" s="275">
        <f>IF(M34="základní",I34,0)</f>
        <v>0</v>
      </c>
      <c r="BE34" s="275">
        <f>IF(M34="snížená",I34,0)</f>
        <v>0</v>
      </c>
      <c r="BF34" s="275">
        <f>IF(M34="zákl. přenesená",I34,0)</f>
        <v>0</v>
      </c>
      <c r="BG34" s="275">
        <f>IF(M34="sníž. přenesená",I34,0)</f>
        <v>0</v>
      </c>
      <c r="BH34" s="275">
        <f>IF(M34="nulová",I34,0)</f>
        <v>0</v>
      </c>
      <c r="BI34" s="247" t="s">
        <v>576</v>
      </c>
      <c r="BJ34" s="275">
        <f>ROUND(H34*G34,2)</f>
        <v>0</v>
      </c>
      <c r="BK34" s="247" t="s">
        <v>585</v>
      </c>
      <c r="BL34" s="274" t="s">
        <v>676</v>
      </c>
    </row>
    <row r="35" spans="2:62" s="259" customFormat="1" ht="22.9" customHeight="1">
      <c r="B35" s="297"/>
      <c r="C35" s="298" t="s">
        <v>22</v>
      </c>
      <c r="D35" s="302" t="s">
        <v>677</v>
      </c>
      <c r="E35" s="302" t="s">
        <v>678</v>
      </c>
      <c r="F35" s="300"/>
      <c r="G35" s="300"/>
      <c r="H35" s="300"/>
      <c r="I35" s="303">
        <f>BJ35</f>
        <v>0</v>
      </c>
      <c r="J35" s="297"/>
      <c r="K35" s="300"/>
      <c r="L35" s="261"/>
      <c r="O35" s="262">
        <f>O36</f>
        <v>1.293306</v>
      </c>
      <c r="Q35" s="262">
        <f>Q36</f>
        <v>0</v>
      </c>
      <c r="S35" s="263">
        <f>S36</f>
        <v>0</v>
      </c>
      <c r="AQ35" s="260" t="s">
        <v>576</v>
      </c>
      <c r="AS35" s="264" t="s">
        <v>22</v>
      </c>
      <c r="AT35" s="264" t="s">
        <v>576</v>
      </c>
      <c r="AX35" s="260" t="s">
        <v>578</v>
      </c>
      <c r="BJ35" s="265">
        <f>BJ36</f>
        <v>0</v>
      </c>
    </row>
    <row r="36" spans="2:64" s="248" customFormat="1" ht="55.5" customHeight="1">
      <c r="B36" s="304" t="s">
        <v>679</v>
      </c>
      <c r="C36" s="266" t="s">
        <v>102</v>
      </c>
      <c r="D36" s="267" t="s">
        <v>680</v>
      </c>
      <c r="E36" s="268" t="s">
        <v>681</v>
      </c>
      <c r="F36" s="269" t="s">
        <v>37</v>
      </c>
      <c r="G36" s="270">
        <v>4.067</v>
      </c>
      <c r="H36" s="386"/>
      <c r="I36" s="305">
        <f>ROUND(H36*G36,2)</f>
        <v>0</v>
      </c>
      <c r="J36" s="332" t="s">
        <v>584</v>
      </c>
      <c r="K36" s="308"/>
      <c r="L36" s="271" t="s">
        <v>555</v>
      </c>
      <c r="M36" s="250" t="s">
        <v>558</v>
      </c>
      <c r="N36" s="272">
        <v>0.318</v>
      </c>
      <c r="O36" s="272">
        <f>N36*G36</f>
        <v>1.293306</v>
      </c>
      <c r="P36" s="272">
        <v>0</v>
      </c>
      <c r="Q36" s="272">
        <f>P36*G36</f>
        <v>0</v>
      </c>
      <c r="R36" s="272">
        <v>0</v>
      </c>
      <c r="S36" s="273">
        <f>R36*G36</f>
        <v>0</v>
      </c>
      <c r="AQ36" s="274" t="s">
        <v>585</v>
      </c>
      <c r="AS36" s="274" t="s">
        <v>102</v>
      </c>
      <c r="AT36" s="274" t="s">
        <v>553</v>
      </c>
      <c r="AX36" s="247" t="s">
        <v>578</v>
      </c>
      <c r="BD36" s="275">
        <f>IF(M36="základní",I36,0)</f>
        <v>0</v>
      </c>
      <c r="BE36" s="275">
        <f>IF(M36="snížená",I36,0)</f>
        <v>0</v>
      </c>
      <c r="BF36" s="275">
        <f>IF(M36="zákl. přenesená",I36,0)</f>
        <v>0</v>
      </c>
      <c r="BG36" s="275">
        <f>IF(M36="sníž. přenesená",I36,0)</f>
        <v>0</v>
      </c>
      <c r="BH36" s="275">
        <f>IF(M36="nulová",I36,0)</f>
        <v>0</v>
      </c>
      <c r="BI36" s="247" t="s">
        <v>576</v>
      </c>
      <c r="BJ36" s="275">
        <f>ROUND(H36*G36,2)</f>
        <v>0</v>
      </c>
      <c r="BK36" s="247" t="s">
        <v>585</v>
      </c>
      <c r="BL36" s="274" t="s">
        <v>682</v>
      </c>
    </row>
    <row r="37" spans="2:62" s="259" customFormat="1" ht="25.9" customHeight="1">
      <c r="B37" s="297"/>
      <c r="C37" s="298" t="s">
        <v>22</v>
      </c>
      <c r="D37" s="299" t="s">
        <v>683</v>
      </c>
      <c r="E37" s="299" t="s">
        <v>684</v>
      </c>
      <c r="F37" s="300"/>
      <c r="G37" s="300"/>
      <c r="H37" s="300"/>
      <c r="I37" s="301">
        <f>BJ37</f>
        <v>0</v>
      </c>
      <c r="J37" s="297"/>
      <c r="K37" s="300"/>
      <c r="L37" s="261"/>
      <c r="O37" s="262">
        <f>O38+O46+O52+O72+O122+O126+O134+O141+O169+O171</f>
        <v>730.65443</v>
      </c>
      <c r="Q37" s="262">
        <f>Q38+Q46+Q52+Q72+Q122+Q126+Q134+Q141+Q169+Q171</f>
        <v>9.181547999999998</v>
      </c>
      <c r="S37" s="263">
        <f>S38+S46+S52+S72+S122+S126+S134+S141+S169+S171</f>
        <v>3.3148877</v>
      </c>
      <c r="AQ37" s="260" t="s">
        <v>553</v>
      </c>
      <c r="AS37" s="264" t="s">
        <v>22</v>
      </c>
      <c r="AT37" s="264" t="s">
        <v>577</v>
      </c>
      <c r="AX37" s="260" t="s">
        <v>578</v>
      </c>
      <c r="BJ37" s="265">
        <f>BJ38+BJ46+BJ52+BJ72+BJ122+BJ126+BJ134+BJ141+BJ169+BJ171</f>
        <v>0</v>
      </c>
    </row>
    <row r="38" spans="2:62" s="259" customFormat="1" ht="22.9" customHeight="1">
      <c r="B38" s="297"/>
      <c r="C38" s="298" t="s">
        <v>22</v>
      </c>
      <c r="D38" s="302" t="s">
        <v>685</v>
      </c>
      <c r="E38" s="302" t="s">
        <v>686</v>
      </c>
      <c r="F38" s="300"/>
      <c r="G38" s="300"/>
      <c r="H38" s="300"/>
      <c r="I38" s="303">
        <f>BJ38</f>
        <v>0</v>
      </c>
      <c r="J38" s="297"/>
      <c r="K38" s="300"/>
      <c r="L38" s="261"/>
      <c r="O38" s="262">
        <f>SUM(O39:O45)</f>
        <v>48.956058</v>
      </c>
      <c r="Q38" s="262">
        <f>SUM(Q39:Q45)</f>
        <v>0.050708</v>
      </c>
      <c r="S38" s="263">
        <f>SUM(S39:S45)</f>
        <v>0</v>
      </c>
      <c r="AQ38" s="260" t="s">
        <v>553</v>
      </c>
      <c r="AS38" s="264" t="s">
        <v>22</v>
      </c>
      <c r="AT38" s="264" t="s">
        <v>576</v>
      </c>
      <c r="AX38" s="260" t="s">
        <v>578</v>
      </c>
      <c r="BJ38" s="265">
        <f>SUM(BJ39:BJ45)</f>
        <v>0</v>
      </c>
    </row>
    <row r="39" spans="2:64" s="248" customFormat="1" ht="24.2" customHeight="1">
      <c r="B39" s="304" t="s">
        <v>687</v>
      </c>
      <c r="C39" s="266" t="s">
        <v>102</v>
      </c>
      <c r="D39" s="267" t="s">
        <v>688</v>
      </c>
      <c r="E39" s="268" t="s">
        <v>689</v>
      </c>
      <c r="F39" s="269" t="s">
        <v>125</v>
      </c>
      <c r="G39" s="270">
        <v>158.54</v>
      </c>
      <c r="H39" s="386"/>
      <c r="I39" s="305">
        <f>ROUND(H39*G39,2)</f>
        <v>0</v>
      </c>
      <c r="J39" s="332" t="s">
        <v>584</v>
      </c>
      <c r="K39" s="308"/>
      <c r="L39" s="271" t="s">
        <v>555</v>
      </c>
      <c r="M39" s="250" t="s">
        <v>558</v>
      </c>
      <c r="N39" s="272">
        <v>0.024</v>
      </c>
      <c r="O39" s="272">
        <f>N39*G39</f>
        <v>3.80496</v>
      </c>
      <c r="P39" s="272">
        <v>0</v>
      </c>
      <c r="Q39" s="272">
        <f>P39*G39</f>
        <v>0</v>
      </c>
      <c r="R39" s="272">
        <v>0</v>
      </c>
      <c r="S39" s="273">
        <f>R39*G39</f>
        <v>0</v>
      </c>
      <c r="AQ39" s="274" t="s">
        <v>638</v>
      </c>
      <c r="AS39" s="274" t="s">
        <v>102</v>
      </c>
      <c r="AT39" s="274" t="s">
        <v>553</v>
      </c>
      <c r="AX39" s="247" t="s">
        <v>578</v>
      </c>
      <c r="BD39" s="275">
        <f>IF(M39="základní",I39,0)</f>
        <v>0</v>
      </c>
      <c r="BE39" s="275">
        <f>IF(M39="snížená",I39,0)</f>
        <v>0</v>
      </c>
      <c r="BF39" s="275">
        <f>IF(M39="zákl. přenesená",I39,0)</f>
        <v>0</v>
      </c>
      <c r="BG39" s="275">
        <f>IF(M39="sníž. přenesená",I39,0)</f>
        <v>0</v>
      </c>
      <c r="BH39" s="275">
        <f>IF(M39="nulová",I39,0)</f>
        <v>0</v>
      </c>
      <c r="BI39" s="247" t="s">
        <v>576</v>
      </c>
      <c r="BJ39" s="275">
        <f>ROUND(H39*G39,2)</f>
        <v>0</v>
      </c>
      <c r="BK39" s="247" t="s">
        <v>638</v>
      </c>
      <c r="BL39" s="274" t="s">
        <v>690</v>
      </c>
    </row>
    <row r="40" spans="2:64" s="248" customFormat="1" ht="24.2" customHeight="1">
      <c r="B40" s="323" t="s">
        <v>691</v>
      </c>
      <c r="C40" s="286" t="s">
        <v>692</v>
      </c>
      <c r="D40" s="287" t="s">
        <v>693</v>
      </c>
      <c r="E40" s="288" t="s">
        <v>694</v>
      </c>
      <c r="F40" s="289" t="s">
        <v>695</v>
      </c>
      <c r="G40" s="290">
        <v>18.708</v>
      </c>
      <c r="H40" s="387"/>
      <c r="I40" s="324">
        <f>ROUND(H40*G40,2)</f>
        <v>0</v>
      </c>
      <c r="J40" s="333" t="s">
        <v>584</v>
      </c>
      <c r="K40" s="329"/>
      <c r="L40" s="291" t="s">
        <v>555</v>
      </c>
      <c r="M40" s="292" t="s">
        <v>558</v>
      </c>
      <c r="N40" s="272">
        <v>0</v>
      </c>
      <c r="O40" s="272">
        <f>N40*G40</f>
        <v>0</v>
      </c>
      <c r="P40" s="272">
        <v>0.001</v>
      </c>
      <c r="Q40" s="272">
        <f>P40*G40</f>
        <v>0.018708</v>
      </c>
      <c r="R40" s="272">
        <v>0</v>
      </c>
      <c r="S40" s="273">
        <f>R40*G40</f>
        <v>0</v>
      </c>
      <c r="AQ40" s="274" t="s">
        <v>696</v>
      </c>
      <c r="AS40" s="274" t="s">
        <v>692</v>
      </c>
      <c r="AT40" s="274" t="s">
        <v>553</v>
      </c>
      <c r="AX40" s="247" t="s">
        <v>578</v>
      </c>
      <c r="BD40" s="275">
        <f>IF(M40="základní",I40,0)</f>
        <v>0</v>
      </c>
      <c r="BE40" s="275">
        <f>IF(M40="snížená",I40,0)</f>
        <v>0</v>
      </c>
      <c r="BF40" s="275">
        <f>IF(M40="zákl. přenesená",I40,0)</f>
        <v>0</v>
      </c>
      <c r="BG40" s="275">
        <f>IF(M40="sníž. přenesená",I40,0)</f>
        <v>0</v>
      </c>
      <c r="BH40" s="275">
        <f>IF(M40="nulová",I40,0)</f>
        <v>0</v>
      </c>
      <c r="BI40" s="247" t="s">
        <v>576</v>
      </c>
      <c r="BJ40" s="275">
        <f>ROUND(H40*G40,2)</f>
        <v>0</v>
      </c>
      <c r="BK40" s="247" t="s">
        <v>638</v>
      </c>
      <c r="BL40" s="274" t="s">
        <v>697</v>
      </c>
    </row>
    <row r="41" spans="2:50" s="278" customFormat="1" ht="15">
      <c r="B41" s="311"/>
      <c r="C41" s="307" t="s">
        <v>632</v>
      </c>
      <c r="D41" s="314"/>
      <c r="E41" s="313" t="s">
        <v>698</v>
      </c>
      <c r="F41" s="314"/>
      <c r="G41" s="315">
        <v>18.708</v>
      </c>
      <c r="H41" s="314"/>
      <c r="I41" s="316"/>
      <c r="J41" s="311"/>
      <c r="K41" s="314"/>
      <c r="L41" s="280"/>
      <c r="S41" s="281"/>
      <c r="AS41" s="279" t="s">
        <v>632</v>
      </c>
      <c r="AT41" s="279" t="s">
        <v>553</v>
      </c>
      <c r="AU41" s="278" t="s">
        <v>553</v>
      </c>
      <c r="AV41" s="278" t="s">
        <v>554</v>
      </c>
      <c r="AW41" s="278" t="s">
        <v>576</v>
      </c>
      <c r="AX41" s="279" t="s">
        <v>578</v>
      </c>
    </row>
    <row r="42" spans="2:64" s="248" customFormat="1" ht="33" customHeight="1">
      <c r="B42" s="304" t="s">
        <v>696</v>
      </c>
      <c r="C42" s="266" t="s">
        <v>102</v>
      </c>
      <c r="D42" s="267" t="s">
        <v>699</v>
      </c>
      <c r="E42" s="268" t="s">
        <v>700</v>
      </c>
      <c r="F42" s="269" t="s">
        <v>125</v>
      </c>
      <c r="G42" s="270">
        <v>63.3</v>
      </c>
      <c r="H42" s="386"/>
      <c r="I42" s="305">
        <f>ROUND(H42*G42,2)</f>
        <v>0</v>
      </c>
      <c r="J42" s="332" t="s">
        <v>584</v>
      </c>
      <c r="K42" s="308"/>
      <c r="L42" s="271" t="s">
        <v>555</v>
      </c>
      <c r="M42" s="250" t="s">
        <v>558</v>
      </c>
      <c r="N42" s="272">
        <v>0.712</v>
      </c>
      <c r="O42" s="272">
        <f>N42*G42</f>
        <v>45.069599999999994</v>
      </c>
      <c r="P42" s="272">
        <v>0</v>
      </c>
      <c r="Q42" s="272">
        <f>P42*G42</f>
        <v>0</v>
      </c>
      <c r="R42" s="272">
        <v>0</v>
      </c>
      <c r="S42" s="273">
        <f>R42*G42</f>
        <v>0</v>
      </c>
      <c r="AQ42" s="274" t="s">
        <v>638</v>
      </c>
      <c r="AS42" s="274" t="s">
        <v>102</v>
      </c>
      <c r="AT42" s="274" t="s">
        <v>553</v>
      </c>
      <c r="AX42" s="247" t="s">
        <v>578</v>
      </c>
      <c r="BD42" s="275">
        <f>IF(M42="základní",I42,0)</f>
        <v>0</v>
      </c>
      <c r="BE42" s="275">
        <f>IF(M42="snížená",I42,0)</f>
        <v>0</v>
      </c>
      <c r="BF42" s="275">
        <f>IF(M42="zákl. přenesená",I42,0)</f>
        <v>0</v>
      </c>
      <c r="BG42" s="275">
        <f>IF(M42="sníž. přenesená",I42,0)</f>
        <v>0</v>
      </c>
      <c r="BH42" s="275">
        <f>IF(M42="nulová",I42,0)</f>
        <v>0</v>
      </c>
      <c r="BI42" s="247" t="s">
        <v>576</v>
      </c>
      <c r="BJ42" s="275">
        <f>ROUND(H42*G42,2)</f>
        <v>0</v>
      </c>
      <c r="BK42" s="247" t="s">
        <v>638</v>
      </c>
      <c r="BL42" s="274" t="s">
        <v>701</v>
      </c>
    </row>
    <row r="43" spans="2:46" s="248" customFormat="1" ht="19.5">
      <c r="B43" s="306"/>
      <c r="C43" s="307" t="s">
        <v>630</v>
      </c>
      <c r="D43" s="308"/>
      <c r="E43" s="309" t="s">
        <v>702</v>
      </c>
      <c r="F43" s="308"/>
      <c r="G43" s="308"/>
      <c r="H43" s="308"/>
      <c r="I43" s="310"/>
      <c r="J43" s="306"/>
      <c r="K43" s="308"/>
      <c r="L43" s="276"/>
      <c r="S43" s="277"/>
      <c r="AS43" s="247" t="s">
        <v>630</v>
      </c>
      <c r="AT43" s="247" t="s">
        <v>553</v>
      </c>
    </row>
    <row r="44" spans="2:64" s="248" customFormat="1" ht="16.5" customHeight="1">
      <c r="B44" s="323" t="s">
        <v>703</v>
      </c>
      <c r="C44" s="286" t="s">
        <v>692</v>
      </c>
      <c r="D44" s="287" t="s">
        <v>704</v>
      </c>
      <c r="E44" s="288" t="s">
        <v>705</v>
      </c>
      <c r="F44" s="289" t="s">
        <v>695</v>
      </c>
      <c r="G44" s="290">
        <v>32</v>
      </c>
      <c r="H44" s="387"/>
      <c r="I44" s="324">
        <f>ROUND(H44*G44,2)</f>
        <v>0</v>
      </c>
      <c r="J44" s="333" t="s">
        <v>584</v>
      </c>
      <c r="K44" s="329"/>
      <c r="L44" s="291" t="s">
        <v>555</v>
      </c>
      <c r="M44" s="292" t="s">
        <v>558</v>
      </c>
      <c r="N44" s="272">
        <v>0</v>
      </c>
      <c r="O44" s="272">
        <f>N44*G44</f>
        <v>0</v>
      </c>
      <c r="P44" s="272">
        <v>0.001</v>
      </c>
      <c r="Q44" s="272">
        <f>P44*G44</f>
        <v>0.032</v>
      </c>
      <c r="R44" s="272">
        <v>0</v>
      </c>
      <c r="S44" s="273">
        <f>R44*G44</f>
        <v>0</v>
      </c>
      <c r="AQ44" s="274" t="s">
        <v>696</v>
      </c>
      <c r="AS44" s="274" t="s">
        <v>692</v>
      </c>
      <c r="AT44" s="274" t="s">
        <v>553</v>
      </c>
      <c r="AX44" s="247" t="s">
        <v>578</v>
      </c>
      <c r="BD44" s="275">
        <f>IF(M44="základní",I44,0)</f>
        <v>0</v>
      </c>
      <c r="BE44" s="275">
        <f>IF(M44="snížená",I44,0)</f>
        <v>0</v>
      </c>
      <c r="BF44" s="275">
        <f>IF(M44="zákl. přenesená",I44,0)</f>
        <v>0</v>
      </c>
      <c r="BG44" s="275">
        <f>IF(M44="sníž. přenesená",I44,0)</f>
        <v>0</v>
      </c>
      <c r="BH44" s="275">
        <f>IF(M44="nulová",I44,0)</f>
        <v>0</v>
      </c>
      <c r="BI44" s="247" t="s">
        <v>576</v>
      </c>
      <c r="BJ44" s="275">
        <f>ROUND(H44*G44,2)</f>
        <v>0</v>
      </c>
      <c r="BK44" s="247" t="s">
        <v>638</v>
      </c>
      <c r="BL44" s="274" t="s">
        <v>706</v>
      </c>
    </row>
    <row r="45" spans="2:64" s="248" customFormat="1" ht="49.15" customHeight="1">
      <c r="B45" s="304" t="s">
        <v>707</v>
      </c>
      <c r="C45" s="266" t="s">
        <v>102</v>
      </c>
      <c r="D45" s="267" t="s">
        <v>708</v>
      </c>
      <c r="E45" s="268" t="s">
        <v>709</v>
      </c>
      <c r="F45" s="269" t="s">
        <v>37</v>
      </c>
      <c r="G45" s="270">
        <v>0.051</v>
      </c>
      <c r="H45" s="386"/>
      <c r="I45" s="305">
        <f>ROUND(H45*G45,2)</f>
        <v>0</v>
      </c>
      <c r="J45" s="332" t="s">
        <v>584</v>
      </c>
      <c r="K45" s="308"/>
      <c r="L45" s="271" t="s">
        <v>555</v>
      </c>
      <c r="M45" s="250" t="s">
        <v>558</v>
      </c>
      <c r="N45" s="272">
        <v>1.598</v>
      </c>
      <c r="O45" s="272">
        <f>N45*G45</f>
        <v>0.081498</v>
      </c>
      <c r="P45" s="272">
        <v>0</v>
      </c>
      <c r="Q45" s="272">
        <f>P45*G45</f>
        <v>0</v>
      </c>
      <c r="R45" s="272">
        <v>0</v>
      </c>
      <c r="S45" s="273">
        <f>R45*G45</f>
        <v>0</v>
      </c>
      <c r="AQ45" s="274" t="s">
        <v>638</v>
      </c>
      <c r="AS45" s="274" t="s">
        <v>102</v>
      </c>
      <c r="AT45" s="274" t="s">
        <v>553</v>
      </c>
      <c r="AX45" s="247" t="s">
        <v>578</v>
      </c>
      <c r="BD45" s="275">
        <f>IF(M45="základní",I45,0)</f>
        <v>0</v>
      </c>
      <c r="BE45" s="275">
        <f>IF(M45="snížená",I45,0)</f>
        <v>0</v>
      </c>
      <c r="BF45" s="275">
        <f>IF(M45="zákl. přenesená",I45,0)</f>
        <v>0</v>
      </c>
      <c r="BG45" s="275">
        <f>IF(M45="sníž. přenesená",I45,0)</f>
        <v>0</v>
      </c>
      <c r="BH45" s="275">
        <f>IF(M45="nulová",I45,0)</f>
        <v>0</v>
      </c>
      <c r="BI45" s="247" t="s">
        <v>576</v>
      </c>
      <c r="BJ45" s="275">
        <f>ROUND(H45*G45,2)</f>
        <v>0</v>
      </c>
      <c r="BK45" s="247" t="s">
        <v>638</v>
      </c>
      <c r="BL45" s="274" t="s">
        <v>710</v>
      </c>
    </row>
    <row r="46" spans="2:62" s="259" customFormat="1" ht="22.9" customHeight="1">
      <c r="B46" s="297"/>
      <c r="C46" s="298" t="s">
        <v>22</v>
      </c>
      <c r="D46" s="302" t="s">
        <v>711</v>
      </c>
      <c r="E46" s="302" t="s">
        <v>712</v>
      </c>
      <c r="F46" s="300"/>
      <c r="G46" s="300"/>
      <c r="H46" s="300"/>
      <c r="I46" s="303">
        <f>BJ46</f>
        <v>0</v>
      </c>
      <c r="J46" s="297"/>
      <c r="K46" s="300"/>
      <c r="L46" s="261"/>
      <c r="O46" s="262">
        <f>SUM(O47:O51)</f>
        <v>1.363146</v>
      </c>
      <c r="Q46" s="262">
        <f>SUM(Q47:Q51)</f>
        <v>0.00193</v>
      </c>
      <c r="S46" s="263">
        <f>SUM(S47:S51)</f>
        <v>0</v>
      </c>
      <c r="AQ46" s="260" t="s">
        <v>553</v>
      </c>
      <c r="AS46" s="264" t="s">
        <v>22</v>
      </c>
      <c r="AT46" s="264" t="s">
        <v>576</v>
      </c>
      <c r="AX46" s="260" t="s">
        <v>578</v>
      </c>
      <c r="BJ46" s="265">
        <f>SUM(BJ47:BJ51)</f>
        <v>0</v>
      </c>
    </row>
    <row r="47" spans="2:64" s="248" customFormat="1" ht="16.5" customHeight="1">
      <c r="B47" s="304" t="s">
        <v>713</v>
      </c>
      <c r="C47" s="266" t="s">
        <v>102</v>
      </c>
      <c r="D47" s="267" t="s">
        <v>714</v>
      </c>
      <c r="E47" s="268" t="s">
        <v>715</v>
      </c>
      <c r="F47" s="269" t="s">
        <v>43</v>
      </c>
      <c r="G47" s="270">
        <v>1</v>
      </c>
      <c r="H47" s="386"/>
      <c r="I47" s="305">
        <f>ROUND(H47*G47,2)</f>
        <v>0</v>
      </c>
      <c r="J47" s="332" t="s">
        <v>584</v>
      </c>
      <c r="K47" s="308"/>
      <c r="L47" s="271" t="s">
        <v>555</v>
      </c>
      <c r="M47" s="250" t="s">
        <v>558</v>
      </c>
      <c r="N47" s="272">
        <v>0.95</v>
      </c>
      <c r="O47" s="272">
        <f>N47*G47</f>
        <v>0.95</v>
      </c>
      <c r="P47" s="272">
        <v>7E-05</v>
      </c>
      <c r="Q47" s="272">
        <f>P47*G47</f>
        <v>7E-05</v>
      </c>
      <c r="R47" s="272">
        <v>0</v>
      </c>
      <c r="S47" s="273">
        <f>R47*G47</f>
        <v>0</v>
      </c>
      <c r="AQ47" s="274" t="s">
        <v>638</v>
      </c>
      <c r="AS47" s="274" t="s">
        <v>102</v>
      </c>
      <c r="AT47" s="274" t="s">
        <v>553</v>
      </c>
      <c r="AX47" s="247" t="s">
        <v>578</v>
      </c>
      <c r="BD47" s="275">
        <f>IF(M47="základní",I47,0)</f>
        <v>0</v>
      </c>
      <c r="BE47" s="275">
        <f>IF(M47="snížená",I47,0)</f>
        <v>0</v>
      </c>
      <c r="BF47" s="275">
        <f>IF(M47="zákl. přenesená",I47,0)</f>
        <v>0</v>
      </c>
      <c r="BG47" s="275">
        <f>IF(M47="sníž. přenesená",I47,0)</f>
        <v>0</v>
      </c>
      <c r="BH47" s="275">
        <f>IF(M47="nulová",I47,0)</f>
        <v>0</v>
      </c>
      <c r="BI47" s="247" t="s">
        <v>576</v>
      </c>
      <c r="BJ47" s="275">
        <f>ROUND(H47*G47,2)</f>
        <v>0</v>
      </c>
      <c r="BK47" s="247" t="s">
        <v>638</v>
      </c>
      <c r="BL47" s="274" t="s">
        <v>716</v>
      </c>
    </row>
    <row r="48" spans="2:46" s="248" customFormat="1" ht="19.5">
      <c r="B48" s="306"/>
      <c r="C48" s="307" t="s">
        <v>630</v>
      </c>
      <c r="D48" s="308"/>
      <c r="E48" s="309" t="s">
        <v>717</v>
      </c>
      <c r="F48" s="308"/>
      <c r="G48" s="308"/>
      <c r="H48" s="308"/>
      <c r="I48" s="310"/>
      <c r="J48" s="306"/>
      <c r="K48" s="308"/>
      <c r="L48" s="276"/>
      <c r="S48" s="277"/>
      <c r="AS48" s="247" t="s">
        <v>630</v>
      </c>
      <c r="AT48" s="247" t="s">
        <v>553</v>
      </c>
    </row>
    <row r="49" spans="2:64" s="248" customFormat="1" ht="24.2" customHeight="1">
      <c r="B49" s="304" t="s">
        <v>579</v>
      </c>
      <c r="C49" s="266" t="s">
        <v>102</v>
      </c>
      <c r="D49" s="267" t="s">
        <v>718</v>
      </c>
      <c r="E49" s="268" t="s">
        <v>719</v>
      </c>
      <c r="F49" s="269" t="s">
        <v>43</v>
      </c>
      <c r="G49" s="270">
        <v>1</v>
      </c>
      <c r="H49" s="386"/>
      <c r="I49" s="305">
        <f>ROUND(H49*G49,2)</f>
        <v>0</v>
      </c>
      <c r="J49" s="332" t="s">
        <v>584</v>
      </c>
      <c r="K49" s="308"/>
      <c r="L49" s="271" t="s">
        <v>555</v>
      </c>
      <c r="M49" s="250" t="s">
        <v>558</v>
      </c>
      <c r="N49" s="272">
        <v>0.41</v>
      </c>
      <c r="O49" s="272">
        <f>N49*G49</f>
        <v>0.41</v>
      </c>
      <c r="P49" s="272">
        <v>0.00186</v>
      </c>
      <c r="Q49" s="272">
        <f>P49*G49</f>
        <v>0.00186</v>
      </c>
      <c r="R49" s="272">
        <v>0</v>
      </c>
      <c r="S49" s="273">
        <f>R49*G49</f>
        <v>0</v>
      </c>
      <c r="AQ49" s="274" t="s">
        <v>638</v>
      </c>
      <c r="AS49" s="274" t="s">
        <v>102</v>
      </c>
      <c r="AT49" s="274" t="s">
        <v>553</v>
      </c>
      <c r="AX49" s="247" t="s">
        <v>578</v>
      </c>
      <c r="BD49" s="275">
        <f>IF(M49="základní",I49,0)</f>
        <v>0</v>
      </c>
      <c r="BE49" s="275">
        <f>IF(M49="snížená",I49,0)</f>
        <v>0</v>
      </c>
      <c r="BF49" s="275">
        <f>IF(M49="zákl. přenesená",I49,0)</f>
        <v>0</v>
      </c>
      <c r="BG49" s="275">
        <f>IF(M49="sníž. přenesená",I49,0)</f>
        <v>0</v>
      </c>
      <c r="BH49" s="275">
        <f>IF(M49="nulová",I49,0)</f>
        <v>0</v>
      </c>
      <c r="BI49" s="247" t="s">
        <v>576</v>
      </c>
      <c r="BJ49" s="275">
        <f>ROUND(H49*G49,2)</f>
        <v>0</v>
      </c>
      <c r="BK49" s="247" t="s">
        <v>638</v>
      </c>
      <c r="BL49" s="274" t="s">
        <v>720</v>
      </c>
    </row>
    <row r="50" spans="2:46" s="248" customFormat="1" ht="19.5">
      <c r="B50" s="306"/>
      <c r="C50" s="307" t="s">
        <v>630</v>
      </c>
      <c r="D50" s="308"/>
      <c r="E50" s="309" t="s">
        <v>721</v>
      </c>
      <c r="F50" s="308"/>
      <c r="G50" s="308"/>
      <c r="H50" s="308"/>
      <c r="I50" s="310"/>
      <c r="J50" s="306"/>
      <c r="K50" s="308"/>
      <c r="L50" s="276"/>
      <c r="S50" s="277"/>
      <c r="AS50" s="247" t="s">
        <v>630</v>
      </c>
      <c r="AT50" s="247" t="s">
        <v>553</v>
      </c>
    </row>
    <row r="51" spans="2:64" s="248" customFormat="1" ht="49.15" customHeight="1">
      <c r="B51" s="304" t="s">
        <v>722</v>
      </c>
      <c r="C51" s="266" t="s">
        <v>102</v>
      </c>
      <c r="D51" s="267" t="s">
        <v>723</v>
      </c>
      <c r="E51" s="268" t="s">
        <v>724</v>
      </c>
      <c r="F51" s="269" t="s">
        <v>37</v>
      </c>
      <c r="G51" s="270">
        <v>0.002</v>
      </c>
      <c r="H51" s="386"/>
      <c r="I51" s="305">
        <f>ROUND(H51*G51,2)</f>
        <v>0</v>
      </c>
      <c r="J51" s="332" t="s">
        <v>584</v>
      </c>
      <c r="K51" s="308"/>
      <c r="L51" s="271" t="s">
        <v>555</v>
      </c>
      <c r="M51" s="250" t="s">
        <v>558</v>
      </c>
      <c r="N51" s="272">
        <v>1.573</v>
      </c>
      <c r="O51" s="272">
        <f>N51*G51</f>
        <v>0.003146</v>
      </c>
      <c r="P51" s="272">
        <v>0</v>
      </c>
      <c r="Q51" s="272">
        <f>P51*G51</f>
        <v>0</v>
      </c>
      <c r="R51" s="272">
        <v>0</v>
      </c>
      <c r="S51" s="273">
        <f>R51*G51</f>
        <v>0</v>
      </c>
      <c r="AQ51" s="274" t="s">
        <v>638</v>
      </c>
      <c r="AS51" s="274" t="s">
        <v>102</v>
      </c>
      <c r="AT51" s="274" t="s">
        <v>553</v>
      </c>
      <c r="AX51" s="247" t="s">
        <v>578</v>
      </c>
      <c r="BD51" s="275">
        <f>IF(M51="základní",I51,0)</f>
        <v>0</v>
      </c>
      <c r="BE51" s="275">
        <f>IF(M51="snížená",I51,0)</f>
        <v>0</v>
      </c>
      <c r="BF51" s="275">
        <f>IF(M51="zákl. přenesená",I51,0)</f>
        <v>0</v>
      </c>
      <c r="BG51" s="275">
        <f>IF(M51="sníž. přenesená",I51,0)</f>
        <v>0</v>
      </c>
      <c r="BH51" s="275">
        <f>IF(M51="nulová",I51,0)</f>
        <v>0</v>
      </c>
      <c r="BI51" s="247" t="s">
        <v>576</v>
      </c>
      <c r="BJ51" s="275">
        <f>ROUND(H51*G51,2)</f>
        <v>0</v>
      </c>
      <c r="BK51" s="247" t="s">
        <v>638</v>
      </c>
      <c r="BL51" s="274" t="s">
        <v>725</v>
      </c>
    </row>
    <row r="52" spans="2:62" s="259" customFormat="1" ht="22.9" customHeight="1">
      <c r="B52" s="297"/>
      <c r="C52" s="298" t="s">
        <v>22</v>
      </c>
      <c r="D52" s="302" t="s">
        <v>726</v>
      </c>
      <c r="E52" s="302" t="s">
        <v>727</v>
      </c>
      <c r="F52" s="300"/>
      <c r="G52" s="300"/>
      <c r="H52" s="300"/>
      <c r="I52" s="303">
        <f>BJ52</f>
        <v>0</v>
      </c>
      <c r="J52" s="297"/>
      <c r="K52" s="300"/>
      <c r="L52" s="261"/>
      <c r="O52" s="262">
        <f>SUM(O53:O71)</f>
        <v>284.81022</v>
      </c>
      <c r="Q52" s="262">
        <f>SUM(Q53:Q71)</f>
        <v>6.251125999999999</v>
      </c>
      <c r="S52" s="263">
        <f>SUM(S53:S71)</f>
        <v>2.1276519</v>
      </c>
      <c r="AQ52" s="260" t="s">
        <v>553</v>
      </c>
      <c r="AS52" s="264" t="s">
        <v>22</v>
      </c>
      <c r="AT52" s="264" t="s">
        <v>576</v>
      </c>
      <c r="AX52" s="260" t="s">
        <v>578</v>
      </c>
      <c r="BJ52" s="265">
        <f>SUM(BJ53:BJ71)</f>
        <v>0</v>
      </c>
    </row>
    <row r="53" spans="2:64" s="248" customFormat="1" ht="78" customHeight="1">
      <c r="B53" s="304" t="s">
        <v>728</v>
      </c>
      <c r="C53" s="266" t="s">
        <v>102</v>
      </c>
      <c r="D53" s="267" t="s">
        <v>729</v>
      </c>
      <c r="E53" s="268" t="s">
        <v>730</v>
      </c>
      <c r="F53" s="269" t="s">
        <v>125</v>
      </c>
      <c r="G53" s="270">
        <v>53.5</v>
      </c>
      <c r="H53" s="386"/>
      <c r="I53" s="305">
        <f>ROUND(H53*G53,2)</f>
        <v>0</v>
      </c>
      <c r="J53" s="332" t="s">
        <v>584</v>
      </c>
      <c r="K53" s="308"/>
      <c r="L53" s="271" t="s">
        <v>555</v>
      </c>
      <c r="M53" s="250" t="s">
        <v>558</v>
      </c>
      <c r="N53" s="272">
        <v>2.099</v>
      </c>
      <c r="O53" s="272">
        <f>N53*G53</f>
        <v>112.29650000000001</v>
      </c>
      <c r="P53" s="272">
        <v>0.05762</v>
      </c>
      <c r="Q53" s="272">
        <f>P53*G53</f>
        <v>3.08267</v>
      </c>
      <c r="R53" s="272">
        <v>0</v>
      </c>
      <c r="S53" s="273">
        <f>R53*G53</f>
        <v>0</v>
      </c>
      <c r="AQ53" s="274" t="s">
        <v>638</v>
      </c>
      <c r="AS53" s="274" t="s">
        <v>102</v>
      </c>
      <c r="AT53" s="274" t="s">
        <v>553</v>
      </c>
      <c r="AX53" s="247" t="s">
        <v>578</v>
      </c>
      <c r="BD53" s="275">
        <f>IF(M53="základní",I53,0)</f>
        <v>0</v>
      </c>
      <c r="BE53" s="275">
        <f>IF(M53="snížená",I53,0)</f>
        <v>0</v>
      </c>
      <c r="BF53" s="275">
        <f>IF(M53="zákl. přenesená",I53,0)</f>
        <v>0</v>
      </c>
      <c r="BG53" s="275">
        <f>IF(M53="sníž. přenesená",I53,0)</f>
        <v>0</v>
      </c>
      <c r="BH53" s="275">
        <f>IF(M53="nulová",I53,0)</f>
        <v>0</v>
      </c>
      <c r="BI53" s="247" t="s">
        <v>576</v>
      </c>
      <c r="BJ53" s="275">
        <f>ROUND(H53*G53,2)</f>
        <v>0</v>
      </c>
      <c r="BK53" s="247" t="s">
        <v>638</v>
      </c>
      <c r="BL53" s="274" t="s">
        <v>731</v>
      </c>
    </row>
    <row r="54" spans="2:46" s="248" customFormat="1" ht="39">
      <c r="B54" s="306"/>
      <c r="C54" s="307" t="s">
        <v>630</v>
      </c>
      <c r="D54" s="308"/>
      <c r="E54" s="309" t="s">
        <v>732</v>
      </c>
      <c r="F54" s="308"/>
      <c r="G54" s="308"/>
      <c r="H54" s="308"/>
      <c r="I54" s="310"/>
      <c r="J54" s="306"/>
      <c r="K54" s="308"/>
      <c r="L54" s="276"/>
      <c r="S54" s="277"/>
      <c r="AS54" s="247" t="s">
        <v>630</v>
      </c>
      <c r="AT54" s="247" t="s">
        <v>553</v>
      </c>
    </row>
    <row r="55" spans="2:64" s="248" customFormat="1" ht="78" customHeight="1">
      <c r="B55" s="304" t="s">
        <v>733</v>
      </c>
      <c r="C55" s="266" t="s">
        <v>102</v>
      </c>
      <c r="D55" s="267" t="s">
        <v>734</v>
      </c>
      <c r="E55" s="268" t="s">
        <v>735</v>
      </c>
      <c r="F55" s="269" t="s">
        <v>125</v>
      </c>
      <c r="G55" s="270">
        <v>30.7</v>
      </c>
      <c r="H55" s="386"/>
      <c r="I55" s="305">
        <f>ROUND(H55*G55,2)</f>
        <v>0</v>
      </c>
      <c r="J55" s="332" t="s">
        <v>584</v>
      </c>
      <c r="K55" s="308"/>
      <c r="L55" s="271" t="s">
        <v>555</v>
      </c>
      <c r="M55" s="250" t="s">
        <v>558</v>
      </c>
      <c r="N55" s="272">
        <v>2.099</v>
      </c>
      <c r="O55" s="272">
        <f>N55*G55</f>
        <v>64.4393</v>
      </c>
      <c r="P55" s="272">
        <v>0.05552</v>
      </c>
      <c r="Q55" s="272">
        <f>P55*G55</f>
        <v>1.704464</v>
      </c>
      <c r="R55" s="272">
        <v>0</v>
      </c>
      <c r="S55" s="273">
        <f>R55*G55</f>
        <v>0</v>
      </c>
      <c r="AQ55" s="274" t="s">
        <v>638</v>
      </c>
      <c r="AS55" s="274" t="s">
        <v>102</v>
      </c>
      <c r="AT55" s="274" t="s">
        <v>553</v>
      </c>
      <c r="AX55" s="247" t="s">
        <v>578</v>
      </c>
      <c r="BD55" s="275">
        <f>IF(M55="základní",I55,0)</f>
        <v>0</v>
      </c>
      <c r="BE55" s="275">
        <f>IF(M55="snížená",I55,0)</f>
        <v>0</v>
      </c>
      <c r="BF55" s="275">
        <f>IF(M55="zákl. přenesená",I55,0)</f>
        <v>0</v>
      </c>
      <c r="BG55" s="275">
        <f>IF(M55="sníž. přenesená",I55,0)</f>
        <v>0</v>
      </c>
      <c r="BH55" s="275">
        <f>IF(M55="nulová",I55,0)</f>
        <v>0</v>
      </c>
      <c r="BI55" s="247" t="s">
        <v>576</v>
      </c>
      <c r="BJ55" s="275">
        <f>ROUND(H55*G55,2)</f>
        <v>0</v>
      </c>
      <c r="BK55" s="247" t="s">
        <v>638</v>
      </c>
      <c r="BL55" s="274" t="s">
        <v>736</v>
      </c>
    </row>
    <row r="56" spans="2:64" s="248" customFormat="1" ht="78" customHeight="1">
      <c r="B56" s="304" t="s">
        <v>737</v>
      </c>
      <c r="C56" s="266" t="s">
        <v>102</v>
      </c>
      <c r="D56" s="267" t="s">
        <v>738</v>
      </c>
      <c r="E56" s="268" t="s">
        <v>739</v>
      </c>
      <c r="F56" s="269" t="s">
        <v>125</v>
      </c>
      <c r="G56" s="270">
        <v>4.4</v>
      </c>
      <c r="H56" s="386"/>
      <c r="I56" s="305">
        <f>ROUND(H56*G56,2)</f>
        <v>0</v>
      </c>
      <c r="J56" s="332" t="s">
        <v>584</v>
      </c>
      <c r="K56" s="308"/>
      <c r="L56" s="271" t="s">
        <v>555</v>
      </c>
      <c r="M56" s="250" t="s">
        <v>558</v>
      </c>
      <c r="N56" s="272">
        <v>2.099</v>
      </c>
      <c r="O56" s="272">
        <f>N56*G56</f>
        <v>9.235600000000002</v>
      </c>
      <c r="P56" s="272">
        <v>0.05772</v>
      </c>
      <c r="Q56" s="272">
        <f>P56*G56</f>
        <v>0.253968</v>
      </c>
      <c r="R56" s="272">
        <v>0</v>
      </c>
      <c r="S56" s="273">
        <f>R56*G56</f>
        <v>0</v>
      </c>
      <c r="AQ56" s="274" t="s">
        <v>638</v>
      </c>
      <c r="AS56" s="274" t="s">
        <v>102</v>
      </c>
      <c r="AT56" s="274" t="s">
        <v>553</v>
      </c>
      <c r="AX56" s="247" t="s">
        <v>578</v>
      </c>
      <c r="BD56" s="275">
        <f>IF(M56="základní",I56,0)</f>
        <v>0</v>
      </c>
      <c r="BE56" s="275">
        <f>IF(M56="snížená",I56,0)</f>
        <v>0</v>
      </c>
      <c r="BF56" s="275">
        <f>IF(M56="zákl. přenesená",I56,0)</f>
        <v>0</v>
      </c>
      <c r="BG56" s="275">
        <f>IF(M56="sníž. přenesená",I56,0)</f>
        <v>0</v>
      </c>
      <c r="BH56" s="275">
        <f>IF(M56="nulová",I56,0)</f>
        <v>0</v>
      </c>
      <c r="BI56" s="247" t="s">
        <v>576</v>
      </c>
      <c r="BJ56" s="275">
        <f>ROUND(H56*G56,2)</f>
        <v>0</v>
      </c>
      <c r="BK56" s="247" t="s">
        <v>638</v>
      </c>
      <c r="BL56" s="274" t="s">
        <v>740</v>
      </c>
    </row>
    <row r="57" spans="2:64" s="248" customFormat="1" ht="66.75" customHeight="1">
      <c r="B57" s="304" t="s">
        <v>741</v>
      </c>
      <c r="C57" s="266" t="s">
        <v>102</v>
      </c>
      <c r="D57" s="267" t="s">
        <v>742</v>
      </c>
      <c r="E57" s="268" t="s">
        <v>743</v>
      </c>
      <c r="F57" s="269" t="s">
        <v>125</v>
      </c>
      <c r="G57" s="270">
        <v>24</v>
      </c>
      <c r="H57" s="386"/>
      <c r="I57" s="305">
        <f>ROUND(H57*G57,2)</f>
        <v>0</v>
      </c>
      <c r="J57" s="332" t="s">
        <v>584</v>
      </c>
      <c r="K57" s="308"/>
      <c r="L57" s="271" t="s">
        <v>555</v>
      </c>
      <c r="M57" s="250" t="s">
        <v>558</v>
      </c>
      <c r="N57" s="272">
        <v>1.049</v>
      </c>
      <c r="O57" s="272">
        <f>N57*G57</f>
        <v>25.176</v>
      </c>
      <c r="P57" s="272">
        <v>0.01714</v>
      </c>
      <c r="Q57" s="272">
        <f>P57*G57</f>
        <v>0.41135999999999995</v>
      </c>
      <c r="R57" s="272">
        <v>0</v>
      </c>
      <c r="S57" s="273">
        <f>R57*G57</f>
        <v>0</v>
      </c>
      <c r="AQ57" s="274" t="s">
        <v>638</v>
      </c>
      <c r="AS57" s="274" t="s">
        <v>102</v>
      </c>
      <c r="AT57" s="274" t="s">
        <v>553</v>
      </c>
      <c r="AX57" s="247" t="s">
        <v>578</v>
      </c>
      <c r="BD57" s="275">
        <f>IF(M57="základní",I57,0)</f>
        <v>0</v>
      </c>
      <c r="BE57" s="275">
        <f>IF(M57="snížená",I57,0)</f>
        <v>0</v>
      </c>
      <c r="BF57" s="275">
        <f>IF(M57="zákl. přenesená",I57,0)</f>
        <v>0</v>
      </c>
      <c r="BG57" s="275">
        <f>IF(M57="sníž. přenesená",I57,0)</f>
        <v>0</v>
      </c>
      <c r="BH57" s="275">
        <f>IF(M57="nulová",I57,0)</f>
        <v>0</v>
      </c>
      <c r="BI57" s="247" t="s">
        <v>576</v>
      </c>
      <c r="BJ57" s="275">
        <f>ROUND(H57*G57,2)</f>
        <v>0</v>
      </c>
      <c r="BK57" s="247" t="s">
        <v>638</v>
      </c>
      <c r="BL57" s="274" t="s">
        <v>744</v>
      </c>
    </row>
    <row r="58" spans="2:64" s="248" customFormat="1" ht="49.15" customHeight="1">
      <c r="B58" s="304" t="s">
        <v>745</v>
      </c>
      <c r="C58" s="266" t="s">
        <v>102</v>
      </c>
      <c r="D58" s="267" t="s">
        <v>746</v>
      </c>
      <c r="E58" s="268" t="s">
        <v>747</v>
      </c>
      <c r="F58" s="269" t="s">
        <v>125</v>
      </c>
      <c r="G58" s="270">
        <v>120.39</v>
      </c>
      <c r="H58" s="386"/>
      <c r="I58" s="305">
        <f>ROUND(H58*G58,2)</f>
        <v>0</v>
      </c>
      <c r="J58" s="332" t="s">
        <v>584</v>
      </c>
      <c r="K58" s="308"/>
      <c r="L58" s="271" t="s">
        <v>555</v>
      </c>
      <c r="M58" s="250" t="s">
        <v>558</v>
      </c>
      <c r="N58" s="272">
        <v>0.204</v>
      </c>
      <c r="O58" s="272">
        <f>N58*G58</f>
        <v>24.559559999999998</v>
      </c>
      <c r="P58" s="272">
        <v>0</v>
      </c>
      <c r="Q58" s="272">
        <f>P58*G58</f>
        <v>0</v>
      </c>
      <c r="R58" s="272">
        <v>0.01721</v>
      </c>
      <c r="S58" s="273">
        <f>R58*G58</f>
        <v>2.0719119</v>
      </c>
      <c r="AQ58" s="274" t="s">
        <v>638</v>
      </c>
      <c r="AS58" s="274" t="s">
        <v>102</v>
      </c>
      <c r="AT58" s="274" t="s">
        <v>553</v>
      </c>
      <c r="AX58" s="247" t="s">
        <v>578</v>
      </c>
      <c r="BD58" s="275">
        <f>IF(M58="základní",I58,0)</f>
        <v>0</v>
      </c>
      <c r="BE58" s="275">
        <f>IF(M58="snížená",I58,0)</f>
        <v>0</v>
      </c>
      <c r="BF58" s="275">
        <f>IF(M58="zákl. přenesená",I58,0)</f>
        <v>0</v>
      </c>
      <c r="BG58" s="275">
        <f>IF(M58="sníž. přenesená",I58,0)</f>
        <v>0</v>
      </c>
      <c r="BH58" s="275">
        <f>IF(M58="nulová",I58,0)</f>
        <v>0</v>
      </c>
      <c r="BI58" s="247" t="s">
        <v>576</v>
      </c>
      <c r="BJ58" s="275">
        <f>ROUND(H58*G58,2)</f>
        <v>0</v>
      </c>
      <c r="BK58" s="247" t="s">
        <v>638</v>
      </c>
      <c r="BL58" s="274" t="s">
        <v>748</v>
      </c>
    </row>
    <row r="59" spans="2:64" s="248" customFormat="1" ht="37.9" customHeight="1">
      <c r="B59" s="304" t="s">
        <v>749</v>
      </c>
      <c r="C59" s="266" t="s">
        <v>102</v>
      </c>
      <c r="D59" s="267" t="s">
        <v>750</v>
      </c>
      <c r="E59" s="268" t="s">
        <v>751</v>
      </c>
      <c r="F59" s="269" t="s">
        <v>43</v>
      </c>
      <c r="G59" s="270">
        <v>6</v>
      </c>
      <c r="H59" s="386"/>
      <c r="I59" s="305">
        <f>ROUND(H59*G59,2)</f>
        <v>0</v>
      </c>
      <c r="J59" s="332" t="s">
        <v>584</v>
      </c>
      <c r="K59" s="308"/>
      <c r="L59" s="271" t="s">
        <v>555</v>
      </c>
      <c r="M59" s="250" t="s">
        <v>558</v>
      </c>
      <c r="N59" s="272">
        <v>0.863</v>
      </c>
      <c r="O59" s="272">
        <f>N59*G59</f>
        <v>5.178</v>
      </c>
      <c r="P59" s="272">
        <v>0.00347</v>
      </c>
      <c r="Q59" s="272">
        <f>P59*G59</f>
        <v>0.020819999999999998</v>
      </c>
      <c r="R59" s="272">
        <v>0.00253</v>
      </c>
      <c r="S59" s="273">
        <f>R59*G59</f>
        <v>0.01518</v>
      </c>
      <c r="AQ59" s="274" t="s">
        <v>638</v>
      </c>
      <c r="AS59" s="274" t="s">
        <v>102</v>
      </c>
      <c r="AT59" s="274" t="s">
        <v>553</v>
      </c>
      <c r="AX59" s="247" t="s">
        <v>578</v>
      </c>
      <c r="BD59" s="275">
        <f>IF(M59="základní",I59,0)</f>
        <v>0</v>
      </c>
      <c r="BE59" s="275">
        <f>IF(M59="snížená",I59,0)</f>
        <v>0</v>
      </c>
      <c r="BF59" s="275">
        <f>IF(M59="zákl. přenesená",I59,0)</f>
        <v>0</v>
      </c>
      <c r="BG59" s="275">
        <f>IF(M59="sníž. přenesená",I59,0)</f>
        <v>0</v>
      </c>
      <c r="BH59" s="275">
        <f>IF(M59="nulová",I59,0)</f>
        <v>0</v>
      </c>
      <c r="BI59" s="247" t="s">
        <v>576</v>
      </c>
      <c r="BJ59" s="275">
        <f>ROUND(H59*G59,2)</f>
        <v>0</v>
      </c>
      <c r="BK59" s="247" t="s">
        <v>638</v>
      </c>
      <c r="BL59" s="274" t="s">
        <v>752</v>
      </c>
    </row>
    <row r="60" spans="2:46" s="248" customFormat="1" ht="19.5">
      <c r="B60" s="306"/>
      <c r="C60" s="307" t="s">
        <v>630</v>
      </c>
      <c r="D60" s="308"/>
      <c r="E60" s="309" t="s">
        <v>753</v>
      </c>
      <c r="F60" s="308"/>
      <c r="G60" s="308"/>
      <c r="H60" s="308"/>
      <c r="I60" s="310"/>
      <c r="J60" s="306"/>
      <c r="K60" s="308"/>
      <c r="L60" s="276"/>
      <c r="S60" s="277"/>
      <c r="AS60" s="247" t="s">
        <v>630</v>
      </c>
      <c r="AT60" s="247" t="s">
        <v>553</v>
      </c>
    </row>
    <row r="61" spans="2:64" s="248" customFormat="1" ht="33" customHeight="1">
      <c r="B61" s="304" t="s">
        <v>754</v>
      </c>
      <c r="C61" s="266" t="s">
        <v>102</v>
      </c>
      <c r="D61" s="267" t="s">
        <v>755</v>
      </c>
      <c r="E61" s="268" t="s">
        <v>756</v>
      </c>
      <c r="F61" s="269" t="s">
        <v>43</v>
      </c>
      <c r="G61" s="270">
        <v>1</v>
      </c>
      <c r="H61" s="386"/>
      <c r="I61" s="305">
        <f>ROUND(H61*G61,2)</f>
        <v>0</v>
      </c>
      <c r="J61" s="332" t="s">
        <v>584</v>
      </c>
      <c r="K61" s="308"/>
      <c r="L61" s="271" t="s">
        <v>555</v>
      </c>
      <c r="M61" s="250" t="s">
        <v>558</v>
      </c>
      <c r="N61" s="272">
        <v>0.6</v>
      </c>
      <c r="O61" s="272">
        <f>N61*G61</f>
        <v>0.6</v>
      </c>
      <c r="P61" s="272">
        <v>7E-05</v>
      </c>
      <c r="Q61" s="272">
        <f>P61*G61</f>
        <v>7E-05</v>
      </c>
      <c r="R61" s="272">
        <v>0</v>
      </c>
      <c r="S61" s="273">
        <f>R61*G61</f>
        <v>0</v>
      </c>
      <c r="AQ61" s="274" t="s">
        <v>638</v>
      </c>
      <c r="AS61" s="274" t="s">
        <v>102</v>
      </c>
      <c r="AT61" s="274" t="s">
        <v>553</v>
      </c>
      <c r="AX61" s="247" t="s">
        <v>578</v>
      </c>
      <c r="BD61" s="275">
        <f>IF(M61="základní",I61,0)</f>
        <v>0</v>
      </c>
      <c r="BE61" s="275">
        <f>IF(M61="snížená",I61,0)</f>
        <v>0</v>
      </c>
      <c r="BF61" s="275">
        <f>IF(M61="zákl. přenesená",I61,0)</f>
        <v>0</v>
      </c>
      <c r="BG61" s="275">
        <f>IF(M61="sníž. přenesená",I61,0)</f>
        <v>0</v>
      </c>
      <c r="BH61" s="275">
        <f>IF(M61="nulová",I61,0)</f>
        <v>0</v>
      </c>
      <c r="BI61" s="247" t="s">
        <v>576</v>
      </c>
      <c r="BJ61" s="275">
        <f>ROUND(H61*G61,2)</f>
        <v>0</v>
      </c>
      <c r="BK61" s="247" t="s">
        <v>638</v>
      </c>
      <c r="BL61" s="274" t="s">
        <v>757</v>
      </c>
    </row>
    <row r="62" spans="2:64" s="248" customFormat="1" ht="21.75" customHeight="1">
      <c r="B62" s="323" t="s">
        <v>758</v>
      </c>
      <c r="C62" s="286" t="s">
        <v>692</v>
      </c>
      <c r="D62" s="287" t="s">
        <v>759</v>
      </c>
      <c r="E62" s="288" t="s">
        <v>760</v>
      </c>
      <c r="F62" s="289" t="s">
        <v>43</v>
      </c>
      <c r="G62" s="290">
        <v>1</v>
      </c>
      <c r="H62" s="387"/>
      <c r="I62" s="324">
        <f>ROUND(H62*G62,2)</f>
        <v>0</v>
      </c>
      <c r="J62" s="333" t="s">
        <v>584</v>
      </c>
      <c r="K62" s="329"/>
      <c r="L62" s="291" t="s">
        <v>555</v>
      </c>
      <c r="M62" s="292" t="s">
        <v>558</v>
      </c>
      <c r="N62" s="272">
        <v>0</v>
      </c>
      <c r="O62" s="272">
        <f>N62*G62</f>
        <v>0</v>
      </c>
      <c r="P62" s="272">
        <v>0.0032</v>
      </c>
      <c r="Q62" s="272">
        <f>P62*G62</f>
        <v>0.0032</v>
      </c>
      <c r="R62" s="272">
        <v>0</v>
      </c>
      <c r="S62" s="273">
        <f>R62*G62</f>
        <v>0</v>
      </c>
      <c r="AQ62" s="274" t="s">
        <v>696</v>
      </c>
      <c r="AS62" s="274" t="s">
        <v>692</v>
      </c>
      <c r="AT62" s="274" t="s">
        <v>553</v>
      </c>
      <c r="AX62" s="247" t="s">
        <v>578</v>
      </c>
      <c r="BD62" s="275">
        <f>IF(M62="základní",I62,0)</f>
        <v>0</v>
      </c>
      <c r="BE62" s="275">
        <f>IF(M62="snížená",I62,0)</f>
        <v>0</v>
      </c>
      <c r="BF62" s="275">
        <f>IF(M62="zákl. přenesená",I62,0)</f>
        <v>0</v>
      </c>
      <c r="BG62" s="275">
        <f>IF(M62="sníž. přenesená",I62,0)</f>
        <v>0</v>
      </c>
      <c r="BH62" s="275">
        <f>IF(M62="nulová",I62,0)</f>
        <v>0</v>
      </c>
      <c r="BI62" s="247" t="s">
        <v>576</v>
      </c>
      <c r="BJ62" s="275">
        <f>ROUND(H62*G62,2)</f>
        <v>0</v>
      </c>
      <c r="BK62" s="247" t="s">
        <v>638</v>
      </c>
      <c r="BL62" s="274" t="s">
        <v>761</v>
      </c>
    </row>
    <row r="63" spans="2:64" s="248" customFormat="1" ht="55.5" customHeight="1">
      <c r="B63" s="304" t="s">
        <v>762</v>
      </c>
      <c r="C63" s="266" t="s">
        <v>102</v>
      </c>
      <c r="D63" s="267" t="s">
        <v>763</v>
      </c>
      <c r="E63" s="268" t="s">
        <v>764</v>
      </c>
      <c r="F63" s="269" t="s">
        <v>125</v>
      </c>
      <c r="G63" s="270">
        <v>5</v>
      </c>
      <c r="H63" s="386"/>
      <c r="I63" s="305">
        <f>ROUND(H63*G63,2)</f>
        <v>0</v>
      </c>
      <c r="J63" s="332" t="s">
        <v>584</v>
      </c>
      <c r="K63" s="308"/>
      <c r="L63" s="271" t="s">
        <v>555</v>
      </c>
      <c r="M63" s="250" t="s">
        <v>558</v>
      </c>
      <c r="N63" s="272">
        <v>0.692</v>
      </c>
      <c r="O63" s="272">
        <f>N63*G63</f>
        <v>3.46</v>
      </c>
      <c r="P63" s="272">
        <v>0.02118</v>
      </c>
      <c r="Q63" s="272">
        <f>P63*G63</f>
        <v>0.10590000000000001</v>
      </c>
      <c r="R63" s="272">
        <v>0</v>
      </c>
      <c r="S63" s="273">
        <f>R63*G63</f>
        <v>0</v>
      </c>
      <c r="AQ63" s="274" t="s">
        <v>638</v>
      </c>
      <c r="AS63" s="274" t="s">
        <v>102</v>
      </c>
      <c r="AT63" s="274" t="s">
        <v>553</v>
      </c>
      <c r="AX63" s="247" t="s">
        <v>578</v>
      </c>
      <c r="BD63" s="275">
        <f>IF(M63="základní",I63,0)</f>
        <v>0</v>
      </c>
      <c r="BE63" s="275">
        <f>IF(M63="snížená",I63,0)</f>
        <v>0</v>
      </c>
      <c r="BF63" s="275">
        <f>IF(M63="zákl. přenesená",I63,0)</f>
        <v>0</v>
      </c>
      <c r="BG63" s="275">
        <f>IF(M63="sníž. přenesená",I63,0)</f>
        <v>0</v>
      </c>
      <c r="BH63" s="275">
        <f>IF(M63="nulová",I63,0)</f>
        <v>0</v>
      </c>
      <c r="BI63" s="247" t="s">
        <v>576</v>
      </c>
      <c r="BJ63" s="275">
        <f>ROUND(H63*G63,2)</f>
        <v>0</v>
      </c>
      <c r="BK63" s="247" t="s">
        <v>638</v>
      </c>
      <c r="BL63" s="274" t="s">
        <v>765</v>
      </c>
    </row>
    <row r="64" spans="2:46" s="248" customFormat="1" ht="29.25">
      <c r="B64" s="306"/>
      <c r="C64" s="307" t="s">
        <v>630</v>
      </c>
      <c r="D64" s="308"/>
      <c r="E64" s="309" t="s">
        <v>766</v>
      </c>
      <c r="F64" s="308"/>
      <c r="G64" s="308"/>
      <c r="H64" s="308"/>
      <c r="I64" s="310"/>
      <c r="J64" s="306"/>
      <c r="K64" s="308"/>
      <c r="L64" s="276"/>
      <c r="S64" s="277"/>
      <c r="AS64" s="247" t="s">
        <v>630</v>
      </c>
      <c r="AT64" s="247" t="s">
        <v>553</v>
      </c>
    </row>
    <row r="65" spans="2:64" s="248" customFormat="1" ht="55.5" customHeight="1">
      <c r="B65" s="304" t="s">
        <v>767</v>
      </c>
      <c r="C65" s="266" t="s">
        <v>102</v>
      </c>
      <c r="D65" s="267" t="s">
        <v>768</v>
      </c>
      <c r="E65" s="268" t="s">
        <v>769</v>
      </c>
      <c r="F65" s="269" t="s">
        <v>125</v>
      </c>
      <c r="G65" s="270">
        <v>2</v>
      </c>
      <c r="H65" s="386"/>
      <c r="I65" s="305">
        <f>ROUND(H65*G65,2)</f>
        <v>0</v>
      </c>
      <c r="J65" s="332" t="s">
        <v>584</v>
      </c>
      <c r="K65" s="308"/>
      <c r="L65" s="271" t="s">
        <v>555</v>
      </c>
      <c r="M65" s="250" t="s">
        <v>558</v>
      </c>
      <c r="N65" s="272">
        <v>0.711</v>
      </c>
      <c r="O65" s="272">
        <f>N65*G65</f>
        <v>1.422</v>
      </c>
      <c r="P65" s="272">
        <v>0.0206</v>
      </c>
      <c r="Q65" s="272">
        <f>P65*G65</f>
        <v>0.0412</v>
      </c>
      <c r="R65" s="272">
        <v>0</v>
      </c>
      <c r="S65" s="273">
        <f>R65*G65</f>
        <v>0</v>
      </c>
      <c r="AQ65" s="274" t="s">
        <v>638</v>
      </c>
      <c r="AS65" s="274" t="s">
        <v>102</v>
      </c>
      <c r="AT65" s="274" t="s">
        <v>553</v>
      </c>
      <c r="AX65" s="247" t="s">
        <v>578</v>
      </c>
      <c r="BD65" s="275">
        <f>IF(M65="základní",I65,0)</f>
        <v>0</v>
      </c>
      <c r="BE65" s="275">
        <f>IF(M65="snížená",I65,0)</f>
        <v>0</v>
      </c>
      <c r="BF65" s="275">
        <f>IF(M65="zákl. přenesená",I65,0)</f>
        <v>0</v>
      </c>
      <c r="BG65" s="275">
        <f>IF(M65="sníž. přenesená",I65,0)</f>
        <v>0</v>
      </c>
      <c r="BH65" s="275">
        <f>IF(M65="nulová",I65,0)</f>
        <v>0</v>
      </c>
      <c r="BI65" s="247" t="s">
        <v>576</v>
      </c>
      <c r="BJ65" s="275">
        <f>ROUND(H65*G65,2)</f>
        <v>0</v>
      </c>
      <c r="BK65" s="247" t="s">
        <v>638</v>
      </c>
      <c r="BL65" s="274" t="s">
        <v>770</v>
      </c>
    </row>
    <row r="66" spans="2:46" s="248" customFormat="1" ht="19.5">
      <c r="B66" s="306"/>
      <c r="C66" s="307" t="s">
        <v>630</v>
      </c>
      <c r="D66" s="308"/>
      <c r="E66" s="309" t="s">
        <v>771</v>
      </c>
      <c r="F66" s="308"/>
      <c r="G66" s="308"/>
      <c r="H66" s="308"/>
      <c r="I66" s="310"/>
      <c r="J66" s="306"/>
      <c r="K66" s="308"/>
      <c r="L66" s="276"/>
      <c r="S66" s="277"/>
      <c r="AS66" s="247" t="s">
        <v>630</v>
      </c>
      <c r="AT66" s="247" t="s">
        <v>553</v>
      </c>
    </row>
    <row r="67" spans="2:64" s="248" customFormat="1" ht="55.5" customHeight="1">
      <c r="B67" s="304" t="s">
        <v>772</v>
      </c>
      <c r="C67" s="266" t="s">
        <v>102</v>
      </c>
      <c r="D67" s="267" t="s">
        <v>773</v>
      </c>
      <c r="E67" s="268" t="s">
        <v>774</v>
      </c>
      <c r="F67" s="269" t="s">
        <v>125</v>
      </c>
      <c r="G67" s="270">
        <v>17.1</v>
      </c>
      <c r="H67" s="386"/>
      <c r="I67" s="305">
        <f>ROUND(H67*G67,2)</f>
        <v>0</v>
      </c>
      <c r="J67" s="332" t="s">
        <v>584</v>
      </c>
      <c r="K67" s="308"/>
      <c r="L67" s="271" t="s">
        <v>555</v>
      </c>
      <c r="M67" s="250" t="s">
        <v>558</v>
      </c>
      <c r="N67" s="272">
        <v>1.001</v>
      </c>
      <c r="O67" s="272">
        <f>N67*G67</f>
        <v>17.1171</v>
      </c>
      <c r="P67" s="272">
        <v>0.03634</v>
      </c>
      <c r="Q67" s="272">
        <f>P67*G67</f>
        <v>0.621414</v>
      </c>
      <c r="R67" s="272">
        <v>0</v>
      </c>
      <c r="S67" s="273">
        <f>R67*G67</f>
        <v>0</v>
      </c>
      <c r="AQ67" s="274" t="s">
        <v>638</v>
      </c>
      <c r="AS67" s="274" t="s">
        <v>102</v>
      </c>
      <c r="AT67" s="274" t="s">
        <v>553</v>
      </c>
      <c r="AX67" s="247" t="s">
        <v>578</v>
      </c>
      <c r="BD67" s="275">
        <f>IF(M67="základní",I67,0)</f>
        <v>0</v>
      </c>
      <c r="BE67" s="275">
        <f>IF(M67="snížená",I67,0)</f>
        <v>0</v>
      </c>
      <c r="BF67" s="275">
        <f>IF(M67="zákl. přenesená",I67,0)</f>
        <v>0</v>
      </c>
      <c r="BG67" s="275">
        <f>IF(M67="sníž. přenesená",I67,0)</f>
        <v>0</v>
      </c>
      <c r="BH67" s="275">
        <f>IF(M67="nulová",I67,0)</f>
        <v>0</v>
      </c>
      <c r="BI67" s="247" t="s">
        <v>576</v>
      </c>
      <c r="BJ67" s="275">
        <f>ROUND(H67*G67,2)</f>
        <v>0</v>
      </c>
      <c r="BK67" s="247" t="s">
        <v>638</v>
      </c>
      <c r="BL67" s="274" t="s">
        <v>775</v>
      </c>
    </row>
    <row r="68" spans="2:46" s="248" customFormat="1" ht="39">
      <c r="B68" s="306"/>
      <c r="C68" s="307" t="s">
        <v>630</v>
      </c>
      <c r="D68" s="308"/>
      <c r="E68" s="309" t="s">
        <v>776</v>
      </c>
      <c r="F68" s="308"/>
      <c r="G68" s="308"/>
      <c r="H68" s="308"/>
      <c r="I68" s="310"/>
      <c r="J68" s="306"/>
      <c r="K68" s="308"/>
      <c r="L68" s="276"/>
      <c r="S68" s="277"/>
      <c r="AS68" s="247" t="s">
        <v>630</v>
      </c>
      <c r="AT68" s="247" t="s">
        <v>553</v>
      </c>
    </row>
    <row r="69" spans="2:64" s="248" customFormat="1" ht="55.5" customHeight="1">
      <c r="B69" s="304" t="s">
        <v>777</v>
      </c>
      <c r="C69" s="266" t="s">
        <v>102</v>
      </c>
      <c r="D69" s="267" t="s">
        <v>778</v>
      </c>
      <c r="E69" s="268" t="s">
        <v>779</v>
      </c>
      <c r="F69" s="269" t="s">
        <v>43</v>
      </c>
      <c r="G69" s="270">
        <v>6</v>
      </c>
      <c r="H69" s="386"/>
      <c r="I69" s="305">
        <f>ROUND(H69*G69,2)</f>
        <v>0</v>
      </c>
      <c r="J69" s="332" t="s">
        <v>584</v>
      </c>
      <c r="K69" s="308"/>
      <c r="L69" s="271" t="s">
        <v>555</v>
      </c>
      <c r="M69" s="250" t="s">
        <v>558</v>
      </c>
      <c r="N69" s="272">
        <v>1.304</v>
      </c>
      <c r="O69" s="272">
        <f>N69*G69</f>
        <v>7.824</v>
      </c>
      <c r="P69" s="272">
        <v>0.00101</v>
      </c>
      <c r="Q69" s="272">
        <f>P69*G69</f>
        <v>0.00606</v>
      </c>
      <c r="R69" s="272">
        <v>0.00676</v>
      </c>
      <c r="S69" s="273">
        <f>R69*G69</f>
        <v>0.04056</v>
      </c>
      <c r="AQ69" s="274" t="s">
        <v>638</v>
      </c>
      <c r="AS69" s="274" t="s">
        <v>102</v>
      </c>
      <c r="AT69" s="274" t="s">
        <v>553</v>
      </c>
      <c r="AX69" s="247" t="s">
        <v>578</v>
      </c>
      <c r="BD69" s="275">
        <f>IF(M69="základní",I69,0)</f>
        <v>0</v>
      </c>
      <c r="BE69" s="275">
        <f>IF(M69="snížená",I69,0)</f>
        <v>0</v>
      </c>
      <c r="BF69" s="275">
        <f>IF(M69="zákl. přenesená",I69,0)</f>
        <v>0</v>
      </c>
      <c r="BG69" s="275">
        <f>IF(M69="sníž. přenesená",I69,0)</f>
        <v>0</v>
      </c>
      <c r="BH69" s="275">
        <f>IF(M69="nulová",I69,0)</f>
        <v>0</v>
      </c>
      <c r="BI69" s="247" t="s">
        <v>576</v>
      </c>
      <c r="BJ69" s="275">
        <f>ROUND(H69*G69,2)</f>
        <v>0</v>
      </c>
      <c r="BK69" s="247" t="s">
        <v>638</v>
      </c>
      <c r="BL69" s="274" t="s">
        <v>780</v>
      </c>
    </row>
    <row r="70" spans="2:46" s="248" customFormat="1" ht="19.5">
      <c r="B70" s="306"/>
      <c r="C70" s="307" t="s">
        <v>630</v>
      </c>
      <c r="D70" s="308"/>
      <c r="E70" s="309" t="s">
        <v>781</v>
      </c>
      <c r="F70" s="308"/>
      <c r="G70" s="308"/>
      <c r="H70" s="308"/>
      <c r="I70" s="310"/>
      <c r="J70" s="306"/>
      <c r="K70" s="308"/>
      <c r="L70" s="276"/>
      <c r="S70" s="277"/>
      <c r="AS70" s="247" t="s">
        <v>630</v>
      </c>
      <c r="AT70" s="247" t="s">
        <v>553</v>
      </c>
    </row>
    <row r="71" spans="2:64" s="248" customFormat="1" ht="66.75" customHeight="1">
      <c r="B71" s="304" t="s">
        <v>782</v>
      </c>
      <c r="C71" s="266" t="s">
        <v>102</v>
      </c>
      <c r="D71" s="267" t="s">
        <v>783</v>
      </c>
      <c r="E71" s="268" t="s">
        <v>784</v>
      </c>
      <c r="F71" s="269" t="s">
        <v>37</v>
      </c>
      <c r="G71" s="270">
        <v>6.251</v>
      </c>
      <c r="H71" s="386"/>
      <c r="I71" s="305">
        <f>ROUND(H71*G71,2)</f>
        <v>0</v>
      </c>
      <c r="J71" s="332" t="s">
        <v>584</v>
      </c>
      <c r="K71" s="308"/>
      <c r="L71" s="271" t="s">
        <v>555</v>
      </c>
      <c r="M71" s="250" t="s">
        <v>558</v>
      </c>
      <c r="N71" s="272">
        <v>2.16</v>
      </c>
      <c r="O71" s="272">
        <f>N71*G71</f>
        <v>13.502160000000002</v>
      </c>
      <c r="P71" s="272">
        <v>0</v>
      </c>
      <c r="Q71" s="272">
        <f>P71*G71</f>
        <v>0</v>
      </c>
      <c r="R71" s="272">
        <v>0</v>
      </c>
      <c r="S71" s="273">
        <f>R71*G71</f>
        <v>0</v>
      </c>
      <c r="AQ71" s="274" t="s">
        <v>638</v>
      </c>
      <c r="AS71" s="274" t="s">
        <v>102</v>
      </c>
      <c r="AT71" s="274" t="s">
        <v>553</v>
      </c>
      <c r="AX71" s="247" t="s">
        <v>578</v>
      </c>
      <c r="BD71" s="275">
        <f>IF(M71="základní",I71,0)</f>
        <v>0</v>
      </c>
      <c r="BE71" s="275">
        <f>IF(M71="snížená",I71,0)</f>
        <v>0</v>
      </c>
      <c r="BF71" s="275">
        <f>IF(M71="zákl. přenesená",I71,0)</f>
        <v>0</v>
      </c>
      <c r="BG71" s="275">
        <f>IF(M71="sníž. přenesená",I71,0)</f>
        <v>0</v>
      </c>
      <c r="BH71" s="275">
        <f>IF(M71="nulová",I71,0)</f>
        <v>0</v>
      </c>
      <c r="BI71" s="247" t="s">
        <v>576</v>
      </c>
      <c r="BJ71" s="275">
        <f>ROUND(H71*G71,2)</f>
        <v>0</v>
      </c>
      <c r="BK71" s="247" t="s">
        <v>638</v>
      </c>
      <c r="BL71" s="274" t="s">
        <v>785</v>
      </c>
    </row>
    <row r="72" spans="2:62" s="259" customFormat="1" ht="22.9" customHeight="1">
      <c r="B72" s="297"/>
      <c r="C72" s="298" t="s">
        <v>22</v>
      </c>
      <c r="D72" s="302" t="s">
        <v>786</v>
      </c>
      <c r="E72" s="302" t="s">
        <v>787</v>
      </c>
      <c r="F72" s="300"/>
      <c r="G72" s="300"/>
      <c r="H72" s="300"/>
      <c r="I72" s="303">
        <f>BJ72</f>
        <v>0</v>
      </c>
      <c r="J72" s="297"/>
      <c r="K72" s="300"/>
      <c r="L72" s="261"/>
      <c r="O72" s="262">
        <f>SUM(O73:O121)</f>
        <v>91.61067200000001</v>
      </c>
      <c r="Q72" s="262">
        <f>SUM(Q73:Q121)</f>
        <v>0.42240999999999995</v>
      </c>
      <c r="S72" s="263">
        <f>SUM(S73:S121)</f>
        <v>1.1704458</v>
      </c>
      <c r="AQ72" s="260" t="s">
        <v>553</v>
      </c>
      <c r="AS72" s="264" t="s">
        <v>22</v>
      </c>
      <c r="AT72" s="264" t="s">
        <v>576</v>
      </c>
      <c r="AX72" s="260" t="s">
        <v>578</v>
      </c>
      <c r="BJ72" s="265">
        <f>SUM(BJ73:BJ121)</f>
        <v>0</v>
      </c>
    </row>
    <row r="73" spans="2:64" s="248" customFormat="1" ht="16.5" customHeight="1">
      <c r="B73" s="304" t="s">
        <v>788</v>
      </c>
      <c r="C73" s="266" t="s">
        <v>102</v>
      </c>
      <c r="D73" s="267" t="s">
        <v>789</v>
      </c>
      <c r="E73" s="268" t="s">
        <v>790</v>
      </c>
      <c r="F73" s="269" t="s">
        <v>33</v>
      </c>
      <c r="G73" s="270">
        <v>1</v>
      </c>
      <c r="H73" s="386"/>
      <c r="I73" s="305">
        <f>ROUND(H73*G73,2)</f>
        <v>0</v>
      </c>
      <c r="J73" s="332" t="s">
        <v>555</v>
      </c>
      <c r="K73" s="308"/>
      <c r="L73" s="271" t="s">
        <v>555</v>
      </c>
      <c r="M73" s="250" t="s">
        <v>558</v>
      </c>
      <c r="N73" s="272">
        <v>0.164</v>
      </c>
      <c r="O73" s="272">
        <f>N73*G73</f>
        <v>0.164</v>
      </c>
      <c r="P73" s="272">
        <v>0</v>
      </c>
      <c r="Q73" s="272">
        <f>P73*G73</f>
        <v>0</v>
      </c>
      <c r="R73" s="272">
        <v>0.01695</v>
      </c>
      <c r="S73" s="273">
        <f>R73*G73</f>
        <v>0.01695</v>
      </c>
      <c r="AQ73" s="274" t="s">
        <v>638</v>
      </c>
      <c r="AS73" s="274" t="s">
        <v>102</v>
      </c>
      <c r="AT73" s="274" t="s">
        <v>553</v>
      </c>
      <c r="AX73" s="247" t="s">
        <v>578</v>
      </c>
      <c r="BD73" s="275">
        <f>IF(M73="základní",I73,0)</f>
        <v>0</v>
      </c>
      <c r="BE73" s="275">
        <f>IF(M73="snížená",I73,0)</f>
        <v>0</v>
      </c>
      <c r="BF73" s="275">
        <f>IF(M73="zákl. přenesená",I73,0)</f>
        <v>0</v>
      </c>
      <c r="BG73" s="275">
        <f>IF(M73="sníž. přenesená",I73,0)</f>
        <v>0</v>
      </c>
      <c r="BH73" s="275">
        <f>IF(M73="nulová",I73,0)</f>
        <v>0</v>
      </c>
      <c r="BI73" s="247" t="s">
        <v>576</v>
      </c>
      <c r="BJ73" s="275">
        <f>ROUND(H73*G73,2)</f>
        <v>0</v>
      </c>
      <c r="BK73" s="247" t="s">
        <v>638</v>
      </c>
      <c r="BL73" s="274" t="s">
        <v>791</v>
      </c>
    </row>
    <row r="74" spans="2:46" s="248" customFormat="1" ht="19.5">
      <c r="B74" s="306"/>
      <c r="C74" s="307" t="s">
        <v>630</v>
      </c>
      <c r="D74" s="308"/>
      <c r="E74" s="309" t="s">
        <v>792</v>
      </c>
      <c r="F74" s="308"/>
      <c r="G74" s="308"/>
      <c r="H74" s="308"/>
      <c r="I74" s="310"/>
      <c r="J74" s="306"/>
      <c r="K74" s="308"/>
      <c r="L74" s="276"/>
      <c r="S74" s="277"/>
      <c r="AS74" s="247" t="s">
        <v>630</v>
      </c>
      <c r="AT74" s="247" t="s">
        <v>553</v>
      </c>
    </row>
    <row r="75" spans="2:64" s="248" customFormat="1" ht="33" customHeight="1">
      <c r="B75" s="304" t="s">
        <v>793</v>
      </c>
      <c r="C75" s="266" t="s">
        <v>102</v>
      </c>
      <c r="D75" s="267" t="s">
        <v>794</v>
      </c>
      <c r="E75" s="268" t="s">
        <v>795</v>
      </c>
      <c r="F75" s="269" t="s">
        <v>125</v>
      </c>
      <c r="G75" s="270">
        <v>1</v>
      </c>
      <c r="H75" s="386"/>
      <c r="I75" s="305">
        <f>ROUND(H75*G75,2)</f>
        <v>0</v>
      </c>
      <c r="J75" s="332" t="s">
        <v>584</v>
      </c>
      <c r="K75" s="308"/>
      <c r="L75" s="271" t="s">
        <v>555</v>
      </c>
      <c r="M75" s="250" t="s">
        <v>558</v>
      </c>
      <c r="N75" s="272">
        <v>1.298</v>
      </c>
      <c r="O75" s="272">
        <f>N75*G75</f>
        <v>1.298</v>
      </c>
      <c r="P75" s="272">
        <v>0.00026</v>
      </c>
      <c r="Q75" s="272">
        <f>P75*G75</f>
        <v>0.00026</v>
      </c>
      <c r="R75" s="272">
        <v>0</v>
      </c>
      <c r="S75" s="273">
        <f>R75*G75</f>
        <v>0</v>
      </c>
      <c r="AQ75" s="274" t="s">
        <v>638</v>
      </c>
      <c r="AS75" s="274" t="s">
        <v>102</v>
      </c>
      <c r="AT75" s="274" t="s">
        <v>553</v>
      </c>
      <c r="AX75" s="247" t="s">
        <v>578</v>
      </c>
      <c r="BD75" s="275">
        <f>IF(M75="základní",I75,0)</f>
        <v>0</v>
      </c>
      <c r="BE75" s="275">
        <f>IF(M75="snížená",I75,0)</f>
        <v>0</v>
      </c>
      <c r="BF75" s="275">
        <f>IF(M75="zákl. přenesená",I75,0)</f>
        <v>0</v>
      </c>
      <c r="BG75" s="275">
        <f>IF(M75="sníž. přenesená",I75,0)</f>
        <v>0</v>
      </c>
      <c r="BH75" s="275">
        <f>IF(M75="nulová",I75,0)</f>
        <v>0</v>
      </c>
      <c r="BI75" s="247" t="s">
        <v>576</v>
      </c>
      <c r="BJ75" s="275">
        <f>ROUND(H75*G75,2)</f>
        <v>0</v>
      </c>
      <c r="BK75" s="247" t="s">
        <v>638</v>
      </c>
      <c r="BL75" s="274" t="s">
        <v>796</v>
      </c>
    </row>
    <row r="76" spans="2:46" s="248" customFormat="1" ht="39">
      <c r="B76" s="306"/>
      <c r="C76" s="307" t="s">
        <v>630</v>
      </c>
      <c r="D76" s="308"/>
      <c r="E76" s="309" t="s">
        <v>797</v>
      </c>
      <c r="F76" s="308"/>
      <c r="G76" s="308"/>
      <c r="H76" s="308"/>
      <c r="I76" s="310"/>
      <c r="J76" s="306"/>
      <c r="K76" s="308"/>
      <c r="L76" s="276"/>
      <c r="S76" s="277"/>
      <c r="AS76" s="247" t="s">
        <v>630</v>
      </c>
      <c r="AT76" s="247" t="s">
        <v>553</v>
      </c>
    </row>
    <row r="77" spans="2:64" s="248" customFormat="1" ht="16.5" customHeight="1">
      <c r="B77" s="323" t="s">
        <v>798</v>
      </c>
      <c r="C77" s="286" t="s">
        <v>692</v>
      </c>
      <c r="D77" s="287" t="s">
        <v>799</v>
      </c>
      <c r="E77" s="288" t="s">
        <v>800</v>
      </c>
      <c r="F77" s="289" t="s">
        <v>125</v>
      </c>
      <c r="G77" s="290">
        <v>1</v>
      </c>
      <c r="H77" s="387"/>
      <c r="I77" s="324">
        <f>ROUND(H77*G77,2)</f>
        <v>0</v>
      </c>
      <c r="J77" s="333" t="s">
        <v>555</v>
      </c>
      <c r="K77" s="329"/>
      <c r="L77" s="291" t="s">
        <v>555</v>
      </c>
      <c r="M77" s="292" t="s">
        <v>558</v>
      </c>
      <c r="N77" s="272">
        <v>0</v>
      </c>
      <c r="O77" s="272">
        <f>N77*G77</f>
        <v>0</v>
      </c>
      <c r="P77" s="272">
        <v>0.02546</v>
      </c>
      <c r="Q77" s="272">
        <f>P77*G77</f>
        <v>0.02546</v>
      </c>
      <c r="R77" s="272">
        <v>0</v>
      </c>
      <c r="S77" s="273">
        <f>R77*G77</f>
        <v>0</v>
      </c>
      <c r="AQ77" s="274" t="s">
        <v>696</v>
      </c>
      <c r="AS77" s="274" t="s">
        <v>692</v>
      </c>
      <c r="AT77" s="274" t="s">
        <v>553</v>
      </c>
      <c r="AX77" s="247" t="s">
        <v>578</v>
      </c>
      <c r="BD77" s="275">
        <f>IF(M77="základní",I77,0)</f>
        <v>0</v>
      </c>
      <c r="BE77" s="275">
        <f>IF(M77="snížená",I77,0)</f>
        <v>0</v>
      </c>
      <c r="BF77" s="275">
        <f>IF(M77="zákl. přenesená",I77,0)</f>
        <v>0</v>
      </c>
      <c r="BG77" s="275">
        <f>IF(M77="sníž. přenesená",I77,0)</f>
        <v>0</v>
      </c>
      <c r="BH77" s="275">
        <f>IF(M77="nulová",I77,0)</f>
        <v>0</v>
      </c>
      <c r="BI77" s="247" t="s">
        <v>576</v>
      </c>
      <c r="BJ77" s="275">
        <f>ROUND(H77*G77,2)</f>
        <v>0</v>
      </c>
      <c r="BK77" s="247" t="s">
        <v>638</v>
      </c>
      <c r="BL77" s="274" t="s">
        <v>801</v>
      </c>
    </row>
    <row r="78" spans="2:46" s="248" customFormat="1" ht="39">
      <c r="B78" s="306"/>
      <c r="C78" s="307" t="s">
        <v>630</v>
      </c>
      <c r="D78" s="308"/>
      <c r="E78" s="309" t="s">
        <v>797</v>
      </c>
      <c r="F78" s="308"/>
      <c r="G78" s="308"/>
      <c r="H78" s="308"/>
      <c r="I78" s="310"/>
      <c r="J78" s="306"/>
      <c r="K78" s="308"/>
      <c r="L78" s="276"/>
      <c r="S78" s="277"/>
      <c r="AS78" s="247" t="s">
        <v>630</v>
      </c>
      <c r="AT78" s="247" t="s">
        <v>553</v>
      </c>
    </row>
    <row r="79" spans="2:64" s="248" customFormat="1" ht="33" customHeight="1">
      <c r="B79" s="304" t="s">
        <v>802</v>
      </c>
      <c r="C79" s="266" t="s">
        <v>102</v>
      </c>
      <c r="D79" s="267" t="s">
        <v>803</v>
      </c>
      <c r="E79" s="268" t="s">
        <v>804</v>
      </c>
      <c r="F79" s="269" t="s">
        <v>125</v>
      </c>
      <c r="G79" s="270">
        <v>1</v>
      </c>
      <c r="H79" s="386"/>
      <c r="I79" s="305">
        <f>ROUND(H79*G79,2)</f>
        <v>0</v>
      </c>
      <c r="J79" s="332" t="s">
        <v>584</v>
      </c>
      <c r="K79" s="308"/>
      <c r="L79" s="271" t="s">
        <v>555</v>
      </c>
      <c r="M79" s="250" t="s">
        <v>558</v>
      </c>
      <c r="N79" s="272">
        <v>1.559</v>
      </c>
      <c r="O79" s="272">
        <f>N79*G79</f>
        <v>1.559</v>
      </c>
      <c r="P79" s="272">
        <v>0.00027</v>
      </c>
      <c r="Q79" s="272">
        <f>P79*G79</f>
        <v>0.00027</v>
      </c>
      <c r="R79" s="272">
        <v>0</v>
      </c>
      <c r="S79" s="273">
        <f>R79*G79</f>
        <v>0</v>
      </c>
      <c r="AQ79" s="274" t="s">
        <v>638</v>
      </c>
      <c r="AS79" s="274" t="s">
        <v>102</v>
      </c>
      <c r="AT79" s="274" t="s">
        <v>553</v>
      </c>
      <c r="AX79" s="247" t="s">
        <v>578</v>
      </c>
      <c r="BD79" s="275">
        <f>IF(M79="základní",I79,0)</f>
        <v>0</v>
      </c>
      <c r="BE79" s="275">
        <f>IF(M79="snížená",I79,0)</f>
        <v>0</v>
      </c>
      <c r="BF79" s="275">
        <f>IF(M79="zákl. přenesená",I79,0)</f>
        <v>0</v>
      </c>
      <c r="BG79" s="275">
        <f>IF(M79="sníž. přenesená",I79,0)</f>
        <v>0</v>
      </c>
      <c r="BH79" s="275">
        <f>IF(M79="nulová",I79,0)</f>
        <v>0</v>
      </c>
      <c r="BI79" s="247" t="s">
        <v>576</v>
      </c>
      <c r="BJ79" s="275">
        <f>ROUND(H79*G79,2)</f>
        <v>0</v>
      </c>
      <c r="BK79" s="247" t="s">
        <v>638</v>
      </c>
      <c r="BL79" s="274" t="s">
        <v>805</v>
      </c>
    </row>
    <row r="80" spans="2:46" s="248" customFormat="1" ht="39">
      <c r="B80" s="306"/>
      <c r="C80" s="307" t="s">
        <v>630</v>
      </c>
      <c r="D80" s="308"/>
      <c r="E80" s="309" t="s">
        <v>806</v>
      </c>
      <c r="F80" s="308"/>
      <c r="G80" s="308"/>
      <c r="H80" s="308"/>
      <c r="I80" s="310"/>
      <c r="J80" s="306"/>
      <c r="K80" s="308"/>
      <c r="L80" s="276"/>
      <c r="S80" s="277"/>
      <c r="AS80" s="247" t="s">
        <v>630</v>
      </c>
      <c r="AT80" s="247" t="s">
        <v>553</v>
      </c>
    </row>
    <row r="81" spans="2:64" s="248" customFormat="1" ht="24.2" customHeight="1">
      <c r="B81" s="323" t="s">
        <v>807</v>
      </c>
      <c r="C81" s="286" t="s">
        <v>692</v>
      </c>
      <c r="D81" s="287" t="s">
        <v>808</v>
      </c>
      <c r="E81" s="288" t="s">
        <v>809</v>
      </c>
      <c r="F81" s="289" t="s">
        <v>125</v>
      </c>
      <c r="G81" s="290">
        <v>1</v>
      </c>
      <c r="H81" s="387"/>
      <c r="I81" s="324">
        <f>ROUND(H81*G81,2)</f>
        <v>0</v>
      </c>
      <c r="J81" s="333" t="s">
        <v>555</v>
      </c>
      <c r="K81" s="329"/>
      <c r="L81" s="291" t="s">
        <v>555</v>
      </c>
      <c r="M81" s="292" t="s">
        <v>558</v>
      </c>
      <c r="N81" s="272">
        <v>0</v>
      </c>
      <c r="O81" s="272">
        <f>N81*G81</f>
        <v>0</v>
      </c>
      <c r="P81" s="272">
        <v>0.03056</v>
      </c>
      <c r="Q81" s="272">
        <f>P81*G81</f>
        <v>0.03056</v>
      </c>
      <c r="R81" s="272">
        <v>0</v>
      </c>
      <c r="S81" s="273">
        <f>R81*G81</f>
        <v>0</v>
      </c>
      <c r="AQ81" s="274" t="s">
        <v>696</v>
      </c>
      <c r="AS81" s="274" t="s">
        <v>692</v>
      </c>
      <c r="AT81" s="274" t="s">
        <v>553</v>
      </c>
      <c r="AX81" s="247" t="s">
        <v>578</v>
      </c>
      <c r="BD81" s="275">
        <f>IF(M81="základní",I81,0)</f>
        <v>0</v>
      </c>
      <c r="BE81" s="275">
        <f>IF(M81="snížená",I81,0)</f>
        <v>0</v>
      </c>
      <c r="BF81" s="275">
        <f>IF(M81="zákl. přenesená",I81,0)</f>
        <v>0</v>
      </c>
      <c r="BG81" s="275">
        <f>IF(M81="sníž. přenesená",I81,0)</f>
        <v>0</v>
      </c>
      <c r="BH81" s="275">
        <f>IF(M81="nulová",I81,0)</f>
        <v>0</v>
      </c>
      <c r="BI81" s="247" t="s">
        <v>576</v>
      </c>
      <c r="BJ81" s="275">
        <f>ROUND(H81*G81,2)</f>
        <v>0</v>
      </c>
      <c r="BK81" s="247" t="s">
        <v>638</v>
      </c>
      <c r="BL81" s="274" t="s">
        <v>810</v>
      </c>
    </row>
    <row r="82" spans="2:46" s="248" customFormat="1" ht="39">
      <c r="B82" s="306"/>
      <c r="C82" s="307" t="s">
        <v>630</v>
      </c>
      <c r="D82" s="308"/>
      <c r="E82" s="309" t="s">
        <v>806</v>
      </c>
      <c r="F82" s="308"/>
      <c r="G82" s="308"/>
      <c r="H82" s="308"/>
      <c r="I82" s="310"/>
      <c r="J82" s="306"/>
      <c r="K82" s="308"/>
      <c r="L82" s="276"/>
      <c r="S82" s="277"/>
      <c r="AS82" s="247" t="s">
        <v>630</v>
      </c>
      <c r="AT82" s="247" t="s">
        <v>553</v>
      </c>
    </row>
    <row r="83" spans="2:64" s="248" customFormat="1" ht="24.2" customHeight="1">
      <c r="B83" s="304" t="s">
        <v>811</v>
      </c>
      <c r="C83" s="266" t="s">
        <v>102</v>
      </c>
      <c r="D83" s="267" t="s">
        <v>812</v>
      </c>
      <c r="E83" s="268" t="s">
        <v>813</v>
      </c>
      <c r="F83" s="269" t="s">
        <v>125</v>
      </c>
      <c r="G83" s="270">
        <v>6.36</v>
      </c>
      <c r="H83" s="386"/>
      <c r="I83" s="305">
        <f>ROUND(H83*G83,2)</f>
        <v>0</v>
      </c>
      <c r="J83" s="332" t="s">
        <v>584</v>
      </c>
      <c r="K83" s="308"/>
      <c r="L83" s="271" t="s">
        <v>555</v>
      </c>
      <c r="M83" s="250" t="s">
        <v>558</v>
      </c>
      <c r="N83" s="272">
        <v>0.659</v>
      </c>
      <c r="O83" s="272">
        <f>N83*G83</f>
        <v>4.1912400000000005</v>
      </c>
      <c r="P83" s="272">
        <v>0</v>
      </c>
      <c r="Q83" s="272">
        <f>P83*G83</f>
        <v>0</v>
      </c>
      <c r="R83" s="272">
        <v>0</v>
      </c>
      <c r="S83" s="273">
        <f>R83*G83</f>
        <v>0</v>
      </c>
      <c r="AQ83" s="274" t="s">
        <v>638</v>
      </c>
      <c r="AS83" s="274" t="s">
        <v>102</v>
      </c>
      <c r="AT83" s="274" t="s">
        <v>553</v>
      </c>
      <c r="AX83" s="247" t="s">
        <v>578</v>
      </c>
      <c r="BD83" s="275">
        <f>IF(M83="základní",I83,0)</f>
        <v>0</v>
      </c>
      <c r="BE83" s="275">
        <f>IF(M83="snížená",I83,0)</f>
        <v>0</v>
      </c>
      <c r="BF83" s="275">
        <f>IF(M83="zákl. přenesená",I83,0)</f>
        <v>0</v>
      </c>
      <c r="BG83" s="275">
        <f>IF(M83="sníž. přenesená",I83,0)</f>
        <v>0</v>
      </c>
      <c r="BH83" s="275">
        <f>IF(M83="nulová",I83,0)</f>
        <v>0</v>
      </c>
      <c r="BI83" s="247" t="s">
        <v>576</v>
      </c>
      <c r="BJ83" s="275">
        <f>ROUND(H83*G83,2)</f>
        <v>0</v>
      </c>
      <c r="BK83" s="247" t="s">
        <v>638</v>
      </c>
      <c r="BL83" s="274" t="s">
        <v>814</v>
      </c>
    </row>
    <row r="84" spans="2:46" s="248" customFormat="1" ht="19.5">
      <c r="B84" s="306"/>
      <c r="C84" s="307" t="s">
        <v>630</v>
      </c>
      <c r="D84" s="308"/>
      <c r="E84" s="309" t="s">
        <v>815</v>
      </c>
      <c r="F84" s="308"/>
      <c r="G84" s="308"/>
      <c r="H84" s="308"/>
      <c r="I84" s="310"/>
      <c r="J84" s="306"/>
      <c r="K84" s="308"/>
      <c r="L84" s="276"/>
      <c r="S84" s="277"/>
      <c r="AS84" s="247" t="s">
        <v>630</v>
      </c>
      <c r="AT84" s="247" t="s">
        <v>553</v>
      </c>
    </row>
    <row r="85" spans="2:64" s="248" customFormat="1" ht="37.9" customHeight="1">
      <c r="B85" s="304" t="s">
        <v>816</v>
      </c>
      <c r="C85" s="266" t="s">
        <v>102</v>
      </c>
      <c r="D85" s="267" t="s">
        <v>817</v>
      </c>
      <c r="E85" s="268" t="s">
        <v>818</v>
      </c>
      <c r="F85" s="269" t="s">
        <v>43</v>
      </c>
      <c r="G85" s="270">
        <v>1</v>
      </c>
      <c r="H85" s="386"/>
      <c r="I85" s="305">
        <f>ROUND(H85*G85,2)</f>
        <v>0</v>
      </c>
      <c r="J85" s="332" t="s">
        <v>555</v>
      </c>
      <c r="K85" s="308"/>
      <c r="L85" s="271" t="s">
        <v>555</v>
      </c>
      <c r="M85" s="250" t="s">
        <v>558</v>
      </c>
      <c r="N85" s="272">
        <v>1.956</v>
      </c>
      <c r="O85" s="272">
        <f>N85*G85</f>
        <v>1.956</v>
      </c>
      <c r="P85" s="272">
        <v>0</v>
      </c>
      <c r="Q85" s="272">
        <f>P85*G85</f>
        <v>0</v>
      </c>
      <c r="R85" s="272">
        <v>0</v>
      </c>
      <c r="S85" s="273">
        <f>R85*G85</f>
        <v>0</v>
      </c>
      <c r="AQ85" s="274" t="s">
        <v>638</v>
      </c>
      <c r="AS85" s="274" t="s">
        <v>102</v>
      </c>
      <c r="AT85" s="274" t="s">
        <v>553</v>
      </c>
      <c r="AX85" s="247" t="s">
        <v>578</v>
      </c>
      <c r="BD85" s="275">
        <f>IF(M85="základní",I85,0)</f>
        <v>0</v>
      </c>
      <c r="BE85" s="275">
        <f>IF(M85="snížená",I85,0)</f>
        <v>0</v>
      </c>
      <c r="BF85" s="275">
        <f>IF(M85="zákl. přenesená",I85,0)</f>
        <v>0</v>
      </c>
      <c r="BG85" s="275">
        <f>IF(M85="sníž. přenesená",I85,0)</f>
        <v>0</v>
      </c>
      <c r="BH85" s="275">
        <f>IF(M85="nulová",I85,0)</f>
        <v>0</v>
      </c>
      <c r="BI85" s="247" t="s">
        <v>576</v>
      </c>
      <c r="BJ85" s="275">
        <f>ROUND(H85*G85,2)</f>
        <v>0</v>
      </c>
      <c r="BK85" s="247" t="s">
        <v>638</v>
      </c>
      <c r="BL85" s="274" t="s">
        <v>819</v>
      </c>
    </row>
    <row r="86" spans="2:46" s="248" customFormat="1" ht="68.25">
      <c r="B86" s="306"/>
      <c r="C86" s="307" t="s">
        <v>630</v>
      </c>
      <c r="D86" s="308"/>
      <c r="E86" s="309" t="s">
        <v>820</v>
      </c>
      <c r="F86" s="308"/>
      <c r="G86" s="308"/>
      <c r="H86" s="308"/>
      <c r="I86" s="310"/>
      <c r="J86" s="306"/>
      <c r="K86" s="308"/>
      <c r="L86" s="276"/>
      <c r="S86" s="277"/>
      <c r="AS86" s="247" t="s">
        <v>630</v>
      </c>
      <c r="AT86" s="247" t="s">
        <v>553</v>
      </c>
    </row>
    <row r="87" spans="2:64" s="248" customFormat="1" ht="16.5" customHeight="1">
      <c r="B87" s="323" t="s">
        <v>821</v>
      </c>
      <c r="C87" s="286" t="s">
        <v>692</v>
      </c>
      <c r="D87" s="287" t="s">
        <v>822</v>
      </c>
      <c r="E87" s="288" t="s">
        <v>823</v>
      </c>
      <c r="F87" s="289" t="s">
        <v>43</v>
      </c>
      <c r="G87" s="290">
        <v>1</v>
      </c>
      <c r="H87" s="387"/>
      <c r="I87" s="324">
        <f>ROUND(H87*G87,2)</f>
        <v>0</v>
      </c>
      <c r="J87" s="333" t="s">
        <v>555</v>
      </c>
      <c r="K87" s="329"/>
      <c r="L87" s="291" t="s">
        <v>555</v>
      </c>
      <c r="M87" s="292" t="s">
        <v>558</v>
      </c>
      <c r="N87" s="272">
        <v>0</v>
      </c>
      <c r="O87" s="272">
        <f>N87*G87</f>
        <v>0</v>
      </c>
      <c r="P87" s="272">
        <v>0.013</v>
      </c>
      <c r="Q87" s="272">
        <f>P87*G87</f>
        <v>0.013</v>
      </c>
      <c r="R87" s="272">
        <v>0</v>
      </c>
      <c r="S87" s="273">
        <f>R87*G87</f>
        <v>0</v>
      </c>
      <c r="AQ87" s="274" t="s">
        <v>696</v>
      </c>
      <c r="AS87" s="274" t="s">
        <v>692</v>
      </c>
      <c r="AT87" s="274" t="s">
        <v>553</v>
      </c>
      <c r="AX87" s="247" t="s">
        <v>578</v>
      </c>
      <c r="BD87" s="275">
        <f>IF(M87="základní",I87,0)</f>
        <v>0</v>
      </c>
      <c r="BE87" s="275">
        <f>IF(M87="snížená",I87,0)</f>
        <v>0</v>
      </c>
      <c r="BF87" s="275">
        <f>IF(M87="zákl. přenesená",I87,0)</f>
        <v>0</v>
      </c>
      <c r="BG87" s="275">
        <f>IF(M87="sníž. přenesená",I87,0)</f>
        <v>0</v>
      </c>
      <c r="BH87" s="275">
        <f>IF(M87="nulová",I87,0)</f>
        <v>0</v>
      </c>
      <c r="BI87" s="247" t="s">
        <v>576</v>
      </c>
      <c r="BJ87" s="275">
        <f>ROUND(H87*G87,2)</f>
        <v>0</v>
      </c>
      <c r="BK87" s="247" t="s">
        <v>638</v>
      </c>
      <c r="BL87" s="274" t="s">
        <v>824</v>
      </c>
    </row>
    <row r="88" spans="2:46" s="248" customFormat="1" ht="68.25">
      <c r="B88" s="306"/>
      <c r="C88" s="307" t="s">
        <v>630</v>
      </c>
      <c r="D88" s="308"/>
      <c r="E88" s="309" t="s">
        <v>820</v>
      </c>
      <c r="F88" s="308"/>
      <c r="G88" s="308"/>
      <c r="H88" s="308"/>
      <c r="I88" s="310"/>
      <c r="J88" s="306"/>
      <c r="K88" s="308"/>
      <c r="L88" s="276"/>
      <c r="S88" s="277"/>
      <c r="AS88" s="247" t="s">
        <v>630</v>
      </c>
      <c r="AT88" s="247" t="s">
        <v>553</v>
      </c>
    </row>
    <row r="89" spans="2:64" s="248" customFormat="1" ht="37.9" customHeight="1">
      <c r="B89" s="304" t="s">
        <v>825</v>
      </c>
      <c r="C89" s="266" t="s">
        <v>102</v>
      </c>
      <c r="D89" s="267" t="s">
        <v>826</v>
      </c>
      <c r="E89" s="268" t="s">
        <v>827</v>
      </c>
      <c r="F89" s="269" t="s">
        <v>43</v>
      </c>
      <c r="G89" s="270">
        <v>1</v>
      </c>
      <c r="H89" s="386"/>
      <c r="I89" s="305">
        <f>ROUND(H89*G89,2)</f>
        <v>0</v>
      </c>
      <c r="J89" s="332" t="s">
        <v>555</v>
      </c>
      <c r="K89" s="308"/>
      <c r="L89" s="271" t="s">
        <v>555</v>
      </c>
      <c r="M89" s="250" t="s">
        <v>558</v>
      </c>
      <c r="N89" s="272">
        <v>1.805</v>
      </c>
      <c r="O89" s="272">
        <f>N89*G89</f>
        <v>1.805</v>
      </c>
      <c r="P89" s="272">
        <v>0</v>
      </c>
      <c r="Q89" s="272">
        <f>P89*G89</f>
        <v>0</v>
      </c>
      <c r="R89" s="272">
        <v>0</v>
      </c>
      <c r="S89" s="273">
        <f>R89*G89</f>
        <v>0</v>
      </c>
      <c r="AQ89" s="274" t="s">
        <v>638</v>
      </c>
      <c r="AS89" s="274" t="s">
        <v>102</v>
      </c>
      <c r="AT89" s="274" t="s">
        <v>553</v>
      </c>
      <c r="AX89" s="247" t="s">
        <v>578</v>
      </c>
      <c r="BD89" s="275">
        <f>IF(M89="základní",I89,0)</f>
        <v>0</v>
      </c>
      <c r="BE89" s="275">
        <f>IF(M89="snížená",I89,0)</f>
        <v>0</v>
      </c>
      <c r="BF89" s="275">
        <f>IF(M89="zákl. přenesená",I89,0)</f>
        <v>0</v>
      </c>
      <c r="BG89" s="275">
        <f>IF(M89="sníž. přenesená",I89,0)</f>
        <v>0</v>
      </c>
      <c r="BH89" s="275">
        <f>IF(M89="nulová",I89,0)</f>
        <v>0</v>
      </c>
      <c r="BI89" s="247" t="s">
        <v>576</v>
      </c>
      <c r="BJ89" s="275">
        <f>ROUND(H89*G89,2)</f>
        <v>0</v>
      </c>
      <c r="BK89" s="247" t="s">
        <v>638</v>
      </c>
      <c r="BL89" s="274" t="s">
        <v>828</v>
      </c>
    </row>
    <row r="90" spans="2:46" s="248" customFormat="1" ht="48.75">
      <c r="B90" s="306"/>
      <c r="C90" s="307" t="s">
        <v>630</v>
      </c>
      <c r="D90" s="308"/>
      <c r="E90" s="309" t="s">
        <v>829</v>
      </c>
      <c r="F90" s="308"/>
      <c r="G90" s="308"/>
      <c r="H90" s="308"/>
      <c r="I90" s="310"/>
      <c r="J90" s="306"/>
      <c r="K90" s="308"/>
      <c r="L90" s="276"/>
      <c r="S90" s="277"/>
      <c r="AS90" s="247" t="s">
        <v>630</v>
      </c>
      <c r="AT90" s="247" t="s">
        <v>553</v>
      </c>
    </row>
    <row r="91" spans="2:64" s="248" customFormat="1" ht="37.9" customHeight="1">
      <c r="B91" s="304" t="s">
        <v>830</v>
      </c>
      <c r="C91" s="266" t="s">
        <v>102</v>
      </c>
      <c r="D91" s="267" t="s">
        <v>826</v>
      </c>
      <c r="E91" s="268" t="s">
        <v>827</v>
      </c>
      <c r="F91" s="269" t="s">
        <v>43</v>
      </c>
      <c r="G91" s="270">
        <v>1</v>
      </c>
      <c r="H91" s="386"/>
      <c r="I91" s="305">
        <f>ROUND(H91*G91,2)</f>
        <v>0</v>
      </c>
      <c r="J91" s="332" t="s">
        <v>555</v>
      </c>
      <c r="K91" s="308"/>
      <c r="L91" s="271" t="s">
        <v>555</v>
      </c>
      <c r="M91" s="250" t="s">
        <v>558</v>
      </c>
      <c r="N91" s="272">
        <v>1.805</v>
      </c>
      <c r="O91" s="272">
        <f>N91*G91</f>
        <v>1.805</v>
      </c>
      <c r="P91" s="272">
        <v>0</v>
      </c>
      <c r="Q91" s="272">
        <f>P91*G91</f>
        <v>0</v>
      </c>
      <c r="R91" s="272">
        <v>0</v>
      </c>
      <c r="S91" s="273">
        <f>R91*G91</f>
        <v>0</v>
      </c>
      <c r="AQ91" s="274" t="s">
        <v>638</v>
      </c>
      <c r="AS91" s="274" t="s">
        <v>102</v>
      </c>
      <c r="AT91" s="274" t="s">
        <v>553</v>
      </c>
      <c r="AX91" s="247" t="s">
        <v>578</v>
      </c>
      <c r="BD91" s="275">
        <f>IF(M91="základní",I91,0)</f>
        <v>0</v>
      </c>
      <c r="BE91" s="275">
        <f>IF(M91="snížená",I91,0)</f>
        <v>0</v>
      </c>
      <c r="BF91" s="275">
        <f>IF(M91="zákl. přenesená",I91,0)</f>
        <v>0</v>
      </c>
      <c r="BG91" s="275">
        <f>IF(M91="sníž. přenesená",I91,0)</f>
        <v>0</v>
      </c>
      <c r="BH91" s="275">
        <f>IF(M91="nulová",I91,0)</f>
        <v>0</v>
      </c>
      <c r="BI91" s="247" t="s">
        <v>576</v>
      </c>
      <c r="BJ91" s="275">
        <f>ROUND(H91*G91,2)</f>
        <v>0</v>
      </c>
      <c r="BK91" s="247" t="s">
        <v>638</v>
      </c>
      <c r="BL91" s="274" t="s">
        <v>831</v>
      </c>
    </row>
    <row r="92" spans="2:46" s="248" customFormat="1" ht="48.75">
      <c r="B92" s="306"/>
      <c r="C92" s="307" t="s">
        <v>630</v>
      </c>
      <c r="D92" s="308"/>
      <c r="E92" s="309" t="s">
        <v>832</v>
      </c>
      <c r="F92" s="308"/>
      <c r="G92" s="308"/>
      <c r="H92" s="308"/>
      <c r="I92" s="310"/>
      <c r="J92" s="306"/>
      <c r="K92" s="308"/>
      <c r="L92" s="276"/>
      <c r="S92" s="277"/>
      <c r="AS92" s="247" t="s">
        <v>630</v>
      </c>
      <c r="AT92" s="247" t="s">
        <v>553</v>
      </c>
    </row>
    <row r="93" spans="2:64" s="248" customFormat="1" ht="37.9" customHeight="1">
      <c r="B93" s="304" t="s">
        <v>833</v>
      </c>
      <c r="C93" s="266" t="s">
        <v>102</v>
      </c>
      <c r="D93" s="267" t="s">
        <v>834</v>
      </c>
      <c r="E93" s="268" t="s">
        <v>827</v>
      </c>
      <c r="F93" s="269" t="s">
        <v>43</v>
      </c>
      <c r="G93" s="270">
        <v>2</v>
      </c>
      <c r="H93" s="386"/>
      <c r="I93" s="305">
        <f>ROUND(H93*G93,2)</f>
        <v>0</v>
      </c>
      <c r="J93" s="332" t="s">
        <v>584</v>
      </c>
      <c r="K93" s="308"/>
      <c r="L93" s="271" t="s">
        <v>555</v>
      </c>
      <c r="M93" s="250" t="s">
        <v>558</v>
      </c>
      <c r="N93" s="272">
        <v>1.805</v>
      </c>
      <c r="O93" s="272">
        <f>N93*G93</f>
        <v>3.61</v>
      </c>
      <c r="P93" s="272">
        <v>0</v>
      </c>
      <c r="Q93" s="272">
        <f>P93*G93</f>
        <v>0</v>
      </c>
      <c r="R93" s="272">
        <v>0</v>
      </c>
      <c r="S93" s="273">
        <f>R93*G93</f>
        <v>0</v>
      </c>
      <c r="AQ93" s="274" t="s">
        <v>638</v>
      </c>
      <c r="AS93" s="274" t="s">
        <v>102</v>
      </c>
      <c r="AT93" s="274" t="s">
        <v>553</v>
      </c>
      <c r="AX93" s="247" t="s">
        <v>578</v>
      </c>
      <c r="BD93" s="275">
        <f>IF(M93="základní",I93,0)</f>
        <v>0</v>
      </c>
      <c r="BE93" s="275">
        <f>IF(M93="snížená",I93,0)</f>
        <v>0</v>
      </c>
      <c r="BF93" s="275">
        <f>IF(M93="zákl. přenesená",I93,0)</f>
        <v>0</v>
      </c>
      <c r="BG93" s="275">
        <f>IF(M93="sníž. přenesená",I93,0)</f>
        <v>0</v>
      </c>
      <c r="BH93" s="275">
        <f>IF(M93="nulová",I93,0)</f>
        <v>0</v>
      </c>
      <c r="BI93" s="247" t="s">
        <v>576</v>
      </c>
      <c r="BJ93" s="275">
        <f>ROUND(H93*G93,2)</f>
        <v>0</v>
      </c>
      <c r="BK93" s="247" t="s">
        <v>638</v>
      </c>
      <c r="BL93" s="274" t="s">
        <v>835</v>
      </c>
    </row>
    <row r="94" spans="2:46" s="248" customFormat="1" ht="48.75">
      <c r="B94" s="306"/>
      <c r="C94" s="307" t="s">
        <v>630</v>
      </c>
      <c r="D94" s="308"/>
      <c r="E94" s="309" t="s">
        <v>836</v>
      </c>
      <c r="F94" s="308"/>
      <c r="G94" s="308"/>
      <c r="H94" s="308"/>
      <c r="I94" s="310"/>
      <c r="J94" s="306"/>
      <c r="K94" s="308"/>
      <c r="L94" s="276"/>
      <c r="S94" s="277"/>
      <c r="AS94" s="247" t="s">
        <v>630</v>
      </c>
      <c r="AT94" s="247" t="s">
        <v>553</v>
      </c>
    </row>
    <row r="95" spans="2:64" s="248" customFormat="1" ht="37.9" customHeight="1">
      <c r="B95" s="304" t="s">
        <v>837</v>
      </c>
      <c r="C95" s="266" t="s">
        <v>102</v>
      </c>
      <c r="D95" s="267" t="s">
        <v>834</v>
      </c>
      <c r="E95" s="268" t="s">
        <v>827</v>
      </c>
      <c r="F95" s="269" t="s">
        <v>43</v>
      </c>
      <c r="G95" s="270">
        <v>3</v>
      </c>
      <c r="H95" s="386"/>
      <c r="I95" s="305">
        <f>ROUND(H95*G95,2)</f>
        <v>0</v>
      </c>
      <c r="J95" s="332" t="s">
        <v>584</v>
      </c>
      <c r="K95" s="308"/>
      <c r="L95" s="271" t="s">
        <v>555</v>
      </c>
      <c r="M95" s="250" t="s">
        <v>558</v>
      </c>
      <c r="N95" s="272">
        <v>1.805</v>
      </c>
      <c r="O95" s="272">
        <f>N95*G95</f>
        <v>5.415</v>
      </c>
      <c r="P95" s="272">
        <v>0</v>
      </c>
      <c r="Q95" s="272">
        <f>P95*G95</f>
        <v>0</v>
      </c>
      <c r="R95" s="272">
        <v>0</v>
      </c>
      <c r="S95" s="273">
        <f>R95*G95</f>
        <v>0</v>
      </c>
      <c r="AQ95" s="274" t="s">
        <v>638</v>
      </c>
      <c r="AS95" s="274" t="s">
        <v>102</v>
      </c>
      <c r="AT95" s="274" t="s">
        <v>553</v>
      </c>
      <c r="AX95" s="247" t="s">
        <v>578</v>
      </c>
      <c r="BD95" s="275">
        <f>IF(M95="základní",I95,0)</f>
        <v>0</v>
      </c>
      <c r="BE95" s="275">
        <f>IF(M95="snížená",I95,0)</f>
        <v>0</v>
      </c>
      <c r="BF95" s="275">
        <f>IF(M95="zákl. přenesená",I95,0)</f>
        <v>0</v>
      </c>
      <c r="BG95" s="275">
        <f>IF(M95="sníž. přenesená",I95,0)</f>
        <v>0</v>
      </c>
      <c r="BH95" s="275">
        <f>IF(M95="nulová",I95,0)</f>
        <v>0</v>
      </c>
      <c r="BI95" s="247" t="s">
        <v>576</v>
      </c>
      <c r="BJ95" s="275">
        <f>ROUND(H95*G95,2)</f>
        <v>0</v>
      </c>
      <c r="BK95" s="247" t="s">
        <v>638</v>
      </c>
      <c r="BL95" s="274" t="s">
        <v>838</v>
      </c>
    </row>
    <row r="96" spans="2:46" s="248" customFormat="1" ht="58.5">
      <c r="B96" s="306"/>
      <c r="C96" s="307" t="s">
        <v>630</v>
      </c>
      <c r="D96" s="308"/>
      <c r="E96" s="309" t="s">
        <v>839</v>
      </c>
      <c r="F96" s="308"/>
      <c r="G96" s="308"/>
      <c r="H96" s="308"/>
      <c r="I96" s="310"/>
      <c r="J96" s="306"/>
      <c r="K96" s="308"/>
      <c r="L96" s="276"/>
      <c r="S96" s="277"/>
      <c r="AS96" s="247" t="s">
        <v>630</v>
      </c>
      <c r="AT96" s="247" t="s">
        <v>553</v>
      </c>
    </row>
    <row r="97" spans="2:64" s="248" customFormat="1" ht="24.2" customHeight="1">
      <c r="B97" s="323" t="s">
        <v>840</v>
      </c>
      <c r="C97" s="286" t="s">
        <v>692</v>
      </c>
      <c r="D97" s="287" t="s">
        <v>841</v>
      </c>
      <c r="E97" s="288" t="s">
        <v>842</v>
      </c>
      <c r="F97" s="289" t="s">
        <v>43</v>
      </c>
      <c r="G97" s="290">
        <v>3</v>
      </c>
      <c r="H97" s="387"/>
      <c r="I97" s="324">
        <f>ROUND(H97*G97,2)</f>
        <v>0</v>
      </c>
      <c r="J97" s="333" t="s">
        <v>555</v>
      </c>
      <c r="K97" s="329"/>
      <c r="L97" s="291" t="s">
        <v>555</v>
      </c>
      <c r="M97" s="292" t="s">
        <v>558</v>
      </c>
      <c r="N97" s="272">
        <v>0</v>
      </c>
      <c r="O97" s="272">
        <f>N97*G97</f>
        <v>0</v>
      </c>
      <c r="P97" s="272">
        <v>0.0195</v>
      </c>
      <c r="Q97" s="272">
        <f>P97*G97</f>
        <v>0.058499999999999996</v>
      </c>
      <c r="R97" s="272">
        <v>0</v>
      </c>
      <c r="S97" s="273">
        <f>R97*G97</f>
        <v>0</v>
      </c>
      <c r="AQ97" s="274" t="s">
        <v>696</v>
      </c>
      <c r="AS97" s="274" t="s">
        <v>692</v>
      </c>
      <c r="AT97" s="274" t="s">
        <v>553</v>
      </c>
      <c r="AX97" s="247" t="s">
        <v>578</v>
      </c>
      <c r="BD97" s="275">
        <f>IF(M97="základní",I97,0)</f>
        <v>0</v>
      </c>
      <c r="BE97" s="275">
        <f>IF(M97="snížená",I97,0)</f>
        <v>0</v>
      </c>
      <c r="BF97" s="275">
        <f>IF(M97="zákl. přenesená",I97,0)</f>
        <v>0</v>
      </c>
      <c r="BG97" s="275">
        <f>IF(M97="sníž. přenesená",I97,0)</f>
        <v>0</v>
      </c>
      <c r="BH97" s="275">
        <f>IF(M97="nulová",I97,0)</f>
        <v>0</v>
      </c>
      <c r="BI97" s="247" t="s">
        <v>576</v>
      </c>
      <c r="BJ97" s="275">
        <f>ROUND(H97*G97,2)</f>
        <v>0</v>
      </c>
      <c r="BK97" s="247" t="s">
        <v>638</v>
      </c>
      <c r="BL97" s="274" t="s">
        <v>843</v>
      </c>
    </row>
    <row r="98" spans="2:46" s="248" customFormat="1" ht="58.5">
      <c r="B98" s="306"/>
      <c r="C98" s="307" t="s">
        <v>630</v>
      </c>
      <c r="D98" s="308"/>
      <c r="E98" s="309" t="s">
        <v>839</v>
      </c>
      <c r="F98" s="308"/>
      <c r="G98" s="308"/>
      <c r="H98" s="308"/>
      <c r="I98" s="310"/>
      <c r="J98" s="306"/>
      <c r="K98" s="308"/>
      <c r="L98" s="276"/>
      <c r="S98" s="277"/>
      <c r="AS98" s="247" t="s">
        <v>630</v>
      </c>
      <c r="AT98" s="247" t="s">
        <v>553</v>
      </c>
    </row>
    <row r="99" spans="2:64" s="248" customFormat="1" ht="24.2" customHeight="1">
      <c r="B99" s="323" t="s">
        <v>844</v>
      </c>
      <c r="C99" s="286" t="s">
        <v>692</v>
      </c>
      <c r="D99" s="287" t="s">
        <v>845</v>
      </c>
      <c r="E99" s="288" t="s">
        <v>842</v>
      </c>
      <c r="F99" s="289" t="s">
        <v>43</v>
      </c>
      <c r="G99" s="290">
        <v>1</v>
      </c>
      <c r="H99" s="387"/>
      <c r="I99" s="324">
        <f>ROUND(H99*G99,2)</f>
        <v>0</v>
      </c>
      <c r="J99" s="333" t="s">
        <v>555</v>
      </c>
      <c r="K99" s="329"/>
      <c r="L99" s="291" t="s">
        <v>555</v>
      </c>
      <c r="M99" s="292" t="s">
        <v>558</v>
      </c>
      <c r="N99" s="272">
        <v>0</v>
      </c>
      <c r="O99" s="272">
        <f>N99*G99</f>
        <v>0</v>
      </c>
      <c r="P99" s="272">
        <v>0.0195</v>
      </c>
      <c r="Q99" s="272">
        <f>P99*G99</f>
        <v>0.0195</v>
      </c>
      <c r="R99" s="272">
        <v>0</v>
      </c>
      <c r="S99" s="273">
        <f>R99*G99</f>
        <v>0</v>
      </c>
      <c r="AQ99" s="274" t="s">
        <v>696</v>
      </c>
      <c r="AS99" s="274" t="s">
        <v>692</v>
      </c>
      <c r="AT99" s="274" t="s">
        <v>553</v>
      </c>
      <c r="AX99" s="247" t="s">
        <v>578</v>
      </c>
      <c r="BD99" s="275">
        <f>IF(M99="základní",I99,0)</f>
        <v>0</v>
      </c>
      <c r="BE99" s="275">
        <f>IF(M99="snížená",I99,0)</f>
        <v>0</v>
      </c>
      <c r="BF99" s="275">
        <f>IF(M99="zákl. přenesená",I99,0)</f>
        <v>0</v>
      </c>
      <c r="BG99" s="275">
        <f>IF(M99="sníž. přenesená",I99,0)</f>
        <v>0</v>
      </c>
      <c r="BH99" s="275">
        <f>IF(M99="nulová",I99,0)</f>
        <v>0</v>
      </c>
      <c r="BI99" s="247" t="s">
        <v>576</v>
      </c>
      <c r="BJ99" s="275">
        <f>ROUND(H99*G99,2)</f>
        <v>0</v>
      </c>
      <c r="BK99" s="247" t="s">
        <v>638</v>
      </c>
      <c r="BL99" s="274" t="s">
        <v>846</v>
      </c>
    </row>
    <row r="100" spans="2:46" s="248" customFormat="1" ht="48.75">
      <c r="B100" s="306"/>
      <c r="C100" s="307" t="s">
        <v>630</v>
      </c>
      <c r="D100" s="308"/>
      <c r="E100" s="309" t="s">
        <v>829</v>
      </c>
      <c r="F100" s="308"/>
      <c r="G100" s="308"/>
      <c r="H100" s="308"/>
      <c r="I100" s="310"/>
      <c r="J100" s="306"/>
      <c r="K100" s="308"/>
      <c r="L100" s="276"/>
      <c r="S100" s="277"/>
      <c r="AS100" s="247" t="s">
        <v>630</v>
      </c>
      <c r="AT100" s="247" t="s">
        <v>553</v>
      </c>
    </row>
    <row r="101" spans="2:64" s="248" customFormat="1" ht="24.2" customHeight="1">
      <c r="B101" s="323" t="s">
        <v>847</v>
      </c>
      <c r="C101" s="286" t="s">
        <v>692</v>
      </c>
      <c r="D101" s="287" t="s">
        <v>848</v>
      </c>
      <c r="E101" s="288" t="s">
        <v>849</v>
      </c>
      <c r="F101" s="289" t="s">
        <v>43</v>
      </c>
      <c r="G101" s="290">
        <v>1</v>
      </c>
      <c r="H101" s="387"/>
      <c r="I101" s="324">
        <f>ROUND(H101*G101,2)</f>
        <v>0</v>
      </c>
      <c r="J101" s="333" t="s">
        <v>584</v>
      </c>
      <c r="K101" s="329"/>
      <c r="L101" s="291" t="s">
        <v>555</v>
      </c>
      <c r="M101" s="292" t="s">
        <v>558</v>
      </c>
      <c r="N101" s="272">
        <v>0</v>
      </c>
      <c r="O101" s="272">
        <f>N101*G101</f>
        <v>0</v>
      </c>
      <c r="P101" s="272">
        <v>0.0195</v>
      </c>
      <c r="Q101" s="272">
        <f>P101*G101</f>
        <v>0.0195</v>
      </c>
      <c r="R101" s="272">
        <v>0</v>
      </c>
      <c r="S101" s="273">
        <f>R101*G101</f>
        <v>0</v>
      </c>
      <c r="AQ101" s="274" t="s">
        <v>696</v>
      </c>
      <c r="AS101" s="274" t="s">
        <v>692</v>
      </c>
      <c r="AT101" s="274" t="s">
        <v>553</v>
      </c>
      <c r="AX101" s="247" t="s">
        <v>578</v>
      </c>
      <c r="BD101" s="275">
        <f>IF(M101="základní",I101,0)</f>
        <v>0</v>
      </c>
      <c r="BE101" s="275">
        <f>IF(M101="snížená",I101,0)</f>
        <v>0</v>
      </c>
      <c r="BF101" s="275">
        <f>IF(M101="zákl. přenesená",I101,0)</f>
        <v>0</v>
      </c>
      <c r="BG101" s="275">
        <f>IF(M101="sníž. přenesená",I101,0)</f>
        <v>0</v>
      </c>
      <c r="BH101" s="275">
        <f>IF(M101="nulová",I101,0)</f>
        <v>0</v>
      </c>
      <c r="BI101" s="247" t="s">
        <v>576</v>
      </c>
      <c r="BJ101" s="275">
        <f>ROUND(H101*G101,2)</f>
        <v>0</v>
      </c>
      <c r="BK101" s="247" t="s">
        <v>638</v>
      </c>
      <c r="BL101" s="274" t="s">
        <v>850</v>
      </c>
    </row>
    <row r="102" spans="2:46" s="248" customFormat="1" ht="48.75">
      <c r="B102" s="306"/>
      <c r="C102" s="307" t="s">
        <v>630</v>
      </c>
      <c r="D102" s="308"/>
      <c r="E102" s="309" t="s">
        <v>832</v>
      </c>
      <c r="F102" s="308"/>
      <c r="G102" s="308"/>
      <c r="H102" s="308"/>
      <c r="I102" s="310"/>
      <c r="J102" s="306"/>
      <c r="K102" s="308"/>
      <c r="L102" s="276"/>
      <c r="S102" s="277"/>
      <c r="AS102" s="247" t="s">
        <v>630</v>
      </c>
      <c r="AT102" s="247" t="s">
        <v>553</v>
      </c>
    </row>
    <row r="103" spans="2:64" s="248" customFormat="1" ht="24.2" customHeight="1">
      <c r="B103" s="323" t="s">
        <v>851</v>
      </c>
      <c r="C103" s="286" t="s">
        <v>692</v>
      </c>
      <c r="D103" s="287" t="s">
        <v>852</v>
      </c>
      <c r="E103" s="288" t="s">
        <v>853</v>
      </c>
      <c r="F103" s="289" t="s">
        <v>43</v>
      </c>
      <c r="G103" s="290">
        <v>3</v>
      </c>
      <c r="H103" s="387"/>
      <c r="I103" s="324">
        <f>ROUND(H103*G103,2)</f>
        <v>0</v>
      </c>
      <c r="J103" s="333" t="s">
        <v>584</v>
      </c>
      <c r="K103" s="329"/>
      <c r="L103" s="291" t="s">
        <v>555</v>
      </c>
      <c r="M103" s="292" t="s">
        <v>558</v>
      </c>
      <c r="N103" s="272">
        <v>0</v>
      </c>
      <c r="O103" s="272">
        <f>N103*G103</f>
        <v>0</v>
      </c>
      <c r="P103" s="272">
        <v>0.0175</v>
      </c>
      <c r="Q103" s="272">
        <f>P103*G103</f>
        <v>0.052500000000000005</v>
      </c>
      <c r="R103" s="272">
        <v>0</v>
      </c>
      <c r="S103" s="273">
        <f>R103*G103</f>
        <v>0</v>
      </c>
      <c r="AQ103" s="274" t="s">
        <v>696</v>
      </c>
      <c r="AS103" s="274" t="s">
        <v>692</v>
      </c>
      <c r="AT103" s="274" t="s">
        <v>553</v>
      </c>
      <c r="AX103" s="247" t="s">
        <v>578</v>
      </c>
      <c r="BD103" s="275">
        <f>IF(M103="základní",I103,0)</f>
        <v>0</v>
      </c>
      <c r="BE103" s="275">
        <f>IF(M103="snížená",I103,0)</f>
        <v>0</v>
      </c>
      <c r="BF103" s="275">
        <f>IF(M103="zákl. přenesená",I103,0)</f>
        <v>0</v>
      </c>
      <c r="BG103" s="275">
        <f>IF(M103="sníž. přenesená",I103,0)</f>
        <v>0</v>
      </c>
      <c r="BH103" s="275">
        <f>IF(M103="nulová",I103,0)</f>
        <v>0</v>
      </c>
      <c r="BI103" s="247" t="s">
        <v>576</v>
      </c>
      <c r="BJ103" s="275">
        <f>ROUND(H103*G103,2)</f>
        <v>0</v>
      </c>
      <c r="BK103" s="247" t="s">
        <v>638</v>
      </c>
      <c r="BL103" s="274" t="s">
        <v>854</v>
      </c>
    </row>
    <row r="104" spans="2:46" s="248" customFormat="1" ht="58.5">
      <c r="B104" s="306"/>
      <c r="C104" s="307" t="s">
        <v>630</v>
      </c>
      <c r="D104" s="308"/>
      <c r="E104" s="309" t="s">
        <v>855</v>
      </c>
      <c r="F104" s="308"/>
      <c r="G104" s="308"/>
      <c r="H104" s="308"/>
      <c r="I104" s="310"/>
      <c r="J104" s="306"/>
      <c r="K104" s="308"/>
      <c r="L104" s="276"/>
      <c r="S104" s="277"/>
      <c r="AS104" s="247" t="s">
        <v>630</v>
      </c>
      <c r="AT104" s="247" t="s">
        <v>553</v>
      </c>
    </row>
    <row r="105" spans="2:64" s="248" customFormat="1" ht="16.5" customHeight="1">
      <c r="B105" s="323" t="s">
        <v>856</v>
      </c>
      <c r="C105" s="286" t="s">
        <v>692</v>
      </c>
      <c r="D105" s="287" t="s">
        <v>857</v>
      </c>
      <c r="E105" s="288" t="s">
        <v>858</v>
      </c>
      <c r="F105" s="289" t="s">
        <v>43</v>
      </c>
      <c r="G105" s="290">
        <v>1</v>
      </c>
      <c r="H105" s="387"/>
      <c r="I105" s="324">
        <f>ROUND(H105*G105,2)</f>
        <v>0</v>
      </c>
      <c r="J105" s="333" t="s">
        <v>555</v>
      </c>
      <c r="K105" s="329"/>
      <c r="L105" s="291" t="s">
        <v>555</v>
      </c>
      <c r="M105" s="292" t="s">
        <v>558</v>
      </c>
      <c r="N105" s="272">
        <v>0</v>
      </c>
      <c r="O105" s="272">
        <f>N105*G105</f>
        <v>0</v>
      </c>
      <c r="P105" s="272">
        <v>0.0175</v>
      </c>
      <c r="Q105" s="272">
        <f>P105*G105</f>
        <v>0.0175</v>
      </c>
      <c r="R105" s="272">
        <v>0</v>
      </c>
      <c r="S105" s="273">
        <f>R105*G105</f>
        <v>0</v>
      </c>
      <c r="AQ105" s="274" t="s">
        <v>696</v>
      </c>
      <c r="AS105" s="274" t="s">
        <v>692</v>
      </c>
      <c r="AT105" s="274" t="s">
        <v>553</v>
      </c>
      <c r="AX105" s="247" t="s">
        <v>578</v>
      </c>
      <c r="BD105" s="275">
        <f>IF(M105="základní",I105,0)</f>
        <v>0</v>
      </c>
      <c r="BE105" s="275">
        <f>IF(M105="snížená",I105,0)</f>
        <v>0</v>
      </c>
      <c r="BF105" s="275">
        <f>IF(M105="zákl. přenesená",I105,0)</f>
        <v>0</v>
      </c>
      <c r="BG105" s="275">
        <f>IF(M105="sníž. přenesená",I105,0)</f>
        <v>0</v>
      </c>
      <c r="BH105" s="275">
        <f>IF(M105="nulová",I105,0)</f>
        <v>0</v>
      </c>
      <c r="BI105" s="247" t="s">
        <v>576</v>
      </c>
      <c r="BJ105" s="275">
        <f>ROUND(H105*G105,2)</f>
        <v>0</v>
      </c>
      <c r="BK105" s="247" t="s">
        <v>638</v>
      </c>
      <c r="BL105" s="274" t="s">
        <v>859</v>
      </c>
    </row>
    <row r="106" spans="2:46" s="248" customFormat="1" ht="48.75">
      <c r="B106" s="306"/>
      <c r="C106" s="307" t="s">
        <v>630</v>
      </c>
      <c r="D106" s="308"/>
      <c r="E106" s="309" t="s">
        <v>860</v>
      </c>
      <c r="F106" s="308"/>
      <c r="G106" s="308"/>
      <c r="H106" s="308"/>
      <c r="I106" s="310"/>
      <c r="J106" s="306"/>
      <c r="K106" s="308"/>
      <c r="L106" s="276"/>
      <c r="S106" s="277"/>
      <c r="AS106" s="247" t="s">
        <v>630</v>
      </c>
      <c r="AT106" s="247" t="s">
        <v>553</v>
      </c>
    </row>
    <row r="107" spans="2:64" s="248" customFormat="1" ht="37.9" customHeight="1">
      <c r="B107" s="304" t="s">
        <v>861</v>
      </c>
      <c r="C107" s="266" t="s">
        <v>102</v>
      </c>
      <c r="D107" s="267" t="s">
        <v>834</v>
      </c>
      <c r="E107" s="268" t="s">
        <v>827</v>
      </c>
      <c r="F107" s="269" t="s">
        <v>43</v>
      </c>
      <c r="G107" s="270">
        <v>2</v>
      </c>
      <c r="H107" s="386"/>
      <c r="I107" s="305">
        <f>ROUND(H107*G107,2)</f>
        <v>0</v>
      </c>
      <c r="J107" s="332" t="s">
        <v>584</v>
      </c>
      <c r="K107" s="308"/>
      <c r="L107" s="271" t="s">
        <v>555</v>
      </c>
      <c r="M107" s="250" t="s">
        <v>558</v>
      </c>
      <c r="N107" s="272">
        <v>1.805</v>
      </c>
      <c r="O107" s="272">
        <f>N107*G107</f>
        <v>3.61</v>
      </c>
      <c r="P107" s="272">
        <v>0</v>
      </c>
      <c r="Q107" s="272">
        <f>P107*G107</f>
        <v>0</v>
      </c>
      <c r="R107" s="272">
        <v>0</v>
      </c>
      <c r="S107" s="273">
        <f>R107*G107</f>
        <v>0</v>
      </c>
      <c r="AQ107" s="274" t="s">
        <v>638</v>
      </c>
      <c r="AS107" s="274" t="s">
        <v>102</v>
      </c>
      <c r="AT107" s="274" t="s">
        <v>553</v>
      </c>
      <c r="AX107" s="247" t="s">
        <v>578</v>
      </c>
      <c r="BD107" s="275">
        <f>IF(M107="základní",I107,0)</f>
        <v>0</v>
      </c>
      <c r="BE107" s="275">
        <f>IF(M107="snížená",I107,0)</f>
        <v>0</v>
      </c>
      <c r="BF107" s="275">
        <f>IF(M107="zákl. přenesená",I107,0)</f>
        <v>0</v>
      </c>
      <c r="BG107" s="275">
        <f>IF(M107="sníž. přenesená",I107,0)</f>
        <v>0</v>
      </c>
      <c r="BH107" s="275">
        <f>IF(M107="nulová",I107,0)</f>
        <v>0</v>
      </c>
      <c r="BI107" s="247" t="s">
        <v>576</v>
      </c>
      <c r="BJ107" s="275">
        <f>ROUND(H107*G107,2)</f>
        <v>0</v>
      </c>
      <c r="BK107" s="247" t="s">
        <v>638</v>
      </c>
      <c r="BL107" s="274" t="s">
        <v>862</v>
      </c>
    </row>
    <row r="108" spans="2:46" s="248" customFormat="1" ht="58.5">
      <c r="B108" s="306"/>
      <c r="C108" s="307" t="s">
        <v>630</v>
      </c>
      <c r="D108" s="308"/>
      <c r="E108" s="309" t="s">
        <v>855</v>
      </c>
      <c r="F108" s="308"/>
      <c r="G108" s="308"/>
      <c r="H108" s="308"/>
      <c r="I108" s="310"/>
      <c r="J108" s="306"/>
      <c r="K108" s="308"/>
      <c r="L108" s="276"/>
      <c r="S108" s="277"/>
      <c r="AS108" s="247" t="s">
        <v>630</v>
      </c>
      <c r="AT108" s="247" t="s">
        <v>553</v>
      </c>
    </row>
    <row r="109" spans="2:64" s="248" customFormat="1" ht="37.9" customHeight="1">
      <c r="B109" s="304" t="s">
        <v>863</v>
      </c>
      <c r="C109" s="266" t="s">
        <v>102</v>
      </c>
      <c r="D109" s="267" t="s">
        <v>864</v>
      </c>
      <c r="E109" s="268" t="s">
        <v>827</v>
      </c>
      <c r="F109" s="269" t="s">
        <v>43</v>
      </c>
      <c r="G109" s="270">
        <v>1</v>
      </c>
      <c r="H109" s="386"/>
      <c r="I109" s="305">
        <f>ROUND(H109*G109,2)</f>
        <v>0</v>
      </c>
      <c r="J109" s="332" t="s">
        <v>555</v>
      </c>
      <c r="K109" s="308"/>
      <c r="L109" s="271" t="s">
        <v>555</v>
      </c>
      <c r="M109" s="250" t="s">
        <v>558</v>
      </c>
      <c r="N109" s="272">
        <v>1.805</v>
      </c>
      <c r="O109" s="272">
        <f>N109*G109</f>
        <v>1.805</v>
      </c>
      <c r="P109" s="272">
        <v>0</v>
      </c>
      <c r="Q109" s="272">
        <f>P109*G109</f>
        <v>0</v>
      </c>
      <c r="R109" s="272">
        <v>0</v>
      </c>
      <c r="S109" s="273">
        <f>R109*G109</f>
        <v>0</v>
      </c>
      <c r="AQ109" s="274" t="s">
        <v>638</v>
      </c>
      <c r="AS109" s="274" t="s">
        <v>102</v>
      </c>
      <c r="AT109" s="274" t="s">
        <v>553</v>
      </c>
      <c r="AX109" s="247" t="s">
        <v>578</v>
      </c>
      <c r="BD109" s="275">
        <f>IF(M109="základní",I109,0)</f>
        <v>0</v>
      </c>
      <c r="BE109" s="275">
        <f>IF(M109="snížená",I109,0)</f>
        <v>0</v>
      </c>
      <c r="BF109" s="275">
        <f>IF(M109="zákl. přenesená",I109,0)</f>
        <v>0</v>
      </c>
      <c r="BG109" s="275">
        <f>IF(M109="sníž. přenesená",I109,0)</f>
        <v>0</v>
      </c>
      <c r="BH109" s="275">
        <f>IF(M109="nulová",I109,0)</f>
        <v>0</v>
      </c>
      <c r="BI109" s="247" t="s">
        <v>576</v>
      </c>
      <c r="BJ109" s="275">
        <f>ROUND(H109*G109,2)</f>
        <v>0</v>
      </c>
      <c r="BK109" s="247" t="s">
        <v>638</v>
      </c>
      <c r="BL109" s="274" t="s">
        <v>865</v>
      </c>
    </row>
    <row r="110" spans="2:46" s="248" customFormat="1" ht="48.75">
      <c r="B110" s="306"/>
      <c r="C110" s="307" t="s">
        <v>630</v>
      </c>
      <c r="D110" s="308"/>
      <c r="E110" s="309" t="s">
        <v>860</v>
      </c>
      <c r="F110" s="308"/>
      <c r="G110" s="308"/>
      <c r="H110" s="308"/>
      <c r="I110" s="310"/>
      <c r="J110" s="306"/>
      <c r="K110" s="308"/>
      <c r="L110" s="276"/>
      <c r="S110" s="277"/>
      <c r="AS110" s="247" t="s">
        <v>630</v>
      </c>
      <c r="AT110" s="247" t="s">
        <v>553</v>
      </c>
    </row>
    <row r="111" spans="2:64" s="248" customFormat="1" ht="24.2" customHeight="1">
      <c r="B111" s="304" t="s">
        <v>866</v>
      </c>
      <c r="C111" s="266" t="s">
        <v>102</v>
      </c>
      <c r="D111" s="267" t="s">
        <v>867</v>
      </c>
      <c r="E111" s="268" t="s">
        <v>868</v>
      </c>
      <c r="F111" s="269" t="s">
        <v>125</v>
      </c>
      <c r="G111" s="270">
        <v>120.39</v>
      </c>
      <c r="H111" s="386"/>
      <c r="I111" s="305">
        <f>ROUND(H111*G111,2)</f>
        <v>0</v>
      </c>
      <c r="J111" s="332" t="s">
        <v>584</v>
      </c>
      <c r="K111" s="308"/>
      <c r="L111" s="271" t="s">
        <v>555</v>
      </c>
      <c r="M111" s="250" t="s">
        <v>558</v>
      </c>
      <c r="N111" s="272">
        <v>0.283</v>
      </c>
      <c r="O111" s="272">
        <f>N111*G111</f>
        <v>34.07037</v>
      </c>
      <c r="P111" s="272">
        <v>0</v>
      </c>
      <c r="Q111" s="272">
        <f>P111*G111</f>
        <v>0</v>
      </c>
      <c r="R111" s="272">
        <v>0.00762</v>
      </c>
      <c r="S111" s="273">
        <f>R111*G111</f>
        <v>0.9173718</v>
      </c>
      <c r="AQ111" s="274" t="s">
        <v>638</v>
      </c>
      <c r="AS111" s="274" t="s">
        <v>102</v>
      </c>
      <c r="AT111" s="274" t="s">
        <v>553</v>
      </c>
      <c r="AX111" s="247" t="s">
        <v>578</v>
      </c>
      <c r="BD111" s="275">
        <f>IF(M111="základní",I111,0)</f>
        <v>0</v>
      </c>
      <c r="BE111" s="275">
        <f>IF(M111="snížená",I111,0)</f>
        <v>0</v>
      </c>
      <c r="BF111" s="275">
        <f>IF(M111="zákl. přenesená",I111,0)</f>
        <v>0</v>
      </c>
      <c r="BG111" s="275">
        <f>IF(M111="sníž. přenesená",I111,0)</f>
        <v>0</v>
      </c>
      <c r="BH111" s="275">
        <f>IF(M111="nulová",I111,0)</f>
        <v>0</v>
      </c>
      <c r="BI111" s="247" t="s">
        <v>576</v>
      </c>
      <c r="BJ111" s="275">
        <f>ROUND(H111*G111,2)</f>
        <v>0</v>
      </c>
      <c r="BK111" s="247" t="s">
        <v>638</v>
      </c>
      <c r="BL111" s="274" t="s">
        <v>869</v>
      </c>
    </row>
    <row r="112" spans="2:64" s="248" customFormat="1" ht="24.2" customHeight="1">
      <c r="B112" s="304" t="s">
        <v>870</v>
      </c>
      <c r="C112" s="266" t="s">
        <v>102</v>
      </c>
      <c r="D112" s="267" t="s">
        <v>871</v>
      </c>
      <c r="E112" s="268" t="s">
        <v>872</v>
      </c>
      <c r="F112" s="269" t="s">
        <v>125</v>
      </c>
      <c r="G112" s="270">
        <v>10.8</v>
      </c>
      <c r="H112" s="386"/>
      <c r="I112" s="305">
        <f>ROUND(H112*G112,2)</f>
        <v>0</v>
      </c>
      <c r="J112" s="332" t="s">
        <v>584</v>
      </c>
      <c r="K112" s="308"/>
      <c r="L112" s="271" t="s">
        <v>555</v>
      </c>
      <c r="M112" s="250" t="s">
        <v>558</v>
      </c>
      <c r="N112" s="272">
        <v>0.343</v>
      </c>
      <c r="O112" s="272">
        <f>N112*G112</f>
        <v>3.7044000000000006</v>
      </c>
      <c r="P112" s="272">
        <v>0</v>
      </c>
      <c r="Q112" s="272">
        <f>P112*G112</f>
        <v>0</v>
      </c>
      <c r="R112" s="272">
        <v>0.00853</v>
      </c>
      <c r="S112" s="273">
        <f>R112*G112</f>
        <v>0.092124</v>
      </c>
      <c r="AQ112" s="274" t="s">
        <v>638</v>
      </c>
      <c r="AS112" s="274" t="s">
        <v>102</v>
      </c>
      <c r="AT112" s="274" t="s">
        <v>553</v>
      </c>
      <c r="AX112" s="247" t="s">
        <v>578</v>
      </c>
      <c r="BD112" s="275">
        <f>IF(M112="základní",I112,0)</f>
        <v>0</v>
      </c>
      <c r="BE112" s="275">
        <f>IF(M112="snížená",I112,0)</f>
        <v>0</v>
      </c>
      <c r="BF112" s="275">
        <f>IF(M112="zákl. přenesená",I112,0)</f>
        <v>0</v>
      </c>
      <c r="BG112" s="275">
        <f>IF(M112="sníž. přenesená",I112,0)</f>
        <v>0</v>
      </c>
      <c r="BH112" s="275">
        <f>IF(M112="nulová",I112,0)</f>
        <v>0</v>
      </c>
      <c r="BI112" s="247" t="s">
        <v>576</v>
      </c>
      <c r="BJ112" s="275">
        <f>ROUND(H112*G112,2)</f>
        <v>0</v>
      </c>
      <c r="BK112" s="247" t="s">
        <v>638</v>
      </c>
      <c r="BL112" s="274" t="s">
        <v>873</v>
      </c>
    </row>
    <row r="113" spans="2:50" s="278" customFormat="1" ht="15">
      <c r="B113" s="311"/>
      <c r="C113" s="307" t="s">
        <v>632</v>
      </c>
      <c r="D113" s="312" t="s">
        <v>555</v>
      </c>
      <c r="E113" s="313" t="s">
        <v>874</v>
      </c>
      <c r="F113" s="314"/>
      <c r="G113" s="315">
        <v>10.8</v>
      </c>
      <c r="H113" s="314"/>
      <c r="I113" s="316"/>
      <c r="J113" s="311"/>
      <c r="K113" s="314"/>
      <c r="L113" s="280"/>
      <c r="S113" s="281"/>
      <c r="AS113" s="279" t="s">
        <v>632</v>
      </c>
      <c r="AT113" s="279" t="s">
        <v>553</v>
      </c>
      <c r="AU113" s="278" t="s">
        <v>553</v>
      </c>
      <c r="AV113" s="278" t="s">
        <v>634</v>
      </c>
      <c r="AW113" s="278" t="s">
        <v>577</v>
      </c>
      <c r="AX113" s="279" t="s">
        <v>578</v>
      </c>
    </row>
    <row r="114" spans="2:50" s="282" customFormat="1" ht="15">
      <c r="B114" s="317"/>
      <c r="C114" s="307" t="s">
        <v>632</v>
      </c>
      <c r="D114" s="318" t="s">
        <v>555</v>
      </c>
      <c r="E114" s="319" t="s">
        <v>635</v>
      </c>
      <c r="F114" s="320"/>
      <c r="G114" s="321">
        <v>10.8</v>
      </c>
      <c r="H114" s="320"/>
      <c r="I114" s="322"/>
      <c r="J114" s="317"/>
      <c r="K114" s="320"/>
      <c r="L114" s="284"/>
      <c r="S114" s="285"/>
      <c r="AS114" s="283" t="s">
        <v>632</v>
      </c>
      <c r="AT114" s="283" t="s">
        <v>553</v>
      </c>
      <c r="AU114" s="282" t="s">
        <v>585</v>
      </c>
      <c r="AV114" s="282" t="s">
        <v>634</v>
      </c>
      <c r="AW114" s="282" t="s">
        <v>576</v>
      </c>
      <c r="AX114" s="283" t="s">
        <v>578</v>
      </c>
    </row>
    <row r="115" spans="2:64" s="248" customFormat="1" ht="37.9" customHeight="1">
      <c r="B115" s="304" t="s">
        <v>875</v>
      </c>
      <c r="C115" s="266" t="s">
        <v>102</v>
      </c>
      <c r="D115" s="267" t="s">
        <v>876</v>
      </c>
      <c r="E115" s="268" t="s">
        <v>877</v>
      </c>
      <c r="F115" s="269" t="s">
        <v>43</v>
      </c>
      <c r="G115" s="270">
        <v>7</v>
      </c>
      <c r="H115" s="386"/>
      <c r="I115" s="305">
        <f>ROUND(H115*G115,2)</f>
        <v>0</v>
      </c>
      <c r="J115" s="332" t="s">
        <v>584</v>
      </c>
      <c r="K115" s="308"/>
      <c r="L115" s="271" t="s">
        <v>555</v>
      </c>
      <c r="M115" s="250" t="s">
        <v>558</v>
      </c>
      <c r="N115" s="272">
        <v>3.327</v>
      </c>
      <c r="O115" s="272">
        <f>N115*G115</f>
        <v>23.289</v>
      </c>
      <c r="P115" s="272">
        <v>0.00048</v>
      </c>
      <c r="Q115" s="272">
        <f>P115*G115</f>
        <v>0.00336</v>
      </c>
      <c r="R115" s="272">
        <v>0</v>
      </c>
      <c r="S115" s="273">
        <f>R115*G115</f>
        <v>0</v>
      </c>
      <c r="AQ115" s="274" t="s">
        <v>638</v>
      </c>
      <c r="AS115" s="274" t="s">
        <v>102</v>
      </c>
      <c r="AT115" s="274" t="s">
        <v>553</v>
      </c>
      <c r="AX115" s="247" t="s">
        <v>578</v>
      </c>
      <c r="BD115" s="275">
        <f>IF(M115="základní",I115,0)</f>
        <v>0</v>
      </c>
      <c r="BE115" s="275">
        <f>IF(M115="snížená",I115,0)</f>
        <v>0</v>
      </c>
      <c r="BF115" s="275">
        <f>IF(M115="zákl. přenesená",I115,0)</f>
        <v>0</v>
      </c>
      <c r="BG115" s="275">
        <f>IF(M115="sníž. přenesená",I115,0)</f>
        <v>0</v>
      </c>
      <c r="BH115" s="275">
        <f>IF(M115="nulová",I115,0)</f>
        <v>0</v>
      </c>
      <c r="BI115" s="247" t="s">
        <v>576</v>
      </c>
      <c r="BJ115" s="275">
        <f>ROUND(H115*G115,2)</f>
        <v>0</v>
      </c>
      <c r="BK115" s="247" t="s">
        <v>638</v>
      </c>
      <c r="BL115" s="274" t="s">
        <v>878</v>
      </c>
    </row>
    <row r="116" spans="2:64" s="248" customFormat="1" ht="37.9" customHeight="1">
      <c r="B116" s="323" t="s">
        <v>879</v>
      </c>
      <c r="C116" s="286" t="s">
        <v>692</v>
      </c>
      <c r="D116" s="287" t="s">
        <v>880</v>
      </c>
      <c r="E116" s="288" t="s">
        <v>881</v>
      </c>
      <c r="F116" s="289" t="s">
        <v>43</v>
      </c>
      <c r="G116" s="290">
        <v>7</v>
      </c>
      <c r="H116" s="387"/>
      <c r="I116" s="324">
        <f>ROUND(H116*G116,2)</f>
        <v>0</v>
      </c>
      <c r="J116" s="333" t="s">
        <v>584</v>
      </c>
      <c r="K116" s="329"/>
      <c r="L116" s="291" t="s">
        <v>555</v>
      </c>
      <c r="M116" s="292" t="s">
        <v>558</v>
      </c>
      <c r="N116" s="272">
        <v>0</v>
      </c>
      <c r="O116" s="272">
        <f>N116*G116</f>
        <v>0</v>
      </c>
      <c r="P116" s="272">
        <v>0.026</v>
      </c>
      <c r="Q116" s="272">
        <f>P116*G116</f>
        <v>0.182</v>
      </c>
      <c r="R116" s="272">
        <v>0</v>
      </c>
      <c r="S116" s="273">
        <f>R116*G116</f>
        <v>0</v>
      </c>
      <c r="AQ116" s="274" t="s">
        <v>696</v>
      </c>
      <c r="AS116" s="274" t="s">
        <v>692</v>
      </c>
      <c r="AT116" s="274" t="s">
        <v>553</v>
      </c>
      <c r="AX116" s="247" t="s">
        <v>578</v>
      </c>
      <c r="BD116" s="275">
        <f>IF(M116="základní",I116,0)</f>
        <v>0</v>
      </c>
      <c r="BE116" s="275">
        <f>IF(M116="snížená",I116,0)</f>
        <v>0</v>
      </c>
      <c r="BF116" s="275">
        <f>IF(M116="zákl. přenesená",I116,0)</f>
        <v>0</v>
      </c>
      <c r="BG116" s="275">
        <f>IF(M116="sníž. přenesená",I116,0)</f>
        <v>0</v>
      </c>
      <c r="BH116" s="275">
        <f>IF(M116="nulová",I116,0)</f>
        <v>0</v>
      </c>
      <c r="BI116" s="247" t="s">
        <v>576</v>
      </c>
      <c r="BJ116" s="275">
        <f>ROUND(H116*G116,2)</f>
        <v>0</v>
      </c>
      <c r="BK116" s="247" t="s">
        <v>638</v>
      </c>
      <c r="BL116" s="274" t="s">
        <v>882</v>
      </c>
    </row>
    <row r="117" spans="2:64" s="248" customFormat="1" ht="49.15" customHeight="1">
      <c r="B117" s="304" t="s">
        <v>883</v>
      </c>
      <c r="C117" s="266" t="s">
        <v>102</v>
      </c>
      <c r="D117" s="267" t="s">
        <v>884</v>
      </c>
      <c r="E117" s="268" t="s">
        <v>885</v>
      </c>
      <c r="F117" s="269" t="s">
        <v>43</v>
      </c>
      <c r="G117" s="270">
        <v>6</v>
      </c>
      <c r="H117" s="386"/>
      <c r="I117" s="305">
        <f>ROUND(H117*G117,2)</f>
        <v>0</v>
      </c>
      <c r="J117" s="332" t="s">
        <v>584</v>
      </c>
      <c r="K117" s="308"/>
      <c r="L117" s="271" t="s">
        <v>555</v>
      </c>
      <c r="M117" s="250" t="s">
        <v>558</v>
      </c>
      <c r="N117" s="272">
        <v>0.05</v>
      </c>
      <c r="O117" s="272">
        <f>N117*G117</f>
        <v>0.30000000000000004</v>
      </c>
      <c r="P117" s="272">
        <v>0</v>
      </c>
      <c r="Q117" s="272">
        <f>P117*G117</f>
        <v>0</v>
      </c>
      <c r="R117" s="272">
        <v>0.024</v>
      </c>
      <c r="S117" s="273">
        <f>R117*G117</f>
        <v>0.14400000000000002</v>
      </c>
      <c r="AQ117" s="274" t="s">
        <v>638</v>
      </c>
      <c r="AS117" s="274" t="s">
        <v>102</v>
      </c>
      <c r="AT117" s="274" t="s">
        <v>553</v>
      </c>
      <c r="AX117" s="247" t="s">
        <v>578</v>
      </c>
      <c r="BD117" s="275">
        <f>IF(M117="základní",I117,0)</f>
        <v>0</v>
      </c>
      <c r="BE117" s="275">
        <f>IF(M117="snížená",I117,0)</f>
        <v>0</v>
      </c>
      <c r="BF117" s="275">
        <f>IF(M117="zákl. přenesená",I117,0)</f>
        <v>0</v>
      </c>
      <c r="BG117" s="275">
        <f>IF(M117="sníž. přenesená",I117,0)</f>
        <v>0</v>
      </c>
      <c r="BH117" s="275">
        <f>IF(M117="nulová",I117,0)</f>
        <v>0</v>
      </c>
      <c r="BI117" s="247" t="s">
        <v>576</v>
      </c>
      <c r="BJ117" s="275">
        <f>ROUND(H117*G117,2)</f>
        <v>0</v>
      </c>
      <c r="BK117" s="247" t="s">
        <v>638</v>
      </c>
      <c r="BL117" s="274" t="s">
        <v>886</v>
      </c>
    </row>
    <row r="118" spans="2:46" s="248" customFormat="1" ht="29.25">
      <c r="B118" s="306"/>
      <c r="C118" s="307" t="s">
        <v>630</v>
      </c>
      <c r="D118" s="308"/>
      <c r="E118" s="309" t="s">
        <v>887</v>
      </c>
      <c r="F118" s="308"/>
      <c r="G118" s="308"/>
      <c r="H118" s="308"/>
      <c r="I118" s="310"/>
      <c r="J118" s="306"/>
      <c r="K118" s="308"/>
      <c r="L118" s="276"/>
      <c r="S118" s="277"/>
      <c r="AS118" s="247" t="s">
        <v>630</v>
      </c>
      <c r="AT118" s="247" t="s">
        <v>553</v>
      </c>
    </row>
    <row r="119" spans="2:64" s="248" customFormat="1" ht="21.75" customHeight="1">
      <c r="B119" s="304" t="s">
        <v>888</v>
      </c>
      <c r="C119" s="266" t="s">
        <v>102</v>
      </c>
      <c r="D119" s="267" t="s">
        <v>889</v>
      </c>
      <c r="E119" s="268" t="s">
        <v>890</v>
      </c>
      <c r="F119" s="269" t="s">
        <v>43</v>
      </c>
      <c r="G119" s="270">
        <v>1</v>
      </c>
      <c r="H119" s="386"/>
      <c r="I119" s="305">
        <f>ROUND(H119*G119,2)</f>
        <v>0</v>
      </c>
      <c r="J119" s="332" t="s">
        <v>584</v>
      </c>
      <c r="K119" s="308"/>
      <c r="L119" s="271" t="s">
        <v>555</v>
      </c>
      <c r="M119" s="250" t="s">
        <v>558</v>
      </c>
      <c r="N119" s="272">
        <v>2.007</v>
      </c>
      <c r="O119" s="272">
        <f>N119*G119</f>
        <v>2.007</v>
      </c>
      <c r="P119" s="272">
        <v>0</v>
      </c>
      <c r="Q119" s="272">
        <f>P119*G119</f>
        <v>0</v>
      </c>
      <c r="R119" s="272">
        <v>0</v>
      </c>
      <c r="S119" s="273">
        <f>R119*G119</f>
        <v>0</v>
      </c>
      <c r="AQ119" s="274" t="s">
        <v>638</v>
      </c>
      <c r="AS119" s="274" t="s">
        <v>102</v>
      </c>
      <c r="AT119" s="274" t="s">
        <v>553</v>
      </c>
      <c r="AX119" s="247" t="s">
        <v>578</v>
      </c>
      <c r="BD119" s="275">
        <f>IF(M119="základní",I119,0)</f>
        <v>0</v>
      </c>
      <c r="BE119" s="275">
        <f>IF(M119="snížená",I119,0)</f>
        <v>0</v>
      </c>
      <c r="BF119" s="275">
        <f>IF(M119="zákl. přenesená",I119,0)</f>
        <v>0</v>
      </c>
      <c r="BG119" s="275">
        <f>IF(M119="sníž. přenesená",I119,0)</f>
        <v>0</v>
      </c>
      <c r="BH119" s="275">
        <f>IF(M119="nulová",I119,0)</f>
        <v>0</v>
      </c>
      <c r="BI119" s="247" t="s">
        <v>576</v>
      </c>
      <c r="BJ119" s="275">
        <f>ROUND(H119*G119,2)</f>
        <v>0</v>
      </c>
      <c r="BK119" s="247" t="s">
        <v>638</v>
      </c>
      <c r="BL119" s="274" t="s">
        <v>891</v>
      </c>
    </row>
    <row r="120" spans="2:46" s="248" customFormat="1" ht="39">
      <c r="B120" s="306"/>
      <c r="C120" s="307" t="s">
        <v>630</v>
      </c>
      <c r="D120" s="308"/>
      <c r="E120" s="309" t="s">
        <v>892</v>
      </c>
      <c r="F120" s="308"/>
      <c r="G120" s="308"/>
      <c r="H120" s="308"/>
      <c r="I120" s="310"/>
      <c r="J120" s="306"/>
      <c r="K120" s="308"/>
      <c r="L120" s="276"/>
      <c r="S120" s="277"/>
      <c r="AS120" s="247" t="s">
        <v>630</v>
      </c>
      <c r="AT120" s="247" t="s">
        <v>553</v>
      </c>
    </row>
    <row r="121" spans="2:64" s="248" customFormat="1" ht="49.15" customHeight="1">
      <c r="B121" s="304" t="s">
        <v>893</v>
      </c>
      <c r="C121" s="266" t="s">
        <v>102</v>
      </c>
      <c r="D121" s="267" t="s">
        <v>894</v>
      </c>
      <c r="E121" s="268" t="s">
        <v>895</v>
      </c>
      <c r="F121" s="269" t="s">
        <v>37</v>
      </c>
      <c r="G121" s="270">
        <v>0.422</v>
      </c>
      <c r="H121" s="386"/>
      <c r="I121" s="305">
        <f>ROUND(H121*G121,2)</f>
        <v>0</v>
      </c>
      <c r="J121" s="332" t="s">
        <v>584</v>
      </c>
      <c r="K121" s="308"/>
      <c r="L121" s="271" t="s">
        <v>555</v>
      </c>
      <c r="M121" s="250" t="s">
        <v>558</v>
      </c>
      <c r="N121" s="272">
        <v>2.421</v>
      </c>
      <c r="O121" s="272">
        <f>N121*G121</f>
        <v>1.0216619999999998</v>
      </c>
      <c r="P121" s="272">
        <v>0</v>
      </c>
      <c r="Q121" s="272">
        <f>P121*G121</f>
        <v>0</v>
      </c>
      <c r="R121" s="272">
        <v>0</v>
      </c>
      <c r="S121" s="273">
        <f>R121*G121</f>
        <v>0</v>
      </c>
      <c r="AQ121" s="274" t="s">
        <v>638</v>
      </c>
      <c r="AS121" s="274" t="s">
        <v>102</v>
      </c>
      <c r="AT121" s="274" t="s">
        <v>553</v>
      </c>
      <c r="AX121" s="247" t="s">
        <v>578</v>
      </c>
      <c r="BD121" s="275">
        <f>IF(M121="základní",I121,0)</f>
        <v>0</v>
      </c>
      <c r="BE121" s="275">
        <f>IF(M121="snížená",I121,0)</f>
        <v>0</v>
      </c>
      <c r="BF121" s="275">
        <f>IF(M121="zákl. přenesená",I121,0)</f>
        <v>0</v>
      </c>
      <c r="BG121" s="275">
        <f>IF(M121="sníž. přenesená",I121,0)</f>
        <v>0</v>
      </c>
      <c r="BH121" s="275">
        <f>IF(M121="nulová",I121,0)</f>
        <v>0</v>
      </c>
      <c r="BI121" s="247" t="s">
        <v>576</v>
      </c>
      <c r="BJ121" s="275">
        <f>ROUND(H121*G121,2)</f>
        <v>0</v>
      </c>
      <c r="BK121" s="247" t="s">
        <v>638</v>
      </c>
      <c r="BL121" s="274" t="s">
        <v>896</v>
      </c>
    </row>
    <row r="122" spans="2:62" s="259" customFormat="1" ht="22.9" customHeight="1">
      <c r="B122" s="297"/>
      <c r="C122" s="298" t="s">
        <v>22</v>
      </c>
      <c r="D122" s="302" t="s">
        <v>897</v>
      </c>
      <c r="E122" s="302" t="s">
        <v>898</v>
      </c>
      <c r="F122" s="300"/>
      <c r="G122" s="300"/>
      <c r="H122" s="300"/>
      <c r="I122" s="303">
        <f>BJ122</f>
        <v>0</v>
      </c>
      <c r="J122" s="297"/>
      <c r="K122" s="300"/>
      <c r="L122" s="261"/>
      <c r="O122" s="262">
        <f>SUM(O123:O125)</f>
        <v>0.22510799999999997</v>
      </c>
      <c r="Q122" s="262">
        <f>SUM(Q123:Q125)</f>
        <v>0.01824</v>
      </c>
      <c r="S122" s="263">
        <f>SUM(S123:S125)</f>
        <v>0</v>
      </c>
      <c r="AQ122" s="260" t="s">
        <v>553</v>
      </c>
      <c r="AS122" s="264" t="s">
        <v>22</v>
      </c>
      <c r="AT122" s="264" t="s">
        <v>576</v>
      </c>
      <c r="AX122" s="260" t="s">
        <v>578</v>
      </c>
      <c r="BJ122" s="265">
        <f>SUM(BJ123:BJ125)</f>
        <v>0</v>
      </c>
    </row>
    <row r="123" spans="2:64" s="248" customFormat="1" ht="24.2" customHeight="1">
      <c r="B123" s="304" t="s">
        <v>899</v>
      </c>
      <c r="C123" s="266" t="s">
        <v>102</v>
      </c>
      <c r="D123" s="267" t="s">
        <v>900</v>
      </c>
      <c r="E123" s="268" t="s">
        <v>901</v>
      </c>
      <c r="F123" s="269" t="s">
        <v>125</v>
      </c>
      <c r="G123" s="270">
        <v>1.14</v>
      </c>
      <c r="H123" s="386"/>
      <c r="I123" s="305">
        <f>ROUND(H123*G123,2)</f>
        <v>0</v>
      </c>
      <c r="J123" s="332" t="s">
        <v>584</v>
      </c>
      <c r="K123" s="308"/>
      <c r="L123" s="271" t="s">
        <v>555</v>
      </c>
      <c r="M123" s="250" t="s">
        <v>558</v>
      </c>
      <c r="N123" s="272">
        <v>0.15</v>
      </c>
      <c r="O123" s="272">
        <f>N123*G123</f>
        <v>0.17099999999999999</v>
      </c>
      <c r="P123" s="272">
        <v>0</v>
      </c>
      <c r="Q123" s="272">
        <f>P123*G123</f>
        <v>0</v>
      </c>
      <c r="R123" s="272">
        <v>0</v>
      </c>
      <c r="S123" s="273">
        <f>R123*G123</f>
        <v>0</v>
      </c>
      <c r="AQ123" s="274" t="s">
        <v>638</v>
      </c>
      <c r="AS123" s="274" t="s">
        <v>102</v>
      </c>
      <c r="AT123" s="274" t="s">
        <v>553</v>
      </c>
      <c r="AX123" s="247" t="s">
        <v>578</v>
      </c>
      <c r="BD123" s="275">
        <f>IF(M123="základní",I123,0)</f>
        <v>0</v>
      </c>
      <c r="BE123" s="275">
        <f>IF(M123="snížená",I123,0)</f>
        <v>0</v>
      </c>
      <c r="BF123" s="275">
        <f>IF(M123="zákl. přenesená",I123,0)</f>
        <v>0</v>
      </c>
      <c r="BG123" s="275">
        <f>IF(M123="sníž. přenesená",I123,0)</f>
        <v>0</v>
      </c>
      <c r="BH123" s="275">
        <f>IF(M123="nulová",I123,0)</f>
        <v>0</v>
      </c>
      <c r="BI123" s="247" t="s">
        <v>576</v>
      </c>
      <c r="BJ123" s="275">
        <f>ROUND(H123*G123,2)</f>
        <v>0</v>
      </c>
      <c r="BK123" s="247" t="s">
        <v>638</v>
      </c>
      <c r="BL123" s="274" t="s">
        <v>902</v>
      </c>
    </row>
    <row r="124" spans="2:64" s="248" customFormat="1" ht="16.5" customHeight="1">
      <c r="B124" s="323" t="s">
        <v>903</v>
      </c>
      <c r="C124" s="286" t="s">
        <v>692</v>
      </c>
      <c r="D124" s="287" t="s">
        <v>904</v>
      </c>
      <c r="E124" s="288" t="s">
        <v>905</v>
      </c>
      <c r="F124" s="289" t="s">
        <v>125</v>
      </c>
      <c r="G124" s="290">
        <v>1.14</v>
      </c>
      <c r="H124" s="387"/>
      <c r="I124" s="324">
        <f>ROUND(H124*G124,2)</f>
        <v>0</v>
      </c>
      <c r="J124" s="333" t="s">
        <v>584</v>
      </c>
      <c r="K124" s="329"/>
      <c r="L124" s="291" t="s">
        <v>555</v>
      </c>
      <c r="M124" s="292" t="s">
        <v>558</v>
      </c>
      <c r="N124" s="272">
        <v>0</v>
      </c>
      <c r="O124" s="272">
        <f>N124*G124</f>
        <v>0</v>
      </c>
      <c r="P124" s="272">
        <v>0.016</v>
      </c>
      <c r="Q124" s="272">
        <f>P124*G124</f>
        <v>0.01824</v>
      </c>
      <c r="R124" s="272">
        <v>0</v>
      </c>
      <c r="S124" s="273">
        <f>R124*G124</f>
        <v>0</v>
      </c>
      <c r="AQ124" s="274" t="s">
        <v>696</v>
      </c>
      <c r="AS124" s="274" t="s">
        <v>692</v>
      </c>
      <c r="AT124" s="274" t="s">
        <v>553</v>
      </c>
      <c r="AX124" s="247" t="s">
        <v>578</v>
      </c>
      <c r="BD124" s="275">
        <f>IF(M124="základní",I124,0)</f>
        <v>0</v>
      </c>
      <c r="BE124" s="275">
        <f>IF(M124="snížená",I124,0)</f>
        <v>0</v>
      </c>
      <c r="BF124" s="275">
        <f>IF(M124="zákl. přenesená",I124,0)</f>
        <v>0</v>
      </c>
      <c r="BG124" s="275">
        <f>IF(M124="sníž. přenesená",I124,0)</f>
        <v>0</v>
      </c>
      <c r="BH124" s="275">
        <f>IF(M124="nulová",I124,0)</f>
        <v>0</v>
      </c>
      <c r="BI124" s="247" t="s">
        <v>576</v>
      </c>
      <c r="BJ124" s="275">
        <f>ROUND(H124*G124,2)</f>
        <v>0</v>
      </c>
      <c r="BK124" s="247" t="s">
        <v>638</v>
      </c>
      <c r="BL124" s="274" t="s">
        <v>906</v>
      </c>
    </row>
    <row r="125" spans="2:64" s="248" customFormat="1" ht="49.15" customHeight="1">
      <c r="B125" s="304" t="s">
        <v>907</v>
      </c>
      <c r="C125" s="266" t="s">
        <v>102</v>
      </c>
      <c r="D125" s="267" t="s">
        <v>908</v>
      </c>
      <c r="E125" s="268" t="s">
        <v>909</v>
      </c>
      <c r="F125" s="269" t="s">
        <v>37</v>
      </c>
      <c r="G125" s="270">
        <v>0.018</v>
      </c>
      <c r="H125" s="386"/>
      <c r="I125" s="305">
        <f>ROUND(H125*G125,2)</f>
        <v>0</v>
      </c>
      <c r="J125" s="332" t="s">
        <v>584</v>
      </c>
      <c r="K125" s="308"/>
      <c r="L125" s="271" t="s">
        <v>555</v>
      </c>
      <c r="M125" s="250" t="s">
        <v>558</v>
      </c>
      <c r="N125" s="272">
        <v>3.006</v>
      </c>
      <c r="O125" s="272">
        <f>N125*G125</f>
        <v>0.05410799999999999</v>
      </c>
      <c r="P125" s="272">
        <v>0</v>
      </c>
      <c r="Q125" s="272">
        <f>P125*G125</f>
        <v>0</v>
      </c>
      <c r="R125" s="272">
        <v>0</v>
      </c>
      <c r="S125" s="273">
        <f>R125*G125</f>
        <v>0</v>
      </c>
      <c r="AQ125" s="274" t="s">
        <v>638</v>
      </c>
      <c r="AS125" s="274" t="s">
        <v>102</v>
      </c>
      <c r="AT125" s="274" t="s">
        <v>553</v>
      </c>
      <c r="AX125" s="247" t="s">
        <v>578</v>
      </c>
      <c r="BD125" s="275">
        <f>IF(M125="základní",I125,0)</f>
        <v>0</v>
      </c>
      <c r="BE125" s="275">
        <f>IF(M125="snížená",I125,0)</f>
        <v>0</v>
      </c>
      <c r="BF125" s="275">
        <f>IF(M125="zákl. přenesená",I125,0)</f>
        <v>0</v>
      </c>
      <c r="BG125" s="275">
        <f>IF(M125="sníž. přenesená",I125,0)</f>
        <v>0</v>
      </c>
      <c r="BH125" s="275">
        <f>IF(M125="nulová",I125,0)</f>
        <v>0</v>
      </c>
      <c r="BI125" s="247" t="s">
        <v>576</v>
      </c>
      <c r="BJ125" s="275">
        <f>ROUND(H125*G125,2)</f>
        <v>0</v>
      </c>
      <c r="BK125" s="247" t="s">
        <v>638</v>
      </c>
      <c r="BL125" s="274" t="s">
        <v>910</v>
      </c>
    </row>
    <row r="126" spans="2:62" s="259" customFormat="1" ht="22.9" customHeight="1">
      <c r="B126" s="297"/>
      <c r="C126" s="298" t="s">
        <v>22</v>
      </c>
      <c r="D126" s="302" t="s">
        <v>911</v>
      </c>
      <c r="E126" s="302" t="s">
        <v>912</v>
      </c>
      <c r="F126" s="300"/>
      <c r="G126" s="300"/>
      <c r="H126" s="300"/>
      <c r="I126" s="303">
        <f>BJ126</f>
        <v>0</v>
      </c>
      <c r="J126" s="297"/>
      <c r="K126" s="300"/>
      <c r="L126" s="261"/>
      <c r="O126" s="262">
        <f>SUM(O127:O133)</f>
        <v>1.80214</v>
      </c>
      <c r="Q126" s="262">
        <f>SUM(Q127:Q133)</f>
        <v>0.00036199999999999996</v>
      </c>
      <c r="S126" s="263">
        <f>SUM(S127:S133)</f>
        <v>0.01679</v>
      </c>
      <c r="AQ126" s="260" t="s">
        <v>553</v>
      </c>
      <c r="AS126" s="264" t="s">
        <v>22</v>
      </c>
      <c r="AT126" s="264" t="s">
        <v>576</v>
      </c>
      <c r="AX126" s="260" t="s">
        <v>578</v>
      </c>
      <c r="BJ126" s="265">
        <f>SUM(BJ127:BJ133)</f>
        <v>0</v>
      </c>
    </row>
    <row r="127" spans="2:64" s="248" customFormat="1" ht="24.2" customHeight="1">
      <c r="B127" s="304" t="s">
        <v>913</v>
      </c>
      <c r="C127" s="266" t="s">
        <v>102</v>
      </c>
      <c r="D127" s="267" t="s">
        <v>914</v>
      </c>
      <c r="E127" s="268" t="s">
        <v>915</v>
      </c>
      <c r="F127" s="269" t="s">
        <v>125</v>
      </c>
      <c r="G127" s="270">
        <v>5</v>
      </c>
      <c r="H127" s="386"/>
      <c r="I127" s="305">
        <f>ROUND(H127*G127,2)</f>
        <v>0</v>
      </c>
      <c r="J127" s="332" t="s">
        <v>584</v>
      </c>
      <c r="K127" s="308"/>
      <c r="L127" s="271" t="s">
        <v>555</v>
      </c>
      <c r="M127" s="250" t="s">
        <v>558</v>
      </c>
      <c r="N127" s="272">
        <v>0.105</v>
      </c>
      <c r="O127" s="272">
        <f>N127*G127</f>
        <v>0.525</v>
      </c>
      <c r="P127" s="272">
        <v>0</v>
      </c>
      <c r="Q127" s="272">
        <f>P127*G127</f>
        <v>0</v>
      </c>
      <c r="R127" s="272">
        <v>0.0025</v>
      </c>
      <c r="S127" s="273">
        <f>R127*G127</f>
        <v>0.0125</v>
      </c>
      <c r="AQ127" s="274" t="s">
        <v>638</v>
      </c>
      <c r="AS127" s="274" t="s">
        <v>102</v>
      </c>
      <c r="AT127" s="274" t="s">
        <v>553</v>
      </c>
      <c r="AX127" s="247" t="s">
        <v>578</v>
      </c>
      <c r="BD127" s="275">
        <f>IF(M127="základní",I127,0)</f>
        <v>0</v>
      </c>
      <c r="BE127" s="275">
        <f>IF(M127="snížená",I127,0)</f>
        <v>0</v>
      </c>
      <c r="BF127" s="275">
        <f>IF(M127="zákl. přenesená",I127,0)</f>
        <v>0</v>
      </c>
      <c r="BG127" s="275">
        <f>IF(M127="sníž. přenesená",I127,0)</f>
        <v>0</v>
      </c>
      <c r="BH127" s="275">
        <f>IF(M127="nulová",I127,0)</f>
        <v>0</v>
      </c>
      <c r="BI127" s="247" t="s">
        <v>576</v>
      </c>
      <c r="BJ127" s="275">
        <f>ROUND(H127*G127,2)</f>
        <v>0</v>
      </c>
      <c r="BK127" s="247" t="s">
        <v>638</v>
      </c>
      <c r="BL127" s="274" t="s">
        <v>916</v>
      </c>
    </row>
    <row r="128" spans="2:64" s="248" customFormat="1" ht="24.2" customHeight="1">
      <c r="B128" s="304" t="s">
        <v>917</v>
      </c>
      <c r="C128" s="266" t="s">
        <v>102</v>
      </c>
      <c r="D128" s="267" t="s">
        <v>918</v>
      </c>
      <c r="E128" s="268" t="s">
        <v>919</v>
      </c>
      <c r="F128" s="269" t="s">
        <v>125</v>
      </c>
      <c r="G128" s="270">
        <v>1.14</v>
      </c>
      <c r="H128" s="386"/>
      <c r="I128" s="305">
        <f>ROUND(H128*G128,2)</f>
        <v>0</v>
      </c>
      <c r="J128" s="332" t="s">
        <v>584</v>
      </c>
      <c r="K128" s="308"/>
      <c r="L128" s="271" t="s">
        <v>555</v>
      </c>
      <c r="M128" s="250" t="s">
        <v>558</v>
      </c>
      <c r="N128" s="272">
        <v>0.233</v>
      </c>
      <c r="O128" s="272">
        <f>N128*G128</f>
        <v>0.26561999999999997</v>
      </c>
      <c r="P128" s="272">
        <v>0.0003</v>
      </c>
      <c r="Q128" s="272">
        <f>P128*G128</f>
        <v>0.00034199999999999996</v>
      </c>
      <c r="R128" s="272">
        <v>0</v>
      </c>
      <c r="S128" s="273">
        <f>R128*G128</f>
        <v>0</v>
      </c>
      <c r="AQ128" s="274" t="s">
        <v>638</v>
      </c>
      <c r="AS128" s="274" t="s">
        <v>102</v>
      </c>
      <c r="AT128" s="274" t="s">
        <v>553</v>
      </c>
      <c r="AX128" s="247" t="s">
        <v>578</v>
      </c>
      <c r="BD128" s="275">
        <f>IF(M128="základní",I128,0)</f>
        <v>0</v>
      </c>
      <c r="BE128" s="275">
        <f>IF(M128="snížená",I128,0)</f>
        <v>0</v>
      </c>
      <c r="BF128" s="275">
        <f>IF(M128="zákl. přenesená",I128,0)</f>
        <v>0</v>
      </c>
      <c r="BG128" s="275">
        <f>IF(M128="sníž. přenesená",I128,0)</f>
        <v>0</v>
      </c>
      <c r="BH128" s="275">
        <f>IF(M128="nulová",I128,0)</f>
        <v>0</v>
      </c>
      <c r="BI128" s="247" t="s">
        <v>576</v>
      </c>
      <c r="BJ128" s="275">
        <f>ROUND(H128*G128,2)</f>
        <v>0</v>
      </c>
      <c r="BK128" s="247" t="s">
        <v>638</v>
      </c>
      <c r="BL128" s="274" t="s">
        <v>920</v>
      </c>
    </row>
    <row r="129" spans="2:46" s="248" customFormat="1" ht="29.25">
      <c r="B129" s="306"/>
      <c r="C129" s="307" t="s">
        <v>630</v>
      </c>
      <c r="D129" s="308"/>
      <c r="E129" s="309" t="s">
        <v>921</v>
      </c>
      <c r="F129" s="308"/>
      <c r="G129" s="308"/>
      <c r="H129" s="308"/>
      <c r="I129" s="310"/>
      <c r="J129" s="306"/>
      <c r="K129" s="308"/>
      <c r="L129" s="276"/>
      <c r="S129" s="277"/>
      <c r="AS129" s="247" t="s">
        <v>630</v>
      </c>
      <c r="AT129" s="247" t="s">
        <v>553</v>
      </c>
    </row>
    <row r="130" spans="2:64" s="248" customFormat="1" ht="21.75" customHeight="1">
      <c r="B130" s="304" t="s">
        <v>922</v>
      </c>
      <c r="C130" s="266" t="s">
        <v>102</v>
      </c>
      <c r="D130" s="267" t="s">
        <v>923</v>
      </c>
      <c r="E130" s="268" t="s">
        <v>924</v>
      </c>
      <c r="F130" s="269" t="s">
        <v>35</v>
      </c>
      <c r="G130" s="270">
        <v>14.3</v>
      </c>
      <c r="H130" s="386"/>
      <c r="I130" s="305">
        <f>ROUND(H130*G130,2)</f>
        <v>0</v>
      </c>
      <c r="J130" s="332" t="s">
        <v>584</v>
      </c>
      <c r="K130" s="308"/>
      <c r="L130" s="271" t="s">
        <v>555</v>
      </c>
      <c r="M130" s="250" t="s">
        <v>558</v>
      </c>
      <c r="N130" s="272">
        <v>0.035</v>
      </c>
      <c r="O130" s="272">
        <f>N130*G130</f>
        <v>0.5005000000000001</v>
      </c>
      <c r="P130" s="272">
        <v>0</v>
      </c>
      <c r="Q130" s="272">
        <f>P130*G130</f>
        <v>0</v>
      </c>
      <c r="R130" s="272">
        <v>0.0003</v>
      </c>
      <c r="S130" s="273">
        <f>R130*G130</f>
        <v>0.0042899999999999995</v>
      </c>
      <c r="AQ130" s="274" t="s">
        <v>638</v>
      </c>
      <c r="AS130" s="274" t="s">
        <v>102</v>
      </c>
      <c r="AT130" s="274" t="s">
        <v>553</v>
      </c>
      <c r="AX130" s="247" t="s">
        <v>578</v>
      </c>
      <c r="BD130" s="275">
        <f>IF(M130="základní",I130,0)</f>
        <v>0</v>
      </c>
      <c r="BE130" s="275">
        <f>IF(M130="snížená",I130,0)</f>
        <v>0</v>
      </c>
      <c r="BF130" s="275">
        <f>IF(M130="zákl. přenesená",I130,0)</f>
        <v>0</v>
      </c>
      <c r="BG130" s="275">
        <f>IF(M130="sníž. přenesená",I130,0)</f>
        <v>0</v>
      </c>
      <c r="BH130" s="275">
        <f>IF(M130="nulová",I130,0)</f>
        <v>0</v>
      </c>
      <c r="BI130" s="247" t="s">
        <v>576</v>
      </c>
      <c r="BJ130" s="275">
        <f>ROUND(H130*G130,2)</f>
        <v>0</v>
      </c>
      <c r="BK130" s="247" t="s">
        <v>638</v>
      </c>
      <c r="BL130" s="274" t="s">
        <v>925</v>
      </c>
    </row>
    <row r="131" spans="2:64" s="248" customFormat="1" ht="21.75" customHeight="1">
      <c r="B131" s="304" t="s">
        <v>926</v>
      </c>
      <c r="C131" s="266" t="s">
        <v>102</v>
      </c>
      <c r="D131" s="267" t="s">
        <v>927</v>
      </c>
      <c r="E131" s="268" t="s">
        <v>928</v>
      </c>
      <c r="F131" s="269" t="s">
        <v>35</v>
      </c>
      <c r="G131" s="270">
        <v>2</v>
      </c>
      <c r="H131" s="386"/>
      <c r="I131" s="305">
        <f>ROUND(H131*G131,2)</f>
        <v>0</v>
      </c>
      <c r="J131" s="332" t="s">
        <v>584</v>
      </c>
      <c r="K131" s="308"/>
      <c r="L131" s="271" t="s">
        <v>555</v>
      </c>
      <c r="M131" s="250" t="s">
        <v>558</v>
      </c>
      <c r="N131" s="272">
        <v>0.25</v>
      </c>
      <c r="O131" s="272">
        <f>N131*G131</f>
        <v>0.5</v>
      </c>
      <c r="P131" s="272">
        <v>1E-05</v>
      </c>
      <c r="Q131" s="272">
        <f>P131*G131</f>
        <v>2E-05</v>
      </c>
      <c r="R131" s="272">
        <v>0</v>
      </c>
      <c r="S131" s="273">
        <f>R131*G131</f>
        <v>0</v>
      </c>
      <c r="AQ131" s="274" t="s">
        <v>638</v>
      </c>
      <c r="AS131" s="274" t="s">
        <v>102</v>
      </c>
      <c r="AT131" s="274" t="s">
        <v>553</v>
      </c>
      <c r="AX131" s="247" t="s">
        <v>578</v>
      </c>
      <c r="BD131" s="275">
        <f>IF(M131="základní",I131,0)</f>
        <v>0</v>
      </c>
      <c r="BE131" s="275">
        <f>IF(M131="snížená",I131,0)</f>
        <v>0</v>
      </c>
      <c r="BF131" s="275">
        <f>IF(M131="zákl. přenesená",I131,0)</f>
        <v>0</v>
      </c>
      <c r="BG131" s="275">
        <f>IF(M131="sníž. přenesená",I131,0)</f>
        <v>0</v>
      </c>
      <c r="BH131" s="275">
        <f>IF(M131="nulová",I131,0)</f>
        <v>0</v>
      </c>
      <c r="BI131" s="247" t="s">
        <v>576</v>
      </c>
      <c r="BJ131" s="275">
        <f>ROUND(H131*G131,2)</f>
        <v>0</v>
      </c>
      <c r="BK131" s="247" t="s">
        <v>638</v>
      </c>
      <c r="BL131" s="274" t="s">
        <v>929</v>
      </c>
    </row>
    <row r="132" spans="2:46" s="248" customFormat="1" ht="29.25">
      <c r="B132" s="306"/>
      <c r="C132" s="307" t="s">
        <v>630</v>
      </c>
      <c r="D132" s="308"/>
      <c r="E132" s="309" t="s">
        <v>930</v>
      </c>
      <c r="F132" s="308"/>
      <c r="G132" s="308"/>
      <c r="H132" s="308"/>
      <c r="I132" s="310"/>
      <c r="J132" s="306"/>
      <c r="K132" s="308"/>
      <c r="L132" s="276"/>
      <c r="S132" s="277"/>
      <c r="AS132" s="247" t="s">
        <v>630</v>
      </c>
      <c r="AT132" s="247" t="s">
        <v>553</v>
      </c>
    </row>
    <row r="133" spans="2:64" s="248" customFormat="1" ht="49.15" customHeight="1">
      <c r="B133" s="304" t="s">
        <v>931</v>
      </c>
      <c r="C133" s="266" t="s">
        <v>102</v>
      </c>
      <c r="D133" s="267" t="s">
        <v>932</v>
      </c>
      <c r="E133" s="268" t="s">
        <v>933</v>
      </c>
      <c r="F133" s="269" t="s">
        <v>37</v>
      </c>
      <c r="G133" s="270">
        <v>0.01</v>
      </c>
      <c r="H133" s="386"/>
      <c r="I133" s="305">
        <f>ROUND(H133*G133,2)</f>
        <v>0</v>
      </c>
      <c r="J133" s="332" t="s">
        <v>584</v>
      </c>
      <c r="K133" s="308"/>
      <c r="L133" s="271" t="s">
        <v>555</v>
      </c>
      <c r="M133" s="250" t="s">
        <v>558</v>
      </c>
      <c r="N133" s="272">
        <v>1.102</v>
      </c>
      <c r="O133" s="272">
        <f>N133*G133</f>
        <v>0.01102</v>
      </c>
      <c r="P133" s="272">
        <v>0</v>
      </c>
      <c r="Q133" s="272">
        <f>P133*G133</f>
        <v>0</v>
      </c>
      <c r="R133" s="272">
        <v>0</v>
      </c>
      <c r="S133" s="273">
        <f>R133*G133</f>
        <v>0</v>
      </c>
      <c r="AQ133" s="274" t="s">
        <v>638</v>
      </c>
      <c r="AS133" s="274" t="s">
        <v>102</v>
      </c>
      <c r="AT133" s="274" t="s">
        <v>553</v>
      </c>
      <c r="AX133" s="247" t="s">
        <v>578</v>
      </c>
      <c r="BD133" s="275">
        <f>IF(M133="základní",I133,0)</f>
        <v>0</v>
      </c>
      <c r="BE133" s="275">
        <f>IF(M133="snížená",I133,0)</f>
        <v>0</v>
      </c>
      <c r="BF133" s="275">
        <f>IF(M133="zákl. přenesená",I133,0)</f>
        <v>0</v>
      </c>
      <c r="BG133" s="275">
        <f>IF(M133="sníž. přenesená",I133,0)</f>
        <v>0</v>
      </c>
      <c r="BH133" s="275">
        <f>IF(M133="nulová",I133,0)</f>
        <v>0</v>
      </c>
      <c r="BI133" s="247" t="s">
        <v>576</v>
      </c>
      <c r="BJ133" s="275">
        <f>ROUND(H133*G133,2)</f>
        <v>0</v>
      </c>
      <c r="BK133" s="247" t="s">
        <v>638</v>
      </c>
      <c r="BL133" s="274" t="s">
        <v>934</v>
      </c>
    </row>
    <row r="134" spans="2:62" s="259" customFormat="1" ht="22.9" customHeight="1">
      <c r="B134" s="297"/>
      <c r="C134" s="298" t="s">
        <v>22</v>
      </c>
      <c r="D134" s="302" t="s">
        <v>935</v>
      </c>
      <c r="E134" s="302" t="s">
        <v>936</v>
      </c>
      <c r="F134" s="300"/>
      <c r="G134" s="300"/>
      <c r="H134" s="300"/>
      <c r="I134" s="303">
        <f>BJ134</f>
        <v>0</v>
      </c>
      <c r="J134" s="297"/>
      <c r="K134" s="300"/>
      <c r="L134" s="261"/>
      <c r="O134" s="262">
        <f>SUM(O135:O140)</f>
        <v>100.54730099999999</v>
      </c>
      <c r="Q134" s="262">
        <f>SUM(Q135:Q140)</f>
        <v>1.361121</v>
      </c>
      <c r="S134" s="263">
        <f>SUM(S135:S140)</f>
        <v>0</v>
      </c>
      <c r="AQ134" s="260" t="s">
        <v>553</v>
      </c>
      <c r="AS134" s="264" t="s">
        <v>22</v>
      </c>
      <c r="AT134" s="264" t="s">
        <v>576</v>
      </c>
      <c r="AX134" s="260" t="s">
        <v>578</v>
      </c>
      <c r="BJ134" s="265">
        <f>SUM(BJ135:BJ140)</f>
        <v>0</v>
      </c>
    </row>
    <row r="135" spans="2:64" s="248" customFormat="1" ht="24.2" customHeight="1">
      <c r="B135" s="304" t="s">
        <v>937</v>
      </c>
      <c r="C135" s="266" t="s">
        <v>102</v>
      </c>
      <c r="D135" s="267" t="s">
        <v>938</v>
      </c>
      <c r="E135" s="268" t="s">
        <v>939</v>
      </c>
      <c r="F135" s="269" t="s">
        <v>125</v>
      </c>
      <c r="G135" s="270">
        <v>158.54</v>
      </c>
      <c r="H135" s="386"/>
      <c r="I135" s="305">
        <f>ROUND(H135*G135,2)</f>
        <v>0</v>
      </c>
      <c r="J135" s="332" t="s">
        <v>584</v>
      </c>
      <c r="K135" s="308"/>
      <c r="L135" s="271" t="s">
        <v>555</v>
      </c>
      <c r="M135" s="250" t="s">
        <v>558</v>
      </c>
      <c r="N135" s="272">
        <v>0.113</v>
      </c>
      <c r="O135" s="272">
        <f>N135*G135</f>
        <v>17.91502</v>
      </c>
      <c r="P135" s="272">
        <v>0.0003</v>
      </c>
      <c r="Q135" s="272">
        <f>P135*G135</f>
        <v>0.04756199999999999</v>
      </c>
      <c r="R135" s="272">
        <v>0</v>
      </c>
      <c r="S135" s="273">
        <f>R135*G135</f>
        <v>0</v>
      </c>
      <c r="AQ135" s="274" t="s">
        <v>638</v>
      </c>
      <c r="AS135" s="274" t="s">
        <v>102</v>
      </c>
      <c r="AT135" s="274" t="s">
        <v>553</v>
      </c>
      <c r="AX135" s="247" t="s">
        <v>578</v>
      </c>
      <c r="BD135" s="275">
        <f>IF(M135="základní",I135,0)</f>
        <v>0</v>
      </c>
      <c r="BE135" s="275">
        <f>IF(M135="snížená",I135,0)</f>
        <v>0</v>
      </c>
      <c r="BF135" s="275">
        <f>IF(M135="zákl. přenesená",I135,0)</f>
        <v>0</v>
      </c>
      <c r="BG135" s="275">
        <f>IF(M135="sníž. přenesená",I135,0)</f>
        <v>0</v>
      </c>
      <c r="BH135" s="275">
        <f>IF(M135="nulová",I135,0)</f>
        <v>0</v>
      </c>
      <c r="BI135" s="247" t="s">
        <v>576</v>
      </c>
      <c r="BJ135" s="275">
        <f>ROUND(H135*G135,2)</f>
        <v>0</v>
      </c>
      <c r="BK135" s="247" t="s">
        <v>638</v>
      </c>
      <c r="BL135" s="274" t="s">
        <v>940</v>
      </c>
    </row>
    <row r="136" spans="2:64" s="248" customFormat="1" ht="24.2" customHeight="1">
      <c r="B136" s="304" t="s">
        <v>941</v>
      </c>
      <c r="C136" s="266" t="s">
        <v>102</v>
      </c>
      <c r="D136" s="267" t="s">
        <v>942</v>
      </c>
      <c r="E136" s="268" t="s">
        <v>943</v>
      </c>
      <c r="F136" s="269" t="s">
        <v>125</v>
      </c>
      <c r="G136" s="270">
        <v>158.54</v>
      </c>
      <c r="H136" s="386"/>
      <c r="I136" s="305">
        <f>ROUND(H136*G136,2)</f>
        <v>0</v>
      </c>
      <c r="J136" s="332" t="s">
        <v>555</v>
      </c>
      <c r="K136" s="308"/>
      <c r="L136" s="271" t="s">
        <v>555</v>
      </c>
      <c r="M136" s="250" t="s">
        <v>558</v>
      </c>
      <c r="N136" s="272">
        <v>0.36</v>
      </c>
      <c r="O136" s="272">
        <f>N136*G136</f>
        <v>57.0744</v>
      </c>
      <c r="P136" s="272">
        <v>0.00585</v>
      </c>
      <c r="Q136" s="272">
        <f>P136*G136</f>
        <v>0.927459</v>
      </c>
      <c r="R136" s="272">
        <v>0</v>
      </c>
      <c r="S136" s="273">
        <f>R136*G136</f>
        <v>0</v>
      </c>
      <c r="AQ136" s="274" t="s">
        <v>638</v>
      </c>
      <c r="AS136" s="274" t="s">
        <v>102</v>
      </c>
      <c r="AT136" s="274" t="s">
        <v>553</v>
      </c>
      <c r="AX136" s="247" t="s">
        <v>578</v>
      </c>
      <c r="BD136" s="275">
        <f>IF(M136="základní",I136,0)</f>
        <v>0</v>
      </c>
      <c r="BE136" s="275">
        <f>IF(M136="snížená",I136,0)</f>
        <v>0</v>
      </c>
      <c r="BF136" s="275">
        <f>IF(M136="zákl. přenesená",I136,0)</f>
        <v>0</v>
      </c>
      <c r="BG136" s="275">
        <f>IF(M136="sníž. přenesená",I136,0)</f>
        <v>0</v>
      </c>
      <c r="BH136" s="275">
        <f>IF(M136="nulová",I136,0)</f>
        <v>0</v>
      </c>
      <c r="BI136" s="247" t="s">
        <v>576</v>
      </c>
      <c r="BJ136" s="275">
        <f>ROUND(H136*G136,2)</f>
        <v>0</v>
      </c>
      <c r="BK136" s="247" t="s">
        <v>638</v>
      </c>
      <c r="BL136" s="274" t="s">
        <v>944</v>
      </c>
    </row>
    <row r="137" spans="2:46" s="248" customFormat="1" ht="19.5">
      <c r="B137" s="306"/>
      <c r="C137" s="307" t="s">
        <v>630</v>
      </c>
      <c r="D137" s="308"/>
      <c r="E137" s="309" t="s">
        <v>945</v>
      </c>
      <c r="F137" s="308"/>
      <c r="G137" s="308"/>
      <c r="H137" s="308"/>
      <c r="I137" s="310"/>
      <c r="J137" s="306"/>
      <c r="K137" s="308"/>
      <c r="L137" s="276"/>
      <c r="S137" s="277"/>
      <c r="AS137" s="247" t="s">
        <v>630</v>
      </c>
      <c r="AT137" s="247" t="s">
        <v>553</v>
      </c>
    </row>
    <row r="138" spans="2:64" s="248" customFormat="1" ht="24.2" customHeight="1">
      <c r="B138" s="304" t="s">
        <v>946</v>
      </c>
      <c r="C138" s="266" t="s">
        <v>102</v>
      </c>
      <c r="D138" s="267" t="s">
        <v>947</v>
      </c>
      <c r="E138" s="268" t="s">
        <v>943</v>
      </c>
      <c r="F138" s="269" t="s">
        <v>125</v>
      </c>
      <c r="G138" s="270">
        <v>66</v>
      </c>
      <c r="H138" s="386"/>
      <c r="I138" s="305">
        <f>ROUND(H138*G138,2)</f>
        <v>0</v>
      </c>
      <c r="J138" s="332" t="s">
        <v>555</v>
      </c>
      <c r="K138" s="308"/>
      <c r="L138" s="271" t="s">
        <v>555</v>
      </c>
      <c r="M138" s="250" t="s">
        <v>558</v>
      </c>
      <c r="N138" s="272">
        <v>0.36</v>
      </c>
      <c r="O138" s="272">
        <f>N138*G138</f>
        <v>23.759999999999998</v>
      </c>
      <c r="P138" s="272">
        <v>0.00585</v>
      </c>
      <c r="Q138" s="272">
        <f>P138*G138</f>
        <v>0.3861</v>
      </c>
      <c r="R138" s="272">
        <v>0</v>
      </c>
      <c r="S138" s="273">
        <f>R138*G138</f>
        <v>0</v>
      </c>
      <c r="AQ138" s="274" t="s">
        <v>638</v>
      </c>
      <c r="AS138" s="274" t="s">
        <v>102</v>
      </c>
      <c r="AT138" s="274" t="s">
        <v>553</v>
      </c>
      <c r="AX138" s="247" t="s">
        <v>578</v>
      </c>
      <c r="BD138" s="275">
        <f>IF(M138="základní",I138,0)</f>
        <v>0</v>
      </c>
      <c r="BE138" s="275">
        <f>IF(M138="snížená",I138,0)</f>
        <v>0</v>
      </c>
      <c r="BF138" s="275">
        <f>IF(M138="zákl. přenesená",I138,0)</f>
        <v>0</v>
      </c>
      <c r="BG138" s="275">
        <f>IF(M138="sníž. přenesená",I138,0)</f>
        <v>0</v>
      </c>
      <c r="BH138" s="275">
        <f>IF(M138="nulová",I138,0)</f>
        <v>0</v>
      </c>
      <c r="BI138" s="247" t="s">
        <v>576</v>
      </c>
      <c r="BJ138" s="275">
        <f>ROUND(H138*G138,2)</f>
        <v>0</v>
      </c>
      <c r="BK138" s="247" t="s">
        <v>638</v>
      </c>
      <c r="BL138" s="274" t="s">
        <v>948</v>
      </c>
    </row>
    <row r="139" spans="2:46" s="248" customFormat="1" ht="19.5">
      <c r="B139" s="306"/>
      <c r="C139" s="307" t="s">
        <v>630</v>
      </c>
      <c r="D139" s="308"/>
      <c r="E139" s="309" t="s">
        <v>949</v>
      </c>
      <c r="F139" s="308"/>
      <c r="G139" s="308"/>
      <c r="H139" s="308"/>
      <c r="I139" s="310"/>
      <c r="J139" s="306"/>
      <c r="K139" s="308"/>
      <c r="L139" s="276"/>
      <c r="S139" s="277"/>
      <c r="AS139" s="247" t="s">
        <v>630</v>
      </c>
      <c r="AT139" s="247" t="s">
        <v>553</v>
      </c>
    </row>
    <row r="140" spans="2:64" s="248" customFormat="1" ht="44.25" customHeight="1">
      <c r="B140" s="304" t="s">
        <v>950</v>
      </c>
      <c r="C140" s="266" t="s">
        <v>102</v>
      </c>
      <c r="D140" s="267" t="s">
        <v>951</v>
      </c>
      <c r="E140" s="268" t="s">
        <v>952</v>
      </c>
      <c r="F140" s="269" t="s">
        <v>37</v>
      </c>
      <c r="G140" s="270">
        <v>1.361</v>
      </c>
      <c r="H140" s="386"/>
      <c r="I140" s="305">
        <f>ROUND(H140*G140,2)</f>
        <v>0</v>
      </c>
      <c r="J140" s="332" t="s">
        <v>584</v>
      </c>
      <c r="K140" s="308"/>
      <c r="L140" s="271" t="s">
        <v>555</v>
      </c>
      <c r="M140" s="250" t="s">
        <v>558</v>
      </c>
      <c r="N140" s="272">
        <v>1.321</v>
      </c>
      <c r="O140" s="272">
        <f>N140*G140</f>
        <v>1.7978809999999998</v>
      </c>
      <c r="P140" s="272">
        <v>0</v>
      </c>
      <c r="Q140" s="272">
        <f>P140*G140</f>
        <v>0</v>
      </c>
      <c r="R140" s="272">
        <v>0</v>
      </c>
      <c r="S140" s="273">
        <f>R140*G140</f>
        <v>0</v>
      </c>
      <c r="AQ140" s="274" t="s">
        <v>638</v>
      </c>
      <c r="AS140" s="274" t="s">
        <v>102</v>
      </c>
      <c r="AT140" s="274" t="s">
        <v>553</v>
      </c>
      <c r="AX140" s="247" t="s">
        <v>578</v>
      </c>
      <c r="BD140" s="275">
        <f>IF(M140="základní",I140,0)</f>
        <v>0</v>
      </c>
      <c r="BE140" s="275">
        <f>IF(M140="snížená",I140,0)</f>
        <v>0</v>
      </c>
      <c r="BF140" s="275">
        <f>IF(M140="zákl. přenesená",I140,0)</f>
        <v>0</v>
      </c>
      <c r="BG140" s="275">
        <f>IF(M140="sníž. přenesená",I140,0)</f>
        <v>0</v>
      </c>
      <c r="BH140" s="275">
        <f>IF(M140="nulová",I140,0)</f>
        <v>0</v>
      </c>
      <c r="BI140" s="247" t="s">
        <v>576</v>
      </c>
      <c r="BJ140" s="275">
        <f>ROUND(H140*G140,2)</f>
        <v>0</v>
      </c>
      <c r="BK140" s="247" t="s">
        <v>638</v>
      </c>
      <c r="BL140" s="274" t="s">
        <v>953</v>
      </c>
    </row>
    <row r="141" spans="2:62" s="259" customFormat="1" ht="22.9" customHeight="1">
      <c r="B141" s="297"/>
      <c r="C141" s="298" t="s">
        <v>22</v>
      </c>
      <c r="D141" s="302" t="s">
        <v>954</v>
      </c>
      <c r="E141" s="302" t="s">
        <v>955</v>
      </c>
      <c r="F141" s="300"/>
      <c r="G141" s="300"/>
      <c r="H141" s="300"/>
      <c r="I141" s="303">
        <f>BJ141</f>
        <v>0</v>
      </c>
      <c r="J141" s="297"/>
      <c r="K141" s="300"/>
      <c r="L141" s="261"/>
      <c r="O141" s="262">
        <f>SUM(O142:O168)</f>
        <v>35.565285</v>
      </c>
      <c r="Q141" s="262">
        <f>SUM(Q142:Q168)</f>
        <v>0.5494260000000001</v>
      </c>
      <c r="S141" s="263">
        <f>SUM(S142:S168)</f>
        <v>0</v>
      </c>
      <c r="AQ141" s="260" t="s">
        <v>553</v>
      </c>
      <c r="AS141" s="264" t="s">
        <v>22</v>
      </c>
      <c r="AT141" s="264" t="s">
        <v>576</v>
      </c>
      <c r="AX141" s="260" t="s">
        <v>578</v>
      </c>
      <c r="BJ141" s="265">
        <f>SUM(BJ142:BJ168)</f>
        <v>0</v>
      </c>
    </row>
    <row r="142" spans="2:64" s="248" customFormat="1" ht="33" customHeight="1">
      <c r="B142" s="304" t="s">
        <v>956</v>
      </c>
      <c r="C142" s="266" t="s">
        <v>102</v>
      </c>
      <c r="D142" s="267" t="s">
        <v>957</v>
      </c>
      <c r="E142" s="268" t="s">
        <v>958</v>
      </c>
      <c r="F142" s="269" t="s">
        <v>35</v>
      </c>
      <c r="G142" s="270">
        <v>15</v>
      </c>
      <c r="H142" s="386"/>
      <c r="I142" s="305">
        <f>ROUND(H142*G142,2)</f>
        <v>0</v>
      </c>
      <c r="J142" s="332" t="s">
        <v>584</v>
      </c>
      <c r="K142" s="308"/>
      <c r="L142" s="271" t="s">
        <v>555</v>
      </c>
      <c r="M142" s="250" t="s">
        <v>558</v>
      </c>
      <c r="N142" s="272">
        <v>0.07</v>
      </c>
      <c r="O142" s="272">
        <f>N142*G142</f>
        <v>1.05</v>
      </c>
      <c r="P142" s="272">
        <v>0.0002</v>
      </c>
      <c r="Q142" s="272">
        <f>P142*G142</f>
        <v>0.003</v>
      </c>
      <c r="R142" s="272">
        <v>0</v>
      </c>
      <c r="S142" s="273">
        <f>R142*G142</f>
        <v>0</v>
      </c>
      <c r="AQ142" s="274" t="s">
        <v>638</v>
      </c>
      <c r="AS142" s="274" t="s">
        <v>102</v>
      </c>
      <c r="AT142" s="274" t="s">
        <v>553</v>
      </c>
      <c r="AX142" s="247" t="s">
        <v>578</v>
      </c>
      <c r="BD142" s="275">
        <f>IF(M142="základní",I142,0)</f>
        <v>0</v>
      </c>
      <c r="BE142" s="275">
        <f>IF(M142="snížená",I142,0)</f>
        <v>0</v>
      </c>
      <c r="BF142" s="275">
        <f>IF(M142="zákl. přenesená",I142,0)</f>
        <v>0</v>
      </c>
      <c r="BG142" s="275">
        <f>IF(M142="sníž. přenesená",I142,0)</f>
        <v>0</v>
      </c>
      <c r="BH142" s="275">
        <f>IF(M142="nulová",I142,0)</f>
        <v>0</v>
      </c>
      <c r="BI142" s="247" t="s">
        <v>576</v>
      </c>
      <c r="BJ142" s="275">
        <f>ROUND(H142*G142,2)</f>
        <v>0</v>
      </c>
      <c r="BK142" s="247" t="s">
        <v>638</v>
      </c>
      <c r="BL142" s="274" t="s">
        <v>959</v>
      </c>
    </row>
    <row r="143" spans="2:46" s="248" customFormat="1" ht="19.5">
      <c r="B143" s="306"/>
      <c r="C143" s="307" t="s">
        <v>630</v>
      </c>
      <c r="D143" s="308"/>
      <c r="E143" s="309" t="s">
        <v>960</v>
      </c>
      <c r="F143" s="308"/>
      <c r="G143" s="308"/>
      <c r="H143" s="308"/>
      <c r="I143" s="310"/>
      <c r="J143" s="306"/>
      <c r="K143" s="308"/>
      <c r="L143" s="276"/>
      <c r="S143" s="277"/>
      <c r="AS143" s="247" t="s">
        <v>630</v>
      </c>
      <c r="AT143" s="247" t="s">
        <v>553</v>
      </c>
    </row>
    <row r="144" spans="2:64" s="248" customFormat="1" ht="21.75" customHeight="1">
      <c r="B144" s="323" t="s">
        <v>961</v>
      </c>
      <c r="C144" s="286" t="s">
        <v>692</v>
      </c>
      <c r="D144" s="287" t="s">
        <v>962</v>
      </c>
      <c r="E144" s="288" t="s">
        <v>963</v>
      </c>
      <c r="F144" s="289" t="s">
        <v>35</v>
      </c>
      <c r="G144" s="290">
        <v>16.5</v>
      </c>
      <c r="H144" s="387"/>
      <c r="I144" s="324">
        <f>ROUND(H144*G144,2)</f>
        <v>0</v>
      </c>
      <c r="J144" s="333" t="s">
        <v>584</v>
      </c>
      <c r="K144" s="329"/>
      <c r="L144" s="291" t="s">
        <v>555</v>
      </c>
      <c r="M144" s="292" t="s">
        <v>558</v>
      </c>
      <c r="N144" s="272">
        <v>0</v>
      </c>
      <c r="O144" s="272">
        <f>N144*G144</f>
        <v>0</v>
      </c>
      <c r="P144" s="272">
        <v>0.0001</v>
      </c>
      <c r="Q144" s="272">
        <f>P144*G144</f>
        <v>0.00165</v>
      </c>
      <c r="R144" s="272">
        <v>0</v>
      </c>
      <c r="S144" s="273">
        <f>R144*G144</f>
        <v>0</v>
      </c>
      <c r="AQ144" s="274" t="s">
        <v>696</v>
      </c>
      <c r="AS144" s="274" t="s">
        <v>692</v>
      </c>
      <c r="AT144" s="274" t="s">
        <v>553</v>
      </c>
      <c r="AX144" s="247" t="s">
        <v>578</v>
      </c>
      <c r="BD144" s="275">
        <f>IF(M144="základní",I144,0)</f>
        <v>0</v>
      </c>
      <c r="BE144" s="275">
        <f>IF(M144="snížená",I144,0)</f>
        <v>0</v>
      </c>
      <c r="BF144" s="275">
        <f>IF(M144="zákl. přenesená",I144,0)</f>
        <v>0</v>
      </c>
      <c r="BG144" s="275">
        <f>IF(M144="sníž. přenesená",I144,0)</f>
        <v>0</v>
      </c>
      <c r="BH144" s="275">
        <f>IF(M144="nulová",I144,0)</f>
        <v>0</v>
      </c>
      <c r="BI144" s="247" t="s">
        <v>576</v>
      </c>
      <c r="BJ144" s="275">
        <f>ROUND(H144*G144,2)</f>
        <v>0</v>
      </c>
      <c r="BK144" s="247" t="s">
        <v>638</v>
      </c>
      <c r="BL144" s="274" t="s">
        <v>964</v>
      </c>
    </row>
    <row r="145" spans="2:50" s="278" customFormat="1" ht="15">
      <c r="B145" s="311"/>
      <c r="C145" s="307" t="s">
        <v>632</v>
      </c>
      <c r="D145" s="314"/>
      <c r="E145" s="313" t="s">
        <v>965</v>
      </c>
      <c r="F145" s="314"/>
      <c r="G145" s="315">
        <v>16.5</v>
      </c>
      <c r="H145" s="314"/>
      <c r="I145" s="316"/>
      <c r="J145" s="311"/>
      <c r="K145" s="314"/>
      <c r="L145" s="280"/>
      <c r="S145" s="281"/>
      <c r="AS145" s="279" t="s">
        <v>632</v>
      </c>
      <c r="AT145" s="279" t="s">
        <v>553</v>
      </c>
      <c r="AU145" s="278" t="s">
        <v>553</v>
      </c>
      <c r="AV145" s="278" t="s">
        <v>554</v>
      </c>
      <c r="AW145" s="278" t="s">
        <v>576</v>
      </c>
      <c r="AX145" s="279" t="s">
        <v>578</v>
      </c>
    </row>
    <row r="146" spans="2:64" s="248" customFormat="1" ht="21.75" customHeight="1">
      <c r="B146" s="323" t="s">
        <v>966</v>
      </c>
      <c r="C146" s="286" t="s">
        <v>692</v>
      </c>
      <c r="D146" s="287" t="s">
        <v>962</v>
      </c>
      <c r="E146" s="288" t="s">
        <v>963</v>
      </c>
      <c r="F146" s="289" t="s">
        <v>35</v>
      </c>
      <c r="G146" s="290">
        <v>3.3</v>
      </c>
      <c r="H146" s="387"/>
      <c r="I146" s="324">
        <f>ROUND(H146*G146,2)</f>
        <v>0</v>
      </c>
      <c r="J146" s="333" t="s">
        <v>584</v>
      </c>
      <c r="K146" s="329"/>
      <c r="L146" s="291" t="s">
        <v>555</v>
      </c>
      <c r="M146" s="292" t="s">
        <v>558</v>
      </c>
      <c r="N146" s="272">
        <v>0</v>
      </c>
      <c r="O146" s="272">
        <f>N146*G146</f>
        <v>0</v>
      </c>
      <c r="P146" s="272">
        <v>0.0001</v>
      </c>
      <c r="Q146" s="272">
        <f>P146*G146</f>
        <v>0.00033</v>
      </c>
      <c r="R146" s="272">
        <v>0</v>
      </c>
      <c r="S146" s="273">
        <f>R146*G146</f>
        <v>0</v>
      </c>
      <c r="AQ146" s="274" t="s">
        <v>696</v>
      </c>
      <c r="AS146" s="274" t="s">
        <v>692</v>
      </c>
      <c r="AT146" s="274" t="s">
        <v>553</v>
      </c>
      <c r="AX146" s="247" t="s">
        <v>578</v>
      </c>
      <c r="BD146" s="275">
        <f>IF(M146="základní",I146,0)</f>
        <v>0</v>
      </c>
      <c r="BE146" s="275">
        <f>IF(M146="snížená",I146,0)</f>
        <v>0</v>
      </c>
      <c r="BF146" s="275">
        <f>IF(M146="zákl. přenesená",I146,0)</f>
        <v>0</v>
      </c>
      <c r="BG146" s="275">
        <f>IF(M146="sníž. přenesená",I146,0)</f>
        <v>0</v>
      </c>
      <c r="BH146" s="275">
        <f>IF(M146="nulová",I146,0)</f>
        <v>0</v>
      </c>
      <c r="BI146" s="247" t="s">
        <v>576</v>
      </c>
      <c r="BJ146" s="275">
        <f>ROUND(H146*G146,2)</f>
        <v>0</v>
      </c>
      <c r="BK146" s="247" t="s">
        <v>638</v>
      </c>
      <c r="BL146" s="274" t="s">
        <v>967</v>
      </c>
    </row>
    <row r="147" spans="2:46" s="248" customFormat="1" ht="19.5">
      <c r="B147" s="306"/>
      <c r="C147" s="307" t="s">
        <v>630</v>
      </c>
      <c r="D147" s="308"/>
      <c r="E147" s="309" t="s">
        <v>968</v>
      </c>
      <c r="F147" s="308"/>
      <c r="G147" s="308"/>
      <c r="H147" s="308"/>
      <c r="I147" s="310"/>
      <c r="J147" s="306"/>
      <c r="K147" s="308"/>
      <c r="L147" s="276"/>
      <c r="S147" s="277"/>
      <c r="AS147" s="247" t="s">
        <v>630</v>
      </c>
      <c r="AT147" s="247" t="s">
        <v>553</v>
      </c>
    </row>
    <row r="148" spans="2:50" s="278" customFormat="1" ht="15">
      <c r="B148" s="311"/>
      <c r="C148" s="307" t="s">
        <v>632</v>
      </c>
      <c r="D148" s="314"/>
      <c r="E148" s="313" t="s">
        <v>969</v>
      </c>
      <c r="F148" s="314"/>
      <c r="G148" s="315">
        <v>3.3</v>
      </c>
      <c r="H148" s="314"/>
      <c r="I148" s="316"/>
      <c r="J148" s="311"/>
      <c r="K148" s="314"/>
      <c r="L148" s="280"/>
      <c r="S148" s="281"/>
      <c r="AS148" s="279" t="s">
        <v>632</v>
      </c>
      <c r="AT148" s="279" t="s">
        <v>553</v>
      </c>
      <c r="AU148" s="278" t="s">
        <v>553</v>
      </c>
      <c r="AV148" s="278" t="s">
        <v>554</v>
      </c>
      <c r="AW148" s="278" t="s">
        <v>576</v>
      </c>
      <c r="AX148" s="279" t="s">
        <v>578</v>
      </c>
    </row>
    <row r="149" spans="2:64" s="248" customFormat="1" ht="33" customHeight="1">
      <c r="B149" s="304" t="s">
        <v>970</v>
      </c>
      <c r="C149" s="266" t="s">
        <v>102</v>
      </c>
      <c r="D149" s="267" t="s">
        <v>957</v>
      </c>
      <c r="E149" s="268" t="s">
        <v>958</v>
      </c>
      <c r="F149" s="269" t="s">
        <v>35</v>
      </c>
      <c r="G149" s="270">
        <v>3</v>
      </c>
      <c r="H149" s="386"/>
      <c r="I149" s="305">
        <f>ROUND(H149*G149,2)</f>
        <v>0</v>
      </c>
      <c r="J149" s="332" t="s">
        <v>584</v>
      </c>
      <c r="K149" s="308"/>
      <c r="L149" s="271" t="s">
        <v>555</v>
      </c>
      <c r="M149" s="250" t="s">
        <v>558</v>
      </c>
      <c r="N149" s="272">
        <v>0.07</v>
      </c>
      <c r="O149" s="272">
        <f>N149*G149</f>
        <v>0.21000000000000002</v>
      </c>
      <c r="P149" s="272">
        <v>0.0002</v>
      </c>
      <c r="Q149" s="272">
        <f>P149*G149</f>
        <v>0.0006000000000000001</v>
      </c>
      <c r="R149" s="272">
        <v>0</v>
      </c>
      <c r="S149" s="273">
        <f>R149*G149</f>
        <v>0</v>
      </c>
      <c r="AQ149" s="274" t="s">
        <v>638</v>
      </c>
      <c r="AS149" s="274" t="s">
        <v>102</v>
      </c>
      <c r="AT149" s="274" t="s">
        <v>553</v>
      </c>
      <c r="AX149" s="247" t="s">
        <v>578</v>
      </c>
      <c r="BD149" s="275">
        <f>IF(M149="základní",I149,0)</f>
        <v>0</v>
      </c>
      <c r="BE149" s="275">
        <f>IF(M149="snížená",I149,0)</f>
        <v>0</v>
      </c>
      <c r="BF149" s="275">
        <f>IF(M149="zákl. přenesená",I149,0)</f>
        <v>0</v>
      </c>
      <c r="BG149" s="275">
        <f>IF(M149="sníž. přenesená",I149,0)</f>
        <v>0</v>
      </c>
      <c r="BH149" s="275">
        <f>IF(M149="nulová",I149,0)</f>
        <v>0</v>
      </c>
      <c r="BI149" s="247" t="s">
        <v>576</v>
      </c>
      <c r="BJ149" s="275">
        <f>ROUND(H149*G149,2)</f>
        <v>0</v>
      </c>
      <c r="BK149" s="247" t="s">
        <v>638</v>
      </c>
      <c r="BL149" s="274" t="s">
        <v>971</v>
      </c>
    </row>
    <row r="150" spans="2:46" s="248" customFormat="1" ht="19.5">
      <c r="B150" s="306"/>
      <c r="C150" s="307" t="s">
        <v>630</v>
      </c>
      <c r="D150" s="308"/>
      <c r="E150" s="309" t="s">
        <v>972</v>
      </c>
      <c r="F150" s="308"/>
      <c r="G150" s="308"/>
      <c r="H150" s="308"/>
      <c r="I150" s="310"/>
      <c r="J150" s="306"/>
      <c r="K150" s="308"/>
      <c r="L150" s="276"/>
      <c r="S150" s="277"/>
      <c r="AS150" s="247" t="s">
        <v>630</v>
      </c>
      <c r="AT150" s="247" t="s">
        <v>553</v>
      </c>
    </row>
    <row r="151" spans="2:64" s="248" customFormat="1" ht="37.9" customHeight="1">
      <c r="B151" s="304" t="s">
        <v>973</v>
      </c>
      <c r="C151" s="266" t="s">
        <v>102</v>
      </c>
      <c r="D151" s="267" t="s">
        <v>974</v>
      </c>
      <c r="E151" s="268" t="s">
        <v>975</v>
      </c>
      <c r="F151" s="269" t="s">
        <v>125</v>
      </c>
      <c r="G151" s="270">
        <v>17</v>
      </c>
      <c r="H151" s="386"/>
      <c r="I151" s="305">
        <f>ROUND(H151*G151,2)</f>
        <v>0</v>
      </c>
      <c r="J151" s="332" t="s">
        <v>584</v>
      </c>
      <c r="K151" s="308"/>
      <c r="L151" s="271" t="s">
        <v>555</v>
      </c>
      <c r="M151" s="250" t="s">
        <v>558</v>
      </c>
      <c r="N151" s="272">
        <v>0.746</v>
      </c>
      <c r="O151" s="272">
        <f>N151*G151</f>
        <v>12.682</v>
      </c>
      <c r="P151" s="272">
        <v>0.0052</v>
      </c>
      <c r="Q151" s="272">
        <f>P151*G151</f>
        <v>0.08839999999999999</v>
      </c>
      <c r="R151" s="272">
        <v>0</v>
      </c>
      <c r="S151" s="273">
        <f>R151*G151</f>
        <v>0</v>
      </c>
      <c r="AQ151" s="274" t="s">
        <v>638</v>
      </c>
      <c r="AS151" s="274" t="s">
        <v>102</v>
      </c>
      <c r="AT151" s="274" t="s">
        <v>553</v>
      </c>
      <c r="AX151" s="247" t="s">
        <v>578</v>
      </c>
      <c r="BD151" s="275">
        <f>IF(M151="základní",I151,0)</f>
        <v>0</v>
      </c>
      <c r="BE151" s="275">
        <f>IF(M151="snížená",I151,0)</f>
        <v>0</v>
      </c>
      <c r="BF151" s="275">
        <f>IF(M151="zákl. přenesená",I151,0)</f>
        <v>0</v>
      </c>
      <c r="BG151" s="275">
        <f>IF(M151="sníž. přenesená",I151,0)</f>
        <v>0</v>
      </c>
      <c r="BH151" s="275">
        <f>IF(M151="nulová",I151,0)</f>
        <v>0</v>
      </c>
      <c r="BI151" s="247" t="s">
        <v>576</v>
      </c>
      <c r="BJ151" s="275">
        <f>ROUND(H151*G151,2)</f>
        <v>0</v>
      </c>
      <c r="BK151" s="247" t="s">
        <v>638</v>
      </c>
      <c r="BL151" s="274" t="s">
        <v>976</v>
      </c>
    </row>
    <row r="152" spans="2:46" s="248" customFormat="1" ht="29.25">
      <c r="B152" s="306"/>
      <c r="C152" s="307" t="s">
        <v>630</v>
      </c>
      <c r="D152" s="308"/>
      <c r="E152" s="309" t="s">
        <v>977</v>
      </c>
      <c r="F152" s="308"/>
      <c r="G152" s="308"/>
      <c r="H152" s="308"/>
      <c r="I152" s="310"/>
      <c r="J152" s="306"/>
      <c r="K152" s="308"/>
      <c r="L152" s="276"/>
      <c r="S152" s="277"/>
      <c r="AS152" s="247" t="s">
        <v>630</v>
      </c>
      <c r="AT152" s="247" t="s">
        <v>553</v>
      </c>
    </row>
    <row r="153" spans="2:64" s="248" customFormat="1" ht="16.5" customHeight="1">
      <c r="B153" s="323" t="s">
        <v>978</v>
      </c>
      <c r="C153" s="286" t="s">
        <v>692</v>
      </c>
      <c r="D153" s="287" t="s">
        <v>979</v>
      </c>
      <c r="E153" s="288" t="s">
        <v>980</v>
      </c>
      <c r="F153" s="289" t="s">
        <v>125</v>
      </c>
      <c r="G153" s="290">
        <v>18.7</v>
      </c>
      <c r="H153" s="387"/>
      <c r="I153" s="324">
        <f>ROUND(H153*G153,2)</f>
        <v>0</v>
      </c>
      <c r="J153" s="333" t="s">
        <v>584</v>
      </c>
      <c r="K153" s="329"/>
      <c r="L153" s="291" t="s">
        <v>555</v>
      </c>
      <c r="M153" s="292" t="s">
        <v>558</v>
      </c>
      <c r="N153" s="272">
        <v>0</v>
      </c>
      <c r="O153" s="272">
        <f>N153*G153</f>
        <v>0</v>
      </c>
      <c r="P153" s="272">
        <v>0.0126</v>
      </c>
      <c r="Q153" s="272">
        <f>P153*G153</f>
        <v>0.23562</v>
      </c>
      <c r="R153" s="272">
        <v>0</v>
      </c>
      <c r="S153" s="273">
        <f>R153*G153</f>
        <v>0</v>
      </c>
      <c r="AQ153" s="274" t="s">
        <v>696</v>
      </c>
      <c r="AS153" s="274" t="s">
        <v>692</v>
      </c>
      <c r="AT153" s="274" t="s">
        <v>553</v>
      </c>
      <c r="AX153" s="247" t="s">
        <v>578</v>
      </c>
      <c r="BD153" s="275">
        <f>IF(M153="základní",I153,0)</f>
        <v>0</v>
      </c>
      <c r="BE153" s="275">
        <f>IF(M153="snížená",I153,0)</f>
        <v>0</v>
      </c>
      <c r="BF153" s="275">
        <f>IF(M153="zákl. přenesená",I153,0)</f>
        <v>0</v>
      </c>
      <c r="BG153" s="275">
        <f>IF(M153="sníž. přenesená",I153,0)</f>
        <v>0</v>
      </c>
      <c r="BH153" s="275">
        <f>IF(M153="nulová",I153,0)</f>
        <v>0</v>
      </c>
      <c r="BI153" s="247" t="s">
        <v>576</v>
      </c>
      <c r="BJ153" s="275">
        <f>ROUND(H153*G153,2)</f>
        <v>0</v>
      </c>
      <c r="BK153" s="247" t="s">
        <v>638</v>
      </c>
      <c r="BL153" s="274" t="s">
        <v>981</v>
      </c>
    </row>
    <row r="154" spans="2:46" s="248" customFormat="1" ht="39">
      <c r="B154" s="306"/>
      <c r="C154" s="307" t="s">
        <v>630</v>
      </c>
      <c r="D154" s="308"/>
      <c r="E154" s="309" t="s">
        <v>982</v>
      </c>
      <c r="F154" s="308"/>
      <c r="G154" s="308"/>
      <c r="H154" s="308"/>
      <c r="I154" s="310"/>
      <c r="J154" s="306"/>
      <c r="K154" s="308"/>
      <c r="L154" s="276"/>
      <c r="S154" s="277"/>
      <c r="AS154" s="247" t="s">
        <v>630</v>
      </c>
      <c r="AT154" s="247" t="s">
        <v>553</v>
      </c>
    </row>
    <row r="155" spans="2:50" s="278" customFormat="1" ht="15">
      <c r="B155" s="311"/>
      <c r="C155" s="307" t="s">
        <v>632</v>
      </c>
      <c r="D155" s="314"/>
      <c r="E155" s="313" t="s">
        <v>983</v>
      </c>
      <c r="F155" s="314"/>
      <c r="G155" s="315">
        <v>18.7</v>
      </c>
      <c r="H155" s="314"/>
      <c r="I155" s="316"/>
      <c r="J155" s="311"/>
      <c r="K155" s="314"/>
      <c r="L155" s="280"/>
      <c r="S155" s="281"/>
      <c r="AS155" s="279" t="s">
        <v>632</v>
      </c>
      <c r="AT155" s="279" t="s">
        <v>553</v>
      </c>
      <c r="AU155" s="278" t="s">
        <v>553</v>
      </c>
      <c r="AV155" s="278" t="s">
        <v>554</v>
      </c>
      <c r="AW155" s="278" t="s">
        <v>576</v>
      </c>
      <c r="AX155" s="279" t="s">
        <v>578</v>
      </c>
    </row>
    <row r="156" spans="2:64" s="248" customFormat="1" ht="37.9" customHeight="1">
      <c r="B156" s="304" t="s">
        <v>984</v>
      </c>
      <c r="C156" s="266" t="s">
        <v>102</v>
      </c>
      <c r="D156" s="267" t="s">
        <v>985</v>
      </c>
      <c r="E156" s="268" t="s">
        <v>986</v>
      </c>
      <c r="F156" s="269" t="s">
        <v>125</v>
      </c>
      <c r="G156" s="270">
        <v>5.5</v>
      </c>
      <c r="H156" s="386"/>
      <c r="I156" s="305">
        <f>ROUND(H156*G156,2)</f>
        <v>0</v>
      </c>
      <c r="J156" s="332" t="s">
        <v>584</v>
      </c>
      <c r="K156" s="308"/>
      <c r="L156" s="271" t="s">
        <v>555</v>
      </c>
      <c r="M156" s="250" t="s">
        <v>558</v>
      </c>
      <c r="N156" s="272">
        <v>0.782</v>
      </c>
      <c r="O156" s="272">
        <f>N156*G156</f>
        <v>4.301</v>
      </c>
      <c r="P156" s="272">
        <v>0.0049</v>
      </c>
      <c r="Q156" s="272">
        <f>P156*G156</f>
        <v>0.026949999999999998</v>
      </c>
      <c r="R156" s="272">
        <v>0</v>
      </c>
      <c r="S156" s="273">
        <f>R156*G156</f>
        <v>0</v>
      </c>
      <c r="AQ156" s="274" t="s">
        <v>638</v>
      </c>
      <c r="AS156" s="274" t="s">
        <v>102</v>
      </c>
      <c r="AT156" s="274" t="s">
        <v>553</v>
      </c>
      <c r="AX156" s="247" t="s">
        <v>578</v>
      </c>
      <c r="BD156" s="275">
        <f>IF(M156="základní",I156,0)</f>
        <v>0</v>
      </c>
      <c r="BE156" s="275">
        <f>IF(M156="snížená",I156,0)</f>
        <v>0</v>
      </c>
      <c r="BF156" s="275">
        <f>IF(M156="zákl. přenesená",I156,0)</f>
        <v>0</v>
      </c>
      <c r="BG156" s="275">
        <f>IF(M156="sníž. přenesená",I156,0)</f>
        <v>0</v>
      </c>
      <c r="BH156" s="275">
        <f>IF(M156="nulová",I156,0)</f>
        <v>0</v>
      </c>
      <c r="BI156" s="247" t="s">
        <v>576</v>
      </c>
      <c r="BJ156" s="275">
        <f>ROUND(H156*G156,2)</f>
        <v>0</v>
      </c>
      <c r="BK156" s="247" t="s">
        <v>638</v>
      </c>
      <c r="BL156" s="274" t="s">
        <v>987</v>
      </c>
    </row>
    <row r="157" spans="2:46" s="248" customFormat="1" ht="29.25">
      <c r="B157" s="306"/>
      <c r="C157" s="307" t="s">
        <v>630</v>
      </c>
      <c r="D157" s="308"/>
      <c r="E157" s="309" t="s">
        <v>988</v>
      </c>
      <c r="F157" s="308"/>
      <c r="G157" s="308"/>
      <c r="H157" s="308"/>
      <c r="I157" s="310"/>
      <c r="J157" s="306"/>
      <c r="K157" s="308"/>
      <c r="L157" s="276"/>
      <c r="S157" s="277"/>
      <c r="AS157" s="247" t="s">
        <v>630</v>
      </c>
      <c r="AT157" s="247" t="s">
        <v>553</v>
      </c>
    </row>
    <row r="158" spans="2:64" s="248" customFormat="1" ht="16.5" customHeight="1">
      <c r="B158" s="323" t="s">
        <v>989</v>
      </c>
      <c r="C158" s="286" t="s">
        <v>692</v>
      </c>
      <c r="D158" s="287" t="s">
        <v>990</v>
      </c>
      <c r="E158" s="288" t="s">
        <v>991</v>
      </c>
      <c r="F158" s="289" t="s">
        <v>125</v>
      </c>
      <c r="G158" s="290">
        <v>6.05</v>
      </c>
      <c r="H158" s="387"/>
      <c r="I158" s="324">
        <f>ROUND(H158*G158,2)</f>
        <v>0</v>
      </c>
      <c r="J158" s="333" t="s">
        <v>584</v>
      </c>
      <c r="K158" s="329"/>
      <c r="L158" s="291" t="s">
        <v>555</v>
      </c>
      <c r="M158" s="292" t="s">
        <v>558</v>
      </c>
      <c r="N158" s="272">
        <v>0</v>
      </c>
      <c r="O158" s="272">
        <f>N158*G158</f>
        <v>0</v>
      </c>
      <c r="P158" s="272">
        <v>0.0102</v>
      </c>
      <c r="Q158" s="272">
        <f>P158*G158</f>
        <v>0.06171</v>
      </c>
      <c r="R158" s="272">
        <v>0</v>
      </c>
      <c r="S158" s="273">
        <f>R158*G158</f>
        <v>0</v>
      </c>
      <c r="AQ158" s="274" t="s">
        <v>696</v>
      </c>
      <c r="AS158" s="274" t="s">
        <v>692</v>
      </c>
      <c r="AT158" s="274" t="s">
        <v>553</v>
      </c>
      <c r="AX158" s="247" t="s">
        <v>578</v>
      </c>
      <c r="BD158" s="275">
        <f>IF(M158="základní",I158,0)</f>
        <v>0</v>
      </c>
      <c r="BE158" s="275">
        <f>IF(M158="snížená",I158,0)</f>
        <v>0</v>
      </c>
      <c r="BF158" s="275">
        <f>IF(M158="zákl. přenesená",I158,0)</f>
        <v>0</v>
      </c>
      <c r="BG158" s="275">
        <f>IF(M158="sníž. přenesená",I158,0)</f>
        <v>0</v>
      </c>
      <c r="BH158" s="275">
        <f>IF(M158="nulová",I158,0)</f>
        <v>0</v>
      </c>
      <c r="BI158" s="247" t="s">
        <v>576</v>
      </c>
      <c r="BJ158" s="275">
        <f>ROUND(H158*G158,2)</f>
        <v>0</v>
      </c>
      <c r="BK158" s="247" t="s">
        <v>638</v>
      </c>
      <c r="BL158" s="274" t="s">
        <v>992</v>
      </c>
    </row>
    <row r="159" spans="2:46" s="248" customFormat="1" ht="39">
      <c r="B159" s="306"/>
      <c r="C159" s="307" t="s">
        <v>630</v>
      </c>
      <c r="D159" s="308"/>
      <c r="E159" s="309" t="s">
        <v>993</v>
      </c>
      <c r="F159" s="308"/>
      <c r="G159" s="308"/>
      <c r="H159" s="308"/>
      <c r="I159" s="310"/>
      <c r="J159" s="306"/>
      <c r="K159" s="308"/>
      <c r="L159" s="276"/>
      <c r="S159" s="277"/>
      <c r="AS159" s="247" t="s">
        <v>630</v>
      </c>
      <c r="AT159" s="247" t="s">
        <v>553</v>
      </c>
    </row>
    <row r="160" spans="2:50" s="278" customFormat="1" ht="15">
      <c r="B160" s="311"/>
      <c r="C160" s="307" t="s">
        <v>632</v>
      </c>
      <c r="D160" s="314"/>
      <c r="E160" s="313" t="s">
        <v>994</v>
      </c>
      <c r="F160" s="314"/>
      <c r="G160" s="315">
        <v>6.05</v>
      </c>
      <c r="H160" s="314"/>
      <c r="I160" s="316"/>
      <c r="J160" s="311"/>
      <c r="K160" s="314"/>
      <c r="L160" s="280"/>
      <c r="S160" s="281"/>
      <c r="AS160" s="279" t="s">
        <v>632</v>
      </c>
      <c r="AT160" s="279" t="s">
        <v>553</v>
      </c>
      <c r="AU160" s="278" t="s">
        <v>553</v>
      </c>
      <c r="AV160" s="278" t="s">
        <v>554</v>
      </c>
      <c r="AW160" s="278" t="s">
        <v>576</v>
      </c>
      <c r="AX160" s="279" t="s">
        <v>578</v>
      </c>
    </row>
    <row r="161" spans="2:64" s="248" customFormat="1" ht="37.9" customHeight="1">
      <c r="B161" s="304" t="s">
        <v>995</v>
      </c>
      <c r="C161" s="266" t="s">
        <v>102</v>
      </c>
      <c r="D161" s="267" t="s">
        <v>996</v>
      </c>
      <c r="E161" s="268" t="s">
        <v>997</v>
      </c>
      <c r="F161" s="269" t="s">
        <v>125</v>
      </c>
      <c r="G161" s="270">
        <v>4.8</v>
      </c>
      <c r="H161" s="386"/>
      <c r="I161" s="305">
        <f>ROUND(H161*G161,2)</f>
        <v>0</v>
      </c>
      <c r="J161" s="332" t="s">
        <v>555</v>
      </c>
      <c r="K161" s="308"/>
      <c r="L161" s="271" t="s">
        <v>555</v>
      </c>
      <c r="M161" s="250" t="s">
        <v>558</v>
      </c>
      <c r="N161" s="272">
        <v>0.686</v>
      </c>
      <c r="O161" s="272">
        <f>N161*G161</f>
        <v>3.2928</v>
      </c>
      <c r="P161" s="272">
        <v>0.0053</v>
      </c>
      <c r="Q161" s="272">
        <f>P161*G161</f>
        <v>0.02544</v>
      </c>
      <c r="R161" s="272">
        <v>0</v>
      </c>
      <c r="S161" s="273">
        <f>R161*G161</f>
        <v>0</v>
      </c>
      <c r="AQ161" s="274" t="s">
        <v>638</v>
      </c>
      <c r="AS161" s="274" t="s">
        <v>102</v>
      </c>
      <c r="AT161" s="274" t="s">
        <v>553</v>
      </c>
      <c r="AX161" s="247" t="s">
        <v>578</v>
      </c>
      <c r="BD161" s="275">
        <f>IF(M161="základní",I161,0)</f>
        <v>0</v>
      </c>
      <c r="BE161" s="275">
        <f>IF(M161="snížená",I161,0)</f>
        <v>0</v>
      </c>
      <c r="BF161" s="275">
        <f>IF(M161="zákl. přenesená",I161,0)</f>
        <v>0</v>
      </c>
      <c r="BG161" s="275">
        <f>IF(M161="sníž. přenesená",I161,0)</f>
        <v>0</v>
      </c>
      <c r="BH161" s="275">
        <f>IF(M161="nulová",I161,0)</f>
        <v>0</v>
      </c>
      <c r="BI161" s="247" t="s">
        <v>576</v>
      </c>
      <c r="BJ161" s="275">
        <f>ROUND(H161*G161,2)</f>
        <v>0</v>
      </c>
      <c r="BK161" s="247" t="s">
        <v>638</v>
      </c>
      <c r="BL161" s="274" t="s">
        <v>998</v>
      </c>
    </row>
    <row r="162" spans="2:46" s="248" customFormat="1" ht="19.5">
      <c r="B162" s="306"/>
      <c r="C162" s="307" t="s">
        <v>630</v>
      </c>
      <c r="D162" s="308"/>
      <c r="E162" s="309" t="s">
        <v>999</v>
      </c>
      <c r="F162" s="308"/>
      <c r="G162" s="308"/>
      <c r="H162" s="308"/>
      <c r="I162" s="310"/>
      <c r="J162" s="306"/>
      <c r="K162" s="308"/>
      <c r="L162" s="276"/>
      <c r="S162" s="277"/>
      <c r="AS162" s="247" t="s">
        <v>630</v>
      </c>
      <c r="AT162" s="247" t="s">
        <v>553</v>
      </c>
    </row>
    <row r="163" spans="2:64" s="248" customFormat="1" ht="24.2" customHeight="1">
      <c r="B163" s="323" t="s">
        <v>1000</v>
      </c>
      <c r="C163" s="286" t="s">
        <v>692</v>
      </c>
      <c r="D163" s="287" t="s">
        <v>1001</v>
      </c>
      <c r="E163" s="288" t="s">
        <v>1002</v>
      </c>
      <c r="F163" s="289" t="s">
        <v>125</v>
      </c>
      <c r="G163" s="290">
        <v>5.28</v>
      </c>
      <c r="H163" s="387"/>
      <c r="I163" s="324">
        <f>ROUND(H163*G163,2)</f>
        <v>0</v>
      </c>
      <c r="J163" s="333" t="s">
        <v>584</v>
      </c>
      <c r="K163" s="329"/>
      <c r="L163" s="291" t="s">
        <v>555</v>
      </c>
      <c r="M163" s="292" t="s">
        <v>558</v>
      </c>
      <c r="N163" s="272">
        <v>0</v>
      </c>
      <c r="O163" s="272">
        <f>N163*G163</f>
        <v>0</v>
      </c>
      <c r="P163" s="272">
        <v>0.0117</v>
      </c>
      <c r="Q163" s="272">
        <f>P163*G163</f>
        <v>0.061776000000000005</v>
      </c>
      <c r="R163" s="272">
        <v>0</v>
      </c>
      <c r="S163" s="273">
        <f>R163*G163</f>
        <v>0</v>
      </c>
      <c r="AQ163" s="274" t="s">
        <v>696</v>
      </c>
      <c r="AS163" s="274" t="s">
        <v>692</v>
      </c>
      <c r="AT163" s="274" t="s">
        <v>553</v>
      </c>
      <c r="AX163" s="247" t="s">
        <v>578</v>
      </c>
      <c r="BD163" s="275">
        <f>IF(M163="základní",I163,0)</f>
        <v>0</v>
      </c>
      <c r="BE163" s="275">
        <f>IF(M163="snížená",I163,0)</f>
        <v>0</v>
      </c>
      <c r="BF163" s="275">
        <f>IF(M163="zákl. přenesená",I163,0)</f>
        <v>0</v>
      </c>
      <c r="BG163" s="275">
        <f>IF(M163="sníž. přenesená",I163,0)</f>
        <v>0</v>
      </c>
      <c r="BH163" s="275">
        <f>IF(M163="nulová",I163,0)</f>
        <v>0</v>
      </c>
      <c r="BI163" s="247" t="s">
        <v>576</v>
      </c>
      <c r="BJ163" s="275">
        <f>ROUND(H163*G163,2)</f>
        <v>0</v>
      </c>
      <c r="BK163" s="247" t="s">
        <v>638</v>
      </c>
      <c r="BL163" s="274" t="s">
        <v>1003</v>
      </c>
    </row>
    <row r="164" spans="2:46" s="248" customFormat="1" ht="39">
      <c r="B164" s="306"/>
      <c r="C164" s="307" t="s">
        <v>630</v>
      </c>
      <c r="D164" s="308"/>
      <c r="E164" s="309" t="s">
        <v>1004</v>
      </c>
      <c r="F164" s="308"/>
      <c r="G164" s="308"/>
      <c r="H164" s="308"/>
      <c r="I164" s="310"/>
      <c r="J164" s="306"/>
      <c r="K164" s="308"/>
      <c r="L164" s="276"/>
      <c r="S164" s="277"/>
      <c r="AS164" s="247" t="s">
        <v>630</v>
      </c>
      <c r="AT164" s="247" t="s">
        <v>553</v>
      </c>
    </row>
    <row r="165" spans="2:50" s="278" customFormat="1" ht="15">
      <c r="B165" s="311"/>
      <c r="C165" s="307" t="s">
        <v>632</v>
      </c>
      <c r="D165" s="314"/>
      <c r="E165" s="313" t="s">
        <v>1005</v>
      </c>
      <c r="F165" s="314"/>
      <c r="G165" s="315">
        <v>5.28</v>
      </c>
      <c r="H165" s="314"/>
      <c r="I165" s="316"/>
      <c r="J165" s="311"/>
      <c r="K165" s="314"/>
      <c r="L165" s="280"/>
      <c r="S165" s="281"/>
      <c r="AS165" s="279" t="s">
        <v>632</v>
      </c>
      <c r="AT165" s="279" t="s">
        <v>553</v>
      </c>
      <c r="AU165" s="278" t="s">
        <v>553</v>
      </c>
      <c r="AV165" s="278" t="s">
        <v>554</v>
      </c>
      <c r="AW165" s="278" t="s">
        <v>576</v>
      </c>
      <c r="AX165" s="279" t="s">
        <v>578</v>
      </c>
    </row>
    <row r="166" spans="2:64" s="248" customFormat="1" ht="37.9" customHeight="1">
      <c r="B166" s="304" t="s">
        <v>1006</v>
      </c>
      <c r="C166" s="266" t="s">
        <v>102</v>
      </c>
      <c r="D166" s="267" t="s">
        <v>1007</v>
      </c>
      <c r="E166" s="268" t="s">
        <v>1008</v>
      </c>
      <c r="F166" s="269" t="s">
        <v>35</v>
      </c>
      <c r="G166" s="270">
        <v>15</v>
      </c>
      <c r="H166" s="386"/>
      <c r="I166" s="305">
        <f>ROUND(H166*G166,2)</f>
        <v>0</v>
      </c>
      <c r="J166" s="332" t="s">
        <v>584</v>
      </c>
      <c r="K166" s="308"/>
      <c r="L166" s="271" t="s">
        <v>555</v>
      </c>
      <c r="M166" s="250" t="s">
        <v>558</v>
      </c>
      <c r="N166" s="272">
        <v>0.109</v>
      </c>
      <c r="O166" s="272">
        <f>N166*G166</f>
        <v>1.635</v>
      </c>
      <c r="P166" s="272">
        <v>0.00293</v>
      </c>
      <c r="Q166" s="272">
        <f>P166*G166</f>
        <v>0.043949999999999996</v>
      </c>
      <c r="R166" s="272">
        <v>0</v>
      </c>
      <c r="S166" s="273">
        <f>R166*G166</f>
        <v>0</v>
      </c>
      <c r="AQ166" s="274" t="s">
        <v>638</v>
      </c>
      <c r="AS166" s="274" t="s">
        <v>102</v>
      </c>
      <c r="AT166" s="274" t="s">
        <v>553</v>
      </c>
      <c r="AX166" s="247" t="s">
        <v>578</v>
      </c>
      <c r="BD166" s="275">
        <f>IF(M166="základní",I166,0)</f>
        <v>0</v>
      </c>
      <c r="BE166" s="275">
        <f>IF(M166="snížená",I166,0)</f>
        <v>0</v>
      </c>
      <c r="BF166" s="275">
        <f>IF(M166="zákl. přenesená",I166,0)</f>
        <v>0</v>
      </c>
      <c r="BG166" s="275">
        <f>IF(M166="sníž. přenesená",I166,0)</f>
        <v>0</v>
      </c>
      <c r="BH166" s="275">
        <f>IF(M166="nulová",I166,0)</f>
        <v>0</v>
      </c>
      <c r="BI166" s="247" t="s">
        <v>576</v>
      </c>
      <c r="BJ166" s="275">
        <f>ROUND(H166*G166,2)</f>
        <v>0</v>
      </c>
      <c r="BK166" s="247" t="s">
        <v>638</v>
      </c>
      <c r="BL166" s="274" t="s">
        <v>1009</v>
      </c>
    </row>
    <row r="167" spans="2:64" s="248" customFormat="1" ht="33" customHeight="1">
      <c r="B167" s="304" t="s">
        <v>1010</v>
      </c>
      <c r="C167" s="266" t="s">
        <v>102</v>
      </c>
      <c r="D167" s="267" t="s">
        <v>1011</v>
      </c>
      <c r="E167" s="268" t="s">
        <v>1012</v>
      </c>
      <c r="F167" s="269" t="s">
        <v>125</v>
      </c>
      <c r="G167" s="270">
        <v>117</v>
      </c>
      <c r="H167" s="386"/>
      <c r="I167" s="305">
        <f>ROUND(H167*G167,2)</f>
        <v>0</v>
      </c>
      <c r="J167" s="332" t="s">
        <v>584</v>
      </c>
      <c r="K167" s="308"/>
      <c r="L167" s="271" t="s">
        <v>555</v>
      </c>
      <c r="M167" s="250" t="s">
        <v>558</v>
      </c>
      <c r="N167" s="272">
        <v>0.1</v>
      </c>
      <c r="O167" s="272">
        <f>N167*G167</f>
        <v>11.700000000000001</v>
      </c>
      <c r="P167" s="272">
        <v>0</v>
      </c>
      <c r="Q167" s="272">
        <f>P167*G167</f>
        <v>0</v>
      </c>
      <c r="R167" s="272">
        <v>0</v>
      </c>
      <c r="S167" s="273">
        <f>R167*G167</f>
        <v>0</v>
      </c>
      <c r="AQ167" s="274" t="s">
        <v>638</v>
      </c>
      <c r="AS167" s="274" t="s">
        <v>102</v>
      </c>
      <c r="AT167" s="274" t="s">
        <v>553</v>
      </c>
      <c r="AX167" s="247" t="s">
        <v>578</v>
      </c>
      <c r="BD167" s="275">
        <f>IF(M167="základní",I167,0)</f>
        <v>0</v>
      </c>
      <c r="BE167" s="275">
        <f>IF(M167="snížená",I167,0)</f>
        <v>0</v>
      </c>
      <c r="BF167" s="275">
        <f>IF(M167="zákl. přenesená",I167,0)</f>
        <v>0</v>
      </c>
      <c r="BG167" s="275">
        <f>IF(M167="sníž. přenesená",I167,0)</f>
        <v>0</v>
      </c>
      <c r="BH167" s="275">
        <f>IF(M167="nulová",I167,0)</f>
        <v>0</v>
      </c>
      <c r="BI167" s="247" t="s">
        <v>576</v>
      </c>
      <c r="BJ167" s="275">
        <f>ROUND(H167*G167,2)</f>
        <v>0</v>
      </c>
      <c r="BK167" s="247" t="s">
        <v>638</v>
      </c>
      <c r="BL167" s="274" t="s">
        <v>1013</v>
      </c>
    </row>
    <row r="168" spans="2:64" s="248" customFormat="1" ht="49.15" customHeight="1">
      <c r="B168" s="304" t="s">
        <v>1014</v>
      </c>
      <c r="C168" s="266" t="s">
        <v>102</v>
      </c>
      <c r="D168" s="267" t="s">
        <v>1015</v>
      </c>
      <c r="E168" s="268" t="s">
        <v>1016</v>
      </c>
      <c r="F168" s="269" t="s">
        <v>37</v>
      </c>
      <c r="G168" s="270">
        <v>0.549</v>
      </c>
      <c r="H168" s="386"/>
      <c r="I168" s="305">
        <f>ROUND(H168*G168,2)</f>
        <v>0</v>
      </c>
      <c r="J168" s="332" t="s">
        <v>584</v>
      </c>
      <c r="K168" s="308"/>
      <c r="L168" s="271" t="s">
        <v>555</v>
      </c>
      <c r="M168" s="250" t="s">
        <v>558</v>
      </c>
      <c r="N168" s="272">
        <v>1.265</v>
      </c>
      <c r="O168" s="272">
        <f>N168*G168</f>
        <v>0.694485</v>
      </c>
      <c r="P168" s="272">
        <v>0</v>
      </c>
      <c r="Q168" s="272">
        <f>P168*G168</f>
        <v>0</v>
      </c>
      <c r="R168" s="272">
        <v>0</v>
      </c>
      <c r="S168" s="273">
        <f>R168*G168</f>
        <v>0</v>
      </c>
      <c r="AQ168" s="274" t="s">
        <v>638</v>
      </c>
      <c r="AS168" s="274" t="s">
        <v>102</v>
      </c>
      <c r="AT168" s="274" t="s">
        <v>553</v>
      </c>
      <c r="AX168" s="247" t="s">
        <v>578</v>
      </c>
      <c r="BD168" s="275">
        <f>IF(M168="základní",I168,0)</f>
        <v>0</v>
      </c>
      <c r="BE168" s="275">
        <f>IF(M168="snížená",I168,0)</f>
        <v>0</v>
      </c>
      <c r="BF168" s="275">
        <f>IF(M168="zákl. přenesená",I168,0)</f>
        <v>0</v>
      </c>
      <c r="BG168" s="275">
        <f>IF(M168="sníž. přenesená",I168,0)</f>
        <v>0</v>
      </c>
      <c r="BH168" s="275">
        <f>IF(M168="nulová",I168,0)</f>
        <v>0</v>
      </c>
      <c r="BI168" s="247" t="s">
        <v>576</v>
      </c>
      <c r="BJ168" s="275">
        <f>ROUND(H168*G168,2)</f>
        <v>0</v>
      </c>
      <c r="BK168" s="247" t="s">
        <v>638</v>
      </c>
      <c r="BL168" s="274" t="s">
        <v>1017</v>
      </c>
    </row>
    <row r="169" spans="2:62" s="259" customFormat="1" ht="22.9" customHeight="1">
      <c r="B169" s="297"/>
      <c r="C169" s="298" t="s">
        <v>22</v>
      </c>
      <c r="D169" s="302" t="s">
        <v>1018</v>
      </c>
      <c r="E169" s="302" t="s">
        <v>1019</v>
      </c>
      <c r="F169" s="300"/>
      <c r="G169" s="300"/>
      <c r="H169" s="300"/>
      <c r="I169" s="303">
        <f>BJ169</f>
        <v>0</v>
      </c>
      <c r="J169" s="297"/>
      <c r="K169" s="300"/>
      <c r="L169" s="261"/>
      <c r="O169" s="262">
        <f>O170</f>
        <v>2.451</v>
      </c>
      <c r="Q169" s="262">
        <f>Q170</f>
        <v>0.0017100000000000001</v>
      </c>
      <c r="S169" s="263">
        <f>S170</f>
        <v>0</v>
      </c>
      <c r="AQ169" s="260" t="s">
        <v>553</v>
      </c>
      <c r="AS169" s="264" t="s">
        <v>22</v>
      </c>
      <c r="AT169" s="264" t="s">
        <v>576</v>
      </c>
      <c r="AX169" s="260" t="s">
        <v>578</v>
      </c>
      <c r="BJ169" s="265">
        <f>BJ170</f>
        <v>0</v>
      </c>
    </row>
    <row r="170" spans="2:64" s="248" customFormat="1" ht="24.2" customHeight="1">
      <c r="B170" s="304" t="s">
        <v>1020</v>
      </c>
      <c r="C170" s="266" t="s">
        <v>102</v>
      </c>
      <c r="D170" s="267" t="s">
        <v>1021</v>
      </c>
      <c r="E170" s="268" t="s">
        <v>1022</v>
      </c>
      <c r="F170" s="269" t="s">
        <v>125</v>
      </c>
      <c r="G170" s="270">
        <v>9.5</v>
      </c>
      <c r="H170" s="386"/>
      <c r="I170" s="305">
        <f>ROUND(H170*G170,2)</f>
        <v>0</v>
      </c>
      <c r="J170" s="332" t="s">
        <v>584</v>
      </c>
      <c r="K170" s="308"/>
      <c r="L170" s="271" t="s">
        <v>555</v>
      </c>
      <c r="M170" s="250" t="s">
        <v>558</v>
      </c>
      <c r="N170" s="272">
        <v>0.258</v>
      </c>
      <c r="O170" s="272">
        <f>N170*G170</f>
        <v>2.451</v>
      </c>
      <c r="P170" s="272">
        <v>0.00018</v>
      </c>
      <c r="Q170" s="272">
        <f>P170*G170</f>
        <v>0.0017100000000000001</v>
      </c>
      <c r="R170" s="272">
        <v>0</v>
      </c>
      <c r="S170" s="273">
        <f>R170*G170</f>
        <v>0</v>
      </c>
      <c r="AQ170" s="274" t="s">
        <v>638</v>
      </c>
      <c r="AS170" s="274" t="s">
        <v>102</v>
      </c>
      <c r="AT170" s="274" t="s">
        <v>553</v>
      </c>
      <c r="AX170" s="247" t="s">
        <v>578</v>
      </c>
      <c r="BD170" s="275">
        <f>IF(M170="základní",I170,0)</f>
        <v>0</v>
      </c>
      <c r="BE170" s="275">
        <f>IF(M170="snížená",I170,0)</f>
        <v>0</v>
      </c>
      <c r="BF170" s="275">
        <f>IF(M170="zákl. přenesená",I170,0)</f>
        <v>0</v>
      </c>
      <c r="BG170" s="275">
        <f>IF(M170="sníž. přenesená",I170,0)</f>
        <v>0</v>
      </c>
      <c r="BH170" s="275">
        <f>IF(M170="nulová",I170,0)</f>
        <v>0</v>
      </c>
      <c r="BI170" s="247" t="s">
        <v>576</v>
      </c>
      <c r="BJ170" s="275">
        <f>ROUND(H170*G170,2)</f>
        <v>0</v>
      </c>
      <c r="BK170" s="247" t="s">
        <v>638</v>
      </c>
      <c r="BL170" s="274" t="s">
        <v>1023</v>
      </c>
    </row>
    <row r="171" spans="2:62" s="259" customFormat="1" ht="22.9" customHeight="1">
      <c r="B171" s="297"/>
      <c r="C171" s="298" t="s">
        <v>22</v>
      </c>
      <c r="D171" s="302" t="s">
        <v>1024</v>
      </c>
      <c r="E171" s="302" t="s">
        <v>1025</v>
      </c>
      <c r="F171" s="300"/>
      <c r="G171" s="300"/>
      <c r="H171" s="300"/>
      <c r="I171" s="303">
        <f>BJ171</f>
        <v>0</v>
      </c>
      <c r="J171" s="297"/>
      <c r="K171" s="300"/>
      <c r="L171" s="261"/>
      <c r="O171" s="262">
        <f>SUM(O172:O177)</f>
        <v>163.32350000000002</v>
      </c>
      <c r="Q171" s="262">
        <f>SUM(Q172:Q177)</f>
        <v>0.524515</v>
      </c>
      <c r="S171" s="263">
        <f>SUM(S172:S177)</f>
        <v>0</v>
      </c>
      <c r="AQ171" s="260" t="s">
        <v>553</v>
      </c>
      <c r="AS171" s="264" t="s">
        <v>22</v>
      </c>
      <c r="AT171" s="264" t="s">
        <v>576</v>
      </c>
      <c r="AX171" s="260" t="s">
        <v>578</v>
      </c>
      <c r="BJ171" s="265">
        <f>SUM(BJ172:BJ177)</f>
        <v>0</v>
      </c>
    </row>
    <row r="172" spans="2:64" s="248" customFormat="1" ht="24.2" customHeight="1">
      <c r="B172" s="304" t="s">
        <v>1026</v>
      </c>
      <c r="C172" s="266" t="s">
        <v>102</v>
      </c>
      <c r="D172" s="267" t="s">
        <v>1027</v>
      </c>
      <c r="E172" s="268" t="s">
        <v>1028</v>
      </c>
      <c r="F172" s="269" t="s">
        <v>125</v>
      </c>
      <c r="G172" s="270">
        <v>732</v>
      </c>
      <c r="H172" s="386"/>
      <c r="I172" s="305">
        <f>ROUND(H172*G172,2)</f>
        <v>0</v>
      </c>
      <c r="J172" s="332" t="s">
        <v>584</v>
      </c>
      <c r="K172" s="308"/>
      <c r="L172" s="271" t="s">
        <v>555</v>
      </c>
      <c r="M172" s="250" t="s">
        <v>558</v>
      </c>
      <c r="N172" s="272">
        <v>0.033</v>
      </c>
      <c r="O172" s="272">
        <f>N172*G172</f>
        <v>24.156000000000002</v>
      </c>
      <c r="P172" s="272">
        <v>0.0002</v>
      </c>
      <c r="Q172" s="272">
        <f>P172*G172</f>
        <v>0.1464</v>
      </c>
      <c r="R172" s="272">
        <v>0</v>
      </c>
      <c r="S172" s="273">
        <f>R172*G172</f>
        <v>0</v>
      </c>
      <c r="AQ172" s="274" t="s">
        <v>638</v>
      </c>
      <c r="AS172" s="274" t="s">
        <v>102</v>
      </c>
      <c r="AT172" s="274" t="s">
        <v>553</v>
      </c>
      <c r="AX172" s="247" t="s">
        <v>578</v>
      </c>
      <c r="BD172" s="275">
        <f>IF(M172="základní",I172,0)</f>
        <v>0</v>
      </c>
      <c r="BE172" s="275">
        <f>IF(M172="snížená",I172,0)</f>
        <v>0</v>
      </c>
      <c r="BF172" s="275">
        <f>IF(M172="zákl. přenesená",I172,0)</f>
        <v>0</v>
      </c>
      <c r="BG172" s="275">
        <f>IF(M172="sníž. přenesená",I172,0)</f>
        <v>0</v>
      </c>
      <c r="BH172" s="275">
        <f>IF(M172="nulová",I172,0)</f>
        <v>0</v>
      </c>
      <c r="BI172" s="247" t="s">
        <v>576</v>
      </c>
      <c r="BJ172" s="275">
        <f>ROUND(H172*G172,2)</f>
        <v>0</v>
      </c>
      <c r="BK172" s="247" t="s">
        <v>638</v>
      </c>
      <c r="BL172" s="274" t="s">
        <v>1029</v>
      </c>
    </row>
    <row r="173" spans="2:64" s="248" customFormat="1" ht="37.9" customHeight="1">
      <c r="B173" s="304" t="s">
        <v>1030</v>
      </c>
      <c r="C173" s="266" t="s">
        <v>102</v>
      </c>
      <c r="D173" s="267" t="s">
        <v>1031</v>
      </c>
      <c r="E173" s="268" t="s">
        <v>1032</v>
      </c>
      <c r="F173" s="269" t="s">
        <v>125</v>
      </c>
      <c r="G173" s="270">
        <v>660</v>
      </c>
      <c r="H173" s="386"/>
      <c r="I173" s="305">
        <f>ROUND(H173*G173,2)</f>
        <v>0</v>
      </c>
      <c r="J173" s="332" t="s">
        <v>584</v>
      </c>
      <c r="K173" s="308"/>
      <c r="L173" s="271" t="s">
        <v>555</v>
      </c>
      <c r="M173" s="250" t="s">
        <v>558</v>
      </c>
      <c r="N173" s="272">
        <v>0.104</v>
      </c>
      <c r="O173" s="272">
        <f>N173*G173</f>
        <v>68.64</v>
      </c>
      <c r="P173" s="272">
        <v>0.00026</v>
      </c>
      <c r="Q173" s="272">
        <f>P173*G173</f>
        <v>0.17159999999999997</v>
      </c>
      <c r="R173" s="272">
        <v>0</v>
      </c>
      <c r="S173" s="273">
        <f>R173*G173</f>
        <v>0</v>
      </c>
      <c r="AQ173" s="274" t="s">
        <v>638</v>
      </c>
      <c r="AS173" s="274" t="s">
        <v>102</v>
      </c>
      <c r="AT173" s="274" t="s">
        <v>553</v>
      </c>
      <c r="AX173" s="247" t="s">
        <v>578</v>
      </c>
      <c r="BD173" s="275">
        <f>IF(M173="základní",I173,0)</f>
        <v>0</v>
      </c>
      <c r="BE173" s="275">
        <f>IF(M173="snížená",I173,0)</f>
        <v>0</v>
      </c>
      <c r="BF173" s="275">
        <f>IF(M173="zákl. přenesená",I173,0)</f>
        <v>0</v>
      </c>
      <c r="BG173" s="275">
        <f>IF(M173="sníž. přenesená",I173,0)</f>
        <v>0</v>
      </c>
      <c r="BH173" s="275">
        <f>IF(M173="nulová",I173,0)</f>
        <v>0</v>
      </c>
      <c r="BI173" s="247" t="s">
        <v>576</v>
      </c>
      <c r="BJ173" s="275">
        <f>ROUND(H173*G173,2)</f>
        <v>0</v>
      </c>
      <c r="BK173" s="247" t="s">
        <v>638</v>
      </c>
      <c r="BL173" s="274" t="s">
        <v>1033</v>
      </c>
    </row>
    <row r="174" spans="2:64" s="248" customFormat="1" ht="24.2" customHeight="1">
      <c r="B174" s="304" t="s">
        <v>1034</v>
      </c>
      <c r="C174" s="266" t="s">
        <v>102</v>
      </c>
      <c r="D174" s="267" t="s">
        <v>1035</v>
      </c>
      <c r="E174" s="268" t="s">
        <v>1036</v>
      </c>
      <c r="F174" s="269" t="s">
        <v>125</v>
      </c>
      <c r="G174" s="270">
        <v>15.5</v>
      </c>
      <c r="H174" s="386"/>
      <c r="I174" s="305">
        <f>ROUND(H174*G174,2)</f>
        <v>0</v>
      </c>
      <c r="J174" s="332" t="s">
        <v>584</v>
      </c>
      <c r="K174" s="308"/>
      <c r="L174" s="271" t="s">
        <v>555</v>
      </c>
      <c r="M174" s="250" t="s">
        <v>558</v>
      </c>
      <c r="N174" s="272">
        <v>0.105</v>
      </c>
      <c r="O174" s="272">
        <f>N174*G174</f>
        <v>1.6275</v>
      </c>
      <c r="P174" s="272">
        <v>0.00033</v>
      </c>
      <c r="Q174" s="272">
        <f>P174*G174</f>
        <v>0.005115</v>
      </c>
      <c r="R174" s="272">
        <v>0</v>
      </c>
      <c r="S174" s="273">
        <f>R174*G174</f>
        <v>0</v>
      </c>
      <c r="AQ174" s="274" t="s">
        <v>638</v>
      </c>
      <c r="AS174" s="274" t="s">
        <v>102</v>
      </c>
      <c r="AT174" s="274" t="s">
        <v>553</v>
      </c>
      <c r="AX174" s="247" t="s">
        <v>578</v>
      </c>
      <c r="BD174" s="275">
        <f>IF(M174="základní",I174,0)</f>
        <v>0</v>
      </c>
      <c r="BE174" s="275">
        <f>IF(M174="snížená",I174,0)</f>
        <v>0</v>
      </c>
      <c r="BF174" s="275">
        <f>IF(M174="zákl. přenesená",I174,0)</f>
        <v>0</v>
      </c>
      <c r="BG174" s="275">
        <f>IF(M174="sníž. přenesená",I174,0)</f>
        <v>0</v>
      </c>
      <c r="BH174" s="275">
        <f>IF(M174="nulová",I174,0)</f>
        <v>0</v>
      </c>
      <c r="BI174" s="247" t="s">
        <v>576</v>
      </c>
      <c r="BJ174" s="275">
        <f>ROUND(H174*G174,2)</f>
        <v>0</v>
      </c>
      <c r="BK174" s="247" t="s">
        <v>638</v>
      </c>
      <c r="BL174" s="274" t="s">
        <v>1037</v>
      </c>
    </row>
    <row r="175" spans="2:46" s="248" customFormat="1" ht="19.5">
      <c r="B175" s="306"/>
      <c r="C175" s="307" t="s">
        <v>630</v>
      </c>
      <c r="D175" s="308"/>
      <c r="E175" s="309" t="s">
        <v>1038</v>
      </c>
      <c r="F175" s="308"/>
      <c r="G175" s="308"/>
      <c r="H175" s="308"/>
      <c r="I175" s="310"/>
      <c r="J175" s="306"/>
      <c r="K175" s="308"/>
      <c r="L175" s="276"/>
      <c r="S175" s="277"/>
      <c r="AS175" s="247" t="s">
        <v>630</v>
      </c>
      <c r="AT175" s="247" t="s">
        <v>553</v>
      </c>
    </row>
    <row r="176" spans="2:64" s="248" customFormat="1" ht="24.2" customHeight="1">
      <c r="B176" s="304" t="s">
        <v>1039</v>
      </c>
      <c r="C176" s="266" t="s">
        <v>102</v>
      </c>
      <c r="D176" s="267" t="s">
        <v>1040</v>
      </c>
      <c r="E176" s="268" t="s">
        <v>1041</v>
      </c>
      <c r="F176" s="269" t="s">
        <v>125</v>
      </c>
      <c r="G176" s="270">
        <v>53</v>
      </c>
      <c r="H176" s="386"/>
      <c r="I176" s="305">
        <f>ROUND(H176*G176,2)</f>
        <v>0</v>
      </c>
      <c r="J176" s="332" t="s">
        <v>584</v>
      </c>
      <c r="K176" s="308"/>
      <c r="L176" s="271" t="s">
        <v>555</v>
      </c>
      <c r="M176" s="250" t="s">
        <v>558</v>
      </c>
      <c r="N176" s="272">
        <v>1.3</v>
      </c>
      <c r="O176" s="272">
        <f>N176*G176</f>
        <v>68.9</v>
      </c>
      <c r="P176" s="272">
        <v>0.0038</v>
      </c>
      <c r="Q176" s="272">
        <f>P176*G176</f>
        <v>0.2014</v>
      </c>
      <c r="R176" s="272">
        <v>0</v>
      </c>
      <c r="S176" s="273">
        <f>R176*G176</f>
        <v>0</v>
      </c>
      <c r="AQ176" s="274" t="s">
        <v>638</v>
      </c>
      <c r="AS176" s="274" t="s">
        <v>102</v>
      </c>
      <c r="AT176" s="274" t="s">
        <v>553</v>
      </c>
      <c r="AX176" s="247" t="s">
        <v>578</v>
      </c>
      <c r="BD176" s="275">
        <f>IF(M176="základní",I176,0)</f>
        <v>0</v>
      </c>
      <c r="BE176" s="275">
        <f>IF(M176="snížená",I176,0)</f>
        <v>0</v>
      </c>
      <c r="BF176" s="275">
        <f>IF(M176="zákl. přenesená",I176,0)</f>
        <v>0</v>
      </c>
      <c r="BG176" s="275">
        <f>IF(M176="sníž. přenesená",I176,0)</f>
        <v>0</v>
      </c>
      <c r="BH176" s="275">
        <f>IF(M176="nulová",I176,0)</f>
        <v>0</v>
      </c>
      <c r="BI176" s="247" t="s">
        <v>576</v>
      </c>
      <c r="BJ176" s="275">
        <f>ROUND(H176*G176,2)</f>
        <v>0</v>
      </c>
      <c r="BK176" s="247" t="s">
        <v>638</v>
      </c>
      <c r="BL176" s="274" t="s">
        <v>1042</v>
      </c>
    </row>
    <row r="177" spans="2:46" s="248" customFormat="1" ht="19.5">
      <c r="B177" s="306"/>
      <c r="C177" s="307" t="s">
        <v>630</v>
      </c>
      <c r="D177" s="308"/>
      <c r="E177" s="309" t="s">
        <v>1043</v>
      </c>
      <c r="F177" s="308"/>
      <c r="G177" s="308"/>
      <c r="H177" s="308"/>
      <c r="I177" s="310"/>
      <c r="J177" s="306"/>
      <c r="K177" s="308"/>
      <c r="L177" s="276"/>
      <c r="S177" s="277"/>
      <c r="AS177" s="247" t="s">
        <v>630</v>
      </c>
      <c r="AT177" s="247" t="s">
        <v>553</v>
      </c>
    </row>
    <row r="178" spans="2:62" s="259" customFormat="1" ht="25.9" customHeight="1">
      <c r="B178" s="297"/>
      <c r="C178" s="298" t="s">
        <v>22</v>
      </c>
      <c r="D178" s="299" t="s">
        <v>692</v>
      </c>
      <c r="E178" s="299" t="s">
        <v>1044</v>
      </c>
      <c r="F178" s="300"/>
      <c r="G178" s="300"/>
      <c r="H178" s="300"/>
      <c r="I178" s="301">
        <f>BJ178</f>
        <v>0</v>
      </c>
      <c r="J178" s="297"/>
      <c r="K178" s="300"/>
      <c r="L178" s="261"/>
      <c r="O178" s="262">
        <f>O179</f>
        <v>0.27</v>
      </c>
      <c r="Q178" s="262">
        <f>Q179</f>
        <v>0</v>
      </c>
      <c r="S178" s="263">
        <f>S179</f>
        <v>0</v>
      </c>
      <c r="AQ178" s="260" t="s">
        <v>579</v>
      </c>
      <c r="AS178" s="264" t="s">
        <v>22</v>
      </c>
      <c r="AT178" s="264" t="s">
        <v>577</v>
      </c>
      <c r="AX178" s="260" t="s">
        <v>578</v>
      </c>
      <c r="BJ178" s="265">
        <f>BJ179</f>
        <v>0</v>
      </c>
    </row>
    <row r="179" spans="2:62" s="259" customFormat="1" ht="22.9" customHeight="1">
      <c r="B179" s="297"/>
      <c r="C179" s="298" t="s">
        <v>22</v>
      </c>
      <c r="D179" s="302" t="s">
        <v>1045</v>
      </c>
      <c r="E179" s="302" t="s">
        <v>1046</v>
      </c>
      <c r="F179" s="300"/>
      <c r="G179" s="300"/>
      <c r="H179" s="300"/>
      <c r="I179" s="303">
        <f>BJ179</f>
        <v>0</v>
      </c>
      <c r="J179" s="297"/>
      <c r="K179" s="300"/>
      <c r="L179" s="261"/>
      <c r="O179" s="262">
        <f>O180</f>
        <v>0.27</v>
      </c>
      <c r="Q179" s="262">
        <f>Q180</f>
        <v>0</v>
      </c>
      <c r="S179" s="263">
        <f>S180</f>
        <v>0</v>
      </c>
      <c r="AQ179" s="260" t="s">
        <v>579</v>
      </c>
      <c r="AS179" s="264" t="s">
        <v>22</v>
      </c>
      <c r="AT179" s="264" t="s">
        <v>576</v>
      </c>
      <c r="AX179" s="260" t="s">
        <v>578</v>
      </c>
      <c r="BJ179" s="265">
        <f>BJ180</f>
        <v>0</v>
      </c>
    </row>
    <row r="180" spans="2:64" s="248" customFormat="1" ht="16.5" customHeight="1">
      <c r="B180" s="304" t="s">
        <v>553</v>
      </c>
      <c r="C180" s="266" t="s">
        <v>102</v>
      </c>
      <c r="D180" s="267" t="s">
        <v>1047</v>
      </c>
      <c r="E180" s="268" t="s">
        <v>1048</v>
      </c>
      <c r="F180" s="269" t="s">
        <v>43</v>
      </c>
      <c r="G180" s="270">
        <v>1</v>
      </c>
      <c r="H180" s="386"/>
      <c r="I180" s="305">
        <f>ROUND(H180*G180,2)</f>
        <v>0</v>
      </c>
      <c r="J180" s="332" t="s">
        <v>555</v>
      </c>
      <c r="K180" s="308"/>
      <c r="L180" s="271" t="s">
        <v>555</v>
      </c>
      <c r="M180" s="250" t="s">
        <v>558</v>
      </c>
      <c r="N180" s="272">
        <v>0.27</v>
      </c>
      <c r="O180" s="272">
        <f>N180*G180</f>
        <v>0.27</v>
      </c>
      <c r="P180" s="272">
        <v>0</v>
      </c>
      <c r="Q180" s="272">
        <f>P180*G180</f>
        <v>0</v>
      </c>
      <c r="R180" s="272">
        <v>0</v>
      </c>
      <c r="S180" s="273">
        <f>R180*G180</f>
        <v>0</v>
      </c>
      <c r="AQ180" s="274" t="s">
        <v>614</v>
      </c>
      <c r="AS180" s="274" t="s">
        <v>102</v>
      </c>
      <c r="AT180" s="274" t="s">
        <v>553</v>
      </c>
      <c r="AX180" s="247" t="s">
        <v>578</v>
      </c>
      <c r="BD180" s="275">
        <f>IF(M180="základní",I180,0)</f>
        <v>0</v>
      </c>
      <c r="BE180" s="275">
        <f>IF(M180="snížená",I180,0)</f>
        <v>0</v>
      </c>
      <c r="BF180" s="275">
        <f>IF(M180="zákl. přenesená",I180,0)</f>
        <v>0</v>
      </c>
      <c r="BG180" s="275">
        <f>IF(M180="sníž. přenesená",I180,0)</f>
        <v>0</v>
      </c>
      <c r="BH180" s="275">
        <f>IF(M180="nulová",I180,0)</f>
        <v>0</v>
      </c>
      <c r="BI180" s="247" t="s">
        <v>576</v>
      </c>
      <c r="BJ180" s="275">
        <f>ROUND(H180*G180,2)</f>
        <v>0</v>
      </c>
      <c r="BK180" s="247" t="s">
        <v>614</v>
      </c>
      <c r="BL180" s="274" t="s">
        <v>1049</v>
      </c>
    </row>
    <row r="181" spans="2:62" s="259" customFormat="1" ht="25.9" customHeight="1">
      <c r="B181" s="297"/>
      <c r="C181" s="298" t="s">
        <v>22</v>
      </c>
      <c r="D181" s="299" t="s">
        <v>1050</v>
      </c>
      <c r="E181" s="299" t="s">
        <v>1051</v>
      </c>
      <c r="F181" s="300"/>
      <c r="G181" s="300"/>
      <c r="H181" s="300"/>
      <c r="I181" s="301">
        <f>BJ181</f>
        <v>0</v>
      </c>
      <c r="J181" s="297"/>
      <c r="K181" s="300"/>
      <c r="L181" s="261"/>
      <c r="O181" s="262">
        <f>O182+O184</f>
        <v>0</v>
      </c>
      <c r="Q181" s="262">
        <f>Q182+Q184</f>
        <v>0</v>
      </c>
      <c r="S181" s="263">
        <f>S182+S184</f>
        <v>0</v>
      </c>
      <c r="AQ181" s="260" t="s">
        <v>625</v>
      </c>
      <c r="AS181" s="264" t="s">
        <v>22</v>
      </c>
      <c r="AT181" s="264" t="s">
        <v>577</v>
      </c>
      <c r="AX181" s="260" t="s">
        <v>578</v>
      </c>
      <c r="BJ181" s="265">
        <f>BJ182+BJ184</f>
        <v>0</v>
      </c>
    </row>
    <row r="182" spans="2:62" s="259" customFormat="1" ht="22.9" customHeight="1">
      <c r="B182" s="297"/>
      <c r="C182" s="298" t="s">
        <v>22</v>
      </c>
      <c r="D182" s="302" t="s">
        <v>1052</v>
      </c>
      <c r="E182" s="302" t="s">
        <v>1053</v>
      </c>
      <c r="F182" s="300"/>
      <c r="G182" s="300"/>
      <c r="H182" s="300"/>
      <c r="I182" s="303">
        <f>BJ182</f>
        <v>0</v>
      </c>
      <c r="J182" s="297"/>
      <c r="K182" s="300"/>
      <c r="L182" s="261"/>
      <c r="O182" s="262">
        <f>O183</f>
        <v>0</v>
      </c>
      <c r="Q182" s="262">
        <f>Q183</f>
        <v>0</v>
      </c>
      <c r="S182" s="263">
        <f>S183</f>
        <v>0</v>
      </c>
      <c r="AQ182" s="260" t="s">
        <v>625</v>
      </c>
      <c r="AS182" s="264" t="s">
        <v>22</v>
      </c>
      <c r="AT182" s="264" t="s">
        <v>576</v>
      </c>
      <c r="AX182" s="260" t="s">
        <v>578</v>
      </c>
      <c r="BJ182" s="265">
        <f>BJ183</f>
        <v>0</v>
      </c>
    </row>
    <row r="183" spans="2:64" s="248" customFormat="1" ht="16.5" customHeight="1">
      <c r="B183" s="304" t="s">
        <v>1054</v>
      </c>
      <c r="C183" s="266" t="s">
        <v>102</v>
      </c>
      <c r="D183" s="267" t="s">
        <v>1055</v>
      </c>
      <c r="E183" s="268" t="s">
        <v>1056</v>
      </c>
      <c r="F183" s="269" t="s">
        <v>34</v>
      </c>
      <c r="G183" s="270">
        <v>1</v>
      </c>
      <c r="H183" s="386"/>
      <c r="I183" s="305">
        <f>ROUND(H183*G183,2)</f>
        <v>0</v>
      </c>
      <c r="J183" s="332" t="s">
        <v>584</v>
      </c>
      <c r="K183" s="308"/>
      <c r="L183" s="271" t="s">
        <v>555</v>
      </c>
      <c r="M183" s="250" t="s">
        <v>558</v>
      </c>
      <c r="N183" s="272">
        <v>0</v>
      </c>
      <c r="O183" s="272">
        <f>N183*G183</f>
        <v>0</v>
      </c>
      <c r="P183" s="272">
        <v>0</v>
      </c>
      <c r="Q183" s="272">
        <f>P183*G183</f>
        <v>0</v>
      </c>
      <c r="R183" s="272">
        <v>0</v>
      </c>
      <c r="S183" s="273">
        <f>R183*G183</f>
        <v>0</v>
      </c>
      <c r="AQ183" s="274" t="s">
        <v>1057</v>
      </c>
      <c r="AS183" s="274" t="s">
        <v>102</v>
      </c>
      <c r="AT183" s="274" t="s">
        <v>553</v>
      </c>
      <c r="AX183" s="247" t="s">
        <v>578</v>
      </c>
      <c r="BD183" s="275">
        <f>IF(M183="základní",I183,0)</f>
        <v>0</v>
      </c>
      <c r="BE183" s="275">
        <f>IF(M183="snížená",I183,0)</f>
        <v>0</v>
      </c>
      <c r="BF183" s="275">
        <f>IF(M183="zákl. přenesená",I183,0)</f>
        <v>0</v>
      </c>
      <c r="BG183" s="275">
        <f>IF(M183="sníž. přenesená",I183,0)</f>
        <v>0</v>
      </c>
      <c r="BH183" s="275">
        <f>IF(M183="nulová",I183,0)</f>
        <v>0</v>
      </c>
      <c r="BI183" s="247" t="s">
        <v>576</v>
      </c>
      <c r="BJ183" s="275">
        <f>ROUND(H183*G183,2)</f>
        <v>0</v>
      </c>
      <c r="BK183" s="247" t="s">
        <v>1057</v>
      </c>
      <c r="BL183" s="274" t="s">
        <v>1058</v>
      </c>
    </row>
    <row r="184" spans="2:62" s="259" customFormat="1" ht="22.9" customHeight="1">
      <c r="B184" s="297"/>
      <c r="C184" s="298" t="s">
        <v>22</v>
      </c>
      <c r="D184" s="302" t="s">
        <v>1059</v>
      </c>
      <c r="E184" s="302" t="s">
        <v>38</v>
      </c>
      <c r="F184" s="300"/>
      <c r="G184" s="300"/>
      <c r="H184" s="300"/>
      <c r="I184" s="303">
        <f>BJ184</f>
        <v>0</v>
      </c>
      <c r="J184" s="297"/>
      <c r="K184" s="300"/>
      <c r="L184" s="261"/>
      <c r="O184" s="262">
        <f>O185</f>
        <v>0</v>
      </c>
      <c r="Q184" s="262">
        <f>Q185</f>
        <v>0</v>
      </c>
      <c r="S184" s="263">
        <f>S185</f>
        <v>0</v>
      </c>
      <c r="AQ184" s="260" t="s">
        <v>625</v>
      </c>
      <c r="AS184" s="264" t="s">
        <v>22</v>
      </c>
      <c r="AT184" s="264" t="s">
        <v>576</v>
      </c>
      <c r="AX184" s="260" t="s">
        <v>578</v>
      </c>
      <c r="BJ184" s="265">
        <f>BJ185</f>
        <v>0</v>
      </c>
    </row>
    <row r="185" spans="2:64" s="248" customFormat="1" ht="16.5" customHeight="1" thickBot="1">
      <c r="B185" s="304" t="s">
        <v>1060</v>
      </c>
      <c r="C185" s="266" t="s">
        <v>102</v>
      </c>
      <c r="D185" s="267" t="s">
        <v>1061</v>
      </c>
      <c r="E185" s="268" t="s">
        <v>38</v>
      </c>
      <c r="F185" s="269" t="s">
        <v>34</v>
      </c>
      <c r="G185" s="270">
        <v>1</v>
      </c>
      <c r="H185" s="386"/>
      <c r="I185" s="305">
        <f>ROUND(H185*G185,2)</f>
        <v>0</v>
      </c>
      <c r="J185" s="332" t="s">
        <v>584</v>
      </c>
      <c r="K185" s="308"/>
      <c r="L185" s="293" t="s">
        <v>555</v>
      </c>
      <c r="M185" s="294" t="s">
        <v>558</v>
      </c>
      <c r="N185" s="295">
        <v>0</v>
      </c>
      <c r="O185" s="295">
        <f>N185*G185</f>
        <v>0</v>
      </c>
      <c r="P185" s="295">
        <v>0</v>
      </c>
      <c r="Q185" s="295">
        <f>P185*G185</f>
        <v>0</v>
      </c>
      <c r="R185" s="295">
        <v>0</v>
      </c>
      <c r="S185" s="296">
        <f>R185*G185</f>
        <v>0</v>
      </c>
      <c r="AQ185" s="274" t="s">
        <v>1057</v>
      </c>
      <c r="AS185" s="274" t="s">
        <v>102</v>
      </c>
      <c r="AT185" s="274" t="s">
        <v>553</v>
      </c>
      <c r="AX185" s="247" t="s">
        <v>578</v>
      </c>
      <c r="BD185" s="275">
        <f>IF(M185="základní",I185,0)</f>
        <v>0</v>
      </c>
      <c r="BE185" s="275">
        <f>IF(M185="snížená",I185,0)</f>
        <v>0</v>
      </c>
      <c r="BF185" s="275">
        <f>IF(M185="zákl. přenesená",I185,0)</f>
        <v>0</v>
      </c>
      <c r="BG185" s="275">
        <f>IF(M185="sníž. přenesená",I185,0)</f>
        <v>0</v>
      </c>
      <c r="BH185" s="275">
        <f>IF(M185="nulová",I185,0)</f>
        <v>0</v>
      </c>
      <c r="BI185" s="247" t="s">
        <v>576</v>
      </c>
      <c r="BJ185" s="275">
        <f>ROUND(H185*G185,2)</f>
        <v>0</v>
      </c>
      <c r="BK185" s="247" t="s">
        <v>1057</v>
      </c>
      <c r="BL185" s="274" t="s">
        <v>1062</v>
      </c>
    </row>
    <row r="186" spans="2:62" s="248" customFormat="1" ht="22.9" customHeight="1" thickBot="1" thickTop="1">
      <c r="B186" s="325" t="s">
        <v>16</v>
      </c>
      <c r="C186" s="326"/>
      <c r="D186" s="326"/>
      <c r="E186" s="326"/>
      <c r="F186" s="326"/>
      <c r="G186" s="326"/>
      <c r="H186" s="326"/>
      <c r="I186" s="327">
        <f>BJ186</f>
        <v>0</v>
      </c>
      <c r="J186" s="306"/>
      <c r="K186" s="308"/>
      <c r="L186" s="255"/>
      <c r="M186" s="249"/>
      <c r="N186" s="249"/>
      <c r="O186" s="256">
        <f>O4+O37+O178+O181</f>
        <v>1081.170861</v>
      </c>
      <c r="P186" s="249"/>
      <c r="Q186" s="256">
        <f>Q4+Q37+Q178+Q181</f>
        <v>13.248361</v>
      </c>
      <c r="R186" s="249"/>
      <c r="S186" s="257">
        <f>S4+S37+S178+S181</f>
        <v>52.8691377</v>
      </c>
      <c r="AS186" s="247" t="s">
        <v>22</v>
      </c>
      <c r="AT186" s="247" t="s">
        <v>560</v>
      </c>
      <c r="BJ186" s="258">
        <f>BJ4+BJ37+BJ178+BJ181</f>
        <v>0</v>
      </c>
    </row>
  </sheetData>
  <sheetProtection algorithmName="SHA-512" hashValue="qgBREEqpW7105b/vHwBOxXD7OrzkwNzbYWmrWwdvA/2PjWZp8Eyw/jLCXUaCeuoWD86kuIFyPQ6602ZWfxUvKw==" saltValue="nMMQaW2ck4rl/lJwnE3Ffw==" spinCount="100000" sheet="1" formatColumns="0" formatRows="0" autoFilter="0"/>
  <autoFilter ref="B3:J185"/>
  <mergeCells count="1">
    <mergeCell ref="B2:I2"/>
  </mergeCells>
  <printOptions horizontalCentered="1"/>
  <pageMargins left="0.3937007874015748" right="0.3937007874015748" top="0.5905511811023623" bottom="0.5905511811023623" header="0" footer="0.1968503937007874"/>
  <pageSetup fitToHeight="100" fitToWidth="1" horizontalDpi="600" verticalDpi="600" orientation="portrait" paperSize="9" scale="82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6F450-E1C9-42DF-AEDB-92487167EFAC}">
  <dimension ref="B2:G32"/>
  <sheetViews>
    <sheetView workbookViewId="0" topLeftCell="A1">
      <selection activeCell="G22" sqref="G22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85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5" thickBot="1"/>
    <row r="2" spans="2:7" ht="39.95" customHeight="1" thickBot="1">
      <c r="B2" s="423" t="s">
        <v>164</v>
      </c>
      <c r="C2" s="424"/>
      <c r="D2" s="424"/>
      <c r="E2" s="424"/>
      <c r="F2" s="424"/>
      <c r="G2" s="425"/>
    </row>
    <row r="3" spans="2:7" ht="30.75" thickBot="1">
      <c r="B3" s="88" t="s">
        <v>27</v>
      </c>
      <c r="C3" s="89" t="s">
        <v>17</v>
      </c>
      <c r="D3" s="90" t="s">
        <v>28</v>
      </c>
      <c r="E3" s="121" t="s">
        <v>29</v>
      </c>
      <c r="F3" s="91" t="s">
        <v>30</v>
      </c>
      <c r="G3" s="92" t="s">
        <v>31</v>
      </c>
    </row>
    <row r="4" spans="2:7" ht="28.5">
      <c r="B4" s="93"/>
      <c r="C4" s="94" t="s">
        <v>32</v>
      </c>
      <c r="D4" s="95"/>
      <c r="E4" s="122"/>
      <c r="F4" s="96"/>
      <c r="G4" s="97"/>
    </row>
    <row r="5" spans="2:7" ht="28.5">
      <c r="B5" s="98"/>
      <c r="C5" s="54" t="s">
        <v>162</v>
      </c>
      <c r="D5" s="99"/>
      <c r="E5" s="123"/>
      <c r="F5" s="100"/>
      <c r="G5" s="101"/>
    </row>
    <row r="6" spans="2:7" ht="15">
      <c r="B6" s="102" t="s">
        <v>42</v>
      </c>
      <c r="C6" s="103" t="s">
        <v>104</v>
      </c>
      <c r="D6" s="104"/>
      <c r="E6" s="105"/>
      <c r="F6" s="105"/>
      <c r="G6" s="110"/>
    </row>
    <row r="7" spans="2:7" ht="28.5">
      <c r="B7" s="127" t="s">
        <v>45</v>
      </c>
      <c r="C7" s="145" t="s">
        <v>167</v>
      </c>
      <c r="D7" s="141" t="s">
        <v>33</v>
      </c>
      <c r="E7" s="162">
        <v>2</v>
      </c>
      <c r="F7" s="388"/>
      <c r="G7" s="101">
        <f aca="true" t="shared" si="0" ref="G7:G17">E7*F7</f>
        <v>0</v>
      </c>
    </row>
    <row r="8" spans="2:7" ht="28.5">
      <c r="B8" s="127" t="s">
        <v>46</v>
      </c>
      <c r="C8" s="145" t="s">
        <v>172</v>
      </c>
      <c r="D8" s="141" t="s">
        <v>33</v>
      </c>
      <c r="E8" s="162">
        <v>3</v>
      </c>
      <c r="F8" s="388"/>
      <c r="G8" s="101">
        <f t="shared" si="0"/>
        <v>0</v>
      </c>
    </row>
    <row r="9" spans="2:7" ht="15">
      <c r="B9" s="127" t="s">
        <v>49</v>
      </c>
      <c r="C9" s="145" t="s">
        <v>168</v>
      </c>
      <c r="D9" s="141" t="s">
        <v>33</v>
      </c>
      <c r="E9" s="162">
        <v>1</v>
      </c>
      <c r="F9" s="388"/>
      <c r="G9" s="101">
        <f t="shared" si="0"/>
        <v>0</v>
      </c>
    </row>
    <row r="10" spans="2:7" ht="28.5">
      <c r="B10" s="127" t="s">
        <v>48</v>
      </c>
      <c r="C10" s="145" t="s">
        <v>169</v>
      </c>
      <c r="D10" s="141" t="s">
        <v>33</v>
      </c>
      <c r="E10" s="162">
        <v>3</v>
      </c>
      <c r="F10" s="388"/>
      <c r="G10" s="101">
        <f t="shared" si="0"/>
        <v>0</v>
      </c>
    </row>
    <row r="11" spans="2:7" ht="15">
      <c r="B11" s="127" t="s">
        <v>50</v>
      </c>
      <c r="C11" s="145" t="s">
        <v>486</v>
      </c>
      <c r="D11" s="141" t="s">
        <v>33</v>
      </c>
      <c r="E11" s="162">
        <v>3</v>
      </c>
      <c r="F11" s="388"/>
      <c r="G11" s="101">
        <f t="shared" si="0"/>
        <v>0</v>
      </c>
    </row>
    <row r="12" spans="2:7" ht="15">
      <c r="B12" s="127" t="s">
        <v>51</v>
      </c>
      <c r="C12" s="145" t="s">
        <v>114</v>
      </c>
      <c r="D12" s="141" t="s">
        <v>33</v>
      </c>
      <c r="E12" s="162">
        <v>2</v>
      </c>
      <c r="F12" s="388"/>
      <c r="G12" s="101">
        <f t="shared" si="0"/>
        <v>0</v>
      </c>
    </row>
    <row r="13" spans="2:7" ht="15">
      <c r="B13" s="127" t="s">
        <v>52</v>
      </c>
      <c r="C13" s="145" t="s">
        <v>115</v>
      </c>
      <c r="D13" s="141" t="s">
        <v>33</v>
      </c>
      <c r="E13" s="162">
        <v>2</v>
      </c>
      <c r="F13" s="388"/>
      <c r="G13" s="101">
        <f t="shared" si="0"/>
        <v>0</v>
      </c>
    </row>
    <row r="14" spans="2:7" ht="15">
      <c r="B14" s="127" t="s">
        <v>47</v>
      </c>
      <c r="C14" s="145" t="s">
        <v>485</v>
      </c>
      <c r="D14" s="141" t="s">
        <v>33</v>
      </c>
      <c r="E14" s="162">
        <v>3</v>
      </c>
      <c r="F14" s="388"/>
      <c r="G14" s="101">
        <f t="shared" si="0"/>
        <v>0</v>
      </c>
    </row>
    <row r="15" spans="2:7" ht="15">
      <c r="B15" s="127" t="s">
        <v>53</v>
      </c>
      <c r="C15" s="145" t="s">
        <v>165</v>
      </c>
      <c r="D15" s="141" t="s">
        <v>33</v>
      </c>
      <c r="E15" s="162">
        <v>3</v>
      </c>
      <c r="F15" s="388"/>
      <c r="G15" s="101">
        <f aca="true" t="shared" si="1" ref="G15">E15*F15</f>
        <v>0</v>
      </c>
    </row>
    <row r="16" spans="2:7" ht="15">
      <c r="B16" s="127" t="s">
        <v>54</v>
      </c>
      <c r="C16" s="146" t="s">
        <v>170</v>
      </c>
      <c r="D16" s="141" t="s">
        <v>33</v>
      </c>
      <c r="E16" s="162">
        <v>2</v>
      </c>
      <c r="F16" s="389"/>
      <c r="G16" s="101">
        <f t="shared" si="0"/>
        <v>0</v>
      </c>
    </row>
    <row r="17" spans="2:7" ht="15">
      <c r="B17" s="127" t="s">
        <v>55</v>
      </c>
      <c r="C17" s="146" t="s">
        <v>171</v>
      </c>
      <c r="D17" s="141" t="s">
        <v>33</v>
      </c>
      <c r="E17" s="162">
        <v>7</v>
      </c>
      <c r="F17" s="389"/>
      <c r="G17" s="101">
        <f t="shared" si="0"/>
        <v>0</v>
      </c>
    </row>
    <row r="18" spans="2:7" ht="28.5">
      <c r="B18" s="127" t="s">
        <v>56</v>
      </c>
      <c r="C18" s="146" t="s">
        <v>516</v>
      </c>
      <c r="D18" s="141" t="s">
        <v>33</v>
      </c>
      <c r="E18" s="162">
        <v>3</v>
      </c>
      <c r="F18" s="389"/>
      <c r="G18" s="101">
        <f aca="true" t="shared" si="2" ref="G18:G20">E18*F18</f>
        <v>0</v>
      </c>
    </row>
    <row r="19" spans="2:7" ht="15">
      <c r="B19" s="127" t="s">
        <v>59</v>
      </c>
      <c r="C19" s="243" t="s">
        <v>517</v>
      </c>
      <c r="D19" s="141" t="s">
        <v>33</v>
      </c>
      <c r="E19" s="162">
        <v>1</v>
      </c>
      <c r="F19" s="389"/>
      <c r="G19" s="101">
        <f aca="true" t="shared" si="3" ref="G19">E19*F19</f>
        <v>0</v>
      </c>
    </row>
    <row r="20" spans="2:7" ht="15">
      <c r="B20" s="127" t="s">
        <v>60</v>
      </c>
      <c r="C20" s="61" t="s">
        <v>76</v>
      </c>
      <c r="D20" s="111" t="s">
        <v>34</v>
      </c>
      <c r="E20" s="163">
        <f>SUM(E7:E18)</f>
        <v>34</v>
      </c>
      <c r="F20" s="390"/>
      <c r="G20" s="112">
        <f t="shared" si="2"/>
        <v>0</v>
      </c>
    </row>
    <row r="21" spans="2:7" ht="15" thickBot="1">
      <c r="B21" s="127" t="s">
        <v>518</v>
      </c>
      <c r="C21" s="61" t="s">
        <v>173</v>
      </c>
      <c r="D21" s="111" t="s">
        <v>37</v>
      </c>
      <c r="E21" s="163">
        <v>0.6</v>
      </c>
      <c r="F21" s="390"/>
      <c r="G21" s="112">
        <f aca="true" t="shared" si="4" ref="G21">E21*F21</f>
        <v>0</v>
      </c>
    </row>
    <row r="22" spans="2:7" ht="16.5" thickBot="1" thickTop="1">
      <c r="B22" s="113" t="s">
        <v>16</v>
      </c>
      <c r="C22" s="114"/>
      <c r="D22" s="114"/>
      <c r="E22" s="125"/>
      <c r="F22" s="115"/>
      <c r="G22" s="116">
        <f>SUM(G7:G21)</f>
        <v>0</v>
      </c>
    </row>
    <row r="23" spans="6:7" ht="15">
      <c r="F23" s="85"/>
      <c r="G23" s="85"/>
    </row>
    <row r="24" spans="6:7" ht="15">
      <c r="F24" s="85"/>
      <c r="G24" s="85"/>
    </row>
    <row r="25" spans="6:7" ht="15">
      <c r="F25" s="85"/>
      <c r="G25" s="85"/>
    </row>
    <row r="26" spans="6:7" ht="15">
      <c r="F26" s="85"/>
      <c r="G26" s="85"/>
    </row>
    <row r="27" spans="6:7" ht="15">
      <c r="F27" s="85"/>
      <c r="G27" s="85"/>
    </row>
    <row r="28" spans="6:7" ht="15">
      <c r="F28" s="85"/>
      <c r="G28" s="85"/>
    </row>
    <row r="29" spans="6:7" ht="15">
      <c r="F29" s="85"/>
      <c r="G29" s="85"/>
    </row>
    <row r="30" spans="6:7" ht="15">
      <c r="F30" s="85"/>
      <c r="G30" s="85"/>
    </row>
    <row r="31" spans="6:7" ht="15">
      <c r="F31" s="85"/>
      <c r="G31" s="85"/>
    </row>
    <row r="32" spans="6:7" ht="15">
      <c r="F32" s="85"/>
      <c r="G32" s="85"/>
    </row>
    <row r="33" s="85" customFormat="1" ht="15"/>
    <row r="34" s="85" customFormat="1" ht="15"/>
    <row r="35" s="85" customFormat="1" ht="15"/>
    <row r="36" s="85" customFormat="1" ht="15"/>
    <row r="37" s="85" customFormat="1" ht="15"/>
    <row r="38" s="85" customFormat="1" ht="15"/>
    <row r="39" s="85" customFormat="1" ht="15"/>
    <row r="40" s="85" customFormat="1" ht="15"/>
    <row r="41" s="85" customFormat="1" ht="15"/>
    <row r="42" s="85" customFormat="1" ht="15"/>
    <row r="43" s="85" customFormat="1" ht="15"/>
    <row r="44" s="85" customFormat="1" ht="15"/>
    <row r="45" s="85" customFormat="1" ht="15"/>
    <row r="46" s="85" customFormat="1" ht="15"/>
  </sheetData>
  <sheetProtection algorithmName="SHA-512" hashValue="GDJMT3H+44fN2+jjBli6z9KDHbNrOmXn4YbS+Dx9ElF/FDIZv4kPl3YMvry79QLsv+MOoNBQ5PZoGTfzhoxX5g==" saltValue="GhDhv2LHhk9eI9OfaLOimw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57FFE-B314-42AD-97BE-FA04B22D719F}">
  <dimension ref="B2:J136"/>
  <sheetViews>
    <sheetView workbookViewId="0" topLeftCell="A1">
      <selection activeCell="I2" sqref="I2"/>
    </sheetView>
  </sheetViews>
  <sheetFormatPr defaultColWidth="9.140625" defaultRowHeight="15"/>
  <cols>
    <col min="1" max="1" width="2.7109375" style="85" customWidth="1"/>
    <col min="2" max="2" width="4.7109375" style="85" customWidth="1"/>
    <col min="3" max="3" width="14.7109375" style="85" customWidth="1"/>
    <col min="4" max="4" width="70.7109375" style="85" customWidth="1"/>
    <col min="5" max="5" width="6.7109375" style="86" customWidth="1"/>
    <col min="6" max="7" width="12.7109375" style="87" customWidth="1"/>
    <col min="8" max="9" width="12.7109375" style="85" customWidth="1"/>
    <col min="10" max="10" width="15.7109375" style="85" customWidth="1"/>
    <col min="11" max="16384" width="9.140625" style="85" customWidth="1"/>
  </cols>
  <sheetData>
    <row r="1" ht="15" thickBot="1"/>
    <row r="2" spans="2:8" ht="39.95" customHeight="1">
      <c r="B2" s="426" t="s">
        <v>228</v>
      </c>
      <c r="C2" s="427"/>
      <c r="D2" s="427"/>
      <c r="E2" s="427"/>
      <c r="F2" s="427"/>
      <c r="G2" s="427"/>
      <c r="H2" s="428"/>
    </row>
    <row r="3" spans="2:10" ht="15">
      <c r="B3" s="372" t="s">
        <v>1063</v>
      </c>
      <c r="C3" s="373" t="s">
        <v>1064</v>
      </c>
      <c r="D3" s="373" t="s">
        <v>1065</v>
      </c>
      <c r="E3" s="374" t="s">
        <v>28</v>
      </c>
      <c r="F3" s="374" t="s">
        <v>565</v>
      </c>
      <c r="G3" s="375" t="s">
        <v>1066</v>
      </c>
      <c r="H3" s="376" t="s">
        <v>1067</v>
      </c>
      <c r="I3" s="350" t="s">
        <v>1107</v>
      </c>
      <c r="J3" s="347" t="s">
        <v>1112</v>
      </c>
    </row>
    <row r="4" spans="2:10" ht="15">
      <c r="B4" s="353" t="s">
        <v>1068</v>
      </c>
      <c r="C4" s="334" t="s">
        <v>1069</v>
      </c>
      <c r="D4" s="335" t="s">
        <v>1070</v>
      </c>
      <c r="E4" s="336"/>
      <c r="F4" s="337"/>
      <c r="G4" s="338"/>
      <c r="H4" s="354">
        <f>SUMIF(AH5:AH30,"&lt;&gt;NOR",H5:H30)</f>
        <v>0</v>
      </c>
      <c r="I4" s="338"/>
      <c r="J4" s="338"/>
    </row>
    <row r="5" spans="2:10" ht="15">
      <c r="B5" s="355">
        <v>1</v>
      </c>
      <c r="C5" s="356" t="s">
        <v>1071</v>
      </c>
      <c r="D5" s="357" t="s">
        <v>174</v>
      </c>
      <c r="E5" s="358" t="s">
        <v>35</v>
      </c>
      <c r="F5" s="359">
        <v>28.5</v>
      </c>
      <c r="G5" s="391"/>
      <c r="H5" s="360">
        <f>ROUND(F5*G5,2)</f>
        <v>0</v>
      </c>
      <c r="I5" s="351" t="s">
        <v>1108</v>
      </c>
      <c r="J5" s="339" t="s">
        <v>1109</v>
      </c>
    </row>
    <row r="6" spans="2:10" ht="15">
      <c r="B6" s="361"/>
      <c r="C6" s="362"/>
      <c r="D6" s="432" t="s">
        <v>1072</v>
      </c>
      <c r="E6" s="433"/>
      <c r="F6" s="433"/>
      <c r="G6" s="433"/>
      <c r="H6" s="434"/>
      <c r="I6" s="345"/>
      <c r="J6" s="345"/>
    </row>
    <row r="7" spans="2:10" ht="15">
      <c r="B7" s="361"/>
      <c r="C7" s="362"/>
      <c r="D7" s="429" t="s">
        <v>1073</v>
      </c>
      <c r="E7" s="430"/>
      <c r="F7" s="430"/>
      <c r="G7" s="430"/>
      <c r="H7" s="431"/>
      <c r="I7" s="345"/>
      <c r="J7" s="345"/>
    </row>
    <row r="8" spans="2:10" ht="15">
      <c r="B8" s="355">
        <v>2</v>
      </c>
      <c r="C8" s="356" t="s">
        <v>1074</v>
      </c>
      <c r="D8" s="357" t="s">
        <v>175</v>
      </c>
      <c r="E8" s="358" t="s">
        <v>35</v>
      </c>
      <c r="F8" s="359">
        <v>4</v>
      </c>
      <c r="G8" s="391"/>
      <c r="H8" s="360">
        <f>ROUND(F8*G8,2)</f>
        <v>0</v>
      </c>
      <c r="I8" s="351" t="s">
        <v>1108</v>
      </c>
      <c r="J8" s="339" t="s">
        <v>1109</v>
      </c>
    </row>
    <row r="9" spans="2:10" ht="15">
      <c r="B9" s="361"/>
      <c r="C9" s="362"/>
      <c r="D9" s="432" t="s">
        <v>1072</v>
      </c>
      <c r="E9" s="433"/>
      <c r="F9" s="433"/>
      <c r="G9" s="433"/>
      <c r="H9" s="434"/>
      <c r="I9" s="345"/>
      <c r="J9" s="345"/>
    </row>
    <row r="10" spans="2:10" ht="15">
      <c r="B10" s="361"/>
      <c r="C10" s="362"/>
      <c r="D10" s="429" t="s">
        <v>1073</v>
      </c>
      <c r="E10" s="430"/>
      <c r="F10" s="430"/>
      <c r="G10" s="430"/>
      <c r="H10" s="431"/>
      <c r="I10" s="345"/>
      <c r="J10" s="345"/>
    </row>
    <row r="11" spans="2:10" ht="15">
      <c r="B11" s="355">
        <v>3</v>
      </c>
      <c r="C11" s="356" t="s">
        <v>1075</v>
      </c>
      <c r="D11" s="357" t="s">
        <v>176</v>
      </c>
      <c r="E11" s="358" t="s">
        <v>35</v>
      </c>
      <c r="F11" s="359">
        <v>17</v>
      </c>
      <c r="G11" s="391"/>
      <c r="H11" s="360">
        <f>ROUND(F11*G11,2)</f>
        <v>0</v>
      </c>
      <c r="I11" s="351" t="s">
        <v>1108</v>
      </c>
      <c r="J11" s="339" t="s">
        <v>1109</v>
      </c>
    </row>
    <row r="12" spans="2:10" ht="15">
      <c r="B12" s="361"/>
      <c r="C12" s="362"/>
      <c r="D12" s="432" t="s">
        <v>1076</v>
      </c>
      <c r="E12" s="433"/>
      <c r="F12" s="433"/>
      <c r="G12" s="433"/>
      <c r="H12" s="434"/>
      <c r="I12" s="345"/>
      <c r="J12" s="345"/>
    </row>
    <row r="13" spans="2:10" ht="15">
      <c r="B13" s="361"/>
      <c r="C13" s="362"/>
      <c r="D13" s="429" t="s">
        <v>1077</v>
      </c>
      <c r="E13" s="430"/>
      <c r="F13" s="430"/>
      <c r="G13" s="430"/>
      <c r="H13" s="431"/>
      <c r="I13" s="345"/>
      <c r="J13" s="345"/>
    </row>
    <row r="14" spans="2:10" ht="15">
      <c r="B14" s="355">
        <v>4</v>
      </c>
      <c r="C14" s="356" t="s">
        <v>1078</v>
      </c>
      <c r="D14" s="357" t="s">
        <v>177</v>
      </c>
      <c r="E14" s="358" t="s">
        <v>35</v>
      </c>
      <c r="F14" s="359">
        <v>9.5</v>
      </c>
      <c r="G14" s="391"/>
      <c r="H14" s="360">
        <f>ROUND(F14*G14,2)</f>
        <v>0</v>
      </c>
      <c r="I14" s="351" t="s">
        <v>1108</v>
      </c>
      <c r="J14" s="339" t="s">
        <v>1109</v>
      </c>
    </row>
    <row r="15" spans="2:10" ht="15">
      <c r="B15" s="361"/>
      <c r="C15" s="362"/>
      <c r="D15" s="432" t="s">
        <v>1079</v>
      </c>
      <c r="E15" s="433"/>
      <c r="F15" s="433"/>
      <c r="G15" s="433"/>
      <c r="H15" s="434"/>
      <c r="I15" s="345"/>
      <c r="J15" s="345"/>
    </row>
    <row r="16" spans="2:10" ht="15">
      <c r="B16" s="361"/>
      <c r="C16" s="362"/>
      <c r="D16" s="429" t="s">
        <v>1080</v>
      </c>
      <c r="E16" s="430"/>
      <c r="F16" s="430"/>
      <c r="G16" s="430"/>
      <c r="H16" s="431"/>
      <c r="I16" s="345"/>
      <c r="J16" s="345"/>
    </row>
    <row r="17" spans="2:10" ht="15">
      <c r="B17" s="361"/>
      <c r="C17" s="362"/>
      <c r="D17" s="429" t="s">
        <v>1081</v>
      </c>
      <c r="E17" s="430"/>
      <c r="F17" s="430"/>
      <c r="G17" s="430"/>
      <c r="H17" s="431"/>
      <c r="I17" s="345"/>
      <c r="J17" s="345"/>
    </row>
    <row r="18" spans="2:10" ht="15">
      <c r="B18" s="355">
        <v>5</v>
      </c>
      <c r="C18" s="356" t="s">
        <v>1082</v>
      </c>
      <c r="D18" s="357" t="s">
        <v>178</v>
      </c>
      <c r="E18" s="358" t="s">
        <v>35</v>
      </c>
      <c r="F18" s="359">
        <v>3.5</v>
      </c>
      <c r="G18" s="391"/>
      <c r="H18" s="360">
        <f>ROUND(F18*G18,2)</f>
        <v>0</v>
      </c>
      <c r="I18" s="351" t="s">
        <v>1108</v>
      </c>
      <c r="J18" s="339" t="s">
        <v>1109</v>
      </c>
    </row>
    <row r="19" spans="2:10" ht="15">
      <c r="B19" s="361"/>
      <c r="C19" s="362"/>
      <c r="D19" s="432" t="s">
        <v>1083</v>
      </c>
      <c r="E19" s="433"/>
      <c r="F19" s="433"/>
      <c r="G19" s="433"/>
      <c r="H19" s="434"/>
      <c r="I19" s="345"/>
      <c r="J19" s="345"/>
    </row>
    <row r="20" spans="2:10" ht="15">
      <c r="B20" s="361"/>
      <c r="C20" s="362"/>
      <c r="D20" s="429" t="s">
        <v>1080</v>
      </c>
      <c r="E20" s="430"/>
      <c r="F20" s="430"/>
      <c r="G20" s="430"/>
      <c r="H20" s="431"/>
      <c r="I20" s="345"/>
      <c r="J20" s="345"/>
    </row>
    <row r="21" spans="2:10" ht="15">
      <c r="B21" s="361"/>
      <c r="C21" s="362"/>
      <c r="D21" s="429" t="s">
        <v>1081</v>
      </c>
      <c r="E21" s="430"/>
      <c r="F21" s="430"/>
      <c r="G21" s="430"/>
      <c r="H21" s="431"/>
      <c r="I21" s="345"/>
      <c r="J21" s="345"/>
    </row>
    <row r="22" spans="2:10" ht="33.75">
      <c r="B22" s="363">
        <v>6</v>
      </c>
      <c r="C22" s="340" t="s">
        <v>1084</v>
      </c>
      <c r="D22" s="341" t="s">
        <v>179</v>
      </c>
      <c r="E22" s="342" t="s">
        <v>43</v>
      </c>
      <c r="F22" s="343">
        <v>3</v>
      </c>
      <c r="G22" s="392"/>
      <c r="H22" s="364">
        <f>ROUND(F22*G22,2)</f>
        <v>0</v>
      </c>
      <c r="I22" s="352" t="s">
        <v>1108</v>
      </c>
      <c r="J22" s="344" t="s">
        <v>1109</v>
      </c>
    </row>
    <row r="23" spans="2:10" ht="15">
      <c r="B23" s="363">
        <v>7</v>
      </c>
      <c r="C23" s="340" t="s">
        <v>1085</v>
      </c>
      <c r="D23" s="341" t="s">
        <v>180</v>
      </c>
      <c r="E23" s="342" t="s">
        <v>43</v>
      </c>
      <c r="F23" s="343">
        <v>2</v>
      </c>
      <c r="G23" s="392"/>
      <c r="H23" s="364">
        <f>ROUND(F23*G23,2)</f>
        <v>0</v>
      </c>
      <c r="I23" s="352"/>
      <c r="J23" s="344" t="s">
        <v>1110</v>
      </c>
    </row>
    <row r="24" spans="2:10" ht="15">
      <c r="B24" s="363">
        <v>8</v>
      </c>
      <c r="C24" s="340" t="s">
        <v>1086</v>
      </c>
      <c r="D24" s="341" t="s">
        <v>181</v>
      </c>
      <c r="E24" s="342" t="s">
        <v>43</v>
      </c>
      <c r="F24" s="343">
        <v>3</v>
      </c>
      <c r="G24" s="392"/>
      <c r="H24" s="364">
        <f>ROUND(F24*G24,2)</f>
        <v>0</v>
      </c>
      <c r="I24" s="352"/>
      <c r="J24" s="344" t="s">
        <v>1110</v>
      </c>
    </row>
    <row r="25" spans="2:10" ht="15">
      <c r="B25" s="363">
        <v>9</v>
      </c>
      <c r="C25" s="340" t="s">
        <v>1087</v>
      </c>
      <c r="D25" s="341" t="s">
        <v>182</v>
      </c>
      <c r="E25" s="342" t="s">
        <v>43</v>
      </c>
      <c r="F25" s="343">
        <v>19</v>
      </c>
      <c r="G25" s="392"/>
      <c r="H25" s="364">
        <f>ROUND(F25*G25,2)</f>
        <v>0</v>
      </c>
      <c r="I25" s="352"/>
      <c r="J25" s="344" t="s">
        <v>1110</v>
      </c>
    </row>
    <row r="26" spans="2:10" ht="15">
      <c r="B26" s="355">
        <v>10</v>
      </c>
      <c r="C26" s="356" t="s">
        <v>1088</v>
      </c>
      <c r="D26" s="357" t="s">
        <v>183</v>
      </c>
      <c r="E26" s="358" t="s">
        <v>37</v>
      </c>
      <c r="F26" s="359">
        <v>0.05751</v>
      </c>
      <c r="G26" s="391"/>
      <c r="H26" s="360">
        <f>ROUND(F26*G26,2)</f>
        <v>0</v>
      </c>
      <c r="I26" s="351" t="s">
        <v>1108</v>
      </c>
      <c r="J26" s="339" t="s">
        <v>1109</v>
      </c>
    </row>
    <row r="27" spans="2:10" ht="15">
      <c r="B27" s="361"/>
      <c r="C27" s="362"/>
      <c r="D27" s="432" t="s">
        <v>1089</v>
      </c>
      <c r="E27" s="433"/>
      <c r="F27" s="433"/>
      <c r="G27" s="433"/>
      <c r="H27" s="434"/>
      <c r="I27" s="345"/>
      <c r="J27" s="345"/>
    </row>
    <row r="28" spans="2:10" ht="15">
      <c r="B28" s="361"/>
      <c r="C28" s="362"/>
      <c r="D28" s="365" t="s">
        <v>1090</v>
      </c>
      <c r="E28" s="366"/>
      <c r="F28" s="367"/>
      <c r="G28" s="346"/>
      <c r="H28" s="368"/>
      <c r="I28" s="345"/>
      <c r="J28" s="345"/>
    </row>
    <row r="29" spans="2:10" ht="15">
      <c r="B29" s="361"/>
      <c r="C29" s="362"/>
      <c r="D29" s="365" t="s">
        <v>1091</v>
      </c>
      <c r="E29" s="366"/>
      <c r="F29" s="367"/>
      <c r="G29" s="346"/>
      <c r="H29" s="368"/>
      <c r="I29" s="345"/>
      <c r="J29" s="345"/>
    </row>
    <row r="30" spans="2:10" ht="15">
      <c r="B30" s="361"/>
      <c r="C30" s="362"/>
      <c r="D30" s="365" t="s">
        <v>1092</v>
      </c>
      <c r="E30" s="366"/>
      <c r="F30" s="367">
        <v>0.05751</v>
      </c>
      <c r="G30" s="346"/>
      <c r="H30" s="368"/>
      <c r="I30" s="345"/>
      <c r="J30" s="345"/>
    </row>
    <row r="31" spans="2:10" ht="15">
      <c r="B31" s="353" t="s">
        <v>1068</v>
      </c>
      <c r="C31" s="334" t="s">
        <v>1093</v>
      </c>
      <c r="D31" s="335" t="s">
        <v>1094</v>
      </c>
      <c r="E31" s="336"/>
      <c r="F31" s="337"/>
      <c r="G31" s="338"/>
      <c r="H31" s="354">
        <f>SUMIF(AH32:AH43,"&lt;&gt;NOR",H32:H43)</f>
        <v>0</v>
      </c>
      <c r="I31" s="338"/>
      <c r="J31" s="338"/>
    </row>
    <row r="32" spans="2:10" ht="15">
      <c r="B32" s="355">
        <v>11</v>
      </c>
      <c r="C32" s="356" t="s">
        <v>1095</v>
      </c>
      <c r="D32" s="357" t="s">
        <v>184</v>
      </c>
      <c r="E32" s="358" t="s">
        <v>185</v>
      </c>
      <c r="F32" s="359">
        <v>32.5</v>
      </c>
      <c r="G32" s="391"/>
      <c r="H32" s="360">
        <f>ROUND(F32*G32,2)</f>
        <v>0</v>
      </c>
      <c r="I32" s="351"/>
      <c r="J32" s="339" t="s">
        <v>1110</v>
      </c>
    </row>
    <row r="33" spans="2:10" ht="15">
      <c r="B33" s="361"/>
      <c r="C33" s="362"/>
      <c r="D33" s="365" t="s">
        <v>1096</v>
      </c>
      <c r="E33" s="366"/>
      <c r="F33" s="367">
        <v>28.5</v>
      </c>
      <c r="G33" s="346"/>
      <c r="H33" s="368"/>
      <c r="I33" s="345"/>
      <c r="J33" s="345"/>
    </row>
    <row r="34" spans="2:10" ht="15">
      <c r="B34" s="361"/>
      <c r="C34" s="362"/>
      <c r="D34" s="365" t="s">
        <v>1097</v>
      </c>
      <c r="E34" s="366"/>
      <c r="F34" s="367">
        <v>4</v>
      </c>
      <c r="G34" s="346"/>
      <c r="H34" s="368"/>
      <c r="I34" s="345"/>
      <c r="J34" s="345"/>
    </row>
    <row r="35" spans="2:10" ht="22.5">
      <c r="B35" s="355">
        <v>12</v>
      </c>
      <c r="C35" s="356" t="s">
        <v>1098</v>
      </c>
      <c r="D35" s="357" t="s">
        <v>186</v>
      </c>
      <c r="E35" s="358" t="s">
        <v>35</v>
      </c>
      <c r="F35" s="359">
        <v>62.5</v>
      </c>
      <c r="G35" s="391"/>
      <c r="H35" s="360">
        <f>ROUND(F35*G35,2)</f>
        <v>0</v>
      </c>
      <c r="I35" s="351" t="s">
        <v>1111</v>
      </c>
      <c r="J35" s="339" t="s">
        <v>1109</v>
      </c>
    </row>
    <row r="36" spans="2:10" ht="15">
      <c r="B36" s="361"/>
      <c r="C36" s="362"/>
      <c r="D36" s="432" t="s">
        <v>1099</v>
      </c>
      <c r="E36" s="433"/>
      <c r="F36" s="433"/>
      <c r="G36" s="433"/>
      <c r="H36" s="434"/>
      <c r="I36" s="345"/>
      <c r="J36" s="345"/>
    </row>
    <row r="37" spans="2:10" ht="15">
      <c r="B37" s="361"/>
      <c r="C37" s="362"/>
      <c r="D37" s="365" t="s">
        <v>1096</v>
      </c>
      <c r="E37" s="366"/>
      <c r="F37" s="367">
        <v>28.5</v>
      </c>
      <c r="G37" s="346"/>
      <c r="H37" s="368"/>
      <c r="I37" s="345"/>
      <c r="J37" s="345"/>
    </row>
    <row r="38" spans="2:10" ht="15">
      <c r="B38" s="361"/>
      <c r="C38" s="362"/>
      <c r="D38" s="365" t="s">
        <v>1097</v>
      </c>
      <c r="E38" s="366"/>
      <c r="F38" s="367">
        <v>4</v>
      </c>
      <c r="G38" s="346"/>
      <c r="H38" s="368"/>
      <c r="I38" s="345"/>
      <c r="J38" s="345"/>
    </row>
    <row r="39" spans="2:10" ht="15">
      <c r="B39" s="361"/>
      <c r="C39" s="362"/>
      <c r="D39" s="365" t="s">
        <v>1100</v>
      </c>
      <c r="E39" s="366"/>
      <c r="F39" s="367">
        <v>17</v>
      </c>
      <c r="G39" s="346"/>
      <c r="H39" s="368"/>
      <c r="I39" s="345"/>
      <c r="J39" s="345"/>
    </row>
    <row r="40" spans="2:10" ht="15">
      <c r="B40" s="361"/>
      <c r="C40" s="362"/>
      <c r="D40" s="365" t="s">
        <v>1101</v>
      </c>
      <c r="E40" s="366"/>
      <c r="F40" s="367">
        <v>9.5</v>
      </c>
      <c r="G40" s="346"/>
      <c r="H40" s="368"/>
      <c r="I40" s="345"/>
      <c r="J40" s="345"/>
    </row>
    <row r="41" spans="2:10" ht="15">
      <c r="B41" s="361"/>
      <c r="C41" s="362"/>
      <c r="D41" s="365" t="s">
        <v>1102</v>
      </c>
      <c r="E41" s="366"/>
      <c r="F41" s="367">
        <v>3.5</v>
      </c>
      <c r="G41" s="346"/>
      <c r="H41" s="368"/>
      <c r="I41" s="345"/>
      <c r="J41" s="345"/>
    </row>
    <row r="42" spans="2:10" ht="15">
      <c r="B42" s="355">
        <v>13</v>
      </c>
      <c r="C42" s="356" t="s">
        <v>1103</v>
      </c>
      <c r="D42" s="357" t="s">
        <v>187</v>
      </c>
      <c r="E42" s="358" t="s">
        <v>35</v>
      </c>
      <c r="F42" s="359">
        <v>15</v>
      </c>
      <c r="G42" s="391"/>
      <c r="H42" s="360">
        <f>ROUND(F42*G42,2)</f>
        <v>0</v>
      </c>
      <c r="I42" s="351" t="s">
        <v>1108</v>
      </c>
      <c r="J42" s="339" t="s">
        <v>1109</v>
      </c>
    </row>
    <row r="43" spans="2:10" ht="15">
      <c r="B43" s="361"/>
      <c r="C43" s="362"/>
      <c r="D43" s="432" t="s">
        <v>1104</v>
      </c>
      <c r="E43" s="433"/>
      <c r="F43" s="433"/>
      <c r="G43" s="433"/>
      <c r="H43" s="434"/>
      <c r="I43" s="345"/>
      <c r="J43" s="345"/>
    </row>
    <row r="44" spans="2:10" ht="15">
      <c r="B44" s="353" t="s">
        <v>1068</v>
      </c>
      <c r="C44" s="334" t="s">
        <v>1105</v>
      </c>
      <c r="D44" s="335" t="s">
        <v>556</v>
      </c>
      <c r="E44" s="336"/>
      <c r="F44" s="337"/>
      <c r="G44" s="338"/>
      <c r="H44" s="354">
        <f>SUMIF(AH45:AH45,"&lt;&gt;NOR",H45:H45)</f>
        <v>0</v>
      </c>
      <c r="I44" s="338"/>
      <c r="J44" s="338"/>
    </row>
    <row r="45" spans="2:10" ht="15">
      <c r="B45" s="355">
        <v>14</v>
      </c>
      <c r="C45" s="356" t="s">
        <v>1106</v>
      </c>
      <c r="D45" s="357" t="s">
        <v>188</v>
      </c>
      <c r="E45" s="358" t="s">
        <v>58</v>
      </c>
      <c r="F45" s="359">
        <v>1</v>
      </c>
      <c r="G45" s="391"/>
      <c r="H45" s="360">
        <f>ROUND(F45*G45,2)</f>
        <v>0</v>
      </c>
      <c r="I45" s="351"/>
      <c r="J45" s="339" t="s">
        <v>1110</v>
      </c>
    </row>
    <row r="46" spans="2:10" ht="15">
      <c r="B46" s="353" t="s">
        <v>1068</v>
      </c>
      <c r="C46" s="334" t="s">
        <v>1113</v>
      </c>
      <c r="D46" s="335" t="s">
        <v>1114</v>
      </c>
      <c r="E46" s="336"/>
      <c r="F46" s="337"/>
      <c r="G46" s="338"/>
      <c r="H46" s="354">
        <f>SUMIF(AH47:AH93,"&lt;&gt;NOR",H47:H93)</f>
        <v>0</v>
      </c>
      <c r="I46" s="338"/>
      <c r="J46" s="338"/>
    </row>
    <row r="47" spans="2:10" ht="22.5">
      <c r="B47" s="355">
        <v>1</v>
      </c>
      <c r="C47" s="356" t="s">
        <v>1115</v>
      </c>
      <c r="D47" s="357" t="s">
        <v>189</v>
      </c>
      <c r="E47" s="358" t="s">
        <v>35</v>
      </c>
      <c r="F47" s="359">
        <v>55</v>
      </c>
      <c r="G47" s="391"/>
      <c r="H47" s="360">
        <f>ROUND(F47*G47,2)</f>
        <v>0</v>
      </c>
      <c r="I47" s="351" t="s">
        <v>1108</v>
      </c>
      <c r="J47" s="339" t="s">
        <v>1109</v>
      </c>
    </row>
    <row r="48" spans="2:10" ht="15">
      <c r="B48" s="361"/>
      <c r="C48" s="362"/>
      <c r="D48" s="432" t="s">
        <v>1116</v>
      </c>
      <c r="E48" s="433"/>
      <c r="F48" s="433"/>
      <c r="G48" s="433"/>
      <c r="H48" s="434"/>
      <c r="I48" s="345"/>
      <c r="J48" s="345"/>
    </row>
    <row r="49" spans="2:10" ht="15">
      <c r="B49" s="361"/>
      <c r="C49" s="362"/>
      <c r="D49" s="429" t="s">
        <v>1117</v>
      </c>
      <c r="E49" s="430"/>
      <c r="F49" s="430"/>
      <c r="G49" s="430"/>
      <c r="H49" s="431"/>
      <c r="I49" s="345"/>
      <c r="J49" s="345"/>
    </row>
    <row r="50" spans="2:10" ht="15">
      <c r="B50" s="361"/>
      <c r="C50" s="362"/>
      <c r="D50" s="429" t="s">
        <v>1081</v>
      </c>
      <c r="E50" s="430"/>
      <c r="F50" s="430"/>
      <c r="G50" s="430"/>
      <c r="H50" s="431"/>
      <c r="I50" s="345"/>
      <c r="J50" s="345"/>
    </row>
    <row r="51" spans="2:10" ht="22.5">
      <c r="B51" s="355">
        <v>2</v>
      </c>
      <c r="C51" s="356" t="s">
        <v>1118</v>
      </c>
      <c r="D51" s="357" t="s">
        <v>190</v>
      </c>
      <c r="E51" s="358" t="s">
        <v>35</v>
      </c>
      <c r="F51" s="359">
        <v>36.5</v>
      </c>
      <c r="G51" s="391"/>
      <c r="H51" s="360">
        <f>ROUND(F51*G51,2)</f>
        <v>0</v>
      </c>
      <c r="I51" s="351" t="s">
        <v>1108</v>
      </c>
      <c r="J51" s="339" t="s">
        <v>1109</v>
      </c>
    </row>
    <row r="52" spans="2:10" ht="15">
      <c r="B52" s="361"/>
      <c r="C52" s="362"/>
      <c r="D52" s="432" t="s">
        <v>1116</v>
      </c>
      <c r="E52" s="433"/>
      <c r="F52" s="433"/>
      <c r="G52" s="433"/>
      <c r="H52" s="434"/>
      <c r="I52" s="345"/>
      <c r="J52" s="345"/>
    </row>
    <row r="53" spans="2:10" ht="15">
      <c r="B53" s="361"/>
      <c r="C53" s="362"/>
      <c r="D53" s="429" t="s">
        <v>1117</v>
      </c>
      <c r="E53" s="430"/>
      <c r="F53" s="430"/>
      <c r="G53" s="430"/>
      <c r="H53" s="431"/>
      <c r="I53" s="345"/>
      <c r="J53" s="345"/>
    </row>
    <row r="54" spans="2:10" ht="15">
      <c r="B54" s="361"/>
      <c r="C54" s="362"/>
      <c r="D54" s="429" t="s">
        <v>1081</v>
      </c>
      <c r="E54" s="430"/>
      <c r="F54" s="430"/>
      <c r="G54" s="430"/>
      <c r="H54" s="431"/>
      <c r="I54" s="345"/>
      <c r="J54" s="345"/>
    </row>
    <row r="55" spans="2:10" ht="22.5">
      <c r="B55" s="355">
        <v>3</v>
      </c>
      <c r="C55" s="356" t="s">
        <v>1119</v>
      </c>
      <c r="D55" s="357" t="s">
        <v>191</v>
      </c>
      <c r="E55" s="358" t="s">
        <v>35</v>
      </c>
      <c r="F55" s="359">
        <v>30</v>
      </c>
      <c r="G55" s="391"/>
      <c r="H55" s="360">
        <f>ROUND(F55*G55,2)</f>
        <v>0</v>
      </c>
      <c r="I55" s="351" t="s">
        <v>1108</v>
      </c>
      <c r="J55" s="339" t="s">
        <v>1109</v>
      </c>
    </row>
    <row r="56" spans="2:10" ht="15">
      <c r="B56" s="361"/>
      <c r="C56" s="362"/>
      <c r="D56" s="432" t="s">
        <v>1116</v>
      </c>
      <c r="E56" s="433"/>
      <c r="F56" s="433"/>
      <c r="G56" s="433"/>
      <c r="H56" s="434"/>
      <c r="I56" s="345"/>
      <c r="J56" s="345"/>
    </row>
    <row r="57" spans="2:10" ht="15">
      <c r="B57" s="361"/>
      <c r="C57" s="362"/>
      <c r="D57" s="429" t="s">
        <v>1117</v>
      </c>
      <c r="E57" s="430"/>
      <c r="F57" s="430"/>
      <c r="G57" s="430"/>
      <c r="H57" s="431"/>
      <c r="I57" s="345"/>
      <c r="J57" s="345"/>
    </row>
    <row r="58" spans="2:10" ht="15">
      <c r="B58" s="361"/>
      <c r="C58" s="362"/>
      <c r="D58" s="429" t="s">
        <v>1081</v>
      </c>
      <c r="E58" s="430"/>
      <c r="F58" s="430"/>
      <c r="G58" s="430"/>
      <c r="H58" s="431"/>
      <c r="I58" s="345"/>
      <c r="J58" s="345"/>
    </row>
    <row r="59" spans="2:10" ht="22.5">
      <c r="B59" s="355">
        <v>4</v>
      </c>
      <c r="C59" s="356" t="s">
        <v>1120</v>
      </c>
      <c r="D59" s="357" t="s">
        <v>192</v>
      </c>
      <c r="E59" s="358" t="s">
        <v>35</v>
      </c>
      <c r="F59" s="359">
        <v>14</v>
      </c>
      <c r="G59" s="391"/>
      <c r="H59" s="360">
        <f>ROUND(F59*G59,2)</f>
        <v>0</v>
      </c>
      <c r="I59" s="351" t="s">
        <v>1108</v>
      </c>
      <c r="J59" s="339" t="s">
        <v>1109</v>
      </c>
    </row>
    <row r="60" spans="2:10" ht="15">
      <c r="B60" s="361"/>
      <c r="C60" s="362"/>
      <c r="D60" s="432" t="s">
        <v>1116</v>
      </c>
      <c r="E60" s="433"/>
      <c r="F60" s="433"/>
      <c r="G60" s="433"/>
      <c r="H60" s="434"/>
      <c r="I60" s="345"/>
      <c r="J60" s="345"/>
    </row>
    <row r="61" spans="2:10" ht="15">
      <c r="B61" s="361"/>
      <c r="C61" s="362"/>
      <c r="D61" s="429" t="s">
        <v>1117</v>
      </c>
      <c r="E61" s="430"/>
      <c r="F61" s="430"/>
      <c r="G61" s="430"/>
      <c r="H61" s="431"/>
      <c r="I61" s="345"/>
      <c r="J61" s="345"/>
    </row>
    <row r="62" spans="2:10" ht="15">
      <c r="B62" s="361"/>
      <c r="C62" s="362"/>
      <c r="D62" s="429" t="s">
        <v>1081</v>
      </c>
      <c r="E62" s="430"/>
      <c r="F62" s="430"/>
      <c r="G62" s="430"/>
      <c r="H62" s="431"/>
      <c r="I62" s="345"/>
      <c r="J62" s="345"/>
    </row>
    <row r="63" spans="2:10" ht="15">
      <c r="B63" s="363">
        <v>5</v>
      </c>
      <c r="C63" s="340" t="s">
        <v>1121</v>
      </c>
      <c r="D63" s="341" t="s">
        <v>193</v>
      </c>
      <c r="E63" s="342" t="s">
        <v>35</v>
      </c>
      <c r="F63" s="343">
        <v>26</v>
      </c>
      <c r="G63" s="392"/>
      <c r="H63" s="364">
        <f aca="true" t="shared" si="0" ref="H63:H78">ROUND(F63*G63,2)</f>
        <v>0</v>
      </c>
      <c r="I63" s="352"/>
      <c r="J63" s="344" t="s">
        <v>1110</v>
      </c>
    </row>
    <row r="64" spans="2:10" ht="15">
      <c r="B64" s="363">
        <v>6</v>
      </c>
      <c r="C64" s="340" t="s">
        <v>1122</v>
      </c>
      <c r="D64" s="341" t="s">
        <v>194</v>
      </c>
      <c r="E64" s="342" t="s">
        <v>35</v>
      </c>
      <c r="F64" s="343">
        <v>6.5</v>
      </c>
      <c r="G64" s="392"/>
      <c r="H64" s="364">
        <f t="shared" si="0"/>
        <v>0</v>
      </c>
      <c r="I64" s="352"/>
      <c r="J64" s="344" t="s">
        <v>1110</v>
      </c>
    </row>
    <row r="65" spans="2:10" ht="15">
      <c r="B65" s="363">
        <v>7</v>
      </c>
      <c r="C65" s="340" t="s">
        <v>1123</v>
      </c>
      <c r="D65" s="341" t="s">
        <v>195</v>
      </c>
      <c r="E65" s="342" t="s">
        <v>35</v>
      </c>
      <c r="F65" s="343">
        <v>12.5</v>
      </c>
      <c r="G65" s="392"/>
      <c r="H65" s="364">
        <f t="shared" si="0"/>
        <v>0</v>
      </c>
      <c r="I65" s="352"/>
      <c r="J65" s="344" t="s">
        <v>1110</v>
      </c>
    </row>
    <row r="66" spans="2:10" ht="22.5">
      <c r="B66" s="363">
        <v>8</v>
      </c>
      <c r="C66" s="340" t="s">
        <v>1124</v>
      </c>
      <c r="D66" s="341" t="s">
        <v>196</v>
      </c>
      <c r="E66" s="342" t="s">
        <v>35</v>
      </c>
      <c r="F66" s="343">
        <v>22.1</v>
      </c>
      <c r="G66" s="392"/>
      <c r="H66" s="364">
        <f t="shared" si="0"/>
        <v>0</v>
      </c>
      <c r="I66" s="352" t="s">
        <v>1187</v>
      </c>
      <c r="J66" s="344" t="s">
        <v>1109</v>
      </c>
    </row>
    <row r="67" spans="2:10" ht="22.5">
      <c r="B67" s="363">
        <v>9</v>
      </c>
      <c r="C67" s="340" t="s">
        <v>1125</v>
      </c>
      <c r="D67" s="341" t="s">
        <v>197</v>
      </c>
      <c r="E67" s="342" t="s">
        <v>35</v>
      </c>
      <c r="F67" s="343">
        <v>33</v>
      </c>
      <c r="G67" s="392"/>
      <c r="H67" s="364">
        <f t="shared" si="0"/>
        <v>0</v>
      </c>
      <c r="I67" s="352" t="s">
        <v>1187</v>
      </c>
      <c r="J67" s="344" t="s">
        <v>1109</v>
      </c>
    </row>
    <row r="68" spans="2:10" ht="22.5">
      <c r="B68" s="363">
        <v>10</v>
      </c>
      <c r="C68" s="340" t="s">
        <v>1126</v>
      </c>
      <c r="D68" s="341" t="s">
        <v>198</v>
      </c>
      <c r="E68" s="342" t="s">
        <v>35</v>
      </c>
      <c r="F68" s="343">
        <v>15</v>
      </c>
      <c r="G68" s="392"/>
      <c r="H68" s="364">
        <f t="shared" si="0"/>
        <v>0</v>
      </c>
      <c r="I68" s="352" t="s">
        <v>1187</v>
      </c>
      <c r="J68" s="344" t="s">
        <v>1109</v>
      </c>
    </row>
    <row r="69" spans="2:10" ht="22.5">
      <c r="B69" s="363">
        <v>11</v>
      </c>
      <c r="C69" s="340" t="s">
        <v>1127</v>
      </c>
      <c r="D69" s="341" t="s">
        <v>199</v>
      </c>
      <c r="E69" s="342" t="s">
        <v>35</v>
      </c>
      <c r="F69" s="343">
        <v>2</v>
      </c>
      <c r="G69" s="392"/>
      <c r="H69" s="364">
        <f t="shared" si="0"/>
        <v>0</v>
      </c>
      <c r="I69" s="352" t="s">
        <v>1187</v>
      </c>
      <c r="J69" s="344" t="s">
        <v>1109</v>
      </c>
    </row>
    <row r="70" spans="2:10" ht="22.5">
      <c r="B70" s="363">
        <v>12</v>
      </c>
      <c r="C70" s="340" t="s">
        <v>1128</v>
      </c>
      <c r="D70" s="341" t="s">
        <v>200</v>
      </c>
      <c r="E70" s="342" t="s">
        <v>35</v>
      </c>
      <c r="F70" s="343">
        <v>14</v>
      </c>
      <c r="G70" s="392"/>
      <c r="H70" s="364">
        <f t="shared" si="0"/>
        <v>0</v>
      </c>
      <c r="I70" s="352" t="s">
        <v>1187</v>
      </c>
      <c r="J70" s="344" t="s">
        <v>1109</v>
      </c>
    </row>
    <row r="71" spans="2:10" ht="22.5">
      <c r="B71" s="363">
        <v>13</v>
      </c>
      <c r="C71" s="340" t="s">
        <v>1129</v>
      </c>
      <c r="D71" s="341" t="s">
        <v>201</v>
      </c>
      <c r="E71" s="342" t="s">
        <v>35</v>
      </c>
      <c r="F71" s="343">
        <v>16.5</v>
      </c>
      <c r="G71" s="392"/>
      <c r="H71" s="364">
        <f t="shared" si="0"/>
        <v>0</v>
      </c>
      <c r="I71" s="352" t="s">
        <v>1187</v>
      </c>
      <c r="J71" s="344" t="s">
        <v>1109</v>
      </c>
    </row>
    <row r="72" spans="2:10" ht="22.5">
      <c r="B72" s="363">
        <v>14</v>
      </c>
      <c r="C72" s="340" t="s">
        <v>1130</v>
      </c>
      <c r="D72" s="341" t="s">
        <v>202</v>
      </c>
      <c r="E72" s="342" t="s">
        <v>35</v>
      </c>
      <c r="F72" s="343">
        <v>5</v>
      </c>
      <c r="G72" s="392"/>
      <c r="H72" s="364">
        <f t="shared" si="0"/>
        <v>0</v>
      </c>
      <c r="I72" s="352" t="s">
        <v>1187</v>
      </c>
      <c r="J72" s="344" t="s">
        <v>1109</v>
      </c>
    </row>
    <row r="73" spans="2:10" ht="22.5">
      <c r="B73" s="363">
        <v>15</v>
      </c>
      <c r="C73" s="340" t="s">
        <v>1131</v>
      </c>
      <c r="D73" s="341" t="s">
        <v>203</v>
      </c>
      <c r="E73" s="342" t="s">
        <v>35</v>
      </c>
      <c r="F73" s="343">
        <v>14</v>
      </c>
      <c r="G73" s="392"/>
      <c r="H73" s="364">
        <f t="shared" si="0"/>
        <v>0</v>
      </c>
      <c r="I73" s="352" t="s">
        <v>1187</v>
      </c>
      <c r="J73" s="344" t="s">
        <v>1109</v>
      </c>
    </row>
    <row r="74" spans="2:10" ht="22.5">
      <c r="B74" s="363">
        <v>16</v>
      </c>
      <c r="C74" s="340" t="s">
        <v>1132</v>
      </c>
      <c r="D74" s="341" t="s">
        <v>204</v>
      </c>
      <c r="E74" s="342" t="s">
        <v>35</v>
      </c>
      <c r="F74" s="343">
        <v>14</v>
      </c>
      <c r="G74" s="392"/>
      <c r="H74" s="364">
        <f t="shared" si="0"/>
        <v>0</v>
      </c>
      <c r="I74" s="352" t="s">
        <v>1187</v>
      </c>
      <c r="J74" s="344" t="s">
        <v>1109</v>
      </c>
    </row>
    <row r="75" spans="2:10" ht="22.5">
      <c r="B75" s="363">
        <v>17</v>
      </c>
      <c r="C75" s="340" t="s">
        <v>1133</v>
      </c>
      <c r="D75" s="341" t="s">
        <v>205</v>
      </c>
      <c r="E75" s="342" t="s">
        <v>35</v>
      </c>
      <c r="F75" s="343">
        <v>8</v>
      </c>
      <c r="G75" s="392"/>
      <c r="H75" s="364">
        <f t="shared" si="0"/>
        <v>0</v>
      </c>
      <c r="I75" s="352" t="s">
        <v>1187</v>
      </c>
      <c r="J75" s="344" t="s">
        <v>1109</v>
      </c>
    </row>
    <row r="76" spans="2:10" ht="22.5">
      <c r="B76" s="363">
        <v>18</v>
      </c>
      <c r="C76" s="340" t="s">
        <v>1134</v>
      </c>
      <c r="D76" s="341" t="s">
        <v>206</v>
      </c>
      <c r="E76" s="342" t="s">
        <v>35</v>
      </c>
      <c r="F76" s="343">
        <v>8</v>
      </c>
      <c r="G76" s="392"/>
      <c r="H76" s="364">
        <f t="shared" si="0"/>
        <v>0</v>
      </c>
      <c r="I76" s="352" t="s">
        <v>1187</v>
      </c>
      <c r="J76" s="344" t="s">
        <v>1109</v>
      </c>
    </row>
    <row r="77" spans="2:10" ht="22.5">
      <c r="B77" s="363">
        <v>19</v>
      </c>
      <c r="C77" s="340" t="s">
        <v>1135</v>
      </c>
      <c r="D77" s="341" t="s">
        <v>207</v>
      </c>
      <c r="E77" s="342" t="s">
        <v>35</v>
      </c>
      <c r="F77" s="343">
        <v>7</v>
      </c>
      <c r="G77" s="392"/>
      <c r="H77" s="364">
        <f t="shared" si="0"/>
        <v>0</v>
      </c>
      <c r="I77" s="352" t="s">
        <v>1187</v>
      </c>
      <c r="J77" s="344" t="s">
        <v>1109</v>
      </c>
    </row>
    <row r="78" spans="2:10" ht="15">
      <c r="B78" s="355">
        <v>20</v>
      </c>
      <c r="C78" s="356" t="s">
        <v>1136</v>
      </c>
      <c r="D78" s="357" t="s">
        <v>208</v>
      </c>
      <c r="E78" s="358" t="s">
        <v>35</v>
      </c>
      <c r="F78" s="359">
        <v>123.1</v>
      </c>
      <c r="G78" s="391"/>
      <c r="H78" s="360">
        <f t="shared" si="0"/>
        <v>0</v>
      </c>
      <c r="I78" s="351"/>
      <c r="J78" s="339" t="s">
        <v>1110</v>
      </c>
    </row>
    <row r="79" spans="2:10" ht="15">
      <c r="B79" s="361"/>
      <c r="C79" s="362"/>
      <c r="D79" s="365" t="s">
        <v>1137</v>
      </c>
      <c r="E79" s="366"/>
      <c r="F79" s="367">
        <v>22.1</v>
      </c>
      <c r="G79" s="346"/>
      <c r="H79" s="368"/>
      <c r="I79" s="345"/>
      <c r="J79" s="345"/>
    </row>
    <row r="80" spans="2:10" ht="15">
      <c r="B80" s="361"/>
      <c r="C80" s="362"/>
      <c r="D80" s="365" t="s">
        <v>1138</v>
      </c>
      <c r="E80" s="366"/>
      <c r="F80" s="367">
        <v>33</v>
      </c>
      <c r="G80" s="346"/>
      <c r="H80" s="368"/>
      <c r="I80" s="345"/>
      <c r="J80" s="345"/>
    </row>
    <row r="81" spans="2:10" ht="15">
      <c r="B81" s="361"/>
      <c r="C81" s="362"/>
      <c r="D81" s="365" t="s">
        <v>1139</v>
      </c>
      <c r="E81" s="366"/>
      <c r="F81" s="367">
        <v>15</v>
      </c>
      <c r="G81" s="346"/>
      <c r="H81" s="368"/>
      <c r="I81" s="345"/>
      <c r="J81" s="345"/>
    </row>
    <row r="82" spans="2:10" ht="15">
      <c r="B82" s="361"/>
      <c r="C82" s="362"/>
      <c r="D82" s="365" t="s">
        <v>1140</v>
      </c>
      <c r="E82" s="366"/>
      <c r="F82" s="367">
        <v>2</v>
      </c>
      <c r="G82" s="346"/>
      <c r="H82" s="368"/>
      <c r="I82" s="345"/>
      <c r="J82" s="345"/>
    </row>
    <row r="83" spans="2:10" ht="15">
      <c r="B83" s="361"/>
      <c r="C83" s="362"/>
      <c r="D83" s="365" t="s">
        <v>1141</v>
      </c>
      <c r="E83" s="366"/>
      <c r="F83" s="367">
        <v>14</v>
      </c>
      <c r="G83" s="346"/>
      <c r="H83" s="368"/>
      <c r="I83" s="345"/>
      <c r="J83" s="345"/>
    </row>
    <row r="84" spans="2:10" ht="15">
      <c r="B84" s="361"/>
      <c r="C84" s="362"/>
      <c r="D84" s="365" t="s">
        <v>1142</v>
      </c>
      <c r="E84" s="366"/>
      <c r="F84" s="367">
        <v>14</v>
      </c>
      <c r="G84" s="346"/>
      <c r="H84" s="368"/>
      <c r="I84" s="345"/>
      <c r="J84" s="345"/>
    </row>
    <row r="85" spans="2:10" ht="15">
      <c r="B85" s="361"/>
      <c r="C85" s="362"/>
      <c r="D85" s="365" t="s">
        <v>1143</v>
      </c>
      <c r="E85" s="366"/>
      <c r="F85" s="367">
        <v>8</v>
      </c>
      <c r="G85" s="346"/>
      <c r="H85" s="368"/>
      <c r="I85" s="345"/>
      <c r="J85" s="345"/>
    </row>
    <row r="86" spans="2:10" ht="15">
      <c r="B86" s="361"/>
      <c r="C86" s="362"/>
      <c r="D86" s="365" t="s">
        <v>1144</v>
      </c>
      <c r="E86" s="366"/>
      <c r="F86" s="367">
        <v>8</v>
      </c>
      <c r="G86" s="346"/>
      <c r="H86" s="368"/>
      <c r="I86" s="345"/>
      <c r="J86" s="345"/>
    </row>
    <row r="87" spans="2:10" ht="15">
      <c r="B87" s="361"/>
      <c r="C87" s="362"/>
      <c r="D87" s="365" t="s">
        <v>1145</v>
      </c>
      <c r="E87" s="366"/>
      <c r="F87" s="367">
        <v>7</v>
      </c>
      <c r="G87" s="346"/>
      <c r="H87" s="368"/>
      <c r="I87" s="345"/>
      <c r="J87" s="345"/>
    </row>
    <row r="88" spans="2:10" ht="15">
      <c r="B88" s="363">
        <v>25</v>
      </c>
      <c r="C88" s="340" t="s">
        <v>1147</v>
      </c>
      <c r="D88" s="341" t="s">
        <v>209</v>
      </c>
      <c r="E88" s="342" t="s">
        <v>43</v>
      </c>
      <c r="F88" s="343">
        <v>18</v>
      </c>
      <c r="G88" s="392"/>
      <c r="H88" s="364">
        <f aca="true" t="shared" si="1" ref="H88:H89">ROUND(F88*G88,2)</f>
        <v>0</v>
      </c>
      <c r="I88" s="352"/>
      <c r="J88" s="344" t="s">
        <v>1110</v>
      </c>
    </row>
    <row r="89" spans="2:10" ht="15">
      <c r="B89" s="355">
        <v>26</v>
      </c>
      <c r="C89" s="356" t="s">
        <v>1148</v>
      </c>
      <c r="D89" s="357" t="s">
        <v>210</v>
      </c>
      <c r="E89" s="358" t="s">
        <v>37</v>
      </c>
      <c r="F89" s="359">
        <v>0.66971</v>
      </c>
      <c r="G89" s="391"/>
      <c r="H89" s="360">
        <f t="shared" si="1"/>
        <v>0</v>
      </c>
      <c r="I89" s="351" t="s">
        <v>1108</v>
      </c>
      <c r="J89" s="339" t="s">
        <v>1109</v>
      </c>
    </row>
    <row r="90" spans="2:10" ht="15">
      <c r="B90" s="361"/>
      <c r="C90" s="362"/>
      <c r="D90" s="432" t="s">
        <v>1149</v>
      </c>
      <c r="E90" s="433"/>
      <c r="F90" s="433"/>
      <c r="G90" s="433"/>
      <c r="H90" s="434"/>
      <c r="I90" s="345"/>
      <c r="J90" s="345"/>
    </row>
    <row r="91" spans="2:10" ht="15">
      <c r="B91" s="361"/>
      <c r="C91" s="362"/>
      <c r="D91" s="365" t="s">
        <v>1090</v>
      </c>
      <c r="E91" s="366"/>
      <c r="F91" s="367"/>
      <c r="G91" s="346"/>
      <c r="H91" s="368"/>
      <c r="I91" s="345"/>
      <c r="J91" s="345"/>
    </row>
    <row r="92" spans="2:10" ht="15">
      <c r="B92" s="361"/>
      <c r="C92" s="362"/>
      <c r="D92" s="365" t="s">
        <v>1150</v>
      </c>
      <c r="E92" s="366"/>
      <c r="F92" s="367"/>
      <c r="G92" s="346"/>
      <c r="H92" s="368"/>
      <c r="I92" s="345"/>
      <c r="J92" s="345"/>
    </row>
    <row r="93" spans="2:10" ht="15">
      <c r="B93" s="361"/>
      <c r="C93" s="362"/>
      <c r="D93" s="365" t="s">
        <v>1151</v>
      </c>
      <c r="E93" s="366"/>
      <c r="F93" s="367">
        <v>0.66971</v>
      </c>
      <c r="G93" s="346"/>
      <c r="H93" s="368"/>
      <c r="I93" s="345"/>
      <c r="J93" s="345"/>
    </row>
    <row r="94" spans="2:10" ht="15">
      <c r="B94" s="353" t="s">
        <v>1068</v>
      </c>
      <c r="C94" s="334" t="s">
        <v>1152</v>
      </c>
      <c r="D94" s="335" t="s">
        <v>1153</v>
      </c>
      <c r="E94" s="336"/>
      <c r="F94" s="337"/>
      <c r="G94" s="338"/>
      <c r="H94" s="354">
        <f>SUMIF(AH95:AH106,"&lt;&gt;NOR",H95:H106)</f>
        <v>0</v>
      </c>
      <c r="I94" s="338"/>
      <c r="J94" s="338"/>
    </row>
    <row r="95" spans="2:10" ht="22.5">
      <c r="B95" s="363">
        <v>27</v>
      </c>
      <c r="C95" s="340" t="s">
        <v>1154</v>
      </c>
      <c r="D95" s="341" t="s">
        <v>211</v>
      </c>
      <c r="E95" s="342" t="s">
        <v>43</v>
      </c>
      <c r="F95" s="343">
        <v>25</v>
      </c>
      <c r="G95" s="392"/>
      <c r="H95" s="364">
        <f aca="true" t="shared" si="2" ref="H95:H103">ROUND(F95*G95,2)</f>
        <v>0</v>
      </c>
      <c r="I95" s="352" t="s">
        <v>1187</v>
      </c>
      <c r="J95" s="344" t="s">
        <v>1109</v>
      </c>
    </row>
    <row r="96" spans="2:10" ht="22.5">
      <c r="B96" s="363">
        <v>28</v>
      </c>
      <c r="C96" s="340" t="s">
        <v>1155</v>
      </c>
      <c r="D96" s="341" t="s">
        <v>212</v>
      </c>
      <c r="E96" s="342" t="s">
        <v>43</v>
      </c>
      <c r="F96" s="343">
        <v>11</v>
      </c>
      <c r="G96" s="392"/>
      <c r="H96" s="364">
        <f t="shared" si="2"/>
        <v>0</v>
      </c>
      <c r="I96" s="352" t="s">
        <v>1187</v>
      </c>
      <c r="J96" s="344" t="s">
        <v>1109</v>
      </c>
    </row>
    <row r="97" spans="2:10" ht="22.5">
      <c r="B97" s="363">
        <v>29</v>
      </c>
      <c r="C97" s="340" t="s">
        <v>1156</v>
      </c>
      <c r="D97" s="341" t="s">
        <v>213</v>
      </c>
      <c r="E97" s="342" t="s">
        <v>43</v>
      </c>
      <c r="F97" s="343">
        <v>3</v>
      </c>
      <c r="G97" s="392"/>
      <c r="H97" s="364">
        <f t="shared" si="2"/>
        <v>0</v>
      </c>
      <c r="I97" s="352" t="s">
        <v>1187</v>
      </c>
      <c r="J97" s="344" t="s">
        <v>1109</v>
      </c>
    </row>
    <row r="98" spans="2:10" ht="15">
      <c r="B98" s="363">
        <v>30</v>
      </c>
      <c r="C98" s="340" t="s">
        <v>1157</v>
      </c>
      <c r="D98" s="341" t="s">
        <v>214</v>
      </c>
      <c r="E98" s="342" t="s">
        <v>43</v>
      </c>
      <c r="F98" s="343">
        <v>2</v>
      </c>
      <c r="G98" s="392"/>
      <c r="H98" s="364">
        <f t="shared" si="2"/>
        <v>0</v>
      </c>
      <c r="I98" s="352" t="s">
        <v>1108</v>
      </c>
      <c r="J98" s="344" t="s">
        <v>1109</v>
      </c>
    </row>
    <row r="99" spans="2:10" ht="15">
      <c r="B99" s="363">
        <v>31</v>
      </c>
      <c r="C99" s="340" t="s">
        <v>1158</v>
      </c>
      <c r="D99" s="341" t="s">
        <v>215</v>
      </c>
      <c r="E99" s="342" t="s">
        <v>43</v>
      </c>
      <c r="F99" s="343">
        <v>2</v>
      </c>
      <c r="G99" s="392"/>
      <c r="H99" s="364">
        <f t="shared" si="2"/>
        <v>0</v>
      </c>
      <c r="I99" s="352" t="s">
        <v>1108</v>
      </c>
      <c r="J99" s="344" t="s">
        <v>1109</v>
      </c>
    </row>
    <row r="100" spans="2:10" ht="15">
      <c r="B100" s="363">
        <v>32</v>
      </c>
      <c r="C100" s="340" t="s">
        <v>1159</v>
      </c>
      <c r="D100" s="341" t="s">
        <v>216</v>
      </c>
      <c r="E100" s="342" t="s">
        <v>43</v>
      </c>
      <c r="F100" s="343">
        <v>1</v>
      </c>
      <c r="G100" s="392"/>
      <c r="H100" s="364">
        <f t="shared" si="2"/>
        <v>0</v>
      </c>
      <c r="I100" s="352" t="s">
        <v>1108</v>
      </c>
      <c r="J100" s="344" t="s">
        <v>1109</v>
      </c>
    </row>
    <row r="101" spans="2:10" ht="15">
      <c r="B101" s="363">
        <v>33</v>
      </c>
      <c r="C101" s="340" t="s">
        <v>1160</v>
      </c>
      <c r="D101" s="341" t="s">
        <v>217</v>
      </c>
      <c r="E101" s="342" t="s">
        <v>43</v>
      </c>
      <c r="F101" s="343">
        <v>2</v>
      </c>
      <c r="G101" s="392"/>
      <c r="H101" s="364">
        <f t="shared" si="2"/>
        <v>0</v>
      </c>
      <c r="I101" s="352" t="s">
        <v>1108</v>
      </c>
      <c r="J101" s="344" t="s">
        <v>1109</v>
      </c>
    </row>
    <row r="102" spans="2:10" ht="22.5">
      <c r="B102" s="363">
        <v>34</v>
      </c>
      <c r="C102" s="340" t="s">
        <v>1161</v>
      </c>
      <c r="D102" s="341" t="s">
        <v>218</v>
      </c>
      <c r="E102" s="342" t="s">
        <v>43</v>
      </c>
      <c r="F102" s="343">
        <v>2</v>
      </c>
      <c r="G102" s="392"/>
      <c r="H102" s="364">
        <f t="shared" si="2"/>
        <v>0</v>
      </c>
      <c r="I102" s="352" t="s">
        <v>1188</v>
      </c>
      <c r="J102" s="344" t="s">
        <v>1109</v>
      </c>
    </row>
    <row r="103" spans="2:10" ht="15">
      <c r="B103" s="355">
        <v>35</v>
      </c>
      <c r="C103" s="356" t="s">
        <v>1162</v>
      </c>
      <c r="D103" s="357" t="s">
        <v>219</v>
      </c>
      <c r="E103" s="358" t="s">
        <v>37</v>
      </c>
      <c r="F103" s="359">
        <v>0.01085</v>
      </c>
      <c r="G103" s="391"/>
      <c r="H103" s="360">
        <f t="shared" si="2"/>
        <v>0</v>
      </c>
      <c r="I103" s="351" t="s">
        <v>1188</v>
      </c>
      <c r="J103" s="339" t="s">
        <v>1109</v>
      </c>
    </row>
    <row r="104" spans="2:10" ht="15">
      <c r="B104" s="361"/>
      <c r="C104" s="362"/>
      <c r="D104" s="365" t="s">
        <v>1090</v>
      </c>
      <c r="E104" s="366"/>
      <c r="F104" s="367"/>
      <c r="G104" s="346"/>
      <c r="H104" s="368"/>
      <c r="I104" s="345"/>
      <c r="J104" s="345"/>
    </row>
    <row r="105" spans="2:10" ht="15">
      <c r="B105" s="361"/>
      <c r="C105" s="362"/>
      <c r="D105" s="365" t="s">
        <v>1163</v>
      </c>
      <c r="E105" s="366"/>
      <c r="F105" s="367"/>
      <c r="G105" s="346"/>
      <c r="H105" s="368"/>
      <c r="I105" s="345"/>
      <c r="J105" s="345"/>
    </row>
    <row r="106" spans="2:10" ht="15">
      <c r="B106" s="361"/>
      <c r="C106" s="362"/>
      <c r="D106" s="365" t="s">
        <v>1164</v>
      </c>
      <c r="E106" s="366"/>
      <c r="F106" s="367">
        <v>0.01085</v>
      </c>
      <c r="G106" s="346"/>
      <c r="H106" s="368"/>
      <c r="I106" s="345"/>
      <c r="J106" s="345"/>
    </row>
    <row r="107" spans="2:10" ht="15">
      <c r="B107" s="353" t="s">
        <v>1068</v>
      </c>
      <c r="C107" s="334" t="s">
        <v>1165</v>
      </c>
      <c r="D107" s="335" t="s">
        <v>1166</v>
      </c>
      <c r="E107" s="336"/>
      <c r="F107" s="337"/>
      <c r="G107" s="338"/>
      <c r="H107" s="354">
        <f>SUMIF(AH108:AH120,"&lt;&gt;NOR",H108:H120)</f>
        <v>0</v>
      </c>
      <c r="I107" s="338"/>
      <c r="J107" s="338"/>
    </row>
    <row r="108" spans="2:10" ht="22.5">
      <c r="B108" s="363">
        <v>36</v>
      </c>
      <c r="C108" s="340" t="s">
        <v>1167</v>
      </c>
      <c r="D108" s="341" t="s">
        <v>220</v>
      </c>
      <c r="E108" s="342" t="s">
        <v>43</v>
      </c>
      <c r="F108" s="343">
        <v>1</v>
      </c>
      <c r="G108" s="392"/>
      <c r="H108" s="364">
        <f>ROUND(F108*G108,2)</f>
        <v>0</v>
      </c>
      <c r="I108" s="352" t="s">
        <v>1108</v>
      </c>
      <c r="J108" s="344" t="s">
        <v>1109</v>
      </c>
    </row>
    <row r="109" spans="2:10" ht="22.5">
      <c r="B109" s="363">
        <v>37</v>
      </c>
      <c r="C109" s="340" t="s">
        <v>1168</v>
      </c>
      <c r="D109" s="341" t="s">
        <v>221</v>
      </c>
      <c r="E109" s="342" t="s">
        <v>43</v>
      </c>
      <c r="F109" s="343">
        <v>1</v>
      </c>
      <c r="G109" s="392"/>
      <c r="H109" s="364">
        <f>ROUND(F109*G109,2)</f>
        <v>0</v>
      </c>
      <c r="I109" s="352" t="s">
        <v>1108</v>
      </c>
      <c r="J109" s="344" t="s">
        <v>1109</v>
      </c>
    </row>
    <row r="110" spans="2:10" ht="15">
      <c r="B110" s="355">
        <v>38</v>
      </c>
      <c r="C110" s="356" t="s">
        <v>1169</v>
      </c>
      <c r="D110" s="357" t="s">
        <v>222</v>
      </c>
      <c r="E110" s="358" t="s">
        <v>1146</v>
      </c>
      <c r="F110" s="359">
        <v>1</v>
      </c>
      <c r="G110" s="391"/>
      <c r="H110" s="360">
        <f>ROUND(F110*G110,2)</f>
        <v>0</v>
      </c>
      <c r="I110" s="351"/>
      <c r="J110" s="339" t="s">
        <v>1110</v>
      </c>
    </row>
    <row r="111" spans="2:10" ht="15">
      <c r="B111" s="361"/>
      <c r="C111" s="362"/>
      <c r="D111" s="435" t="s">
        <v>1170</v>
      </c>
      <c r="E111" s="436"/>
      <c r="F111" s="436"/>
      <c r="G111" s="436"/>
      <c r="H111" s="437"/>
      <c r="I111" s="345"/>
      <c r="J111" s="345"/>
    </row>
    <row r="112" spans="2:10" ht="15">
      <c r="B112" s="361"/>
      <c r="C112" s="362"/>
      <c r="D112" s="429" t="s">
        <v>1171</v>
      </c>
      <c r="E112" s="430"/>
      <c r="F112" s="430"/>
      <c r="G112" s="430"/>
      <c r="H112" s="431"/>
      <c r="I112" s="345"/>
      <c r="J112" s="345"/>
    </row>
    <row r="113" spans="2:10" ht="15">
      <c r="B113" s="355">
        <v>39</v>
      </c>
      <c r="C113" s="356" t="s">
        <v>1172</v>
      </c>
      <c r="D113" s="357" t="s">
        <v>223</v>
      </c>
      <c r="E113" s="358" t="s">
        <v>185</v>
      </c>
      <c r="F113" s="359">
        <v>32</v>
      </c>
      <c r="G113" s="391"/>
      <c r="H113" s="360">
        <f>ROUND(F113*G113,2)</f>
        <v>0</v>
      </c>
      <c r="I113" s="351"/>
      <c r="J113" s="339" t="s">
        <v>1110</v>
      </c>
    </row>
    <row r="114" spans="2:10" ht="15">
      <c r="B114" s="361"/>
      <c r="C114" s="362"/>
      <c r="D114" s="435" t="s">
        <v>1173</v>
      </c>
      <c r="E114" s="436"/>
      <c r="F114" s="436"/>
      <c r="G114" s="436"/>
      <c r="H114" s="437"/>
      <c r="I114" s="345"/>
      <c r="J114" s="345"/>
    </row>
    <row r="115" spans="2:10" ht="15">
      <c r="B115" s="363">
        <v>40</v>
      </c>
      <c r="C115" s="340" t="s">
        <v>1174</v>
      </c>
      <c r="D115" s="341" t="s">
        <v>224</v>
      </c>
      <c r="E115" s="342" t="s">
        <v>185</v>
      </c>
      <c r="F115" s="343">
        <v>21.5</v>
      </c>
      <c r="G115" s="392"/>
      <c r="H115" s="364">
        <f>ROUND(F115*G115,2)</f>
        <v>0</v>
      </c>
      <c r="I115" s="352"/>
      <c r="J115" s="344" t="s">
        <v>1110</v>
      </c>
    </row>
    <row r="116" spans="2:10" ht="15">
      <c r="B116" s="355">
        <v>41</v>
      </c>
      <c r="C116" s="356" t="s">
        <v>1148</v>
      </c>
      <c r="D116" s="357" t="s">
        <v>210</v>
      </c>
      <c r="E116" s="358" t="s">
        <v>37</v>
      </c>
      <c r="F116" s="359">
        <v>0.15252</v>
      </c>
      <c r="G116" s="391"/>
      <c r="H116" s="360">
        <f>ROUND(F116*G116,2)</f>
        <v>0</v>
      </c>
      <c r="I116" s="351" t="s">
        <v>1108</v>
      </c>
      <c r="J116" s="339" t="s">
        <v>1109</v>
      </c>
    </row>
    <row r="117" spans="2:10" ht="15">
      <c r="B117" s="361"/>
      <c r="C117" s="362"/>
      <c r="D117" s="432" t="s">
        <v>1149</v>
      </c>
      <c r="E117" s="433"/>
      <c r="F117" s="433"/>
      <c r="G117" s="433"/>
      <c r="H117" s="434"/>
      <c r="I117" s="345"/>
      <c r="J117" s="345"/>
    </row>
    <row r="118" spans="2:10" ht="15">
      <c r="B118" s="361"/>
      <c r="C118" s="362"/>
      <c r="D118" s="365" t="s">
        <v>1090</v>
      </c>
      <c r="E118" s="366"/>
      <c r="F118" s="367"/>
      <c r="G118" s="346"/>
      <c r="H118" s="368"/>
      <c r="I118" s="345"/>
      <c r="J118" s="345"/>
    </row>
    <row r="119" spans="2:10" ht="15">
      <c r="B119" s="361"/>
      <c r="C119" s="362"/>
      <c r="D119" s="365" t="s">
        <v>1175</v>
      </c>
      <c r="E119" s="366"/>
      <c r="F119" s="367"/>
      <c r="G119" s="346"/>
      <c r="H119" s="368"/>
      <c r="I119" s="345"/>
      <c r="J119" s="345"/>
    </row>
    <row r="120" spans="2:10" ht="15">
      <c r="B120" s="361"/>
      <c r="C120" s="362"/>
      <c r="D120" s="365" t="s">
        <v>1176</v>
      </c>
      <c r="E120" s="366"/>
      <c r="F120" s="367">
        <v>0.15252</v>
      </c>
      <c r="G120" s="346"/>
      <c r="H120" s="368"/>
      <c r="I120" s="345"/>
      <c r="J120" s="345"/>
    </row>
    <row r="121" spans="2:10" ht="15">
      <c r="B121" s="353" t="s">
        <v>1068</v>
      </c>
      <c r="C121" s="334" t="s">
        <v>1093</v>
      </c>
      <c r="D121" s="335" t="s">
        <v>1094</v>
      </c>
      <c r="E121" s="336"/>
      <c r="F121" s="337"/>
      <c r="G121" s="338"/>
      <c r="H121" s="354">
        <f>SUMIF(AH122:AH135,"&lt;&gt;NOR",H122:H135)</f>
        <v>0</v>
      </c>
      <c r="I121" s="338"/>
      <c r="J121" s="338"/>
    </row>
    <row r="122" spans="2:10" ht="15">
      <c r="B122" s="355">
        <v>42</v>
      </c>
      <c r="C122" s="356" t="s">
        <v>1177</v>
      </c>
      <c r="D122" s="357" t="s">
        <v>225</v>
      </c>
      <c r="E122" s="358" t="s">
        <v>35</v>
      </c>
      <c r="F122" s="359">
        <v>121.5</v>
      </c>
      <c r="G122" s="391"/>
      <c r="H122" s="360">
        <f>ROUND(F122*G122,2)</f>
        <v>0</v>
      </c>
      <c r="I122" s="351" t="s">
        <v>1108</v>
      </c>
      <c r="J122" s="339" t="s">
        <v>1109</v>
      </c>
    </row>
    <row r="123" spans="2:10" ht="15">
      <c r="B123" s="361"/>
      <c r="C123" s="362"/>
      <c r="D123" s="435" t="s">
        <v>1178</v>
      </c>
      <c r="E123" s="436"/>
      <c r="F123" s="436"/>
      <c r="G123" s="436"/>
      <c r="H123" s="437"/>
      <c r="I123" s="345"/>
      <c r="J123" s="345"/>
    </row>
    <row r="124" spans="2:10" ht="15">
      <c r="B124" s="361"/>
      <c r="C124" s="362"/>
      <c r="D124" s="365" t="s">
        <v>1179</v>
      </c>
      <c r="E124" s="366"/>
      <c r="F124" s="367">
        <v>55</v>
      </c>
      <c r="G124" s="346"/>
      <c r="H124" s="368"/>
      <c r="I124" s="345"/>
      <c r="J124" s="345"/>
    </row>
    <row r="125" spans="2:10" ht="15">
      <c r="B125" s="361"/>
      <c r="C125" s="362"/>
      <c r="D125" s="365" t="s">
        <v>1180</v>
      </c>
      <c r="E125" s="366"/>
      <c r="F125" s="367">
        <v>36.5</v>
      </c>
      <c r="G125" s="346"/>
      <c r="H125" s="368"/>
      <c r="I125" s="345"/>
      <c r="J125" s="345"/>
    </row>
    <row r="126" spans="2:10" ht="15">
      <c r="B126" s="361"/>
      <c r="C126" s="362"/>
      <c r="D126" s="365" t="s">
        <v>1181</v>
      </c>
      <c r="E126" s="366"/>
      <c r="F126" s="367">
        <v>30</v>
      </c>
      <c r="G126" s="346"/>
      <c r="H126" s="368"/>
      <c r="I126" s="345"/>
      <c r="J126" s="345"/>
    </row>
    <row r="127" spans="2:10" ht="15">
      <c r="B127" s="355">
        <v>43</v>
      </c>
      <c r="C127" s="356" t="s">
        <v>1182</v>
      </c>
      <c r="D127" s="357" t="s">
        <v>226</v>
      </c>
      <c r="E127" s="358" t="s">
        <v>35</v>
      </c>
      <c r="F127" s="359">
        <v>14</v>
      </c>
      <c r="G127" s="391"/>
      <c r="H127" s="360">
        <f>ROUND(F127*G127,2)</f>
        <v>0</v>
      </c>
      <c r="I127" s="351" t="s">
        <v>1108</v>
      </c>
      <c r="J127" s="339" t="s">
        <v>1109</v>
      </c>
    </row>
    <row r="128" spans="2:10" ht="15">
      <c r="B128" s="361"/>
      <c r="C128" s="362"/>
      <c r="D128" s="435" t="s">
        <v>1178</v>
      </c>
      <c r="E128" s="436"/>
      <c r="F128" s="436"/>
      <c r="G128" s="436"/>
      <c r="H128" s="437"/>
      <c r="I128" s="345"/>
      <c r="J128" s="345"/>
    </row>
    <row r="129" spans="2:10" ht="15">
      <c r="B129" s="361"/>
      <c r="C129" s="362"/>
      <c r="D129" s="365" t="s">
        <v>1183</v>
      </c>
      <c r="E129" s="366"/>
      <c r="F129" s="367">
        <v>14</v>
      </c>
      <c r="G129" s="346"/>
      <c r="H129" s="368"/>
      <c r="I129" s="345"/>
      <c r="J129" s="345"/>
    </row>
    <row r="130" spans="2:10" ht="15">
      <c r="B130" s="355">
        <v>44</v>
      </c>
      <c r="C130" s="356" t="s">
        <v>1184</v>
      </c>
      <c r="D130" s="357" t="s">
        <v>44</v>
      </c>
      <c r="E130" s="358" t="s">
        <v>35</v>
      </c>
      <c r="F130" s="359">
        <v>121.5</v>
      </c>
      <c r="G130" s="391"/>
      <c r="H130" s="360">
        <f>ROUND(F130*G130,2)</f>
        <v>0</v>
      </c>
      <c r="I130" s="351" t="s">
        <v>1108</v>
      </c>
      <c r="J130" s="339" t="s">
        <v>1109</v>
      </c>
    </row>
    <row r="131" spans="2:10" ht="15">
      <c r="B131" s="361"/>
      <c r="C131" s="362"/>
      <c r="D131" s="435" t="s">
        <v>1185</v>
      </c>
      <c r="E131" s="436"/>
      <c r="F131" s="436"/>
      <c r="G131" s="436"/>
      <c r="H131" s="437"/>
      <c r="I131" s="345"/>
      <c r="J131" s="345"/>
    </row>
    <row r="132" spans="2:10" ht="15">
      <c r="B132" s="361"/>
      <c r="C132" s="362"/>
      <c r="D132" s="365" t="s">
        <v>1179</v>
      </c>
      <c r="E132" s="366"/>
      <c r="F132" s="367">
        <v>55</v>
      </c>
      <c r="G132" s="346"/>
      <c r="H132" s="368"/>
      <c r="I132" s="345"/>
      <c r="J132" s="345"/>
    </row>
    <row r="133" spans="2:10" ht="15">
      <c r="B133" s="361"/>
      <c r="C133" s="362"/>
      <c r="D133" s="365" t="s">
        <v>1180</v>
      </c>
      <c r="E133" s="366"/>
      <c r="F133" s="367">
        <v>36.5</v>
      </c>
      <c r="G133" s="346"/>
      <c r="H133" s="368"/>
      <c r="I133" s="345"/>
      <c r="J133" s="345"/>
    </row>
    <row r="134" spans="2:10" ht="15">
      <c r="B134" s="361"/>
      <c r="C134" s="362"/>
      <c r="D134" s="365" t="s">
        <v>1181</v>
      </c>
      <c r="E134" s="366"/>
      <c r="F134" s="367">
        <v>30</v>
      </c>
      <c r="G134" s="346"/>
      <c r="H134" s="368"/>
      <c r="I134" s="345"/>
      <c r="J134" s="345"/>
    </row>
    <row r="135" spans="2:10" ht="15" thickBot="1">
      <c r="B135" s="355">
        <v>45</v>
      </c>
      <c r="C135" s="356" t="s">
        <v>1186</v>
      </c>
      <c r="D135" s="357" t="s">
        <v>227</v>
      </c>
      <c r="E135" s="358" t="s">
        <v>35</v>
      </c>
      <c r="F135" s="359">
        <v>25</v>
      </c>
      <c r="G135" s="391"/>
      <c r="H135" s="360">
        <f>ROUND(F135*G135,2)</f>
        <v>0</v>
      </c>
      <c r="I135" s="351" t="s">
        <v>1108</v>
      </c>
      <c r="J135" s="339" t="s">
        <v>1109</v>
      </c>
    </row>
    <row r="136" spans="2:8" ht="16.5" thickBot="1" thickTop="1">
      <c r="B136" s="113" t="s">
        <v>16</v>
      </c>
      <c r="C136" s="114"/>
      <c r="D136" s="114"/>
      <c r="E136" s="125"/>
      <c r="F136" s="115"/>
      <c r="G136" s="348"/>
      <c r="H136" s="349">
        <f>H4+H31+H44+H46+H94+H107+H121</f>
        <v>0</v>
      </c>
    </row>
  </sheetData>
  <sheetProtection algorithmName="SHA-512" hashValue="vsWtaJ4VQx+YPXf0Veb+dgvsVExx0ac1Jadpjk1B27bSpAwphQH8tUX7BI3+0ZnJ1dN+kD8L4terM9xmWBZEQg==" saltValue="IHa0LOiehkHISse9Z4aXaQ==" spinCount="100000" sheet="1" objects="1" scenarios="1"/>
  <mergeCells count="36">
    <mergeCell ref="D131:H131"/>
    <mergeCell ref="D58:H58"/>
    <mergeCell ref="D60:H60"/>
    <mergeCell ref="D61:H61"/>
    <mergeCell ref="D62:H62"/>
    <mergeCell ref="D90:H90"/>
    <mergeCell ref="D111:H111"/>
    <mergeCell ref="D112:H112"/>
    <mergeCell ref="D114:H114"/>
    <mergeCell ref="D117:H117"/>
    <mergeCell ref="D123:H123"/>
    <mergeCell ref="D128:H128"/>
    <mergeCell ref="D57:H57"/>
    <mergeCell ref="D21:H21"/>
    <mergeCell ref="D27:H27"/>
    <mergeCell ref="D36:H36"/>
    <mergeCell ref="D43:H43"/>
    <mergeCell ref="D48:H48"/>
    <mergeCell ref="D49:H49"/>
    <mergeCell ref="D50:H50"/>
    <mergeCell ref="D52:H52"/>
    <mergeCell ref="D53:H53"/>
    <mergeCell ref="D54:H54"/>
    <mergeCell ref="D56:H56"/>
    <mergeCell ref="B2:H2"/>
    <mergeCell ref="D20:H20"/>
    <mergeCell ref="D6:H6"/>
    <mergeCell ref="D7:H7"/>
    <mergeCell ref="D9:H9"/>
    <mergeCell ref="D10:H10"/>
    <mergeCell ref="D12:H12"/>
    <mergeCell ref="D13:H13"/>
    <mergeCell ref="D15:H15"/>
    <mergeCell ref="D16:H16"/>
    <mergeCell ref="D17:H17"/>
    <mergeCell ref="D19:H19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3"/>
  <headerFooter>
    <oddFooter>&amp;CStránka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7B5CD-A01D-4EAA-B9A3-AD57A71DF7AA}">
  <dimension ref="B2:G53"/>
  <sheetViews>
    <sheetView workbookViewId="0" topLeftCell="A1">
      <selection activeCell="I4" sqref="I4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128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5" thickBot="1"/>
    <row r="2" spans="2:7" ht="39.95" customHeight="1" thickBot="1">
      <c r="B2" s="423" t="s">
        <v>230</v>
      </c>
      <c r="C2" s="424"/>
      <c r="D2" s="424"/>
      <c r="E2" s="424"/>
      <c r="F2" s="424"/>
      <c r="G2" s="425"/>
    </row>
    <row r="3" spans="2:7" ht="30.75" thickBot="1">
      <c r="B3" s="88" t="s">
        <v>27</v>
      </c>
      <c r="C3" s="89" t="s">
        <v>17</v>
      </c>
      <c r="D3" s="90" t="s">
        <v>28</v>
      </c>
      <c r="E3" s="121" t="s">
        <v>29</v>
      </c>
      <c r="F3" s="91" t="s">
        <v>30</v>
      </c>
      <c r="G3" s="92" t="s">
        <v>31</v>
      </c>
    </row>
    <row r="4" spans="2:7" ht="28.5">
      <c r="B4" s="93"/>
      <c r="C4" s="94" t="s">
        <v>32</v>
      </c>
      <c r="D4" s="95"/>
      <c r="E4" s="122"/>
      <c r="F4" s="96"/>
      <c r="G4" s="97"/>
    </row>
    <row r="5" spans="2:7" ht="28.5">
      <c r="B5" s="98"/>
      <c r="C5" s="54" t="s">
        <v>162</v>
      </c>
      <c r="D5" s="99"/>
      <c r="E5" s="123"/>
      <c r="F5" s="100"/>
      <c r="G5" s="101"/>
    </row>
    <row r="6" spans="2:7" ht="15">
      <c r="B6" s="102" t="s">
        <v>65</v>
      </c>
      <c r="C6" s="103" t="s">
        <v>26</v>
      </c>
      <c r="D6" s="104"/>
      <c r="E6" s="105"/>
      <c r="F6" s="106"/>
      <c r="G6" s="107"/>
    </row>
    <row r="7" spans="2:7" ht="28.5">
      <c r="B7" s="148" t="s">
        <v>66</v>
      </c>
      <c r="C7" s="177" t="s">
        <v>231</v>
      </c>
      <c r="D7" s="178" t="s">
        <v>34</v>
      </c>
      <c r="E7" s="179">
        <v>1</v>
      </c>
      <c r="F7" s="393"/>
      <c r="G7" s="176">
        <f>E7*F7</f>
        <v>0</v>
      </c>
    </row>
    <row r="8" spans="2:7" ht="42.75">
      <c r="B8" s="148" t="s">
        <v>67</v>
      </c>
      <c r="C8" s="180" t="s">
        <v>232</v>
      </c>
      <c r="D8" s="181" t="s">
        <v>34</v>
      </c>
      <c r="E8" s="182">
        <v>1</v>
      </c>
      <c r="F8" s="393"/>
      <c r="G8" s="176">
        <f aca="true" t="shared" si="0" ref="G8:G39">E8*F8</f>
        <v>0</v>
      </c>
    </row>
    <row r="9" spans="2:7" ht="15">
      <c r="B9" s="148" t="s">
        <v>68</v>
      </c>
      <c r="C9" s="183" t="s">
        <v>119</v>
      </c>
      <c r="D9" s="184" t="s">
        <v>33</v>
      </c>
      <c r="E9" s="182">
        <v>6</v>
      </c>
      <c r="F9" s="393"/>
      <c r="G9" s="176">
        <f t="shared" si="0"/>
        <v>0</v>
      </c>
    </row>
    <row r="10" spans="2:7" ht="15">
      <c r="B10" s="148" t="s">
        <v>69</v>
      </c>
      <c r="C10" s="183" t="s">
        <v>118</v>
      </c>
      <c r="D10" s="184" t="s">
        <v>33</v>
      </c>
      <c r="E10" s="182">
        <v>1</v>
      </c>
      <c r="F10" s="393"/>
      <c r="G10" s="176">
        <f t="shared" si="0"/>
        <v>0</v>
      </c>
    </row>
    <row r="11" spans="2:7" ht="15">
      <c r="B11" s="148" t="s">
        <v>70</v>
      </c>
      <c r="C11" s="185" t="s">
        <v>233</v>
      </c>
      <c r="D11" s="181" t="s">
        <v>120</v>
      </c>
      <c r="E11" s="182">
        <v>18</v>
      </c>
      <c r="F11" s="393"/>
      <c r="G11" s="176">
        <f t="shared" si="0"/>
        <v>0</v>
      </c>
    </row>
    <row r="12" spans="2:7" ht="15">
      <c r="B12" s="148" t="s">
        <v>71</v>
      </c>
      <c r="C12" s="185" t="s">
        <v>234</v>
      </c>
      <c r="D12" s="181" t="s">
        <v>120</v>
      </c>
      <c r="E12" s="182">
        <v>6</v>
      </c>
      <c r="F12" s="393"/>
      <c r="G12" s="176">
        <f t="shared" si="0"/>
        <v>0</v>
      </c>
    </row>
    <row r="13" spans="2:7" ht="15">
      <c r="B13" s="148" t="s">
        <v>106</v>
      </c>
      <c r="C13" s="185" t="s">
        <v>235</v>
      </c>
      <c r="D13" s="181" t="s">
        <v>120</v>
      </c>
      <c r="E13" s="182">
        <v>1</v>
      </c>
      <c r="F13" s="393"/>
      <c r="G13" s="176">
        <f t="shared" si="0"/>
        <v>0</v>
      </c>
    </row>
    <row r="14" spans="2:7" ht="15">
      <c r="B14" s="148" t="s">
        <v>107</v>
      </c>
      <c r="C14" s="183" t="s">
        <v>236</v>
      </c>
      <c r="D14" s="184" t="s">
        <v>120</v>
      </c>
      <c r="E14" s="182">
        <v>18</v>
      </c>
      <c r="F14" s="393"/>
      <c r="G14" s="176">
        <f t="shared" si="0"/>
        <v>0</v>
      </c>
    </row>
    <row r="15" spans="2:7" ht="15">
      <c r="B15" s="148" t="s">
        <v>108</v>
      </c>
      <c r="C15" s="183" t="s">
        <v>237</v>
      </c>
      <c r="D15" s="184" t="s">
        <v>120</v>
      </c>
      <c r="E15" s="182">
        <v>3</v>
      </c>
      <c r="F15" s="393"/>
      <c r="G15" s="176">
        <f t="shared" si="0"/>
        <v>0</v>
      </c>
    </row>
    <row r="16" spans="2:7" ht="28.5">
      <c r="B16" s="148" t="s">
        <v>109</v>
      </c>
      <c r="C16" s="180" t="s">
        <v>238</v>
      </c>
      <c r="D16" s="181" t="s">
        <v>34</v>
      </c>
      <c r="E16" s="182">
        <v>1</v>
      </c>
      <c r="F16" s="393"/>
      <c r="G16" s="176">
        <f t="shared" si="0"/>
        <v>0</v>
      </c>
    </row>
    <row r="17" spans="2:7" ht="15">
      <c r="B17" s="148" t="s">
        <v>110</v>
      </c>
      <c r="C17" s="180" t="s">
        <v>239</v>
      </c>
      <c r="D17" s="181" t="s">
        <v>33</v>
      </c>
      <c r="E17" s="182">
        <v>1</v>
      </c>
      <c r="F17" s="393"/>
      <c r="G17" s="176">
        <f t="shared" si="0"/>
        <v>0</v>
      </c>
    </row>
    <row r="18" spans="2:7" ht="15">
      <c r="B18" s="148" t="s">
        <v>111</v>
      </c>
      <c r="C18" s="180" t="s">
        <v>240</v>
      </c>
      <c r="D18" s="181" t="s">
        <v>33</v>
      </c>
      <c r="E18" s="182">
        <v>2</v>
      </c>
      <c r="F18" s="393"/>
      <c r="G18" s="176">
        <f t="shared" si="0"/>
        <v>0</v>
      </c>
    </row>
    <row r="19" spans="2:7" ht="15">
      <c r="B19" s="148" t="s">
        <v>112</v>
      </c>
      <c r="C19" s="180" t="s">
        <v>126</v>
      </c>
      <c r="D19" s="181" t="s">
        <v>33</v>
      </c>
      <c r="E19" s="182">
        <v>1</v>
      </c>
      <c r="F19" s="393"/>
      <c r="G19" s="176">
        <f t="shared" si="0"/>
        <v>0</v>
      </c>
    </row>
    <row r="20" spans="2:7" ht="15">
      <c r="B20" s="148" t="s">
        <v>113</v>
      </c>
      <c r="C20" s="180" t="s">
        <v>241</v>
      </c>
      <c r="D20" s="181" t="s">
        <v>33</v>
      </c>
      <c r="E20" s="182">
        <v>1</v>
      </c>
      <c r="F20" s="393"/>
      <c r="G20" s="176">
        <f t="shared" si="0"/>
        <v>0</v>
      </c>
    </row>
    <row r="21" spans="2:7" ht="15">
      <c r="B21" s="148" t="s">
        <v>270</v>
      </c>
      <c r="C21" s="180" t="s">
        <v>242</v>
      </c>
      <c r="D21" s="181" t="s">
        <v>33</v>
      </c>
      <c r="E21" s="182">
        <v>1</v>
      </c>
      <c r="F21" s="393"/>
      <c r="G21" s="176">
        <f t="shared" si="0"/>
        <v>0</v>
      </c>
    </row>
    <row r="22" spans="2:7" ht="15">
      <c r="B22" s="148" t="s">
        <v>271</v>
      </c>
      <c r="C22" s="180" t="s">
        <v>243</v>
      </c>
      <c r="D22" s="181" t="s">
        <v>33</v>
      </c>
      <c r="E22" s="182">
        <v>1</v>
      </c>
      <c r="F22" s="393"/>
      <c r="G22" s="176">
        <f t="shared" si="0"/>
        <v>0</v>
      </c>
    </row>
    <row r="23" spans="2:7" ht="15">
      <c r="B23" s="148" t="s">
        <v>272</v>
      </c>
      <c r="C23" s="180" t="s">
        <v>244</v>
      </c>
      <c r="D23" s="181" t="s">
        <v>33</v>
      </c>
      <c r="E23" s="182">
        <v>1</v>
      </c>
      <c r="F23" s="393"/>
      <c r="G23" s="176">
        <f t="shared" si="0"/>
        <v>0</v>
      </c>
    </row>
    <row r="24" spans="2:7" ht="28.5">
      <c r="B24" s="148" t="s">
        <v>273</v>
      </c>
      <c r="C24" s="185" t="s">
        <v>245</v>
      </c>
      <c r="D24" s="181" t="s">
        <v>120</v>
      </c>
      <c r="E24" s="182">
        <v>6</v>
      </c>
      <c r="F24" s="393"/>
      <c r="G24" s="176">
        <f t="shared" si="0"/>
        <v>0</v>
      </c>
    </row>
    <row r="25" spans="2:7" ht="28.5">
      <c r="B25" s="148" t="s">
        <v>274</v>
      </c>
      <c r="C25" s="185" t="s">
        <v>246</v>
      </c>
      <c r="D25" s="181" t="s">
        <v>120</v>
      </c>
      <c r="E25" s="182">
        <v>9</v>
      </c>
      <c r="F25" s="393"/>
      <c r="G25" s="176">
        <f t="shared" si="0"/>
        <v>0</v>
      </c>
    </row>
    <row r="26" spans="2:7" ht="28.5">
      <c r="B26" s="148" t="s">
        <v>275</v>
      </c>
      <c r="C26" s="183" t="s">
        <v>247</v>
      </c>
      <c r="D26" s="184" t="s">
        <v>33</v>
      </c>
      <c r="E26" s="182">
        <v>5</v>
      </c>
      <c r="F26" s="393"/>
      <c r="G26" s="176">
        <f t="shared" si="0"/>
        <v>0</v>
      </c>
    </row>
    <row r="27" spans="2:7" ht="15">
      <c r="B27" s="148" t="s">
        <v>276</v>
      </c>
      <c r="C27" s="183" t="s">
        <v>248</v>
      </c>
      <c r="D27" s="184" t="s">
        <v>33</v>
      </c>
      <c r="E27" s="182">
        <v>2</v>
      </c>
      <c r="F27" s="393"/>
      <c r="G27" s="176">
        <f t="shared" si="0"/>
        <v>0</v>
      </c>
    </row>
    <row r="28" spans="2:7" ht="15">
      <c r="B28" s="148" t="s">
        <v>277</v>
      </c>
      <c r="C28" s="183" t="s">
        <v>249</v>
      </c>
      <c r="D28" s="184" t="s">
        <v>33</v>
      </c>
      <c r="E28" s="182">
        <v>1</v>
      </c>
      <c r="F28" s="393"/>
      <c r="G28" s="176">
        <f t="shared" si="0"/>
        <v>0</v>
      </c>
    </row>
    <row r="29" spans="2:7" ht="15">
      <c r="B29" s="148" t="s">
        <v>278</v>
      </c>
      <c r="C29" s="183" t="s">
        <v>250</v>
      </c>
      <c r="D29" s="184" t="s">
        <v>33</v>
      </c>
      <c r="E29" s="182">
        <v>1</v>
      </c>
      <c r="F29" s="393"/>
      <c r="G29" s="176">
        <f t="shared" si="0"/>
        <v>0</v>
      </c>
    </row>
    <row r="30" spans="2:7" ht="15">
      <c r="B30" s="148" t="s">
        <v>279</v>
      </c>
      <c r="C30" s="183" t="s">
        <v>251</v>
      </c>
      <c r="D30" s="184" t="s">
        <v>33</v>
      </c>
      <c r="E30" s="182">
        <v>3</v>
      </c>
      <c r="F30" s="393"/>
      <c r="G30" s="176">
        <f t="shared" si="0"/>
        <v>0</v>
      </c>
    </row>
    <row r="31" spans="2:7" ht="15">
      <c r="B31" s="148" t="s">
        <v>280</v>
      </c>
      <c r="C31" s="183" t="s">
        <v>252</v>
      </c>
      <c r="D31" s="184" t="s">
        <v>33</v>
      </c>
      <c r="E31" s="182">
        <v>4</v>
      </c>
      <c r="F31" s="393"/>
      <c r="G31" s="176">
        <f t="shared" si="0"/>
        <v>0</v>
      </c>
    </row>
    <row r="32" spans="2:7" ht="15">
      <c r="B32" s="148" t="s">
        <v>281</v>
      </c>
      <c r="C32" s="183" t="s">
        <v>549</v>
      </c>
      <c r="D32" s="184" t="s">
        <v>33</v>
      </c>
      <c r="E32" s="182">
        <v>1</v>
      </c>
      <c r="F32" s="393"/>
      <c r="G32" s="176">
        <f t="shared" si="0"/>
        <v>0</v>
      </c>
    </row>
    <row r="33" spans="2:7" ht="15">
      <c r="B33" s="148" t="s">
        <v>282</v>
      </c>
      <c r="C33" s="180" t="s">
        <v>124</v>
      </c>
      <c r="D33" s="181" t="s">
        <v>125</v>
      </c>
      <c r="E33" s="182">
        <v>18</v>
      </c>
      <c r="F33" s="393"/>
      <c r="G33" s="176">
        <f t="shared" si="0"/>
        <v>0</v>
      </c>
    </row>
    <row r="34" spans="2:7" ht="15">
      <c r="B34" s="148" t="s">
        <v>283</v>
      </c>
      <c r="C34" s="185" t="s">
        <v>253</v>
      </c>
      <c r="D34" s="181" t="s">
        <v>120</v>
      </c>
      <c r="E34" s="182">
        <v>12</v>
      </c>
      <c r="F34" s="393"/>
      <c r="G34" s="176">
        <f t="shared" si="0"/>
        <v>0</v>
      </c>
    </row>
    <row r="35" spans="2:7" ht="15">
      <c r="B35" s="148" t="s">
        <v>284</v>
      </c>
      <c r="C35" s="185" t="s">
        <v>123</v>
      </c>
      <c r="D35" s="181" t="s">
        <v>120</v>
      </c>
      <c r="E35" s="182">
        <v>6</v>
      </c>
      <c r="F35" s="393"/>
      <c r="G35" s="176">
        <f t="shared" si="0"/>
        <v>0</v>
      </c>
    </row>
    <row r="36" spans="2:7" ht="15">
      <c r="B36" s="148" t="s">
        <v>285</v>
      </c>
      <c r="C36" s="185" t="s">
        <v>254</v>
      </c>
      <c r="D36" s="181" t="s">
        <v>120</v>
      </c>
      <c r="E36" s="182">
        <v>12</v>
      </c>
      <c r="F36" s="393"/>
      <c r="G36" s="176">
        <f t="shared" si="0"/>
        <v>0</v>
      </c>
    </row>
    <row r="37" spans="2:7" ht="15">
      <c r="B37" s="148" t="s">
        <v>286</v>
      </c>
      <c r="C37" s="185" t="s">
        <v>122</v>
      </c>
      <c r="D37" s="181" t="s">
        <v>120</v>
      </c>
      <c r="E37" s="182">
        <v>3</v>
      </c>
      <c r="F37" s="393"/>
      <c r="G37" s="176">
        <f t="shared" si="0"/>
        <v>0</v>
      </c>
    </row>
    <row r="38" spans="2:7" ht="15">
      <c r="B38" s="148" t="s">
        <v>287</v>
      </c>
      <c r="C38" s="185" t="s">
        <v>121</v>
      </c>
      <c r="D38" s="181" t="s">
        <v>120</v>
      </c>
      <c r="E38" s="182">
        <v>18</v>
      </c>
      <c r="F38" s="393"/>
      <c r="G38" s="176">
        <f t="shared" si="0"/>
        <v>0</v>
      </c>
    </row>
    <row r="39" spans="2:7" ht="15">
      <c r="B39" s="149" t="s">
        <v>288</v>
      </c>
      <c r="C39" s="186" t="s">
        <v>255</v>
      </c>
      <c r="D39" s="187" t="s">
        <v>120</v>
      </c>
      <c r="E39" s="188">
        <v>6</v>
      </c>
      <c r="F39" s="394"/>
      <c r="G39" s="189">
        <f t="shared" si="0"/>
        <v>0</v>
      </c>
    </row>
    <row r="40" spans="2:7" ht="15">
      <c r="B40" s="193" t="s">
        <v>256</v>
      </c>
      <c r="C40" s="194" t="s">
        <v>138</v>
      </c>
      <c r="D40" s="195"/>
      <c r="E40" s="196"/>
      <c r="F40" s="197"/>
      <c r="G40" s="198"/>
    </row>
    <row r="41" spans="2:7" ht="42.75">
      <c r="B41" s="164" t="s">
        <v>267</v>
      </c>
      <c r="C41" s="190" t="s">
        <v>127</v>
      </c>
      <c r="D41" s="171" t="s">
        <v>34</v>
      </c>
      <c r="E41" s="191">
        <v>1</v>
      </c>
      <c r="F41" s="395"/>
      <c r="G41" s="192">
        <f>E41*F41</f>
        <v>0</v>
      </c>
    </row>
    <row r="42" spans="2:7" ht="28.5">
      <c r="B42" s="199" t="s">
        <v>268</v>
      </c>
      <c r="C42" s="200" t="s">
        <v>128</v>
      </c>
      <c r="D42" s="201" t="s">
        <v>34</v>
      </c>
      <c r="E42" s="202">
        <v>2</v>
      </c>
      <c r="F42" s="396"/>
      <c r="G42" s="203">
        <f>E42*F42</f>
        <v>0</v>
      </c>
    </row>
    <row r="43" spans="2:7" ht="15">
      <c r="B43" s="193" t="s">
        <v>257</v>
      </c>
      <c r="C43" s="194" t="s">
        <v>129</v>
      </c>
      <c r="D43" s="195"/>
      <c r="E43" s="196"/>
      <c r="F43" s="204"/>
      <c r="G43" s="198"/>
    </row>
    <row r="44" spans="2:7" ht="42.75">
      <c r="B44" s="164" t="s">
        <v>259</v>
      </c>
      <c r="C44" s="190" t="s">
        <v>258</v>
      </c>
      <c r="D44" s="171" t="s">
        <v>34</v>
      </c>
      <c r="E44" s="191">
        <v>1</v>
      </c>
      <c r="F44" s="395"/>
      <c r="G44" s="192">
        <f>E44*F44</f>
        <v>0</v>
      </c>
    </row>
    <row r="45" spans="2:7" ht="28.5">
      <c r="B45" s="165" t="s">
        <v>260</v>
      </c>
      <c r="C45" s="166" t="s">
        <v>130</v>
      </c>
      <c r="D45" s="170" t="s">
        <v>34</v>
      </c>
      <c r="E45" s="167">
        <v>1</v>
      </c>
      <c r="F45" s="397"/>
      <c r="G45" s="173">
        <f aca="true" t="shared" si="1" ref="G45:G52">E45*F45</f>
        <v>0</v>
      </c>
    </row>
    <row r="46" spans="2:7" ht="15">
      <c r="B46" s="165" t="s">
        <v>261</v>
      </c>
      <c r="C46" s="166" t="s">
        <v>131</v>
      </c>
      <c r="D46" s="170" t="s">
        <v>34</v>
      </c>
      <c r="E46" s="167">
        <v>1</v>
      </c>
      <c r="F46" s="397"/>
      <c r="G46" s="173">
        <f t="shared" si="1"/>
        <v>0</v>
      </c>
    </row>
    <row r="47" spans="2:7" ht="15">
      <c r="B47" s="165" t="s">
        <v>262</v>
      </c>
      <c r="C47" s="166" t="s">
        <v>132</v>
      </c>
      <c r="D47" s="167" t="s">
        <v>34</v>
      </c>
      <c r="E47" s="167">
        <v>1</v>
      </c>
      <c r="F47" s="397"/>
      <c r="G47" s="173">
        <f t="shared" si="1"/>
        <v>0</v>
      </c>
    </row>
    <row r="48" spans="2:7" ht="28.5">
      <c r="B48" s="165" t="s">
        <v>263</v>
      </c>
      <c r="C48" s="166" t="s">
        <v>133</v>
      </c>
      <c r="D48" s="167" t="s">
        <v>34</v>
      </c>
      <c r="E48" s="167">
        <v>1</v>
      </c>
      <c r="F48" s="397"/>
      <c r="G48" s="173">
        <f t="shared" si="1"/>
        <v>0</v>
      </c>
    </row>
    <row r="49" spans="2:7" ht="28.5">
      <c r="B49" s="165" t="s">
        <v>264</v>
      </c>
      <c r="C49" s="166" t="s">
        <v>134</v>
      </c>
      <c r="D49" s="167" t="s">
        <v>34</v>
      </c>
      <c r="E49" s="167">
        <v>1</v>
      </c>
      <c r="F49" s="397"/>
      <c r="G49" s="173">
        <f>E49*F49</f>
        <v>0</v>
      </c>
    </row>
    <row r="50" spans="2:7" ht="15">
      <c r="B50" s="165" t="s">
        <v>265</v>
      </c>
      <c r="C50" s="166" t="s">
        <v>135</v>
      </c>
      <c r="D50" s="167" t="s">
        <v>34</v>
      </c>
      <c r="E50" s="167">
        <v>1</v>
      </c>
      <c r="F50" s="397"/>
      <c r="G50" s="173">
        <f t="shared" si="1"/>
        <v>0</v>
      </c>
    </row>
    <row r="51" spans="2:7" ht="15">
      <c r="B51" s="165" t="s">
        <v>161</v>
      </c>
      <c r="C51" s="166" t="s">
        <v>136</v>
      </c>
      <c r="D51" s="167" t="s">
        <v>34</v>
      </c>
      <c r="E51" s="167">
        <v>1</v>
      </c>
      <c r="F51" s="397"/>
      <c r="G51" s="173">
        <f t="shared" si="1"/>
        <v>0</v>
      </c>
    </row>
    <row r="52" spans="2:7" ht="15" thickBot="1">
      <c r="B52" s="172" t="s">
        <v>266</v>
      </c>
      <c r="C52" s="168" t="s">
        <v>137</v>
      </c>
      <c r="D52" s="169" t="s">
        <v>34</v>
      </c>
      <c r="E52" s="169">
        <v>1</v>
      </c>
      <c r="F52" s="398"/>
      <c r="G52" s="173">
        <f t="shared" si="1"/>
        <v>0</v>
      </c>
    </row>
    <row r="53" spans="2:7" ht="16.5" thickBot="1" thickTop="1">
      <c r="B53" s="147" t="s">
        <v>16</v>
      </c>
      <c r="C53" s="150"/>
      <c r="D53" s="151"/>
      <c r="E53" s="150"/>
      <c r="F53" s="174"/>
      <c r="G53" s="175">
        <f>SUM(G7:G52)</f>
        <v>0</v>
      </c>
    </row>
  </sheetData>
  <sheetProtection algorithmName="SHA-512" hashValue="LoV3PaH6t1tdOCnLvl058593fUiz1tDRuzA3WWpiR43T17SpQ4BceS8ySUhNfH4+OzCsyhiGKWjTI5efLlwAvw==" saltValue="0J3mdCKHDLxRxktSsQLhCw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0EE01-241F-413A-9F61-683277356A28}">
  <dimension ref="B2:G72"/>
  <sheetViews>
    <sheetView workbookViewId="0" topLeftCell="A1">
      <selection activeCell="I3" sqref="I3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85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5" thickBot="1"/>
    <row r="2" spans="2:7" ht="39.95" customHeight="1" thickBot="1">
      <c r="B2" s="423" t="s">
        <v>289</v>
      </c>
      <c r="C2" s="424"/>
      <c r="D2" s="424"/>
      <c r="E2" s="424"/>
      <c r="F2" s="424"/>
      <c r="G2" s="425"/>
    </row>
    <row r="3" spans="2:7" ht="30.75" thickBot="1">
      <c r="B3" s="88" t="s">
        <v>27</v>
      </c>
      <c r="C3" s="89" t="s">
        <v>17</v>
      </c>
      <c r="D3" s="90" t="s">
        <v>28</v>
      </c>
      <c r="E3" s="121" t="s">
        <v>29</v>
      </c>
      <c r="F3" s="91" t="s">
        <v>30</v>
      </c>
      <c r="G3" s="92" t="s">
        <v>31</v>
      </c>
    </row>
    <row r="4" spans="2:7" ht="28.5">
      <c r="B4" s="93"/>
      <c r="C4" s="94" t="s">
        <v>32</v>
      </c>
      <c r="D4" s="95"/>
      <c r="E4" s="122"/>
      <c r="F4" s="96"/>
      <c r="G4" s="97"/>
    </row>
    <row r="5" spans="2:7" ht="28.5">
      <c r="B5" s="98"/>
      <c r="C5" s="54" t="s">
        <v>39</v>
      </c>
      <c r="D5" s="99"/>
      <c r="E5" s="123"/>
      <c r="F5" s="100"/>
      <c r="G5" s="101"/>
    </row>
    <row r="6" spans="2:7" ht="15">
      <c r="B6" s="102" t="s">
        <v>63</v>
      </c>
      <c r="C6" s="103" t="s">
        <v>332</v>
      </c>
      <c r="D6" s="104"/>
      <c r="E6" s="105"/>
      <c r="F6" s="106"/>
      <c r="G6" s="107"/>
    </row>
    <row r="7" spans="2:7" ht="28.5">
      <c r="B7" s="208" t="s">
        <v>340</v>
      </c>
      <c r="C7" s="209" t="s">
        <v>1190</v>
      </c>
      <c r="D7" s="210" t="s">
        <v>33</v>
      </c>
      <c r="E7" s="211">
        <v>12</v>
      </c>
      <c r="F7" s="399"/>
      <c r="G7" s="212">
        <f>E7*F7</f>
        <v>0</v>
      </c>
    </row>
    <row r="8" spans="2:7" ht="28.5">
      <c r="B8" s="213" t="s">
        <v>341</v>
      </c>
      <c r="C8" s="214" t="s">
        <v>1191</v>
      </c>
      <c r="D8" s="215" t="s">
        <v>33</v>
      </c>
      <c r="E8" s="216">
        <v>48</v>
      </c>
      <c r="F8" s="400"/>
      <c r="G8" s="212">
        <f aca="true" t="shared" si="0" ref="G8:G17">E8*F8</f>
        <v>0</v>
      </c>
    </row>
    <row r="9" spans="2:7" ht="28.5">
      <c r="B9" s="213" t="s">
        <v>342</v>
      </c>
      <c r="C9" s="214" t="s">
        <v>1192</v>
      </c>
      <c r="D9" s="215" t="s">
        <v>33</v>
      </c>
      <c r="E9" s="216">
        <v>6</v>
      </c>
      <c r="F9" s="400"/>
      <c r="G9" s="212">
        <f t="shared" si="0"/>
        <v>0</v>
      </c>
    </row>
    <row r="10" spans="2:7" ht="28.5">
      <c r="B10" s="213" t="s">
        <v>343</v>
      </c>
      <c r="C10" s="214" t="s">
        <v>1193</v>
      </c>
      <c r="D10" s="215" t="s">
        <v>33</v>
      </c>
      <c r="E10" s="216">
        <v>9</v>
      </c>
      <c r="F10" s="400"/>
      <c r="G10" s="212">
        <f t="shared" si="0"/>
        <v>0</v>
      </c>
    </row>
    <row r="11" spans="2:7" ht="28.5">
      <c r="B11" s="213" t="s">
        <v>344</v>
      </c>
      <c r="C11" s="214" t="s">
        <v>1194</v>
      </c>
      <c r="D11" s="215" t="s">
        <v>33</v>
      </c>
      <c r="E11" s="216">
        <v>3</v>
      </c>
      <c r="F11" s="400"/>
      <c r="G11" s="212">
        <f t="shared" si="0"/>
        <v>0</v>
      </c>
    </row>
    <row r="12" spans="2:7" ht="15">
      <c r="B12" s="213" t="s">
        <v>345</v>
      </c>
      <c r="C12" s="214" t="s">
        <v>1189</v>
      </c>
      <c r="D12" s="215" t="s">
        <v>33</v>
      </c>
      <c r="E12" s="216">
        <v>5</v>
      </c>
      <c r="F12" s="400"/>
      <c r="G12" s="212">
        <f t="shared" si="0"/>
        <v>0</v>
      </c>
    </row>
    <row r="13" spans="2:7" ht="15">
      <c r="B13" s="213" t="s">
        <v>346</v>
      </c>
      <c r="C13" s="214" t="s">
        <v>1195</v>
      </c>
      <c r="D13" s="215" t="s">
        <v>33</v>
      </c>
      <c r="E13" s="216">
        <v>5</v>
      </c>
      <c r="F13" s="400"/>
      <c r="G13" s="212">
        <f t="shared" si="0"/>
        <v>0</v>
      </c>
    </row>
    <row r="14" spans="2:7" ht="42.75">
      <c r="B14" s="213" t="s">
        <v>347</v>
      </c>
      <c r="C14" s="214" t="s">
        <v>1196</v>
      </c>
      <c r="D14" s="215" t="s">
        <v>35</v>
      </c>
      <c r="E14" s="216">
        <v>29</v>
      </c>
      <c r="F14" s="400"/>
      <c r="G14" s="212">
        <f t="shared" si="0"/>
        <v>0</v>
      </c>
    </row>
    <row r="15" spans="2:7" ht="15">
      <c r="B15" s="213" t="s">
        <v>348</v>
      </c>
      <c r="C15" s="214" t="s">
        <v>290</v>
      </c>
      <c r="D15" s="215" t="s">
        <v>33</v>
      </c>
      <c r="E15" s="216">
        <v>18</v>
      </c>
      <c r="F15" s="400"/>
      <c r="G15" s="212">
        <f t="shared" si="0"/>
        <v>0</v>
      </c>
    </row>
    <row r="16" spans="2:7" ht="28.5">
      <c r="B16" s="213" t="s">
        <v>349</v>
      </c>
      <c r="C16" s="214" t="s">
        <v>291</v>
      </c>
      <c r="D16" s="215" t="s">
        <v>34</v>
      </c>
      <c r="E16" s="216">
        <v>1</v>
      </c>
      <c r="F16" s="400"/>
      <c r="G16" s="212">
        <f t="shared" si="0"/>
        <v>0</v>
      </c>
    </row>
    <row r="17" spans="2:7" ht="15">
      <c r="B17" s="221" t="s">
        <v>350</v>
      </c>
      <c r="C17" s="222" t="s">
        <v>292</v>
      </c>
      <c r="D17" s="223" t="s">
        <v>34</v>
      </c>
      <c r="E17" s="224">
        <v>1</v>
      </c>
      <c r="F17" s="401"/>
      <c r="G17" s="212">
        <f t="shared" si="0"/>
        <v>0</v>
      </c>
    </row>
    <row r="18" spans="2:7" ht="15">
      <c r="B18" s="102" t="s">
        <v>75</v>
      </c>
      <c r="C18" s="103" t="s">
        <v>333</v>
      </c>
      <c r="D18" s="104"/>
      <c r="E18" s="105"/>
      <c r="F18" s="106"/>
      <c r="G18" s="107"/>
    </row>
    <row r="19" spans="2:7" ht="15">
      <c r="B19" s="208" t="s">
        <v>351</v>
      </c>
      <c r="C19" s="209" t="s">
        <v>293</v>
      </c>
      <c r="D19" s="210" t="s">
        <v>33</v>
      </c>
      <c r="E19" s="211">
        <v>9</v>
      </c>
      <c r="F19" s="399"/>
      <c r="G19" s="212">
        <f>E19*F19</f>
        <v>0</v>
      </c>
    </row>
    <row r="20" spans="2:7" ht="28.5">
      <c r="B20" s="213" t="s">
        <v>352</v>
      </c>
      <c r="C20" s="214" t="s">
        <v>294</v>
      </c>
      <c r="D20" s="215" t="s">
        <v>33</v>
      </c>
      <c r="E20" s="216">
        <v>1</v>
      </c>
      <c r="F20" s="400"/>
      <c r="G20" s="212">
        <f aca="true" t="shared" si="1" ref="G20:G35">E20*F20</f>
        <v>0</v>
      </c>
    </row>
    <row r="21" spans="2:7" ht="15">
      <c r="B21" s="213" t="s">
        <v>353</v>
      </c>
      <c r="C21" s="214" t="s">
        <v>295</v>
      </c>
      <c r="D21" s="215" t="s">
        <v>33</v>
      </c>
      <c r="E21" s="216">
        <v>30</v>
      </c>
      <c r="F21" s="400"/>
      <c r="G21" s="212">
        <f t="shared" si="1"/>
        <v>0</v>
      </c>
    </row>
    <row r="22" spans="2:7" ht="15">
      <c r="B22" s="213" t="s">
        <v>354</v>
      </c>
      <c r="C22" s="214" t="s">
        <v>296</v>
      </c>
      <c r="D22" s="215" t="s">
        <v>33</v>
      </c>
      <c r="E22" s="216">
        <v>2</v>
      </c>
      <c r="F22" s="400"/>
      <c r="G22" s="212">
        <f t="shared" si="1"/>
        <v>0</v>
      </c>
    </row>
    <row r="23" spans="2:7" ht="15">
      <c r="B23" s="213" t="s">
        <v>355</v>
      </c>
      <c r="C23" s="214" t="s">
        <v>297</v>
      </c>
      <c r="D23" s="215" t="s">
        <v>33</v>
      </c>
      <c r="E23" s="216">
        <v>1</v>
      </c>
      <c r="F23" s="400"/>
      <c r="G23" s="212">
        <f t="shared" si="1"/>
        <v>0</v>
      </c>
    </row>
    <row r="24" spans="2:7" ht="42.75">
      <c r="B24" s="213" t="s">
        <v>356</v>
      </c>
      <c r="C24" s="214" t="s">
        <v>298</v>
      </c>
      <c r="D24" s="215" t="s">
        <v>33</v>
      </c>
      <c r="E24" s="216">
        <v>1</v>
      </c>
      <c r="F24" s="400"/>
      <c r="G24" s="212">
        <f t="shared" si="1"/>
        <v>0</v>
      </c>
    </row>
    <row r="25" spans="2:7" ht="42.75">
      <c r="B25" s="213" t="s">
        <v>357</v>
      </c>
      <c r="C25" s="214" t="s">
        <v>299</v>
      </c>
      <c r="D25" s="215" t="s">
        <v>33</v>
      </c>
      <c r="E25" s="216">
        <v>1</v>
      </c>
      <c r="F25" s="400"/>
      <c r="G25" s="212">
        <f t="shared" si="1"/>
        <v>0</v>
      </c>
    </row>
    <row r="26" spans="2:7" ht="15">
      <c r="B26" s="213" t="s">
        <v>358</v>
      </c>
      <c r="C26" s="214" t="s">
        <v>300</v>
      </c>
      <c r="D26" s="215" t="s">
        <v>33</v>
      </c>
      <c r="E26" s="216">
        <v>4</v>
      </c>
      <c r="F26" s="400"/>
      <c r="G26" s="212">
        <f t="shared" si="1"/>
        <v>0</v>
      </c>
    </row>
    <row r="27" spans="2:7" ht="15">
      <c r="B27" s="213" t="s">
        <v>359</v>
      </c>
      <c r="C27" s="214" t="s">
        <v>301</v>
      </c>
      <c r="D27" s="215" t="s">
        <v>33</v>
      </c>
      <c r="E27" s="216">
        <v>8</v>
      </c>
      <c r="F27" s="400"/>
      <c r="G27" s="212">
        <f t="shared" si="1"/>
        <v>0</v>
      </c>
    </row>
    <row r="28" spans="2:7" ht="28.5">
      <c r="B28" s="213" t="s">
        <v>360</v>
      </c>
      <c r="C28" s="214" t="s">
        <v>302</v>
      </c>
      <c r="D28" s="215" t="s">
        <v>33</v>
      </c>
      <c r="E28" s="216">
        <v>4</v>
      </c>
      <c r="F28" s="400"/>
      <c r="G28" s="212">
        <f t="shared" si="1"/>
        <v>0</v>
      </c>
    </row>
    <row r="29" spans="2:7" ht="28.5">
      <c r="B29" s="213" t="s">
        <v>361</v>
      </c>
      <c r="C29" s="214" t="s">
        <v>303</v>
      </c>
      <c r="D29" s="215" t="s">
        <v>33</v>
      </c>
      <c r="E29" s="216">
        <v>2</v>
      </c>
      <c r="F29" s="400"/>
      <c r="G29" s="212">
        <f t="shared" si="1"/>
        <v>0</v>
      </c>
    </row>
    <row r="30" spans="2:7" ht="28.5">
      <c r="B30" s="213" t="s">
        <v>362</v>
      </c>
      <c r="C30" s="214" t="s">
        <v>304</v>
      </c>
      <c r="D30" s="215" t="s">
        <v>33</v>
      </c>
      <c r="E30" s="216">
        <v>1</v>
      </c>
      <c r="F30" s="400"/>
      <c r="G30" s="212">
        <f t="shared" si="1"/>
        <v>0</v>
      </c>
    </row>
    <row r="31" spans="2:7" ht="15">
      <c r="B31" s="213" t="s">
        <v>363</v>
      </c>
      <c r="C31" s="214" t="s">
        <v>305</v>
      </c>
      <c r="D31" s="215" t="s">
        <v>33</v>
      </c>
      <c r="E31" s="216">
        <v>4</v>
      </c>
      <c r="F31" s="400"/>
      <c r="G31" s="212">
        <f t="shared" si="1"/>
        <v>0</v>
      </c>
    </row>
    <row r="32" spans="2:7" ht="15">
      <c r="B32" s="213" t="s">
        <v>364</v>
      </c>
      <c r="C32" s="214" t="s">
        <v>306</v>
      </c>
      <c r="D32" s="215" t="s">
        <v>33</v>
      </c>
      <c r="E32" s="216">
        <v>1</v>
      </c>
      <c r="F32" s="400"/>
      <c r="G32" s="212">
        <f t="shared" si="1"/>
        <v>0</v>
      </c>
    </row>
    <row r="33" spans="2:7" ht="28.5">
      <c r="B33" s="213" t="s">
        <v>365</v>
      </c>
      <c r="C33" s="214" t="s">
        <v>307</v>
      </c>
      <c r="D33" s="215" t="s">
        <v>33</v>
      </c>
      <c r="E33" s="216">
        <v>5</v>
      </c>
      <c r="F33" s="400"/>
      <c r="G33" s="212">
        <f t="shared" si="1"/>
        <v>0</v>
      </c>
    </row>
    <row r="34" spans="2:7" ht="42.75">
      <c r="B34" s="213" t="s">
        <v>366</v>
      </c>
      <c r="C34" s="214" t="s">
        <v>308</v>
      </c>
      <c r="D34" s="215" t="s">
        <v>33</v>
      </c>
      <c r="E34" s="216">
        <v>1</v>
      </c>
      <c r="F34" s="400"/>
      <c r="G34" s="212">
        <f t="shared" si="1"/>
        <v>0</v>
      </c>
    </row>
    <row r="35" spans="2:7" ht="15">
      <c r="B35" s="213" t="s">
        <v>367</v>
      </c>
      <c r="C35" s="214" t="s">
        <v>309</v>
      </c>
      <c r="D35" s="215" t="s">
        <v>34</v>
      </c>
      <c r="E35" s="216">
        <v>1</v>
      </c>
      <c r="F35" s="400"/>
      <c r="G35" s="212">
        <f t="shared" si="1"/>
        <v>0</v>
      </c>
    </row>
    <row r="36" spans="2:7" ht="15">
      <c r="B36" s="221" t="s">
        <v>368</v>
      </c>
      <c r="C36" s="222" t="s">
        <v>310</v>
      </c>
      <c r="D36" s="223" t="s">
        <v>34</v>
      </c>
      <c r="E36" s="224">
        <v>1</v>
      </c>
      <c r="F36" s="401"/>
      <c r="G36" s="212">
        <f>E36*F36</f>
        <v>0</v>
      </c>
    </row>
    <row r="37" spans="2:7" ht="15">
      <c r="B37" s="102" t="s">
        <v>139</v>
      </c>
      <c r="C37" s="103" t="s">
        <v>334</v>
      </c>
      <c r="D37" s="104"/>
      <c r="E37" s="105"/>
      <c r="F37" s="106"/>
      <c r="G37" s="107"/>
    </row>
    <row r="38" spans="2:7" ht="15">
      <c r="B38" s="208" t="s">
        <v>369</v>
      </c>
      <c r="C38" s="209" t="s">
        <v>311</v>
      </c>
      <c r="D38" s="210" t="s">
        <v>35</v>
      </c>
      <c r="E38" s="211">
        <v>60</v>
      </c>
      <c r="F38" s="399"/>
      <c r="G38" s="212">
        <f>E38*F38</f>
        <v>0</v>
      </c>
    </row>
    <row r="39" spans="2:7" ht="15">
      <c r="B39" s="213" t="s">
        <v>370</v>
      </c>
      <c r="C39" s="214" t="s">
        <v>312</v>
      </c>
      <c r="D39" s="215" t="s">
        <v>35</v>
      </c>
      <c r="E39" s="216">
        <v>520</v>
      </c>
      <c r="F39" s="400"/>
      <c r="G39" s="212">
        <f aca="true" t="shared" si="2" ref="G39:G49">E39*F39</f>
        <v>0</v>
      </c>
    </row>
    <row r="40" spans="2:7" ht="15">
      <c r="B40" s="213" t="s">
        <v>371</v>
      </c>
      <c r="C40" s="214" t="s">
        <v>313</v>
      </c>
      <c r="D40" s="215" t="s">
        <v>35</v>
      </c>
      <c r="E40" s="216">
        <v>750</v>
      </c>
      <c r="F40" s="400"/>
      <c r="G40" s="212">
        <f t="shared" si="2"/>
        <v>0</v>
      </c>
    </row>
    <row r="41" spans="2:7" ht="15">
      <c r="B41" s="213" t="s">
        <v>372</v>
      </c>
      <c r="C41" s="214" t="s">
        <v>314</v>
      </c>
      <c r="D41" s="215" t="s">
        <v>35</v>
      </c>
      <c r="E41" s="216">
        <v>145</v>
      </c>
      <c r="F41" s="400"/>
      <c r="G41" s="212">
        <f t="shared" si="2"/>
        <v>0</v>
      </c>
    </row>
    <row r="42" spans="2:7" ht="15">
      <c r="B42" s="213" t="s">
        <v>373</v>
      </c>
      <c r="C42" s="214" t="s">
        <v>315</v>
      </c>
      <c r="D42" s="215" t="s">
        <v>35</v>
      </c>
      <c r="E42" s="216">
        <v>80</v>
      </c>
      <c r="F42" s="400"/>
      <c r="G42" s="212">
        <f t="shared" si="2"/>
        <v>0</v>
      </c>
    </row>
    <row r="43" spans="2:7" ht="15">
      <c r="B43" s="213" t="s">
        <v>374</v>
      </c>
      <c r="C43" s="214" t="s">
        <v>316</v>
      </c>
      <c r="D43" s="215" t="s">
        <v>35</v>
      </c>
      <c r="E43" s="216">
        <v>20</v>
      </c>
      <c r="F43" s="400"/>
      <c r="G43" s="212">
        <f t="shared" si="2"/>
        <v>0</v>
      </c>
    </row>
    <row r="44" spans="2:7" ht="15">
      <c r="B44" s="213" t="s">
        <v>375</v>
      </c>
      <c r="C44" s="214" t="s">
        <v>317</v>
      </c>
      <c r="D44" s="215" t="s">
        <v>35</v>
      </c>
      <c r="E44" s="216">
        <v>85</v>
      </c>
      <c r="F44" s="400"/>
      <c r="G44" s="212">
        <f t="shared" si="2"/>
        <v>0</v>
      </c>
    </row>
    <row r="45" spans="2:7" ht="15">
      <c r="B45" s="213" t="s">
        <v>376</v>
      </c>
      <c r="C45" s="214" t="s">
        <v>318</v>
      </c>
      <c r="D45" s="215" t="s">
        <v>35</v>
      </c>
      <c r="E45" s="216">
        <v>200</v>
      </c>
      <c r="F45" s="400"/>
      <c r="G45" s="212">
        <f t="shared" si="2"/>
        <v>0</v>
      </c>
    </row>
    <row r="46" spans="2:7" ht="15">
      <c r="B46" s="213" t="s">
        <v>377</v>
      </c>
      <c r="C46" s="214" t="s">
        <v>319</v>
      </c>
      <c r="D46" s="215" t="s">
        <v>35</v>
      </c>
      <c r="E46" s="216">
        <v>120</v>
      </c>
      <c r="F46" s="400"/>
      <c r="G46" s="212">
        <f t="shared" si="2"/>
        <v>0</v>
      </c>
    </row>
    <row r="47" spans="2:7" ht="15">
      <c r="B47" s="213" t="s">
        <v>378</v>
      </c>
      <c r="C47" s="214" t="s">
        <v>320</v>
      </c>
      <c r="D47" s="215" t="s">
        <v>35</v>
      </c>
      <c r="E47" s="216">
        <v>90</v>
      </c>
      <c r="F47" s="400"/>
      <c r="G47" s="212">
        <f t="shared" si="2"/>
        <v>0</v>
      </c>
    </row>
    <row r="48" spans="2:7" ht="28.5">
      <c r="B48" s="213" t="s">
        <v>379</v>
      </c>
      <c r="C48" s="245" t="s">
        <v>321</v>
      </c>
      <c r="D48" s="215" t="s">
        <v>34</v>
      </c>
      <c r="E48" s="216">
        <v>1</v>
      </c>
      <c r="F48" s="400"/>
      <c r="G48" s="212">
        <f t="shared" si="2"/>
        <v>0</v>
      </c>
    </row>
    <row r="49" spans="2:7" ht="15">
      <c r="B49" s="221" t="s">
        <v>380</v>
      </c>
      <c r="C49" s="222" t="s">
        <v>310</v>
      </c>
      <c r="D49" s="223" t="s">
        <v>34</v>
      </c>
      <c r="E49" s="224">
        <v>1</v>
      </c>
      <c r="F49" s="401"/>
      <c r="G49" s="212">
        <f t="shared" si="2"/>
        <v>0</v>
      </c>
    </row>
    <row r="50" spans="2:7" ht="15">
      <c r="B50" s="102" t="s">
        <v>335</v>
      </c>
      <c r="C50" s="103" t="s">
        <v>336</v>
      </c>
      <c r="D50" s="104"/>
      <c r="E50" s="105"/>
      <c r="F50" s="106"/>
      <c r="G50" s="107"/>
    </row>
    <row r="51" spans="2:7" ht="28.5">
      <c r="B51" s="208" t="s">
        <v>381</v>
      </c>
      <c r="C51" s="209" t="s">
        <v>322</v>
      </c>
      <c r="D51" s="210" t="s">
        <v>35</v>
      </c>
      <c r="E51" s="211">
        <v>26</v>
      </c>
      <c r="F51" s="399"/>
      <c r="G51" s="212">
        <f>E51*F51</f>
        <v>0</v>
      </c>
    </row>
    <row r="52" spans="2:7" ht="15">
      <c r="B52" s="213" t="s">
        <v>382</v>
      </c>
      <c r="C52" s="214" t="s">
        <v>323</v>
      </c>
      <c r="D52" s="215" t="s">
        <v>35</v>
      </c>
      <c r="E52" s="216">
        <v>50</v>
      </c>
      <c r="F52" s="400"/>
      <c r="G52" s="212">
        <f aca="true" t="shared" si="3" ref="G52:G57">E52*F52</f>
        <v>0</v>
      </c>
    </row>
    <row r="53" spans="2:7" ht="15">
      <c r="B53" s="213" t="s">
        <v>383</v>
      </c>
      <c r="C53" s="214" t="s">
        <v>324</v>
      </c>
      <c r="D53" s="215" t="s">
        <v>33</v>
      </c>
      <c r="E53" s="216">
        <v>10</v>
      </c>
      <c r="F53" s="400"/>
      <c r="G53" s="212">
        <f t="shared" si="3"/>
        <v>0</v>
      </c>
    </row>
    <row r="54" spans="2:7" ht="15">
      <c r="B54" s="213" t="s">
        <v>384</v>
      </c>
      <c r="C54" s="214" t="s">
        <v>325</v>
      </c>
      <c r="D54" s="215" t="s">
        <v>33</v>
      </c>
      <c r="E54" s="216">
        <v>40</v>
      </c>
      <c r="F54" s="400"/>
      <c r="G54" s="212">
        <f t="shared" si="3"/>
        <v>0</v>
      </c>
    </row>
    <row r="55" spans="2:7" ht="28.5">
      <c r="B55" s="213" t="s">
        <v>385</v>
      </c>
      <c r="C55" s="214" t="s">
        <v>326</v>
      </c>
      <c r="D55" s="215" t="s">
        <v>33</v>
      </c>
      <c r="E55" s="216">
        <v>5</v>
      </c>
      <c r="F55" s="400"/>
      <c r="G55" s="212">
        <f t="shared" si="3"/>
        <v>0</v>
      </c>
    </row>
    <row r="56" spans="2:7" ht="15">
      <c r="B56" s="213" t="s">
        <v>386</v>
      </c>
      <c r="C56" s="214" t="s">
        <v>309</v>
      </c>
      <c r="D56" s="215" t="s">
        <v>34</v>
      </c>
      <c r="E56" s="216">
        <v>1</v>
      </c>
      <c r="F56" s="400"/>
      <c r="G56" s="212">
        <f t="shared" si="3"/>
        <v>0</v>
      </c>
    </row>
    <row r="57" spans="2:7" ht="15">
      <c r="B57" s="221" t="s">
        <v>387</v>
      </c>
      <c r="C57" s="222" t="s">
        <v>310</v>
      </c>
      <c r="D57" s="223" t="s">
        <v>34</v>
      </c>
      <c r="E57" s="224">
        <v>1</v>
      </c>
      <c r="F57" s="401"/>
      <c r="G57" s="212">
        <f t="shared" si="3"/>
        <v>0</v>
      </c>
    </row>
    <row r="58" spans="2:7" ht="15">
      <c r="B58" s="102" t="s">
        <v>337</v>
      </c>
      <c r="C58" s="103" t="s">
        <v>338</v>
      </c>
      <c r="D58" s="104"/>
      <c r="E58" s="105"/>
      <c r="F58" s="106"/>
      <c r="G58" s="107"/>
    </row>
    <row r="59" spans="2:7" ht="57">
      <c r="B59" s="208" t="s">
        <v>388</v>
      </c>
      <c r="C59" s="209" t="s">
        <v>550</v>
      </c>
      <c r="D59" s="210" t="s">
        <v>33</v>
      </c>
      <c r="E59" s="211">
        <v>1</v>
      </c>
      <c r="F59" s="399"/>
      <c r="G59" s="212">
        <f>E59*F59</f>
        <v>0</v>
      </c>
    </row>
    <row r="60" spans="2:7" ht="15">
      <c r="B60" s="213" t="s">
        <v>389</v>
      </c>
      <c r="C60" s="214" t="s">
        <v>327</v>
      </c>
      <c r="D60" s="215" t="s">
        <v>34</v>
      </c>
      <c r="E60" s="216">
        <v>1</v>
      </c>
      <c r="F60" s="400"/>
      <c r="G60" s="212">
        <f aca="true" t="shared" si="4" ref="G60:G62">E60*F60</f>
        <v>0</v>
      </c>
    </row>
    <row r="61" spans="2:7" ht="15">
      <c r="B61" s="221" t="s">
        <v>390</v>
      </c>
      <c r="C61" s="222" t="s">
        <v>328</v>
      </c>
      <c r="D61" s="223" t="s">
        <v>34</v>
      </c>
      <c r="E61" s="224">
        <v>1</v>
      </c>
      <c r="F61" s="401"/>
      <c r="G61" s="212">
        <f t="shared" si="4"/>
        <v>0</v>
      </c>
    </row>
    <row r="62" spans="2:7" ht="42.75">
      <c r="B62" s="221" t="s">
        <v>551</v>
      </c>
      <c r="C62" s="222" t="s">
        <v>552</v>
      </c>
      <c r="D62" s="223" t="s">
        <v>34</v>
      </c>
      <c r="E62" s="224">
        <v>1</v>
      </c>
      <c r="F62" s="401"/>
      <c r="G62" s="212">
        <f t="shared" si="4"/>
        <v>0</v>
      </c>
    </row>
    <row r="63" spans="2:7" ht="15">
      <c r="B63" s="102" t="s">
        <v>339</v>
      </c>
      <c r="C63" s="103" t="s">
        <v>36</v>
      </c>
      <c r="D63" s="104"/>
      <c r="E63" s="105"/>
      <c r="F63" s="106"/>
      <c r="G63" s="107"/>
    </row>
    <row r="64" spans="2:7" ht="15">
      <c r="B64" s="208" t="s">
        <v>391</v>
      </c>
      <c r="C64" s="209" t="s">
        <v>329</v>
      </c>
      <c r="D64" s="210" t="s">
        <v>34</v>
      </c>
      <c r="E64" s="211">
        <v>1</v>
      </c>
      <c r="F64" s="399"/>
      <c r="G64" s="212">
        <f>E64*F64</f>
        <v>0</v>
      </c>
    </row>
    <row r="65" spans="2:7" ht="15">
      <c r="B65" s="213" t="s">
        <v>392</v>
      </c>
      <c r="C65" s="214" t="s">
        <v>330</v>
      </c>
      <c r="D65" s="215" t="s">
        <v>34</v>
      </c>
      <c r="E65" s="216">
        <v>1</v>
      </c>
      <c r="F65" s="400"/>
      <c r="G65" s="212">
        <f aca="true" t="shared" si="5" ref="G65:G69">E65*F65</f>
        <v>0</v>
      </c>
    </row>
    <row r="66" spans="2:7" ht="15">
      <c r="B66" s="213" t="s">
        <v>393</v>
      </c>
      <c r="C66" s="214" t="s">
        <v>331</v>
      </c>
      <c r="D66" s="215" t="s">
        <v>34</v>
      </c>
      <c r="E66" s="216">
        <v>1</v>
      </c>
      <c r="F66" s="400"/>
      <c r="G66" s="212">
        <f t="shared" si="5"/>
        <v>0</v>
      </c>
    </row>
    <row r="67" spans="2:7" ht="15">
      <c r="B67" s="213" t="s">
        <v>394</v>
      </c>
      <c r="C67" s="214" t="s">
        <v>72</v>
      </c>
      <c r="D67" s="215" t="s">
        <v>34</v>
      </c>
      <c r="E67" s="216">
        <v>1</v>
      </c>
      <c r="F67" s="400"/>
      <c r="G67" s="212">
        <f t="shared" si="5"/>
        <v>0</v>
      </c>
    </row>
    <row r="68" spans="2:7" ht="15">
      <c r="B68" s="213" t="s">
        <v>395</v>
      </c>
      <c r="C68" s="214" t="s">
        <v>38</v>
      </c>
      <c r="D68" s="215" t="s">
        <v>34</v>
      </c>
      <c r="E68" s="216">
        <v>1</v>
      </c>
      <c r="F68" s="400"/>
      <c r="G68" s="212">
        <f t="shared" si="5"/>
        <v>0</v>
      </c>
    </row>
    <row r="69" spans="2:7" ht="15" thickBot="1">
      <c r="B69" s="217" t="s">
        <v>396</v>
      </c>
      <c r="C69" s="218" t="s">
        <v>229</v>
      </c>
      <c r="D69" s="219" t="s">
        <v>34</v>
      </c>
      <c r="E69" s="220">
        <v>1</v>
      </c>
      <c r="F69" s="402"/>
      <c r="G69" s="212">
        <f t="shared" si="5"/>
        <v>0</v>
      </c>
    </row>
    <row r="70" spans="2:7" ht="16.5" thickBot="1" thickTop="1">
      <c r="B70" s="113" t="s">
        <v>16</v>
      </c>
      <c r="C70" s="205"/>
      <c r="D70" s="205"/>
      <c r="E70" s="206"/>
      <c r="F70" s="207"/>
      <c r="G70" s="116">
        <f>SUM(G6:G69)</f>
        <v>0</v>
      </c>
    </row>
    <row r="71" spans="2:7" ht="15">
      <c r="B71" s="117"/>
      <c r="C71" s="78"/>
      <c r="D71" s="117"/>
      <c r="E71" s="126"/>
      <c r="F71" s="118"/>
      <c r="G71" s="118"/>
    </row>
    <row r="72" spans="2:7" ht="15">
      <c r="B72" s="119"/>
      <c r="C72" s="119"/>
      <c r="D72" s="119"/>
      <c r="E72" s="119"/>
      <c r="F72" s="120"/>
      <c r="G72" s="120"/>
    </row>
  </sheetData>
  <sheetProtection algorithmName="SHA-512" hashValue="AkT7wBSoW73VSMf8dDplDEeKtqvdPSym1OyNhcQF0zFPdKtW5eXaAi5UYT0oI/Mr/03msx8KHKYWac2HxIupkQ==" saltValue="BXGbS0XpqFLcnkcTh0iQnQ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37B51-556D-431D-879E-575B4FB97154}">
  <dimension ref="B2:G54"/>
  <sheetViews>
    <sheetView workbookViewId="0" topLeftCell="A1">
      <selection activeCell="I4" sqref="I4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85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5" thickBot="1"/>
    <row r="2" spans="2:7" ht="39.95" customHeight="1" thickBot="1">
      <c r="B2" s="423" t="s">
        <v>397</v>
      </c>
      <c r="C2" s="424"/>
      <c r="D2" s="424"/>
      <c r="E2" s="424"/>
      <c r="F2" s="424"/>
      <c r="G2" s="425"/>
    </row>
    <row r="3" spans="2:7" ht="30.75" thickBot="1">
      <c r="B3" s="88" t="s">
        <v>27</v>
      </c>
      <c r="C3" s="89" t="s">
        <v>17</v>
      </c>
      <c r="D3" s="90" t="s">
        <v>28</v>
      </c>
      <c r="E3" s="121" t="s">
        <v>29</v>
      </c>
      <c r="F3" s="91" t="s">
        <v>30</v>
      </c>
      <c r="G3" s="92" t="s">
        <v>31</v>
      </c>
    </row>
    <row r="4" spans="2:7" ht="28.5">
      <c r="B4" s="93"/>
      <c r="C4" s="94" t="s">
        <v>32</v>
      </c>
      <c r="D4" s="95"/>
      <c r="E4" s="122"/>
      <c r="F4" s="96"/>
      <c r="G4" s="97"/>
    </row>
    <row r="5" spans="2:7" ht="28.5">
      <c r="B5" s="98"/>
      <c r="C5" s="54" t="s">
        <v>39</v>
      </c>
      <c r="D5" s="99"/>
      <c r="E5" s="123"/>
      <c r="F5" s="100"/>
      <c r="G5" s="101"/>
    </row>
    <row r="6" spans="2:7" ht="15">
      <c r="B6" s="102" t="s">
        <v>64</v>
      </c>
      <c r="C6" s="225" t="s">
        <v>432</v>
      </c>
      <c r="D6" s="226"/>
      <c r="E6" s="227"/>
      <c r="F6" s="228"/>
      <c r="G6" s="229"/>
    </row>
    <row r="7" spans="2:7" ht="28.5">
      <c r="B7" s="230" t="s">
        <v>442</v>
      </c>
      <c r="C7" s="231" t="s">
        <v>398</v>
      </c>
      <c r="D7" s="232" t="s">
        <v>33</v>
      </c>
      <c r="E7" s="233">
        <v>4</v>
      </c>
      <c r="F7" s="403"/>
      <c r="G7" s="234">
        <f>E7*F7</f>
        <v>0</v>
      </c>
    </row>
    <row r="8" spans="2:7" ht="28.5">
      <c r="B8" s="230" t="s">
        <v>443</v>
      </c>
      <c r="C8" s="231" t="s">
        <v>399</v>
      </c>
      <c r="D8" s="232" t="s">
        <v>33</v>
      </c>
      <c r="E8" s="233">
        <v>4</v>
      </c>
      <c r="F8" s="403"/>
      <c r="G8" s="234">
        <f aca="true" t="shared" si="0" ref="G8:G11">E8*F8</f>
        <v>0</v>
      </c>
    </row>
    <row r="9" spans="2:7" ht="42.75">
      <c r="B9" s="230" t="s">
        <v>444</v>
      </c>
      <c r="C9" s="231" t="s">
        <v>400</v>
      </c>
      <c r="D9" s="232" t="s">
        <v>34</v>
      </c>
      <c r="E9" s="233">
        <v>1</v>
      </c>
      <c r="F9" s="403"/>
      <c r="G9" s="234">
        <f t="shared" si="0"/>
        <v>0</v>
      </c>
    </row>
    <row r="10" spans="2:7" ht="15">
      <c r="B10" s="230" t="s">
        <v>445</v>
      </c>
      <c r="C10" s="231" t="s">
        <v>401</v>
      </c>
      <c r="D10" s="232" t="s">
        <v>34</v>
      </c>
      <c r="E10" s="233">
        <v>1</v>
      </c>
      <c r="F10" s="403"/>
      <c r="G10" s="234">
        <f t="shared" si="0"/>
        <v>0</v>
      </c>
    </row>
    <row r="11" spans="2:7" ht="15">
      <c r="B11" s="230" t="s">
        <v>446</v>
      </c>
      <c r="C11" s="231" t="s">
        <v>402</v>
      </c>
      <c r="D11" s="232" t="s">
        <v>34</v>
      </c>
      <c r="E11" s="233">
        <v>1</v>
      </c>
      <c r="F11" s="403"/>
      <c r="G11" s="234">
        <f t="shared" si="0"/>
        <v>0</v>
      </c>
    </row>
    <row r="12" spans="2:7" ht="15">
      <c r="B12" s="102" t="s">
        <v>433</v>
      </c>
      <c r="C12" s="225" t="s">
        <v>434</v>
      </c>
      <c r="D12" s="226"/>
      <c r="E12" s="227"/>
      <c r="F12" s="228"/>
      <c r="G12" s="229"/>
    </row>
    <row r="13" spans="2:7" ht="28.5">
      <c r="B13" s="230" t="s">
        <v>447</v>
      </c>
      <c r="C13" s="231" t="s">
        <v>403</v>
      </c>
      <c r="D13" s="232" t="s">
        <v>33</v>
      </c>
      <c r="E13" s="233">
        <v>2</v>
      </c>
      <c r="F13" s="403"/>
      <c r="G13" s="234">
        <f>E13*F13</f>
        <v>0</v>
      </c>
    </row>
    <row r="14" spans="2:7" ht="28.5">
      <c r="B14" s="230" t="s">
        <v>448</v>
      </c>
      <c r="C14" s="231" t="s">
        <v>404</v>
      </c>
      <c r="D14" s="232" t="s">
        <v>34</v>
      </c>
      <c r="E14" s="233">
        <v>1</v>
      </c>
      <c r="F14" s="403"/>
      <c r="G14" s="234">
        <f aca="true" t="shared" si="1" ref="G14:G16">E14*F14</f>
        <v>0</v>
      </c>
    </row>
    <row r="15" spans="2:7" ht="15">
      <c r="B15" s="230" t="s">
        <v>449</v>
      </c>
      <c r="C15" s="231" t="s">
        <v>401</v>
      </c>
      <c r="D15" s="232" t="s">
        <v>34</v>
      </c>
      <c r="E15" s="233">
        <v>1</v>
      </c>
      <c r="F15" s="403"/>
      <c r="G15" s="234">
        <f t="shared" si="1"/>
        <v>0</v>
      </c>
    </row>
    <row r="16" spans="2:7" ht="15">
      <c r="B16" s="230" t="s">
        <v>450</v>
      </c>
      <c r="C16" s="231" t="s">
        <v>405</v>
      </c>
      <c r="D16" s="232" t="s">
        <v>34</v>
      </c>
      <c r="E16" s="233">
        <v>1</v>
      </c>
      <c r="F16" s="403"/>
      <c r="G16" s="234">
        <f t="shared" si="1"/>
        <v>0</v>
      </c>
    </row>
    <row r="17" spans="2:7" ht="15">
      <c r="B17" s="102" t="s">
        <v>435</v>
      </c>
      <c r="C17" s="225" t="s">
        <v>436</v>
      </c>
      <c r="D17" s="226"/>
      <c r="E17" s="227"/>
      <c r="F17" s="228"/>
      <c r="G17" s="229"/>
    </row>
    <row r="18" spans="2:7" ht="28.5">
      <c r="B18" s="230" t="s">
        <v>451</v>
      </c>
      <c r="C18" s="231" t="s">
        <v>406</v>
      </c>
      <c r="D18" s="232" t="s">
        <v>33</v>
      </c>
      <c r="E18" s="233">
        <v>1</v>
      </c>
      <c r="F18" s="403"/>
      <c r="G18" s="234">
        <f>E18*F18</f>
        <v>0</v>
      </c>
    </row>
    <row r="19" spans="2:7" ht="15">
      <c r="B19" s="230" t="s">
        <v>452</v>
      </c>
      <c r="C19" s="231" t="s">
        <v>407</v>
      </c>
      <c r="D19" s="232" t="s">
        <v>35</v>
      </c>
      <c r="E19" s="233">
        <v>15</v>
      </c>
      <c r="F19" s="403"/>
      <c r="G19" s="234">
        <f aca="true" t="shared" si="2" ref="G19:G21">E19*F19</f>
        <v>0</v>
      </c>
    </row>
    <row r="20" spans="2:7" ht="42.75">
      <c r="B20" s="230" t="s">
        <v>453</v>
      </c>
      <c r="C20" s="231" t="s">
        <v>408</v>
      </c>
      <c r="D20" s="232" t="s">
        <v>34</v>
      </c>
      <c r="E20" s="233">
        <v>1</v>
      </c>
      <c r="F20" s="403"/>
      <c r="G20" s="234">
        <f t="shared" si="2"/>
        <v>0</v>
      </c>
    </row>
    <row r="21" spans="2:7" ht="15">
      <c r="B21" s="230" t="s">
        <v>454</v>
      </c>
      <c r="C21" s="231" t="s">
        <v>401</v>
      </c>
      <c r="D21" s="232" t="s">
        <v>34</v>
      </c>
      <c r="E21" s="233">
        <v>1</v>
      </c>
      <c r="F21" s="403"/>
      <c r="G21" s="234">
        <f t="shared" si="2"/>
        <v>0</v>
      </c>
    </row>
    <row r="22" spans="2:7" ht="15">
      <c r="B22" s="102" t="s">
        <v>437</v>
      </c>
      <c r="C22" s="225" t="s">
        <v>438</v>
      </c>
      <c r="D22" s="226"/>
      <c r="E22" s="227"/>
      <c r="F22" s="228"/>
      <c r="G22" s="229"/>
    </row>
    <row r="23" spans="2:7" ht="71.25">
      <c r="B23" s="230" t="s">
        <v>455</v>
      </c>
      <c r="C23" s="231" t="s">
        <v>409</v>
      </c>
      <c r="D23" s="232" t="s">
        <v>34</v>
      </c>
      <c r="E23" s="233">
        <v>1</v>
      </c>
      <c r="F23" s="403"/>
      <c r="G23" s="234">
        <f>E23*F23</f>
        <v>0</v>
      </c>
    </row>
    <row r="24" spans="2:7" ht="28.5">
      <c r="B24" s="230" t="s">
        <v>456</v>
      </c>
      <c r="C24" s="231" t="s">
        <v>410</v>
      </c>
      <c r="D24" s="232" t="s">
        <v>33</v>
      </c>
      <c r="E24" s="233">
        <v>6</v>
      </c>
      <c r="F24" s="403"/>
      <c r="G24" s="234">
        <f aca="true" t="shared" si="3" ref="G24:G34">E24*F24</f>
        <v>0</v>
      </c>
    </row>
    <row r="25" spans="2:7" ht="28.5">
      <c r="B25" s="230" t="s">
        <v>457</v>
      </c>
      <c r="C25" s="231" t="s">
        <v>411</v>
      </c>
      <c r="D25" s="232" t="s">
        <v>33</v>
      </c>
      <c r="E25" s="233">
        <v>7</v>
      </c>
      <c r="F25" s="403"/>
      <c r="G25" s="234">
        <f t="shared" si="3"/>
        <v>0</v>
      </c>
    </row>
    <row r="26" spans="2:7" ht="15">
      <c r="B26" s="230" t="s">
        <v>458</v>
      </c>
      <c r="C26" s="231" t="s">
        <v>412</v>
      </c>
      <c r="D26" s="232" t="s">
        <v>33</v>
      </c>
      <c r="E26" s="233">
        <v>2</v>
      </c>
      <c r="F26" s="403"/>
      <c r="G26" s="234">
        <f t="shared" si="3"/>
        <v>0</v>
      </c>
    </row>
    <row r="27" spans="2:7" ht="15">
      <c r="B27" s="230" t="s">
        <v>459</v>
      </c>
      <c r="C27" s="231" t="s">
        <v>413</v>
      </c>
      <c r="D27" s="232" t="s">
        <v>33</v>
      </c>
      <c r="E27" s="233">
        <v>2</v>
      </c>
      <c r="F27" s="403"/>
      <c r="G27" s="234">
        <f t="shared" si="3"/>
        <v>0</v>
      </c>
    </row>
    <row r="28" spans="2:7" ht="15">
      <c r="B28" s="230" t="s">
        <v>460</v>
      </c>
      <c r="C28" s="231" t="s">
        <v>414</v>
      </c>
      <c r="D28" s="232" t="s">
        <v>35</v>
      </c>
      <c r="E28" s="233">
        <v>330</v>
      </c>
      <c r="F28" s="403"/>
      <c r="G28" s="234">
        <f t="shared" si="3"/>
        <v>0</v>
      </c>
    </row>
    <row r="29" spans="2:7" ht="15">
      <c r="B29" s="230" t="s">
        <v>461</v>
      </c>
      <c r="C29" s="231" t="s">
        <v>415</v>
      </c>
      <c r="D29" s="232" t="s">
        <v>35</v>
      </c>
      <c r="E29" s="233">
        <v>15</v>
      </c>
      <c r="F29" s="403"/>
      <c r="G29" s="234">
        <f t="shared" si="3"/>
        <v>0</v>
      </c>
    </row>
    <row r="30" spans="2:7" ht="15">
      <c r="B30" s="230" t="s">
        <v>462</v>
      </c>
      <c r="C30" s="231" t="s">
        <v>416</v>
      </c>
      <c r="D30" s="232" t="s">
        <v>35</v>
      </c>
      <c r="E30" s="233">
        <v>200</v>
      </c>
      <c r="F30" s="403"/>
      <c r="G30" s="234">
        <f t="shared" si="3"/>
        <v>0</v>
      </c>
    </row>
    <row r="31" spans="2:7" ht="15">
      <c r="B31" s="230" t="s">
        <v>463</v>
      </c>
      <c r="C31" s="231" t="s">
        <v>417</v>
      </c>
      <c r="D31" s="232" t="s">
        <v>33</v>
      </c>
      <c r="E31" s="233">
        <v>9</v>
      </c>
      <c r="F31" s="403"/>
      <c r="G31" s="234">
        <f t="shared" si="3"/>
        <v>0</v>
      </c>
    </row>
    <row r="32" spans="2:7" ht="15">
      <c r="B32" s="230" t="s">
        <v>464</v>
      </c>
      <c r="C32" s="231" t="s">
        <v>401</v>
      </c>
      <c r="D32" s="232" t="s">
        <v>34</v>
      </c>
      <c r="E32" s="233">
        <v>1</v>
      </c>
      <c r="F32" s="403"/>
      <c r="G32" s="234">
        <f t="shared" si="3"/>
        <v>0</v>
      </c>
    </row>
    <row r="33" spans="2:7" ht="15">
      <c r="B33" s="230" t="s">
        <v>465</v>
      </c>
      <c r="C33" s="231" t="s">
        <v>418</v>
      </c>
      <c r="D33" s="232" t="s">
        <v>34</v>
      </c>
      <c r="E33" s="233">
        <v>1</v>
      </c>
      <c r="F33" s="403"/>
      <c r="G33" s="234">
        <f t="shared" si="3"/>
        <v>0</v>
      </c>
    </row>
    <row r="34" spans="2:7" ht="15">
      <c r="B34" s="230" t="s">
        <v>466</v>
      </c>
      <c r="C34" s="231" t="s">
        <v>419</v>
      </c>
      <c r="D34" s="232" t="s">
        <v>34</v>
      </c>
      <c r="E34" s="233">
        <v>1</v>
      </c>
      <c r="F34" s="403"/>
      <c r="G34" s="234">
        <f t="shared" si="3"/>
        <v>0</v>
      </c>
    </row>
    <row r="35" spans="2:7" ht="15">
      <c r="B35" s="102" t="s">
        <v>439</v>
      </c>
      <c r="C35" s="225" t="s">
        <v>440</v>
      </c>
      <c r="D35" s="226"/>
      <c r="E35" s="227"/>
      <c r="F35" s="228"/>
      <c r="G35" s="229"/>
    </row>
    <row r="36" spans="2:7" ht="28.5">
      <c r="B36" s="230" t="s">
        <v>467</v>
      </c>
      <c r="C36" s="231" t="s">
        <v>420</v>
      </c>
      <c r="D36" s="232" t="s">
        <v>33</v>
      </c>
      <c r="E36" s="233">
        <v>6</v>
      </c>
      <c r="F36" s="403"/>
      <c r="G36" s="234">
        <f>E36*F36</f>
        <v>0</v>
      </c>
    </row>
    <row r="37" spans="2:7" ht="28.5">
      <c r="B37" s="230" t="s">
        <v>468</v>
      </c>
      <c r="C37" s="231" t="s">
        <v>421</v>
      </c>
      <c r="D37" s="232" t="s">
        <v>33</v>
      </c>
      <c r="E37" s="233">
        <v>6</v>
      </c>
      <c r="F37" s="403"/>
      <c r="G37" s="234">
        <f aca="true" t="shared" si="4" ref="G37:G44">E37*F37</f>
        <v>0</v>
      </c>
    </row>
    <row r="38" spans="2:7" ht="42.75">
      <c r="B38" s="230" t="s">
        <v>469</v>
      </c>
      <c r="C38" s="231" t="s">
        <v>422</v>
      </c>
      <c r="D38" s="232" t="s">
        <v>33</v>
      </c>
      <c r="E38" s="233">
        <v>5</v>
      </c>
      <c r="F38" s="403"/>
      <c r="G38" s="234">
        <f t="shared" si="4"/>
        <v>0</v>
      </c>
    </row>
    <row r="39" spans="2:7" ht="28.5">
      <c r="B39" s="230" t="s">
        <v>470</v>
      </c>
      <c r="C39" s="231" t="s">
        <v>423</v>
      </c>
      <c r="D39" s="232" t="s">
        <v>33</v>
      </c>
      <c r="E39" s="233">
        <v>1</v>
      </c>
      <c r="F39" s="403"/>
      <c r="G39" s="234">
        <f t="shared" si="4"/>
        <v>0</v>
      </c>
    </row>
    <row r="40" spans="2:7" ht="85.5">
      <c r="B40" s="230" t="s">
        <v>471</v>
      </c>
      <c r="C40" s="231" t="s">
        <v>424</v>
      </c>
      <c r="D40" s="232" t="s">
        <v>33</v>
      </c>
      <c r="E40" s="233">
        <v>1</v>
      </c>
      <c r="F40" s="403"/>
      <c r="G40" s="234">
        <f t="shared" si="4"/>
        <v>0</v>
      </c>
    </row>
    <row r="41" spans="2:7" ht="15">
      <c r="B41" s="230" t="s">
        <v>472</v>
      </c>
      <c r="C41" s="231" t="s">
        <v>425</v>
      </c>
      <c r="D41" s="232" t="s">
        <v>33</v>
      </c>
      <c r="E41" s="233">
        <v>1</v>
      </c>
      <c r="F41" s="403"/>
      <c r="G41" s="234">
        <f t="shared" si="4"/>
        <v>0</v>
      </c>
    </row>
    <row r="42" spans="2:7" ht="15">
      <c r="B42" s="230" t="s">
        <v>473</v>
      </c>
      <c r="C42" s="231" t="s">
        <v>426</v>
      </c>
      <c r="D42" s="232" t="s">
        <v>33</v>
      </c>
      <c r="E42" s="233">
        <v>3</v>
      </c>
      <c r="F42" s="403"/>
      <c r="G42" s="234">
        <f t="shared" si="4"/>
        <v>0</v>
      </c>
    </row>
    <row r="43" spans="2:7" ht="15">
      <c r="B43" s="230" t="s">
        <v>474</v>
      </c>
      <c r="C43" s="231" t="s">
        <v>427</v>
      </c>
      <c r="D43" s="232" t="s">
        <v>35</v>
      </c>
      <c r="E43" s="233">
        <v>125</v>
      </c>
      <c r="F43" s="403"/>
      <c r="G43" s="234">
        <f t="shared" si="4"/>
        <v>0</v>
      </c>
    </row>
    <row r="44" spans="2:7" ht="15">
      <c r="B44" s="230" t="s">
        <v>475</v>
      </c>
      <c r="C44" s="231" t="s">
        <v>428</v>
      </c>
      <c r="D44" s="232" t="s">
        <v>35</v>
      </c>
      <c r="E44" s="233">
        <v>10</v>
      </c>
      <c r="F44" s="403"/>
      <c r="G44" s="234">
        <f t="shared" si="4"/>
        <v>0</v>
      </c>
    </row>
    <row r="45" spans="2:7" ht="15">
      <c r="B45" s="230" t="s">
        <v>476</v>
      </c>
      <c r="C45" s="231" t="s">
        <v>429</v>
      </c>
      <c r="D45" s="232" t="s">
        <v>34</v>
      </c>
      <c r="E45" s="233">
        <v>1</v>
      </c>
      <c r="F45" s="403"/>
      <c r="G45" s="234">
        <f>E45*F45</f>
        <v>0</v>
      </c>
    </row>
    <row r="46" spans="2:7" ht="15">
      <c r="B46" s="102" t="s">
        <v>441</v>
      </c>
      <c r="C46" s="225" t="s">
        <v>36</v>
      </c>
      <c r="D46" s="226"/>
      <c r="E46" s="227"/>
      <c r="F46" s="228"/>
      <c r="G46" s="229"/>
    </row>
    <row r="47" spans="2:7" ht="15">
      <c r="B47" s="230" t="s">
        <v>477</v>
      </c>
      <c r="C47" s="231" t="s">
        <v>430</v>
      </c>
      <c r="D47" s="232" t="s">
        <v>34</v>
      </c>
      <c r="E47" s="233">
        <v>1</v>
      </c>
      <c r="F47" s="403"/>
      <c r="G47" s="234">
        <f>E47*F47</f>
        <v>0</v>
      </c>
    </row>
    <row r="48" spans="2:7" ht="15">
      <c r="B48" s="230" t="s">
        <v>478</v>
      </c>
      <c r="C48" s="231" t="s">
        <v>329</v>
      </c>
      <c r="D48" s="232" t="s">
        <v>34</v>
      </c>
      <c r="E48" s="233">
        <v>1</v>
      </c>
      <c r="F48" s="403"/>
      <c r="G48" s="234">
        <f aca="true" t="shared" si="5" ref="G48:G51">E48*F48</f>
        <v>0</v>
      </c>
    </row>
    <row r="49" spans="2:7" ht="15">
      <c r="B49" s="230" t="s">
        <v>479</v>
      </c>
      <c r="C49" s="231" t="s">
        <v>330</v>
      </c>
      <c r="D49" s="232" t="s">
        <v>34</v>
      </c>
      <c r="E49" s="233">
        <v>1</v>
      </c>
      <c r="F49" s="403"/>
      <c r="G49" s="234">
        <f t="shared" si="5"/>
        <v>0</v>
      </c>
    </row>
    <row r="50" spans="2:7" ht="15">
      <c r="B50" s="230" t="s">
        <v>480</v>
      </c>
      <c r="C50" s="231" t="s">
        <v>431</v>
      </c>
      <c r="D50" s="232" t="s">
        <v>34</v>
      </c>
      <c r="E50" s="233">
        <v>1</v>
      </c>
      <c r="F50" s="403"/>
      <c r="G50" s="234">
        <f t="shared" si="5"/>
        <v>0</v>
      </c>
    </row>
    <row r="51" spans="2:7" ht="15" thickBot="1">
      <c r="B51" s="230" t="s">
        <v>481</v>
      </c>
      <c r="C51" s="235" t="s">
        <v>38</v>
      </c>
      <c r="D51" s="236" t="s">
        <v>34</v>
      </c>
      <c r="E51" s="237">
        <v>1</v>
      </c>
      <c r="F51" s="404"/>
      <c r="G51" s="234">
        <f t="shared" si="5"/>
        <v>0</v>
      </c>
    </row>
    <row r="52" spans="2:7" ht="16.5" thickBot="1" thickTop="1">
      <c r="B52" s="113" t="s">
        <v>16</v>
      </c>
      <c r="C52" s="114"/>
      <c r="D52" s="114"/>
      <c r="E52" s="125"/>
      <c r="F52" s="115"/>
      <c r="G52" s="116">
        <f>SUM(G6:G51)</f>
        <v>0</v>
      </c>
    </row>
    <row r="53" spans="2:7" ht="15">
      <c r="B53" s="117"/>
      <c r="C53" s="78"/>
      <c r="D53" s="117"/>
      <c r="E53" s="126"/>
      <c r="F53" s="118"/>
      <c r="G53" s="118"/>
    </row>
    <row r="54" spans="2:7" ht="15">
      <c r="B54" s="119"/>
      <c r="C54" s="119"/>
      <c r="D54" s="119"/>
      <c r="E54" s="119"/>
      <c r="F54" s="120"/>
      <c r="G54" s="120"/>
    </row>
  </sheetData>
  <sheetProtection algorithmName="SHA-512" hashValue="6ayCQA0/ZVabF0YhOW4xRJpEpgFMVapPU0A+WPdfpiC5Q2ErhrBMRD1DrI1M+UFzEVi1JAOT1R85meqUYZwFfA==" saltValue="bjMns8Cyk/PBiys26SUjtA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C205-0D97-41DE-A4F8-7A579C64C984}">
  <dimension ref="B2:G12"/>
  <sheetViews>
    <sheetView workbookViewId="0" topLeftCell="A1">
      <selection activeCell="G10" sqref="G10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85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5" thickBot="1"/>
    <row r="2" spans="2:7" ht="39.95" customHeight="1" thickBot="1">
      <c r="B2" s="423" t="s">
        <v>482</v>
      </c>
      <c r="C2" s="424"/>
      <c r="D2" s="424"/>
      <c r="E2" s="424"/>
      <c r="F2" s="424"/>
      <c r="G2" s="425"/>
    </row>
    <row r="3" spans="2:7" ht="30.75" thickBot="1">
      <c r="B3" s="88" t="s">
        <v>27</v>
      </c>
      <c r="C3" s="89" t="s">
        <v>17</v>
      </c>
      <c r="D3" s="90" t="s">
        <v>28</v>
      </c>
      <c r="E3" s="121" t="s">
        <v>29</v>
      </c>
      <c r="F3" s="91" t="s">
        <v>30</v>
      </c>
      <c r="G3" s="92" t="s">
        <v>31</v>
      </c>
    </row>
    <row r="4" spans="2:7" ht="15">
      <c r="B4" s="93"/>
      <c r="C4" s="94" t="s">
        <v>148</v>
      </c>
      <c r="D4" s="95"/>
      <c r="E4" s="122"/>
      <c r="F4" s="96"/>
      <c r="G4" s="97"/>
    </row>
    <row r="5" spans="2:7" ht="28.5">
      <c r="B5" s="98"/>
      <c r="C5" s="54" t="s">
        <v>162</v>
      </c>
      <c r="D5" s="99"/>
      <c r="E5" s="123"/>
      <c r="F5" s="100"/>
      <c r="G5" s="101"/>
    </row>
    <row r="6" spans="2:7" ht="15">
      <c r="B6" s="102" t="s">
        <v>73</v>
      </c>
      <c r="C6" s="103" t="s">
        <v>97</v>
      </c>
      <c r="D6" s="104"/>
      <c r="E6" s="105"/>
      <c r="F6" s="106"/>
      <c r="G6" s="107"/>
    </row>
    <row r="7" spans="2:7" ht="15">
      <c r="B7" s="108" t="s">
        <v>74</v>
      </c>
      <c r="C7" s="145" t="s">
        <v>496</v>
      </c>
      <c r="D7" s="141" t="s">
        <v>33</v>
      </c>
      <c r="E7" s="143">
        <v>2</v>
      </c>
      <c r="F7" s="405"/>
      <c r="G7" s="109">
        <f>E7*F7</f>
        <v>0</v>
      </c>
    </row>
    <row r="8" spans="2:7" ht="15">
      <c r="B8" s="108" t="s">
        <v>547</v>
      </c>
      <c r="C8" s="145" t="s">
        <v>483</v>
      </c>
      <c r="D8" s="124" t="s">
        <v>33</v>
      </c>
      <c r="E8" s="143">
        <v>1</v>
      </c>
      <c r="F8" s="405"/>
      <c r="G8" s="109">
        <f aca="true" t="shared" si="0" ref="G8">E8*F8</f>
        <v>0</v>
      </c>
    </row>
    <row r="9" spans="2:7" ht="15" thickBot="1">
      <c r="B9" s="108" t="s">
        <v>548</v>
      </c>
      <c r="C9" s="146" t="s">
        <v>504</v>
      </c>
      <c r="D9" s="141" t="s">
        <v>33</v>
      </c>
      <c r="E9" s="143">
        <v>1</v>
      </c>
      <c r="F9" s="406"/>
      <c r="G9" s="109">
        <f>E9*F9</f>
        <v>0</v>
      </c>
    </row>
    <row r="10" spans="2:7" ht="16.5" thickBot="1" thickTop="1">
      <c r="B10" s="113" t="s">
        <v>16</v>
      </c>
      <c r="C10" s="114"/>
      <c r="D10" s="114"/>
      <c r="E10" s="125"/>
      <c r="F10" s="115"/>
      <c r="G10" s="116">
        <f>SUM(G7:G9)</f>
        <v>0</v>
      </c>
    </row>
    <row r="11" spans="2:7" ht="15">
      <c r="B11" s="117"/>
      <c r="C11" s="78"/>
      <c r="D11" s="117"/>
      <c r="E11" s="126"/>
      <c r="F11" s="118"/>
      <c r="G11" s="118"/>
    </row>
    <row r="12" spans="2:7" ht="15">
      <c r="B12" s="119"/>
      <c r="C12" s="119"/>
      <c r="D12" s="119"/>
      <c r="E12" s="119"/>
      <c r="F12" s="120"/>
      <c r="G12" s="120"/>
    </row>
  </sheetData>
  <sheetProtection algorithmName="SHA-512" hashValue="WzH749U6raqMxgZLNVhFLJThNxSxguOJlw9d5m1fU+ad4wLsNjpTSNAfoo5Y0/c5h/tgVzgdPVDS/FLSKVtuKg==" saltValue="X34V+9Aj6h9IdeLLEfu5tQ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PHX</dc:creator>
  <cp:keywords/>
  <dc:description/>
  <cp:lastModifiedBy>Studio PHX</cp:lastModifiedBy>
  <cp:lastPrinted>2022-03-17T15:04:55Z</cp:lastPrinted>
  <dcterms:created xsi:type="dcterms:W3CDTF">2021-06-27T08:30:15Z</dcterms:created>
  <dcterms:modified xsi:type="dcterms:W3CDTF">2022-03-17T16:21:30Z</dcterms:modified>
  <cp:category/>
  <cp:version/>
  <cp:contentType/>
  <cp:contentStatus/>
</cp:coreProperties>
</file>