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7640" activeTab="0"/>
  </bookViews>
  <sheets>
    <sheet name="Rekapitulace stavby" sheetId="1" r:id="rId1"/>
    <sheet name="21 - Kompletní modernizac..." sheetId="2" r:id="rId2"/>
    <sheet name="22 - Vedlejší náklady" sheetId="3" r:id="rId3"/>
    <sheet name="Seznam figur" sheetId="4" r:id="rId4"/>
  </sheets>
  <definedNames>
    <definedName name="_xlnm._FilterDatabase" localSheetId="1" hidden="1">'21 - Kompletní modernizac...'!$C$135:$K$557</definedName>
    <definedName name="_xlnm._FilterDatabase" localSheetId="2" hidden="1">'22 - Vedlejší náklady'!$C$125:$K$145</definedName>
    <definedName name="_xlnm.Print_Area" localSheetId="1">'21 - Kompletní modernizac...'!$C$4:$J$76,'21 - Kompletní modernizac...'!$C$82:$J$117,'21 - Kompletní modernizac...'!$C$123:$K$557</definedName>
    <definedName name="_xlnm.Print_Area" localSheetId="2">'22 - Vedlejší náklady'!$C$4:$J$76,'22 - Vedlejší náklady'!$C$82:$J$107,'22 - Vedlejší náklady'!$C$113:$K$145</definedName>
    <definedName name="_xlnm.Print_Area" localSheetId="0">'Rekapitulace stavby'!$D$4:$AO$76,'Rekapitulace stavby'!$C$82:$AQ$97</definedName>
    <definedName name="_xlnm.Print_Area" localSheetId="3">'Seznam figur'!$C$4:$G$105</definedName>
    <definedName name="_xlnm.Print_Titles" localSheetId="0">'Rekapitulace stavby'!$92:$92</definedName>
    <definedName name="_xlnm.Print_Titles" localSheetId="1">'21 - Kompletní modernizac...'!$135:$135</definedName>
    <definedName name="_xlnm.Print_Titles" localSheetId="2">'22 - Vedlejší náklady'!$125:$125</definedName>
    <definedName name="_xlnm.Print_Titles" localSheetId="3">'Seznam figur'!$9:$9</definedName>
  </definedNames>
  <calcPr calcId="181029"/>
</workbook>
</file>

<file path=xl/sharedStrings.xml><?xml version="1.0" encoding="utf-8"?>
<sst xmlns="http://schemas.openxmlformats.org/spreadsheetml/2006/main" count="5463" uniqueCount="884">
  <si>
    <t>Export Komplet</t>
  </si>
  <si>
    <t/>
  </si>
  <si>
    <t>2.0</t>
  </si>
  <si>
    <t>False</t>
  </si>
  <si>
    <t>{28aed976-bb5b-41fb-9d46-0487ac8abeec}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</si>
  <si>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</si>
  <si>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</si>
  <si>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</si>
  <si>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</si>
  <si>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</si>
  <si>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</si>
  <si>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</si>
  <si>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</si>
  <si>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</si>
  <si>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</si>
  <si>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Gebas1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</si>
  <si>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</si>
  <si>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</si>
  <si>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soc. zázemí UHK, fak.informatiky a managementu</t>
  </si>
  <si>
    <t>KSO:</t>
  </si>
  <si>
    <t>CC-CZ:</t>
  </si>
  <si>
    <t>Místo:</t>
  </si>
  <si>
    <t>Hradec Králové</t>
  </si>
  <si>
    <t>Datum:</t>
  </si>
  <si>
    <t>3. 8. 2021</t>
  </si>
  <si>
    <t>Zadavatel:</t>
  </si>
  <si>
    <t>IČ:</t>
  </si>
  <si>
    <t>UHK- Hradecká 1249/6, 500 03 Hradec Králové</t>
  </si>
  <si>
    <t>DIČ:</t>
  </si>
  <si>
    <t>Uchazeč:</t>
  </si>
  <si>
    <t>Projektant:</t>
  </si>
  <si>
    <t>Gebas atelier architects, Hradec Králové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</si>
  <si>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</si>
  <si>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</si>
  <si>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</si>
  <si>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</si>
  <si>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</si>
  <si>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</si>
  <si>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</si>
  <si>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</si>
  <si>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</si>
  <si>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</si>
  <si>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</si>
  <si>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</si>
  <si>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</si>
  <si>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</si>
  <si>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</si>
  <si>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</si>
  <si>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</si>
  <si>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</si>
  <si>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</si>
  <si>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</si>
  <si>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</si>
  <si>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</si>
  <si>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</si>
  <si>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</si>
  <si>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</si>
  <si>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</si>
  <si>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</si>
  <si>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</si>
  <si>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</si>
  <si>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</si>
  <si>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</si>
  <si>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</si>
  <si>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</si>
  <si>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</si>
  <si>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</si>
  <si>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</si>
  <si>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</si>
  <si>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</si>
  <si>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</si>
  <si>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</si>
  <si>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</si>
  <si>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</si>
  <si>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</si>
  <si>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</si>
  <si>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</si>
  <si>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</si>
  <si>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</si>
  <si>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</si>
  <si>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</si>
  <si>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Kompletní modernizace sociálního zázemí</t>
  </si>
  <si>
    <t>STA</t>
  </si>
  <si>
    <t>{5c77a328-4e75-4414-b26f-59adc66d23ad}</t>
  </si>
  <si>
    <t>2</t>
  </si>
  <si>
    <t>22</t>
  </si>
  <si>
    <t>Vedlejší náklady</t>
  </si>
  <si>
    <t>{e3fafc43-d377-4966-9d45-a0ff568bcdd5}</t>
  </si>
  <si>
    <t>fig11</t>
  </si>
  <si>
    <t>keramický obklad stěn do 6 ks/m2</t>
  </si>
  <si>
    <t>67,912</t>
  </si>
  <si>
    <t>fig12</t>
  </si>
  <si>
    <t>keramický obklad stěn do 2 ks/m2</t>
  </si>
  <si>
    <t>154,501</t>
  </si>
  <si>
    <t>KRYCÍ LIST SOUPISU PRACÍ</t>
  </si>
  <si>
    <t>fig13</t>
  </si>
  <si>
    <t>keramická dlažba do 6 ks/m2</t>
  </si>
  <si>
    <t>59,857</t>
  </si>
  <si>
    <t>fig14</t>
  </si>
  <si>
    <t>přechod mezi podlahou a stěnou</t>
  </si>
  <si>
    <t>93,852</t>
  </si>
  <si>
    <t>fig16</t>
  </si>
  <si>
    <t>lepení polepů na sanitární příčky a dveře</t>
  </si>
  <si>
    <t>98,24</t>
  </si>
  <si>
    <t>Objekt:</t>
  </si>
  <si>
    <t>21 - Kompletní modernizace sociálního zázemí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</si>
  <si>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</si>
  <si>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</si>
  <si>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</si>
  <si>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</si>
  <si>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</si>
  <si>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</si>
  <si>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</si>
  <si>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</si>
  <si>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</si>
  <si>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</si>
  <si>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</si>
  <si>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</si>
  <si>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</si>
  <si>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</si>
  <si>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</si>
  <si>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</si>
  <si>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</si>
  <si>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</si>
  <si>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</si>
  <si>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</si>
  <si>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</si>
  <si>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</si>
  <si>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</si>
  <si>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</si>
  <si>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</si>
  <si>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</si>
  <si>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</si>
  <si>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</si>
  <si>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</si>
  <si>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</si>
  <si>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</si>
  <si>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</si>
  <si>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</si>
  <si>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</si>
  <si>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</si>
  <si>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</si>
  <si>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</si>
  <si>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</si>
  <si>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</si>
  <si>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</si>
  <si>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</si>
  <si>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</si>
  <si>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</si>
  <si>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</si>
  <si>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340271031</t>
  </si>
  <si>
    <t>Zazdívka otvorů v příčkách nebo stěnách pl přes 0,25 do 1 m2 tvárnicemi pórobetonovými tl 125 mm</t>
  </si>
  <si>
    <t>m2</t>
  </si>
  <si>
    <t>CS ÚRS 2021 02</t>
  </si>
  <si>
    <t>4</t>
  </si>
  <si>
    <t>890034325</t>
  </si>
  <si>
    <t>VV</t>
  </si>
  <si>
    <t>1,0*13               "obezdívka WC a bidetů"</t>
  </si>
  <si>
    <t>6</t>
  </si>
  <si>
    <t>Úpravy povrchů, podlahy a osazování výplní</t>
  </si>
  <si>
    <t>632451234</t>
  </si>
  <si>
    <t>Potěr cementový samonivelační litý C25 tl přes 45 do 50 mm</t>
  </si>
  <si>
    <t>-128559266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</si>
  <si>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</si>
  <si>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</si>
  <si>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</si>
  <si>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</si>
  <si>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</si>
  <si>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</si>
  <si>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8</t>
  </si>
  <si>
    <t>5</t>
  </si>
  <si>
    <t>965045113</t>
  </si>
  <si>
    <t>Bourání potěrů cementových nebo pískocementových tl do 50 mm pl přes 4 m2</t>
  </si>
  <si>
    <t>-30139788</t>
  </si>
  <si>
    <t>968062455</t>
  </si>
  <si>
    <t>Vybourání dřevěných dveřních zárubní pl do 2 m2</t>
  </si>
  <si>
    <t>14</t>
  </si>
  <si>
    <t>0,7*2,0*2</t>
  </si>
  <si>
    <t>0,8*2,0*2</t>
  </si>
  <si>
    <t>Mezisoučet</t>
  </si>
  <si>
    <t>7</t>
  </si>
  <si>
    <t>971033531</t>
  </si>
  <si>
    <t>Vybourání otvorů ve zdivu cihelném pl do 1 m2 na MVC nebo MV tl do 150 mm</t>
  </si>
  <si>
    <t>448675358</t>
  </si>
  <si>
    <t>978059541</t>
  </si>
  <si>
    <t>Odsekání a odebrání obkladů stěn z vnitřních obkládaček plochy přes 1 m2</t>
  </si>
  <si>
    <t>16</t>
  </si>
  <si>
    <t>fig11+fig12</t>
  </si>
  <si>
    <t>997</t>
  </si>
  <si>
    <t>Přesun sutě</t>
  </si>
  <si>
    <t>997013212</t>
  </si>
  <si>
    <t>Vnitrostaveništní doprava suti a vybouraných hmot pro budovy v přes 6 do 9 m ručně</t>
  </si>
  <si>
    <t>t</t>
  </si>
  <si>
    <t>18</t>
  </si>
  <si>
    <t>10</t>
  </si>
  <si>
    <t>997013219</t>
  </si>
  <si>
    <t>Příplatek k vnitrostaveništní dopravě suti a vybouraných hmot za zvětšenou dopravu suti ZKD 10 m</t>
  </si>
  <si>
    <t>20</t>
  </si>
  <si>
    <t>28,363*5 'Přepočtené koeficientem množství</t>
  </si>
  <si>
    <t>11</t>
  </si>
  <si>
    <t>997013501</t>
  </si>
  <si>
    <t>Odvoz suti a vybouraných hmot na skládku nebo meziskládku do 1 km se složením</t>
  </si>
  <si>
    <t>12</t>
  </si>
  <si>
    <t>997013509</t>
  </si>
  <si>
    <t>Příplatek k odvozu suti a vybouraných hmot na skládku ZKD 1 km přes 1 km</t>
  </si>
  <si>
    <t>24</t>
  </si>
  <si>
    <t>28,363*19 'Přepočtené koeficientem množství</t>
  </si>
  <si>
    <t>13</t>
  </si>
  <si>
    <t>997013631</t>
  </si>
  <si>
    <t>Poplatek za uložení na skládce (skládkovné) stavebního odpadu směsného kód odpadu 17 09 04</t>
  </si>
  <si>
    <t>26</t>
  </si>
  <si>
    <t>998</t>
  </si>
  <si>
    <t>Přesun hmot</t>
  </si>
  <si>
    <t>998018002</t>
  </si>
  <si>
    <t>Přesun hmot ruční pro budovy v přes 6 do 12 m</t>
  </si>
  <si>
    <t>28</t>
  </si>
  <si>
    <t>998018011</t>
  </si>
  <si>
    <t>Příplatek k ručnímu přesunu hmot pro budovy za zvětšený přesun ZKD 100 m</t>
  </si>
  <si>
    <t>30</t>
  </si>
  <si>
    <t>PSV</t>
  </si>
  <si>
    <t>Práce a dodávky PSV</t>
  </si>
  <si>
    <t>713</t>
  </si>
  <si>
    <t>Izolace tepelné</t>
  </si>
  <si>
    <t>713120821</t>
  </si>
  <si>
    <t>Odstranění tepelné izolace podlah volně kladené z polystyrenu suchého tl do 100 mm</t>
  </si>
  <si>
    <t>-1866917818</t>
  </si>
  <si>
    <t>17</t>
  </si>
  <si>
    <t>713120831</t>
  </si>
  <si>
    <t>Odstranění tepelné izolace podlah volně kladených okrajových pásků</t>
  </si>
  <si>
    <t>m</t>
  </si>
  <si>
    <t>661412013</t>
  </si>
  <si>
    <t>713121111</t>
  </si>
  <si>
    <t>Montáž izolace tepelné podlah volně kladenými rohožemi, pásy, dílci, deskami 1 vrstva</t>
  </si>
  <si>
    <t>-2048906595</t>
  </si>
  <si>
    <t>19</t>
  </si>
  <si>
    <t>M</t>
  </si>
  <si>
    <t>28376557</t>
  </si>
  <si>
    <t>deska polystyrénová pro snížení kročejového hluku (max. zatížení 6,5 kN/m2) tl 30mm</t>
  </si>
  <si>
    <t>32</t>
  </si>
  <si>
    <t>-1414767634</t>
  </si>
  <si>
    <t>fig13*1,05</t>
  </si>
  <si>
    <t>713121211</t>
  </si>
  <si>
    <t>Montáž izolace tepelné podlah volně kladenými okrajovými pásky</t>
  </si>
  <si>
    <t>756951562</t>
  </si>
  <si>
    <t>63140274</t>
  </si>
  <si>
    <t>pásek okrajový izolační minerální plovoucích podlah š 120mm tl 12mm</t>
  </si>
  <si>
    <t>1879864967</t>
  </si>
  <si>
    <t>fig14*1,05</t>
  </si>
  <si>
    <t>998713102</t>
  </si>
  <si>
    <t>Přesun hmot tonážní pro izolace tepelné v objektech v přes 6 do 12 m</t>
  </si>
  <si>
    <t>-1336999212</t>
  </si>
  <si>
    <t>23</t>
  </si>
  <si>
    <t>998713181</t>
  </si>
  <si>
    <t>Příplatek k přesunu hmot tonážní 713 prováděný bez použití mechanizace</t>
  </si>
  <si>
    <t>179161006</t>
  </si>
  <si>
    <t>721</t>
  </si>
  <si>
    <t>Zdravotechnika - vnitřní kanalizace</t>
  </si>
  <si>
    <t>721211403</t>
  </si>
  <si>
    <t>Vpusť podlahová s vodorovným odtokem DN 50/75 s kulovým kloubem</t>
  </si>
  <si>
    <t>kus</t>
  </si>
  <si>
    <t>36</t>
  </si>
  <si>
    <t>25</t>
  </si>
  <si>
    <t>998721102</t>
  </si>
  <si>
    <t>Přesun hmot tonážní pro vnitřní kanalizace v objektech v přes 6 do 12 m</t>
  </si>
  <si>
    <t>40</t>
  </si>
  <si>
    <t>998721181</t>
  </si>
  <si>
    <t>Příplatek k přesunu hmot tonážní 721 prováděný bez použití mechanizace</t>
  </si>
  <si>
    <t>42</t>
  </si>
  <si>
    <t>725</t>
  </si>
  <si>
    <t>Zdravotechnika - zařizovací předměty</t>
  </si>
  <si>
    <t>27</t>
  </si>
  <si>
    <t>725110811</t>
  </si>
  <si>
    <t>Demontáž klozetů splachovací s nádrží</t>
  </si>
  <si>
    <t>soubor</t>
  </si>
  <si>
    <t>44</t>
  </si>
  <si>
    <t>725112022</t>
  </si>
  <si>
    <t>Klozet keramický závěsný na nosné stěny s hlubokým splachováním odpad vodorovný</t>
  </si>
  <si>
    <t>46</t>
  </si>
  <si>
    <t>4                                         "2"</t>
  </si>
  <si>
    <t>1                                         "3"</t>
  </si>
  <si>
    <t>3                                         "5"</t>
  </si>
  <si>
    <t xml:space="preserve">1                                        "6" </t>
  </si>
  <si>
    <t>1                                        "8"</t>
  </si>
  <si>
    <t>1                                         "10"</t>
  </si>
  <si>
    <t>29</t>
  </si>
  <si>
    <t>552818001</t>
  </si>
  <si>
    <t>tlačítko pro ovládání WC zepředu dvě vody černé 246x164mm</t>
  </si>
  <si>
    <t>50</t>
  </si>
  <si>
    <t>725121525</t>
  </si>
  <si>
    <t>Pisoárový záchodek automatický s radarovým senzorem</t>
  </si>
  <si>
    <t>235577741</t>
  </si>
  <si>
    <t>4                                                 "2"</t>
  </si>
  <si>
    <t>1                                                 "8"</t>
  </si>
  <si>
    <t>31</t>
  </si>
  <si>
    <t>725122813</t>
  </si>
  <si>
    <t>Demontáž pisoárových stání s nádrží a jedním záchodkem</t>
  </si>
  <si>
    <t>1239115777</t>
  </si>
  <si>
    <t>725210821</t>
  </si>
  <si>
    <t>Demontáž umyvadel bez výtokových armatur</t>
  </si>
  <si>
    <t>58</t>
  </si>
  <si>
    <t>33</t>
  </si>
  <si>
    <t>725211603</t>
  </si>
  <si>
    <t>Umyvadlo keramické bílé šířky 600 mm bez krytu na sifon připevněné na stěnu šrouby</t>
  </si>
  <si>
    <t>678556962</t>
  </si>
  <si>
    <t>1                                           "5"</t>
  </si>
  <si>
    <t>1                                           "7"</t>
  </si>
  <si>
    <t>1                                           "10"</t>
  </si>
  <si>
    <t>34</t>
  </si>
  <si>
    <t>725211681</t>
  </si>
  <si>
    <t>Umyvadlo keramické bílé zdravotní šířky 640 mm připevněné na stěnu šrouby</t>
  </si>
  <si>
    <t>2069988212</t>
  </si>
  <si>
    <t>1                                             "3"</t>
  </si>
  <si>
    <t>1                                             "6"</t>
  </si>
  <si>
    <t>35</t>
  </si>
  <si>
    <t>7252131111</t>
  </si>
  <si>
    <t xml:space="preserve">Dvojumyvadlo polymermramorové připevněné na stěnu šrouby </t>
  </si>
  <si>
    <t>-1282195577</t>
  </si>
  <si>
    <t>2                                             "1"</t>
  </si>
  <si>
    <t>1                                             "4"</t>
  </si>
  <si>
    <t>725230811</t>
  </si>
  <si>
    <t>Demontáž bidetů diturvitových</t>
  </si>
  <si>
    <t>64</t>
  </si>
  <si>
    <t>37</t>
  </si>
  <si>
    <t>725231203</t>
  </si>
  <si>
    <t>Bidet bez armatur výtokových keramický závěsný se zápachovou uzávěrkou</t>
  </si>
  <si>
    <t>66</t>
  </si>
  <si>
    <t>1                                                 "5"</t>
  </si>
  <si>
    <t>1                                                 "10"</t>
  </si>
  <si>
    <t>38</t>
  </si>
  <si>
    <t>7252915111</t>
  </si>
  <si>
    <t xml:space="preserve">Doplňky zařízení koupelen a záchodů dávkovač tekutého mýdla </t>
  </si>
  <si>
    <t>17781634</t>
  </si>
  <si>
    <t>4                                          "1"</t>
  </si>
  <si>
    <t>2                                           "4"</t>
  </si>
  <si>
    <t>39</t>
  </si>
  <si>
    <t>7252915112</t>
  </si>
  <si>
    <t xml:space="preserve">Doplňky zařízení koupelen a záchodů nerezové dávkovač tekutého mýdla </t>
  </si>
  <si>
    <t>1869256751</t>
  </si>
  <si>
    <t>1                                      "3"</t>
  </si>
  <si>
    <t>1                                      "6"</t>
  </si>
  <si>
    <t>725291531</t>
  </si>
  <si>
    <t>Doplňky zařízení koupelen a záchodů plastové zásobník papírových ručníků</t>
  </si>
  <si>
    <t>790384985</t>
  </si>
  <si>
    <t>41</t>
  </si>
  <si>
    <t>7252917061</t>
  </si>
  <si>
    <t>Doplňky zařízení koupelen a záchodů nerezové madlo rovné dl 800 mm</t>
  </si>
  <si>
    <t>1533689003</t>
  </si>
  <si>
    <t>7252917221</t>
  </si>
  <si>
    <t>Doplňky zařízení koupelen a záchodů nerezové madlo krakorcové sklopné dl 834 mm</t>
  </si>
  <si>
    <t>88</t>
  </si>
  <si>
    <t>2                                      "3"</t>
  </si>
  <si>
    <t>2                                      "6"</t>
  </si>
  <si>
    <t>43</t>
  </si>
  <si>
    <t>725291621</t>
  </si>
  <si>
    <t>Doplňky zařízení koupelen a záchodů nerezové zásobník toaletních papírů</t>
  </si>
  <si>
    <t>72</t>
  </si>
  <si>
    <t>725291631</t>
  </si>
  <si>
    <t>Doplňky zařízení koupelen a záchodů nerezové zásobník papírových ručníků</t>
  </si>
  <si>
    <t>74</t>
  </si>
  <si>
    <t>45</t>
  </si>
  <si>
    <t>554310621</t>
  </si>
  <si>
    <t>osušovač rukou elektrický bílý</t>
  </si>
  <si>
    <t>-773278706</t>
  </si>
  <si>
    <t>554310821</t>
  </si>
  <si>
    <t>koš odpadkový nerezový 25 l</t>
  </si>
  <si>
    <t>1368574086</t>
  </si>
  <si>
    <t>1                                          "3"</t>
  </si>
  <si>
    <t>1                                           "6"</t>
  </si>
  <si>
    <t>47</t>
  </si>
  <si>
    <t>554310822</t>
  </si>
  <si>
    <t>koš odpadkový závěsný kovový</t>
  </si>
  <si>
    <t>-1878554791</t>
  </si>
  <si>
    <t>48</t>
  </si>
  <si>
    <t>554310791</t>
  </si>
  <si>
    <t>koš odpadkový nerezový na samostatná WC</t>
  </si>
  <si>
    <t>657275386</t>
  </si>
  <si>
    <t>4                                               "2"</t>
  </si>
  <si>
    <t>2                                               "5"</t>
  </si>
  <si>
    <t>1                                               "8"</t>
  </si>
  <si>
    <t>49</t>
  </si>
  <si>
    <t>554310831</t>
  </si>
  <si>
    <t>WC štětka nerez</t>
  </si>
  <si>
    <t>-1148476384</t>
  </si>
  <si>
    <t>725829131</t>
  </si>
  <si>
    <t>Montáž baterie umyvadlové stojánkové G 1/2" ostatní typ</t>
  </si>
  <si>
    <t>277264833</t>
  </si>
  <si>
    <t>2*3                                        "dvojumývadla"</t>
  </si>
  <si>
    <t>1*3                                          "umývadla"</t>
  </si>
  <si>
    <t>1*2                                           "bidety"</t>
  </si>
  <si>
    <t>1*2                                         "umývadla invalidé"</t>
  </si>
  <si>
    <t>Součet</t>
  </si>
  <si>
    <t>51</t>
  </si>
  <si>
    <t>551440041</t>
  </si>
  <si>
    <t>baterie umyvadlová stojánková páková s pevným ramenem</t>
  </si>
  <si>
    <t>-1479567680</t>
  </si>
  <si>
    <t>52</t>
  </si>
  <si>
    <t>551455141</t>
  </si>
  <si>
    <t>baterie bidetová stojánková páková chrom</t>
  </si>
  <si>
    <t>1420187441</t>
  </si>
  <si>
    <t>53</t>
  </si>
  <si>
    <t>551440042</t>
  </si>
  <si>
    <t>baterie umyvadlová stojánková páková s otočným ramenem</t>
  </si>
  <si>
    <t>998501112</t>
  </si>
  <si>
    <t>54</t>
  </si>
  <si>
    <t>998725102</t>
  </si>
  <si>
    <t>Přesun hmot tonážní pro zařizovací předměty v objektech v přes 6 do 12 m</t>
  </si>
  <si>
    <t>102</t>
  </si>
  <si>
    <t>55</t>
  </si>
  <si>
    <t>998725181</t>
  </si>
  <si>
    <t>Příplatek k přesunu hmot tonážní 725 prováděný bez použití mechanizace</t>
  </si>
  <si>
    <t>104</t>
  </si>
  <si>
    <t>726</t>
  </si>
  <si>
    <t>Zdravotechnika - předstěnové instalace</t>
  </si>
  <si>
    <t>56</t>
  </si>
  <si>
    <t>726111011</t>
  </si>
  <si>
    <t>Instalační předstěna - bidet s nastavitelnou hl 120 až 160 mm do masivní zděné kce</t>
  </si>
  <si>
    <t>-1463366170</t>
  </si>
  <si>
    <t>57</t>
  </si>
  <si>
    <t>726111031</t>
  </si>
  <si>
    <t>Instalační předstěna - klozet s ovládáním zepředu v 1080 mm závěsný do masivní zděné kce</t>
  </si>
  <si>
    <t>-1498960465</t>
  </si>
  <si>
    <t>998726112</t>
  </si>
  <si>
    <t>Přesun hmot tonážní pro instalační prefabrikáty v objektech v přes 6 do 12 m</t>
  </si>
  <si>
    <t>-1515083042</t>
  </si>
  <si>
    <t>59</t>
  </si>
  <si>
    <t>998726181</t>
  </si>
  <si>
    <t>Příplatek k přesunu hmot tonážní 726 prováděný bez použití mechanizace</t>
  </si>
  <si>
    <t>-83286195</t>
  </si>
  <si>
    <t>735</t>
  </si>
  <si>
    <t>Ústřední vytápění - otopná tělesa</t>
  </si>
  <si>
    <t>60</t>
  </si>
  <si>
    <t>735141112</t>
  </si>
  <si>
    <t>Montáž tělesa lamelového výšky přes 1400 mm na stěnu</t>
  </si>
  <si>
    <t>1820303525</t>
  </si>
  <si>
    <t>61</t>
  </si>
  <si>
    <t>541530701</t>
  </si>
  <si>
    <t>radiátor teplovodní isan octava černý 150x46,2 cm</t>
  </si>
  <si>
    <t>-666293313</t>
  </si>
  <si>
    <t>62</t>
  </si>
  <si>
    <t>735151821</t>
  </si>
  <si>
    <t>Demontáž otopného tělesa panelového dvouřadého dl do 1500 mm</t>
  </si>
  <si>
    <t>461735748</t>
  </si>
  <si>
    <t>63</t>
  </si>
  <si>
    <t>998735102</t>
  </si>
  <si>
    <t>Přesun hmot tonážní pro otopná tělesa v objektech v přes 6 do 12 m</t>
  </si>
  <si>
    <t>-1368092964</t>
  </si>
  <si>
    <t>998735181</t>
  </si>
  <si>
    <t>Příplatek k přesunu hmot tonážní 735 prováděný bez použití mechanizace</t>
  </si>
  <si>
    <t>1079727856</t>
  </si>
  <si>
    <t>751</t>
  </si>
  <si>
    <t>Vzduchotechnika</t>
  </si>
  <si>
    <t>65</t>
  </si>
  <si>
    <t>751322011</t>
  </si>
  <si>
    <t>Mtž talířového ventilu D do 100 mm</t>
  </si>
  <si>
    <t>106</t>
  </si>
  <si>
    <t>42972201</t>
  </si>
  <si>
    <t>talířový ventil pro přívod a odvod vzduchu plastový D 100mm</t>
  </si>
  <si>
    <t>108</t>
  </si>
  <si>
    <t>67</t>
  </si>
  <si>
    <t>751322811</t>
  </si>
  <si>
    <t>Demontáž talířového ventilu D do 200 mm</t>
  </si>
  <si>
    <t>110</t>
  </si>
  <si>
    <t>68</t>
  </si>
  <si>
    <t>998751101</t>
  </si>
  <si>
    <t>Přesun hmot tonážní pro vzduchotechniku v objektech výšky do 12 m</t>
  </si>
  <si>
    <t>112</t>
  </si>
  <si>
    <t>69</t>
  </si>
  <si>
    <t>998751181</t>
  </si>
  <si>
    <t>Příplatek k přesunu hmot tonážní 751 prováděný bez použití mechanizace pro jakoukoliv výšku objektu</t>
  </si>
  <si>
    <t>114</t>
  </si>
  <si>
    <t>763</t>
  </si>
  <si>
    <t>Konstrukce suché výstavby</t>
  </si>
  <si>
    <t>70</t>
  </si>
  <si>
    <t>763111311</t>
  </si>
  <si>
    <t>SDK příčka tl 75 mm profil CW+UW 50 desky 1xA 12,5 s izolací EI 30 Rw do 45 dB</t>
  </si>
  <si>
    <t>-516360912</t>
  </si>
  <si>
    <t>(1,0+9,0+1,0)*2,6             "1,2,3,4,5 - WC muži, ženy a invalidé"</t>
  </si>
  <si>
    <t>(1,0+2,0+1,0)*2,6                   "6 - WC invalidé"</t>
  </si>
  <si>
    <t>(1,0+4,0+1,0)*2,6               "7,8,9,10 - WC muži a ženy zam"</t>
  </si>
  <si>
    <t>Mezisoučet                           "provizorní stěny proti prašnosti"</t>
  </si>
  <si>
    <t>71</t>
  </si>
  <si>
    <t>763111811</t>
  </si>
  <si>
    <t>Demontáž SDK příčky s jednoduchou ocelovou nosnou konstrukcí opláštění jednoduché</t>
  </si>
  <si>
    <t>2137098100</t>
  </si>
  <si>
    <t>763135811</t>
  </si>
  <si>
    <t>Demontáž podhledu sádrokartonového kazetového na roštu viditelném</t>
  </si>
  <si>
    <t>116</t>
  </si>
  <si>
    <t>73</t>
  </si>
  <si>
    <t>763411116</t>
  </si>
  <si>
    <t>Sanitární příčky do mokrého prostředí, kompaktní desky tl 13 mm</t>
  </si>
  <si>
    <t>124</t>
  </si>
  <si>
    <t>(3,68+1,25*3)*2,0-0,7*2,0*4                             "2"</t>
  </si>
  <si>
    <t>(3,68+1,75*2)*2,0-0,7*2,0*3                             "5"</t>
  </si>
  <si>
    <t>(1,23+0,02+0,9)*2,0-0,7*2,0                               "8"</t>
  </si>
  <si>
    <t>763411126</t>
  </si>
  <si>
    <t>Dveře sanitárních příček, kompaktní desky tl 13 mm, š do 800 mm, v do 2000 mm</t>
  </si>
  <si>
    <t>126</t>
  </si>
  <si>
    <t>75</t>
  </si>
  <si>
    <t>763431001</t>
  </si>
  <si>
    <t>Montáž minerálního podhledu s vyjímatelnými panely vel. do 0,36 m2 na zavěšený viditelný rošt</t>
  </si>
  <si>
    <t>130</t>
  </si>
  <si>
    <t>76</t>
  </si>
  <si>
    <t>59036500</t>
  </si>
  <si>
    <t>deska podhledová minerální rovná bílá jemně texturovaná bez perforace 15x600x600mm</t>
  </si>
  <si>
    <t>132</t>
  </si>
  <si>
    <t>77</t>
  </si>
  <si>
    <t>998763302</t>
  </si>
  <si>
    <t>Přesun hmot tonážní pro sádrokartonové konstrukce v objektech v přes 6 do 12 m</t>
  </si>
  <si>
    <t>134</t>
  </si>
  <si>
    <t>78</t>
  </si>
  <si>
    <t>998763381</t>
  </si>
  <si>
    <t>Příplatek k přesunu hmot tonážní 763 SDK prováděný bez použití mechanizace</t>
  </si>
  <si>
    <t>136</t>
  </si>
  <si>
    <t>766</t>
  </si>
  <si>
    <t>Konstrukce truhlářské</t>
  </si>
  <si>
    <t>79</t>
  </si>
  <si>
    <t>766111820</t>
  </si>
  <si>
    <t>Demontáž truhlářských stěn dřevěných plných</t>
  </si>
  <si>
    <t>138</t>
  </si>
  <si>
    <t>(3,68+1,25*3)*2,0                             "2"</t>
  </si>
  <si>
    <t>(3,68+1,75*2)*2,0                             "5"</t>
  </si>
  <si>
    <t>(1,23+0,02+0,9)*2,0                               "8"</t>
  </si>
  <si>
    <t>80</t>
  </si>
  <si>
    <t>766660171</t>
  </si>
  <si>
    <t>Montáž dveřních křídel otvíravých jednokřídlových š do 0,8 m do obložkové zárubně</t>
  </si>
  <si>
    <t>140</t>
  </si>
  <si>
    <t>1                                            "2"</t>
  </si>
  <si>
    <t>1                                            "5"</t>
  </si>
  <si>
    <t>1                                            "8"</t>
  </si>
  <si>
    <t>1                                            "10"</t>
  </si>
  <si>
    <t>81</t>
  </si>
  <si>
    <t>61162073</t>
  </si>
  <si>
    <t>dveře jednokřídlé voštinové povrch laminátový plné 700x1970-2100mm</t>
  </si>
  <si>
    <t>142</t>
  </si>
  <si>
    <t>82</t>
  </si>
  <si>
    <t>61162074</t>
  </si>
  <si>
    <t>dveře jednokřídlé voštinové povrch laminátový plné 800x1970-2100mm</t>
  </si>
  <si>
    <t>144</t>
  </si>
  <si>
    <t>83</t>
  </si>
  <si>
    <t>766660716</t>
  </si>
  <si>
    <t>Montáž dveřních křídel samozavírače na dřevěnou zárubeň</t>
  </si>
  <si>
    <t>150</t>
  </si>
  <si>
    <t>84</t>
  </si>
  <si>
    <t>54917265</t>
  </si>
  <si>
    <t>samozavírač dveří hydraulický K214 č.14 zlatá bronz</t>
  </si>
  <si>
    <t>152</t>
  </si>
  <si>
    <t>85</t>
  </si>
  <si>
    <t>766660728</t>
  </si>
  <si>
    <t>Montáž dveřního interiérového kování - zámku</t>
  </si>
  <si>
    <t>-518106284</t>
  </si>
  <si>
    <t>86</t>
  </si>
  <si>
    <t>54964110</t>
  </si>
  <si>
    <t>vložka zámková cylindrická oboustranná</t>
  </si>
  <si>
    <t>-837027129</t>
  </si>
  <si>
    <t>87</t>
  </si>
  <si>
    <t>766660729</t>
  </si>
  <si>
    <t>Montáž dveřního interiérového kování - štítku s klikou</t>
  </si>
  <si>
    <t>-736300027</t>
  </si>
  <si>
    <t>54914610</t>
  </si>
  <si>
    <t>kování dveřní vrchní klika včetně rozet a montážního materiálu R BB nerez PK</t>
  </si>
  <si>
    <t>1571774969</t>
  </si>
  <si>
    <t>89</t>
  </si>
  <si>
    <t>766682111</t>
  </si>
  <si>
    <t>Montáž zárubní obložkových pro dveře jednokřídlové tl stěny do 170 mm</t>
  </si>
  <si>
    <t>162</t>
  </si>
  <si>
    <t>90</t>
  </si>
  <si>
    <t>61182307</t>
  </si>
  <si>
    <t>zárubeň jednokřídlá obložková s laminátovým povrchem tl stěny 60-150mm rozměru 600-1100/1970, 2100mm</t>
  </si>
  <si>
    <t>164</t>
  </si>
  <si>
    <t>91</t>
  </si>
  <si>
    <t>766691914</t>
  </si>
  <si>
    <t>Vyvěšení nebo zavěšení dřevěných křídel dveří pl do 2 m2</t>
  </si>
  <si>
    <t>166</t>
  </si>
  <si>
    <t>92</t>
  </si>
  <si>
    <t>7668211111</t>
  </si>
  <si>
    <t>Montáž korpusu vestavěné skříně jednokřídlové</t>
  </si>
  <si>
    <t>546456463</t>
  </si>
  <si>
    <t>3+3                                    "5,7,10 - horní a spodní skříňka"</t>
  </si>
  <si>
    <t>93</t>
  </si>
  <si>
    <t>615101011</t>
  </si>
  <si>
    <t>skříň dřevěná jednokřídlová horní včetně zrcadla</t>
  </si>
  <si>
    <t>-1429435625</t>
  </si>
  <si>
    <t>3                                       "5,7,10 - horní skříňka"</t>
  </si>
  <si>
    <t>94</t>
  </si>
  <si>
    <t>615101012</t>
  </si>
  <si>
    <t>skříň dřevěná jednokřídlová spodní včetně desek</t>
  </si>
  <si>
    <t>-1351900153</t>
  </si>
  <si>
    <t>3                                       "5,7,10 - spodní skříňka"</t>
  </si>
  <si>
    <t>95</t>
  </si>
  <si>
    <t>7668211121</t>
  </si>
  <si>
    <t>Montáž korpusu vestavěné skříně dvoukřídlové</t>
  </si>
  <si>
    <t>-1274367264</t>
  </si>
  <si>
    <t>2+2                                                   "1 - horní a spodní skříňka"</t>
  </si>
  <si>
    <t>1+1                                                   "4 - horní a spodní skříňka"</t>
  </si>
  <si>
    <t>96</t>
  </si>
  <si>
    <t>615101021</t>
  </si>
  <si>
    <t>skříň dřevěná dvoukřídlová horní včetně zrcadel</t>
  </si>
  <si>
    <t>945403623</t>
  </si>
  <si>
    <t>2                                                   "1 - horní skříňka"</t>
  </si>
  <si>
    <t>1                                                   "4 - horní skříňka"</t>
  </si>
  <si>
    <t>97</t>
  </si>
  <si>
    <t>615101022</t>
  </si>
  <si>
    <t>skříň dřevěná dvoukřídlová spodní včetně desek</t>
  </si>
  <si>
    <t>-1608180591</t>
  </si>
  <si>
    <t>2                                                   "1 - spodní skříňka"</t>
  </si>
  <si>
    <t>1                                                   "4 - spodní skříňka"</t>
  </si>
  <si>
    <t>98</t>
  </si>
  <si>
    <t>998766102</t>
  </si>
  <si>
    <t>Přesun hmot tonážní pro kce truhlářské v objektech v přes 6 do 12 m</t>
  </si>
  <si>
    <t>141643815</t>
  </si>
  <si>
    <t>99</t>
  </si>
  <si>
    <t>998766181</t>
  </si>
  <si>
    <t>Příplatek k přesunu hmot tonážní 766 prováděný bez použití mechanizace</t>
  </si>
  <si>
    <t>-1856164855</t>
  </si>
  <si>
    <t>771</t>
  </si>
  <si>
    <t>Podlahy z dlaždic</t>
  </si>
  <si>
    <t>100</t>
  </si>
  <si>
    <t>771111011</t>
  </si>
  <si>
    <t>Vysátí podkladu před pokládkou dlažby</t>
  </si>
  <si>
    <t>172</t>
  </si>
  <si>
    <t>101</t>
  </si>
  <si>
    <t>771121011</t>
  </si>
  <si>
    <t>Nátěr penetrační na podlahu</t>
  </si>
  <si>
    <t>174</t>
  </si>
  <si>
    <t>771161012</t>
  </si>
  <si>
    <t>Montáž profilu dilatační spáry koutové bez izolace dlažeb</t>
  </si>
  <si>
    <t>2085690568</t>
  </si>
  <si>
    <t>(1,875+3,1)*2                             "1 - předsíňka WC muži"</t>
  </si>
  <si>
    <t xml:space="preserve">(3,68+4,32)*2                             "2 - WC muži"  </t>
  </si>
  <si>
    <t>(1,75+1,815)*2                           "3 - WC invalidé"</t>
  </si>
  <si>
    <t>(1,875+2,39)*2                           "4 - předsíňka WC ženy"</t>
  </si>
  <si>
    <t>(3,68+3,33)*2                             "5 - WC ženy"</t>
  </si>
  <si>
    <t>(1,95+1,825)*2                           "6 - WC invalidé"</t>
  </si>
  <si>
    <t>(1,238+1,84)*2                           "7 - předsíňka WC muži zam"</t>
  </si>
  <si>
    <t>(1,84+2,75)*2                             "8 - WC muži zam"</t>
  </si>
  <si>
    <t>(1,238+1,84)*2                           "9 - předsíňka WC ženy zam"</t>
  </si>
  <si>
    <t>(1,84+2,75)*2                            "10 - WC ženy zam"</t>
  </si>
  <si>
    <t>103</t>
  </si>
  <si>
    <t>59054173</t>
  </si>
  <si>
    <t>profil dvoudílný na pero drážku s hranou dlaždice z hmoty PVC/CPE tl 11mm</t>
  </si>
  <si>
    <t>1842268556</t>
  </si>
  <si>
    <t>fig14*1,1</t>
  </si>
  <si>
    <t>771161021</t>
  </si>
  <si>
    <t>Montáž profilu ukončujícího pro plynulý přechod</t>
  </si>
  <si>
    <t>178</t>
  </si>
  <si>
    <t>0,9*2+0,8*2+0,7*2</t>
  </si>
  <si>
    <t>105</t>
  </si>
  <si>
    <t>590541111</t>
  </si>
  <si>
    <t>profil přechodový nerezový</t>
  </si>
  <si>
    <t>1759629126</t>
  </si>
  <si>
    <t>0,9*2+0,8*2+0,7*2+0,2</t>
  </si>
  <si>
    <t>771576114</t>
  </si>
  <si>
    <t>Montáž podlah keramických velkoformátových hladkých lepených rychletuhnoucím lepidlem do 6 ks/m2</t>
  </si>
  <si>
    <t>182</t>
  </si>
  <si>
    <t>1,875*3,1                             "1 - předsíňka WC muži"</t>
  </si>
  <si>
    <t xml:space="preserve">3,68*4,32                             "2 - WC muži"  </t>
  </si>
  <si>
    <t>1,75*1,815                           "3 - WC invalidé"</t>
  </si>
  <si>
    <t>1,875*2,39                           "4 - předsíňka WC ženy"</t>
  </si>
  <si>
    <t>3,68*3,33                             "5 - WC ženy"</t>
  </si>
  <si>
    <t>1,95*1,825                           "6 - WC invalidé"</t>
  </si>
  <si>
    <t>1,238*1,84                           "7 - předsíňka WC muži zam"</t>
  </si>
  <si>
    <t>1,84*2,75                             "8 - WC muži zam"</t>
  </si>
  <si>
    <t>1,238*1,84                           "9 - předsíňka WC ženy zam"</t>
  </si>
  <si>
    <t>1,84*2,75                            "10 - WC ženy zam"</t>
  </si>
  <si>
    <t>107</t>
  </si>
  <si>
    <t>59761007</t>
  </si>
  <si>
    <t>dlažba velkoformátová keramická slinutá hladká do interiéru i exteriéru přes 4 do 6ks/m2</t>
  </si>
  <si>
    <t>184</t>
  </si>
  <si>
    <t>fig13*1,15</t>
  </si>
  <si>
    <t>771591112</t>
  </si>
  <si>
    <t>Izolace pod dlažbu nátěrem nebo stěrkou ve dvou vrstvách</t>
  </si>
  <si>
    <t>192</t>
  </si>
  <si>
    <t>109</t>
  </si>
  <si>
    <t>998771102</t>
  </si>
  <si>
    <t>Přesun hmot tonážní pro podlahy z dlaždic v objektech v přes 6 do 12 m</t>
  </si>
  <si>
    <t>194</t>
  </si>
  <si>
    <t>998771181</t>
  </si>
  <si>
    <t>Příplatek k přesunu hmot tonážní 771 prováděný bez použití mechanizace</t>
  </si>
  <si>
    <t>196</t>
  </si>
  <si>
    <t>781</t>
  </si>
  <si>
    <t>Dokončovací práce - obklady</t>
  </si>
  <si>
    <t>111</t>
  </si>
  <si>
    <t>781111011</t>
  </si>
  <si>
    <t>Ometení (oprášení) stěny při přípravě podkladu</t>
  </si>
  <si>
    <t>198</t>
  </si>
  <si>
    <t>781121011</t>
  </si>
  <si>
    <t>Nátěr penetrační na stěnu</t>
  </si>
  <si>
    <t>200</t>
  </si>
  <si>
    <t>113</t>
  </si>
  <si>
    <t>781131112</t>
  </si>
  <si>
    <t>Izolace pod obklad nátěrem nebo stěrkou ve dvou vrstvách</t>
  </si>
  <si>
    <t>202</t>
  </si>
  <si>
    <t>(1,875+3,1)*2*0,2-0,8*2*0,2                             "1 - předsíňka WC muži"</t>
  </si>
  <si>
    <t xml:space="preserve">(3,68+4,32)*2*0,2-0,8*0,2                             "2 - WC muži"  </t>
  </si>
  <si>
    <t>(1,75+1,815)*2*0,2-0,9*0,2                           "3 - WC invalidé"</t>
  </si>
  <si>
    <t>(1,875+2,39)*2*0,2-0,8*2*0,2                           "4 - předsíňka WC ženy"</t>
  </si>
  <si>
    <t>(3,68+3,33)*2*0,2-0,8*0,2                             "5 - WC ženy"</t>
  </si>
  <si>
    <t>(1,95+1,825)*2*0,2-0,9*0,2                           "6 - WC invalidé"</t>
  </si>
  <si>
    <t>(1,238+1,84)*2*0,2-0,7*2*0,2                           "7 - předsíňka WC muži zam"</t>
  </si>
  <si>
    <t>(1,84+2,75)*2*0,2-0,7*0,2                             "8 - WC muži zam"</t>
  </si>
  <si>
    <t>(1,238+1,84)*2*0,2-0,7*2*0,2                           "9 - předsíňka WC ženy zam"</t>
  </si>
  <si>
    <t>(1,84+2,75)*2*0,2-0,7*0,2                            "10 - WC ženy zam"</t>
  </si>
  <si>
    <t>781151031</t>
  </si>
  <si>
    <t>Celoplošné vyrovnání podkladu stěrkou tl 3 mm</t>
  </si>
  <si>
    <t>206</t>
  </si>
  <si>
    <t>115</t>
  </si>
  <si>
    <t>781474154</t>
  </si>
  <si>
    <t>Montáž obkladů vnitřních keramických velkoformátových hladkých přes 4 do 6 ks/m2 lepených flexibilním lepidlem</t>
  </si>
  <si>
    <t>1296561400</t>
  </si>
  <si>
    <t>(3,1+3,1)*2,6-0,8*2,0*2            "1 - předsíňka WC muži"</t>
  </si>
  <si>
    <t xml:space="preserve">(4,32+4,32+0,15)*2,6-0,8*2,0               "2 - WC muži"  </t>
  </si>
  <si>
    <t>(1,75+2*1,815)*2,6-0,9*2,0             "3 - WC invalidé"</t>
  </si>
  <si>
    <t>(1,875+2*2,39)*2,6-0,8*2,0*2      "4 - předsíňka WC ženy"</t>
  </si>
  <si>
    <t>(3,68+2*3,33)*2,6-0,8*2,0               "5 - WC ženy"</t>
  </si>
  <si>
    <t>(1,95+2*1,825)*2,6-0,9*2,0          "6 - WC invalidé"</t>
  </si>
  <si>
    <t>(1,238+1,84*2+0,1)*2,6-0,7*2,0*2  "7 - předsíňka WC muži zam"</t>
  </si>
  <si>
    <t>(1,84+2,75*2)*2,6-0,7*2,0               "8 - WC muži zam"</t>
  </si>
  <si>
    <t>(1,238+1,84*2+0,15)*2,6-0,7*2,0*2      "9 - předsíňka WC ženy zam"</t>
  </si>
  <si>
    <t>(1,84+2,75*2)*2,6-0,7*2,0               "10 - WC ženy zam"</t>
  </si>
  <si>
    <t>59761001</t>
  </si>
  <si>
    <t>obklad velkoformátový keramický hladký přes 4 do 6ks/m2</t>
  </si>
  <si>
    <t>227657818</t>
  </si>
  <si>
    <t>fig12*1,15</t>
  </si>
  <si>
    <t>117</t>
  </si>
  <si>
    <t>210</t>
  </si>
  <si>
    <t>(1,875+1,875)*2,6                         "1 - předsíňka WC muži"</t>
  </si>
  <si>
    <t xml:space="preserve">(3,68+3,68-0,15)*2,6                    "2 - WC muži"  </t>
  </si>
  <si>
    <t>1,75*2,6                                             "3 - WC invalidé"</t>
  </si>
  <si>
    <t>1,875*2,6                                            "4 - předsíňka WC ženy"</t>
  </si>
  <si>
    <t>3,68*2,6                                               "5 - WC ženy"</t>
  </si>
  <si>
    <t>1,95*2,6                                                "6 - WC invalidé"</t>
  </si>
  <si>
    <t>1,138*2,6                                             "7 - předsíňka WC muži zam"</t>
  </si>
  <si>
    <t>1,84*2,6                                                "8 - WC muži zam"</t>
  </si>
  <si>
    <t>1,087*2,6                                             "9 - předsíňka WC ženy zam"</t>
  </si>
  <si>
    <t>1,84*2,6                                               "10 - WC ženy zam"</t>
  </si>
  <si>
    <t>118</t>
  </si>
  <si>
    <t>212</t>
  </si>
  <si>
    <t>fig11*1,15</t>
  </si>
  <si>
    <t>119</t>
  </si>
  <si>
    <t>781493611</t>
  </si>
  <si>
    <t>Montáž dvířek s rámem lepených</t>
  </si>
  <si>
    <t>214</t>
  </si>
  <si>
    <t>120</t>
  </si>
  <si>
    <t>55347200</t>
  </si>
  <si>
    <t>dvířka nerezová 300x300mm</t>
  </si>
  <si>
    <t>216</t>
  </si>
  <si>
    <t>121</t>
  </si>
  <si>
    <t>781494111</t>
  </si>
  <si>
    <t>Plastové profily rohové lepené flexibilním lepidlem</t>
  </si>
  <si>
    <t>218</t>
  </si>
  <si>
    <t>2,6                            "2"</t>
  </si>
  <si>
    <t>2,6                            "5"</t>
  </si>
  <si>
    <t>2,6                            "7"</t>
  </si>
  <si>
    <t>2,6                            "9"</t>
  </si>
  <si>
    <t>122</t>
  </si>
  <si>
    <t>781495142</t>
  </si>
  <si>
    <t>Průnik obkladem kruhový do DN 90</t>
  </si>
  <si>
    <t>222</t>
  </si>
  <si>
    <t>123</t>
  </si>
  <si>
    <t>998781102</t>
  </si>
  <si>
    <t>Přesun hmot tonážní pro obklady keramické v objektech v přes 6 do 12 m</t>
  </si>
  <si>
    <t>226</t>
  </si>
  <si>
    <t>998781181</t>
  </si>
  <si>
    <t>Příplatek k přesunu hmot tonážní 781 prováděný bez použití mechanizace</t>
  </si>
  <si>
    <t>228</t>
  </si>
  <si>
    <t>784</t>
  </si>
  <si>
    <t>Dokončovací práce - malby a tapety</t>
  </si>
  <si>
    <t>125</t>
  </si>
  <si>
    <t>7845110211</t>
  </si>
  <si>
    <t>Lepení polepu na sanitární příčky a interiérové dveře</t>
  </si>
  <si>
    <t>-1319987501</t>
  </si>
  <si>
    <t>(3,68+1,25*3)*2,0*2                             "2"</t>
  </si>
  <si>
    <t>(3,68+1,75*2)*2,0*2                             "5"</t>
  </si>
  <si>
    <t>(1,23+0,02+0,9)*2,0*2                         "8"</t>
  </si>
  <si>
    <t>Mezisoučet                 "sanitární příčky s dveřmi"</t>
  </si>
  <si>
    <t>0,7*2,0*2*4                                      "7,8,9,10"</t>
  </si>
  <si>
    <t xml:space="preserve">0,8*2,0*2*4                                     "1,2,4,5" </t>
  </si>
  <si>
    <t>0,9*2,0*2*2                                          "3,6"</t>
  </si>
  <si>
    <t>Mezisoučet                              "dveřní křídla"</t>
  </si>
  <si>
    <t>624680031</t>
  </si>
  <si>
    <t>polep na sanitární příčky a interiérové dveře</t>
  </si>
  <si>
    <t>1594449240</t>
  </si>
  <si>
    <t>fig16*1,1</t>
  </si>
  <si>
    <t>787</t>
  </si>
  <si>
    <t>Dokončovací práce - zasklívání</t>
  </si>
  <si>
    <t>127</t>
  </si>
  <si>
    <t>7871925221</t>
  </si>
  <si>
    <t>Zasklívání dělících stěn sklem lepeným a tvrzeným tl 8 mm</t>
  </si>
  <si>
    <t>-347196313</t>
  </si>
  <si>
    <t>0,5*1,6*3                     "dělící stěny mezi pisoáry"</t>
  </si>
  <si>
    <t>128</t>
  </si>
  <si>
    <t>998787102</t>
  </si>
  <si>
    <t>Přesun hmot tonážní pro zasklívání v objektech v přes 6 do 12 m</t>
  </si>
  <si>
    <t>1120041415</t>
  </si>
  <si>
    <t>129</t>
  </si>
  <si>
    <t>998787181</t>
  </si>
  <si>
    <t>Příplatek k přesunu hmot tonážní 787 prováděný bez použití mechanizace</t>
  </si>
  <si>
    <t>1050742918</t>
  </si>
  <si>
    <t>HZS</t>
  </si>
  <si>
    <t>Hodinové zúčtovací sazby</t>
  </si>
  <si>
    <t>HZS2211</t>
  </si>
  <si>
    <t>Hodinová zúčtovací sazba instalatér</t>
  </si>
  <si>
    <t>hod</t>
  </si>
  <si>
    <t>512</t>
  </si>
  <si>
    <t>1645698861</t>
  </si>
  <si>
    <t>16 " demontáže a montáž ZTI a práce jinde neuvedené"</t>
  </si>
  <si>
    <t>131</t>
  </si>
  <si>
    <t>HZS2221</t>
  </si>
  <si>
    <t>Hodinová zúčtovací sazba topenář</t>
  </si>
  <si>
    <t>-236941042</t>
  </si>
  <si>
    <t>16 " demontáže a montáž radiátorů, práce jinde neuvedené</t>
  </si>
  <si>
    <t>HZS2231</t>
  </si>
  <si>
    <t>Hodinová zúčtovací sazba elektrikář</t>
  </si>
  <si>
    <t>-534139538</t>
  </si>
  <si>
    <t>16 " demontáže a montáž elektroinstalace"</t>
  </si>
  <si>
    <t>133</t>
  </si>
  <si>
    <t>HZS2491</t>
  </si>
  <si>
    <t>Hodinová zúčtovací sazba dělník zednických výpomocí</t>
  </si>
  <si>
    <t>2014784787</t>
  </si>
  <si>
    <t>8*10                     "přípomoce pro ZTI, UT, EL, VZT"</t>
  </si>
  <si>
    <t>HZS3211</t>
  </si>
  <si>
    <t>Hodinová zúčtovací sazba montér vzduchotechniky a chlazení</t>
  </si>
  <si>
    <t>-1060360767</t>
  </si>
  <si>
    <t>16,0             "demontáž a montáž VZT zařízení"</t>
  </si>
  <si>
    <t>22 -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</si>
  <si>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</si>
  <si>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</si>
  <si>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</si>
  <si>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</si>
  <si>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</si>
  <si>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</si>
  <si>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</si>
  <si>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</si>
  <si>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</si>
  <si>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</si>
  <si>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</si>
  <si>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</si>
  <si>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</si>
  <si>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</si>
  <si>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</si>
  <si>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</si>
  <si>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</si>
  <si>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-60971884</t>
  </si>
  <si>
    <t>VRN2</t>
  </si>
  <si>
    <t>Příprava staveniště</t>
  </si>
  <si>
    <t>020001000</t>
  </si>
  <si>
    <t>-1516707445</t>
  </si>
  <si>
    <t>VRN3</t>
  </si>
  <si>
    <t>Zařízení staveniště</t>
  </si>
  <si>
    <t>030001000</t>
  </si>
  <si>
    <t>59373907</t>
  </si>
  <si>
    <t>VRN4</t>
  </si>
  <si>
    <t>Inženýrská činnost</t>
  </si>
  <si>
    <t>040001000</t>
  </si>
  <si>
    <t>1020634106</t>
  </si>
  <si>
    <t>VRN5</t>
  </si>
  <si>
    <t>Finanční náklady</t>
  </si>
  <si>
    <t>050001000</t>
  </si>
  <si>
    <t>543558310</t>
  </si>
  <si>
    <t>VRN6</t>
  </si>
  <si>
    <t>Územní vlivy</t>
  </si>
  <si>
    <t>060001000</t>
  </si>
  <si>
    <t>-967518299</t>
  </si>
  <si>
    <t>VRN7</t>
  </si>
  <si>
    <t>Provozní vlivy</t>
  </si>
  <si>
    <t>070001000</t>
  </si>
  <si>
    <t>1987503850</t>
  </si>
  <si>
    <t>VRN8</t>
  </si>
  <si>
    <t>Přesun stavebních kapacit</t>
  </si>
  <si>
    <t>080001000</t>
  </si>
  <si>
    <t>Další náklady na pracovníky</t>
  </si>
  <si>
    <t>824783748</t>
  </si>
  <si>
    <t>VRN9</t>
  </si>
  <si>
    <t>Ostatní náklady</t>
  </si>
  <si>
    <t>090001000</t>
  </si>
  <si>
    <t>1345641273</t>
  </si>
  <si>
    <t>SEZNAM FIGUR</t>
  </si>
  <si>
    <t>Výměra</t>
  </si>
  <si>
    <t xml:space="preserve"> 21</t>
  </si>
  <si>
    <t>Použití figury:</t>
  </si>
  <si>
    <t>E</t>
  </si>
  <si>
    <t xml:space="preserve">ERAMONT s.r.o. </t>
  </si>
  <si>
    <t>26001381</t>
  </si>
  <si>
    <t>CZ26001381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</si>
</sst>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50">
      <selection activeCell="O46" sqref="O4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40" t="s">
        <v>15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20"/>
      <c r="BE5" s="237" t="s">
        <v>16</v>
      </c>
      <c r="BS5" s="17" t="s">
        <v>6</v>
      </c>
    </row>
    <row r="6" spans="2:71" s="1" customFormat="1" ht="36.95" customHeight="1">
      <c r="B6" s="20"/>
      <c r="D6" s="26" t="s">
        <v>17</v>
      </c>
      <c r="K6" s="24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20"/>
      <c r="BE6" s="238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38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38"/>
      <c r="BS8" s="17" t="s">
        <v>8</v>
      </c>
    </row>
    <row r="9" spans="2:71" s="1" customFormat="1" ht="14.45" customHeight="1">
      <c r="B9" s="20"/>
      <c r="AR9" s="20"/>
      <c r="BE9" s="238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38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38"/>
      <c r="BS11" s="17" t="s">
        <v>6</v>
      </c>
    </row>
    <row r="12" spans="2:71" s="1" customFormat="1" ht="6.95" customHeight="1">
      <c r="B12" s="20"/>
      <c r="AR12" s="20"/>
      <c r="BE12" s="238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882</v>
      </c>
      <c r="AR13" s="20"/>
      <c r="BE13" s="238"/>
      <c r="BS13" s="17" t="s">
        <v>8</v>
      </c>
    </row>
    <row r="14" spans="2:71" ht="12.75">
      <c r="B14" s="20"/>
      <c r="E14" s="242" t="s">
        <v>881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28</v>
      </c>
      <c r="AN14" s="29" t="s">
        <v>883</v>
      </c>
      <c r="AR14" s="20"/>
      <c r="BE14" s="238"/>
      <c r="BS14" s="17" t="s">
        <v>8</v>
      </c>
    </row>
    <row r="15" spans="2:71" s="1" customFormat="1" ht="6.95" customHeight="1">
      <c r="B15" s="20"/>
      <c r="AR15" s="20"/>
      <c r="BE15" s="238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26</v>
      </c>
      <c r="AN16" s="25" t="s">
        <v>1</v>
      </c>
      <c r="AR16" s="20"/>
      <c r="BE16" s="238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28</v>
      </c>
      <c r="AN17" s="25" t="s">
        <v>1</v>
      </c>
      <c r="AR17" s="20"/>
      <c r="BE17" s="238"/>
      <c r="BS17" s="17" t="s">
        <v>32</v>
      </c>
    </row>
    <row r="18" spans="2:71" s="1" customFormat="1" ht="6.95" customHeight="1">
      <c r="B18" s="20"/>
      <c r="AR18" s="20"/>
      <c r="BE18" s="238"/>
      <c r="BS18" s="17" t="s">
        <v>8</v>
      </c>
    </row>
    <row r="19" spans="2:71" s="1" customFormat="1" ht="12" customHeight="1">
      <c r="B19" s="20"/>
      <c r="D19" s="27" t="s">
        <v>33</v>
      </c>
      <c r="AK19" s="27" t="s">
        <v>26</v>
      </c>
      <c r="AN19" s="25" t="s">
        <v>1</v>
      </c>
      <c r="AR19" s="20"/>
      <c r="BE19" s="238"/>
      <c r="BS19" s="17" t="s">
        <v>8</v>
      </c>
    </row>
    <row r="20" spans="2:71" s="1" customFormat="1" ht="18.4" customHeight="1">
      <c r="B20" s="20"/>
      <c r="E20" s="25" t="s">
        <v>34</v>
      </c>
      <c r="AK20" s="27" t="s">
        <v>28</v>
      </c>
      <c r="AN20" s="25" t="s">
        <v>1</v>
      </c>
      <c r="AR20" s="20"/>
      <c r="BE20" s="238"/>
      <c r="BS20" s="17" t="s">
        <v>32</v>
      </c>
    </row>
    <row r="21" spans="2:57" s="1" customFormat="1" ht="6.95" customHeight="1">
      <c r="B21" s="20"/>
      <c r="AR21" s="20"/>
      <c r="BE21" s="238"/>
    </row>
    <row r="22" spans="2:57" s="1" customFormat="1" ht="12" customHeight="1">
      <c r="B22" s="20"/>
      <c r="D22" s="27" t="s">
        <v>35</v>
      </c>
      <c r="AR22" s="20"/>
      <c r="BE22" s="238"/>
    </row>
    <row r="23" spans="2:57" s="1" customFormat="1" ht="16.5" customHeight="1">
      <c r="B23" s="20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38"/>
    </row>
    <row r="24" spans="2:57" s="1" customFormat="1" ht="6.95" customHeight="1">
      <c r="B24" s="20"/>
      <c r="AR24" s="20"/>
      <c r="BE24" s="238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8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5">
        <f>ROUND(AG94,0)</f>
        <v>1849380</v>
      </c>
      <c r="AL26" s="246"/>
      <c r="AM26" s="246"/>
      <c r="AN26" s="246"/>
      <c r="AO26" s="246"/>
      <c r="AP26" s="32"/>
      <c r="AQ26" s="32"/>
      <c r="AR26" s="33"/>
      <c r="BE26" s="238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8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7" t="s">
        <v>37</v>
      </c>
      <c r="M28" s="247"/>
      <c r="N28" s="247"/>
      <c r="O28" s="247"/>
      <c r="P28" s="247"/>
      <c r="Q28" s="32"/>
      <c r="R28" s="32"/>
      <c r="S28" s="32"/>
      <c r="T28" s="32"/>
      <c r="U28" s="32"/>
      <c r="V28" s="32"/>
      <c r="W28" s="247" t="s">
        <v>38</v>
      </c>
      <c r="X28" s="247"/>
      <c r="Y28" s="247"/>
      <c r="Z28" s="247"/>
      <c r="AA28" s="247"/>
      <c r="AB28" s="247"/>
      <c r="AC28" s="247"/>
      <c r="AD28" s="247"/>
      <c r="AE28" s="247"/>
      <c r="AF28" s="32"/>
      <c r="AG28" s="32"/>
      <c r="AH28" s="32"/>
      <c r="AI28" s="32"/>
      <c r="AJ28" s="32"/>
      <c r="AK28" s="247" t="s">
        <v>39</v>
      </c>
      <c r="AL28" s="247"/>
      <c r="AM28" s="247"/>
      <c r="AN28" s="247"/>
      <c r="AO28" s="247"/>
      <c r="AP28" s="32"/>
      <c r="AQ28" s="32"/>
      <c r="AR28" s="33"/>
      <c r="BE28" s="238"/>
    </row>
    <row r="29" spans="2:57" s="3" customFormat="1" ht="14.45" customHeight="1">
      <c r="B29" s="37"/>
      <c r="D29" s="27" t="s">
        <v>40</v>
      </c>
      <c r="F29" s="27" t="s">
        <v>41</v>
      </c>
      <c r="L29" s="232">
        <v>0.21</v>
      </c>
      <c r="M29" s="231"/>
      <c r="N29" s="231"/>
      <c r="O29" s="231"/>
      <c r="P29" s="231"/>
      <c r="W29" s="230">
        <f>ROUND(AZ94,0)</f>
        <v>1849380</v>
      </c>
      <c r="X29" s="231"/>
      <c r="Y29" s="231"/>
      <c r="Z29" s="231"/>
      <c r="AA29" s="231"/>
      <c r="AB29" s="231"/>
      <c r="AC29" s="231"/>
      <c r="AD29" s="231"/>
      <c r="AE29" s="231"/>
      <c r="AK29" s="230">
        <f>ROUND(AV94,0)</f>
        <v>388370</v>
      </c>
      <c r="AL29" s="231"/>
      <c r="AM29" s="231"/>
      <c r="AN29" s="231"/>
      <c r="AO29" s="231"/>
      <c r="AR29" s="37"/>
      <c r="BE29" s="239"/>
    </row>
    <row r="30" spans="2:57" s="3" customFormat="1" ht="14.45" customHeight="1">
      <c r="B30" s="37"/>
      <c r="F30" s="27" t="s">
        <v>42</v>
      </c>
      <c r="L30" s="232">
        <v>0.15</v>
      </c>
      <c r="M30" s="231"/>
      <c r="N30" s="231"/>
      <c r="O30" s="231"/>
      <c r="P30" s="231"/>
      <c r="W30" s="230">
        <f>ROUND(BA94,0)</f>
        <v>0</v>
      </c>
      <c r="X30" s="231"/>
      <c r="Y30" s="231"/>
      <c r="Z30" s="231"/>
      <c r="AA30" s="231"/>
      <c r="AB30" s="231"/>
      <c r="AC30" s="231"/>
      <c r="AD30" s="231"/>
      <c r="AE30" s="231"/>
      <c r="AK30" s="230">
        <f>ROUND(AW94,0)</f>
        <v>0</v>
      </c>
      <c r="AL30" s="231"/>
      <c r="AM30" s="231"/>
      <c r="AN30" s="231"/>
      <c r="AO30" s="231"/>
      <c r="AR30" s="37"/>
      <c r="BE30" s="239"/>
    </row>
    <row r="31" spans="2:57" s="3" customFormat="1" ht="14.45" customHeight="1" hidden="1">
      <c r="B31" s="37"/>
      <c r="F31" s="27" t="s">
        <v>43</v>
      </c>
      <c r="L31" s="232">
        <v>0.21</v>
      </c>
      <c r="M31" s="231"/>
      <c r="N31" s="231"/>
      <c r="O31" s="231"/>
      <c r="P31" s="231"/>
      <c r="W31" s="230">
        <f>ROUND(BB94,0)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7"/>
      <c r="BE31" s="239"/>
    </row>
    <row r="32" spans="2:57" s="3" customFormat="1" ht="14.45" customHeight="1" hidden="1">
      <c r="B32" s="37"/>
      <c r="F32" s="27" t="s">
        <v>44</v>
      </c>
      <c r="L32" s="232">
        <v>0.15</v>
      </c>
      <c r="M32" s="231"/>
      <c r="N32" s="231"/>
      <c r="O32" s="231"/>
      <c r="P32" s="231"/>
      <c r="W32" s="230">
        <f>ROUND(BC94,0)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7"/>
      <c r="BE32" s="239"/>
    </row>
    <row r="33" spans="2:57" s="3" customFormat="1" ht="14.45" customHeight="1" hidden="1">
      <c r="B33" s="37"/>
      <c r="F33" s="27" t="s">
        <v>45</v>
      </c>
      <c r="L33" s="232">
        <v>0</v>
      </c>
      <c r="M33" s="231"/>
      <c r="N33" s="231"/>
      <c r="O33" s="231"/>
      <c r="P33" s="231"/>
      <c r="W33" s="230">
        <f>ROUND(BD94,0)</f>
        <v>0</v>
      </c>
      <c r="X33" s="231"/>
      <c r="Y33" s="231"/>
      <c r="Z33" s="231"/>
      <c r="AA33" s="231"/>
      <c r="AB33" s="231"/>
      <c r="AC33" s="231"/>
      <c r="AD33" s="231"/>
      <c r="AE33" s="231"/>
      <c r="AK33" s="230">
        <v>0</v>
      </c>
      <c r="AL33" s="231"/>
      <c r="AM33" s="231"/>
      <c r="AN33" s="231"/>
      <c r="AO33" s="231"/>
      <c r="AR33" s="37"/>
      <c r="BE33" s="23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8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3" t="s">
        <v>48</v>
      </c>
      <c r="Y35" s="234"/>
      <c r="Z35" s="234"/>
      <c r="AA35" s="234"/>
      <c r="AB35" s="234"/>
      <c r="AC35" s="40"/>
      <c r="AD35" s="40"/>
      <c r="AE35" s="40"/>
      <c r="AF35" s="40"/>
      <c r="AG35" s="40"/>
      <c r="AH35" s="40"/>
      <c r="AI35" s="40"/>
      <c r="AJ35" s="40"/>
      <c r="AK35" s="235">
        <f>SUM(AK26:AK33)</f>
        <v>2237750</v>
      </c>
      <c r="AL35" s="234"/>
      <c r="AM35" s="234"/>
      <c r="AN35" s="234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Gebas1</v>
      </c>
      <c r="AR84" s="51"/>
    </row>
    <row r="85" spans="2:44" s="5" customFormat="1" ht="36.95" customHeight="1">
      <c r="B85" s="52"/>
      <c r="C85" s="53" t="s">
        <v>17</v>
      </c>
      <c r="L85" s="221" t="str">
        <f>K6</f>
        <v>Stavební úpravy soc. zázemí UHK, fak.informatiky a managementu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Hradec Králové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23" t="str">
        <f>IF(AN8="","",AN8)</f>
        <v>3. 8. 2021</v>
      </c>
      <c r="AN87" s="22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UHK- Hradecká 1249/6, 500 03 Hradec Králové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24" t="str">
        <f>IF(E17="","",E17)</f>
        <v>Gebas atelier architects, Hradec Králové</v>
      </c>
      <c r="AN89" s="225"/>
      <c r="AO89" s="225"/>
      <c r="AP89" s="225"/>
      <c r="AQ89" s="32"/>
      <c r="AR89" s="33"/>
      <c r="AS89" s="226" t="s">
        <v>56</v>
      </c>
      <c r="AT89" s="22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 xml:space="preserve">ERAMONT s.r.o.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24" t="str">
        <f>IF(E20="","",E20)</f>
        <v>ing. V. Švehla</v>
      </c>
      <c r="AN90" s="225"/>
      <c r="AO90" s="225"/>
      <c r="AP90" s="225"/>
      <c r="AQ90" s="32"/>
      <c r="AR90" s="33"/>
      <c r="AS90" s="228"/>
      <c r="AT90" s="22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8"/>
      <c r="AT91" s="22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6" t="s">
        <v>57</v>
      </c>
      <c r="D92" s="217"/>
      <c r="E92" s="217"/>
      <c r="F92" s="217"/>
      <c r="G92" s="217"/>
      <c r="H92" s="60"/>
      <c r="I92" s="218" t="s">
        <v>58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9" t="s">
        <v>59</v>
      </c>
      <c r="AH92" s="217"/>
      <c r="AI92" s="217"/>
      <c r="AJ92" s="217"/>
      <c r="AK92" s="217"/>
      <c r="AL92" s="217"/>
      <c r="AM92" s="217"/>
      <c r="AN92" s="218" t="s">
        <v>60</v>
      </c>
      <c r="AO92" s="217"/>
      <c r="AP92" s="220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ROUND(SUM(AG95:AG96),0)</f>
        <v>1849380</v>
      </c>
      <c r="AH94" s="214"/>
      <c r="AI94" s="214"/>
      <c r="AJ94" s="214"/>
      <c r="AK94" s="214"/>
      <c r="AL94" s="214"/>
      <c r="AM94" s="214"/>
      <c r="AN94" s="215">
        <f>SUM(AG94,AT94)</f>
        <v>2237750</v>
      </c>
      <c r="AO94" s="215"/>
      <c r="AP94" s="215"/>
      <c r="AQ94" s="72" t="s">
        <v>1</v>
      </c>
      <c r="AR94" s="68"/>
      <c r="AS94" s="73">
        <f>ROUND(SUM(AS95:AS96),0)</f>
        <v>0</v>
      </c>
      <c r="AT94" s="74">
        <f>ROUND(SUM(AV94:AW94),0)</f>
        <v>388370</v>
      </c>
      <c r="AU94" s="75">
        <f>ROUND(SUM(AU95:AU96),5)</f>
        <v>0</v>
      </c>
      <c r="AV94" s="74">
        <f>ROUND(AZ94*L29,0)</f>
        <v>388370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ROUND(SUM(AZ95:AZ96),0)</f>
        <v>1849380</v>
      </c>
      <c r="BA94" s="74">
        <f>ROUND(SUM(BA95:BA96),0)</f>
        <v>0</v>
      </c>
      <c r="BB94" s="74">
        <f>ROUND(SUM(BB95:BB96),0)</f>
        <v>0</v>
      </c>
      <c r="BC94" s="74">
        <f>ROUND(SUM(BC95:BC96),0)</f>
        <v>0</v>
      </c>
      <c r="BD94" s="76">
        <f>ROUND(SUM(BD95:BD96),0)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24.75" customHeight="1">
      <c r="A95" s="79" t="s">
        <v>80</v>
      </c>
      <c r="B95" s="80"/>
      <c r="C95" s="81"/>
      <c r="D95" s="213" t="s">
        <v>7</v>
      </c>
      <c r="E95" s="213"/>
      <c r="F95" s="213"/>
      <c r="G95" s="213"/>
      <c r="H95" s="213"/>
      <c r="I95" s="82"/>
      <c r="J95" s="213" t="s">
        <v>81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'21 - Kompletní modernizac...'!J30</f>
        <v>1836380</v>
      </c>
      <c r="AH95" s="212"/>
      <c r="AI95" s="212"/>
      <c r="AJ95" s="212"/>
      <c r="AK95" s="212"/>
      <c r="AL95" s="212"/>
      <c r="AM95" s="212"/>
      <c r="AN95" s="211">
        <f>SUM(AG95,AT95)</f>
        <v>2222020</v>
      </c>
      <c r="AO95" s="212"/>
      <c r="AP95" s="212"/>
      <c r="AQ95" s="83" t="s">
        <v>82</v>
      </c>
      <c r="AR95" s="80"/>
      <c r="AS95" s="84">
        <v>0</v>
      </c>
      <c r="AT95" s="85">
        <f>ROUND(SUM(AV95:AW95),0)</f>
        <v>385640</v>
      </c>
      <c r="AU95" s="86">
        <f>'21 - Kompletní modernizac...'!P136</f>
        <v>0</v>
      </c>
      <c r="AV95" s="85">
        <f>'21 - Kompletní modernizac...'!J33</f>
        <v>385640</v>
      </c>
      <c r="AW95" s="85">
        <f>'21 - Kompletní modernizac...'!J34</f>
        <v>0</v>
      </c>
      <c r="AX95" s="85">
        <f>'21 - Kompletní modernizac...'!J35</f>
        <v>0</v>
      </c>
      <c r="AY95" s="85">
        <f>'21 - Kompletní modernizac...'!J36</f>
        <v>0</v>
      </c>
      <c r="AZ95" s="85">
        <f>'21 - Kompletní modernizac...'!F33</f>
        <v>1836380</v>
      </c>
      <c r="BA95" s="85">
        <f>'21 - Kompletní modernizac...'!F34</f>
        <v>0</v>
      </c>
      <c r="BB95" s="85">
        <f>'21 - Kompletní modernizac...'!F35</f>
        <v>0</v>
      </c>
      <c r="BC95" s="85">
        <f>'21 - Kompletní modernizac...'!F36</f>
        <v>0</v>
      </c>
      <c r="BD95" s="87">
        <f>'21 - Kompletní modernizac...'!F37</f>
        <v>0</v>
      </c>
      <c r="BT95" s="88" t="s">
        <v>8</v>
      </c>
      <c r="BV95" s="88" t="s">
        <v>78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1" s="7" customFormat="1" ht="16.5" customHeight="1">
      <c r="A96" s="79" t="s">
        <v>80</v>
      </c>
      <c r="B96" s="80"/>
      <c r="C96" s="81"/>
      <c r="D96" s="213" t="s">
        <v>85</v>
      </c>
      <c r="E96" s="213"/>
      <c r="F96" s="213"/>
      <c r="G96" s="213"/>
      <c r="H96" s="213"/>
      <c r="I96" s="82"/>
      <c r="J96" s="213" t="s">
        <v>86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'22 - Vedlejší náklady'!J30</f>
        <v>13000</v>
      </c>
      <c r="AH96" s="212"/>
      <c r="AI96" s="212"/>
      <c r="AJ96" s="212"/>
      <c r="AK96" s="212"/>
      <c r="AL96" s="212"/>
      <c r="AM96" s="212"/>
      <c r="AN96" s="211">
        <f>SUM(AG96,AT96)</f>
        <v>15730</v>
      </c>
      <c r="AO96" s="212"/>
      <c r="AP96" s="212"/>
      <c r="AQ96" s="83" t="s">
        <v>82</v>
      </c>
      <c r="AR96" s="80"/>
      <c r="AS96" s="89">
        <v>0</v>
      </c>
      <c r="AT96" s="90">
        <f>ROUND(SUM(AV96:AW96),0)</f>
        <v>2730</v>
      </c>
      <c r="AU96" s="91">
        <f>'22 - Vedlejší náklady'!P126</f>
        <v>0</v>
      </c>
      <c r="AV96" s="90">
        <f>'22 - Vedlejší náklady'!J33</f>
        <v>2730</v>
      </c>
      <c r="AW96" s="90">
        <f>'22 - Vedlejší náklady'!J34</f>
        <v>0</v>
      </c>
      <c r="AX96" s="90">
        <f>'22 - Vedlejší náklady'!J35</f>
        <v>0</v>
      </c>
      <c r="AY96" s="90">
        <f>'22 - Vedlejší náklady'!J36</f>
        <v>0</v>
      </c>
      <c r="AZ96" s="90">
        <f>'22 - Vedlejší náklady'!F33</f>
        <v>13000</v>
      </c>
      <c r="BA96" s="90">
        <f>'22 - Vedlejší náklady'!F34</f>
        <v>0</v>
      </c>
      <c r="BB96" s="90">
        <f>'22 - Vedlejší náklady'!F35</f>
        <v>0</v>
      </c>
      <c r="BC96" s="90">
        <f>'22 - Vedlejší náklady'!F36</f>
        <v>0</v>
      </c>
      <c r="BD96" s="92">
        <f>'22 - Vedlejší náklady'!F37</f>
        <v>0</v>
      </c>
      <c r="BT96" s="88" t="s">
        <v>8</v>
      </c>
      <c r="BV96" s="88" t="s">
        <v>78</v>
      </c>
      <c r="BW96" s="88" t="s">
        <v>87</v>
      </c>
      <c r="BX96" s="88" t="s">
        <v>4</v>
      </c>
      <c r="CL96" s="88" t="s">
        <v>1</v>
      </c>
      <c r="CM96" s="88" t="s">
        <v>84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21 - Kompletní modernizac...'!C2" display="/"/>
    <hyperlink ref="A96" location="'2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58"/>
  <sheetViews>
    <sheetView showGridLines="0" workbookViewId="0" topLeftCell="A454">
      <selection activeCell="J485" sqref="J4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83</v>
      </c>
      <c r="AZ2" s="93" t="s">
        <v>88</v>
      </c>
      <c r="BA2" s="93" t="s">
        <v>89</v>
      </c>
      <c r="BB2" s="93" t="s">
        <v>1</v>
      </c>
      <c r="BC2" s="93" t="s">
        <v>90</v>
      </c>
      <c r="BD2" s="93" t="s">
        <v>84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3" t="s">
        <v>91</v>
      </c>
      <c r="BA3" s="93" t="s">
        <v>92</v>
      </c>
      <c r="BB3" s="93" t="s">
        <v>1</v>
      </c>
      <c r="BC3" s="93" t="s">
        <v>93</v>
      </c>
      <c r="BD3" s="93" t="s">
        <v>84</v>
      </c>
    </row>
    <row r="4" spans="2:56" s="1" customFormat="1" ht="24.95" customHeight="1">
      <c r="B4" s="20"/>
      <c r="D4" s="21" t="s">
        <v>94</v>
      </c>
      <c r="L4" s="20"/>
      <c r="M4" s="94" t="s">
        <v>11</v>
      </c>
      <c r="AT4" s="17" t="s">
        <v>3</v>
      </c>
      <c r="AZ4" s="93" t="s">
        <v>95</v>
      </c>
      <c r="BA4" s="93" t="s">
        <v>96</v>
      </c>
      <c r="BB4" s="93" t="s">
        <v>1</v>
      </c>
      <c r="BC4" s="93" t="s">
        <v>97</v>
      </c>
      <c r="BD4" s="93" t="s">
        <v>84</v>
      </c>
    </row>
    <row r="5" spans="2:56" s="1" customFormat="1" ht="6.95" customHeight="1">
      <c r="B5" s="20"/>
      <c r="L5" s="20"/>
      <c r="AZ5" s="93" t="s">
        <v>98</v>
      </c>
      <c r="BA5" s="93" t="s">
        <v>99</v>
      </c>
      <c r="BB5" s="93" t="s">
        <v>1</v>
      </c>
      <c r="BC5" s="93" t="s">
        <v>100</v>
      </c>
      <c r="BD5" s="93" t="s">
        <v>84</v>
      </c>
    </row>
    <row r="6" spans="2:56" s="1" customFormat="1" ht="12" customHeight="1">
      <c r="B6" s="20"/>
      <c r="D6" s="27" t="s">
        <v>17</v>
      </c>
      <c r="L6" s="20"/>
      <c r="AZ6" s="93" t="s">
        <v>101</v>
      </c>
      <c r="BA6" s="93" t="s">
        <v>102</v>
      </c>
      <c r="BB6" s="93" t="s">
        <v>1</v>
      </c>
      <c r="BC6" s="93" t="s">
        <v>103</v>
      </c>
      <c r="BD6" s="93" t="s">
        <v>84</v>
      </c>
    </row>
    <row r="7" spans="2:12" s="1" customFormat="1" ht="16.5" customHeight="1">
      <c r="B7" s="20"/>
      <c r="E7" s="249" t="str">
        <f>'Rekapitulace stavby'!K6</f>
        <v>Stavební úpravy soc. zázemí UHK, fak.informatiky a managementu</v>
      </c>
      <c r="F7" s="250"/>
      <c r="G7" s="250"/>
      <c r="H7" s="250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1" t="s">
        <v>105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3. 8. 2021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26001381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">
        <v>880</v>
      </c>
      <c r="F18" s="240"/>
      <c r="G18" s="240"/>
      <c r="H18" s="240"/>
      <c r="I18" s="27" t="s">
        <v>28</v>
      </c>
      <c r="J18" s="28" t="str">
        <f>'Rekapitulace stavby'!AN14</f>
        <v>CZ26001381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44" t="s">
        <v>1</v>
      </c>
      <c r="F27" s="244"/>
      <c r="G27" s="244"/>
      <c r="H27" s="24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ROUND(J136,0)</f>
        <v>1836380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ROUND((SUM(BE136:BE557)),0)</f>
        <v>1836380</v>
      </c>
      <c r="G33" s="32"/>
      <c r="H33" s="32"/>
      <c r="I33" s="101">
        <v>0.21</v>
      </c>
      <c r="J33" s="100">
        <f>ROUND(((SUM(BE136:BE557))*I33),0)</f>
        <v>385640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ROUND((SUM(BF136:BF557)),0)</f>
        <v>0</v>
      </c>
      <c r="G34" s="32"/>
      <c r="H34" s="32"/>
      <c r="I34" s="101">
        <v>0.15</v>
      </c>
      <c r="J34" s="100">
        <f>ROUND(((SUM(BF136:BF557))*I34),0)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ROUND((SUM(BG136:BG557)),0)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ROUND((SUM(BH136:BH557)),0)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ROUND((SUM(BI136:BI557)),0)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2222020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9" t="str">
        <f>E7</f>
        <v>Stavební úpravy soc. zázemí UHK, fak.informatiky a managementu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1" t="str">
        <f>E9</f>
        <v>21 - Kompletní modernizace sociálního zázemí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Hradec Králové</v>
      </c>
      <c r="G89" s="32"/>
      <c r="H89" s="32"/>
      <c r="I89" s="27" t="s">
        <v>23</v>
      </c>
      <c r="J89" s="55" t="str">
        <f>IF(J12="","",J12)</f>
        <v>3. 8. 2021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25</v>
      </c>
      <c r="D91" s="32"/>
      <c r="E91" s="32"/>
      <c r="F91" s="25" t="str">
        <f>E15</f>
        <v>UHK- Hradecká 1249/6, 500 03 Hradec Králové</v>
      </c>
      <c r="G91" s="32"/>
      <c r="H91" s="32"/>
      <c r="I91" s="27" t="s">
        <v>30</v>
      </c>
      <c r="J91" s="30" t="str">
        <f>E21</f>
        <v>Gebas atelier architects, Hradec Králové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E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107</v>
      </c>
      <c r="D94" s="102"/>
      <c r="E94" s="102"/>
      <c r="F94" s="102"/>
      <c r="G94" s="102"/>
      <c r="H94" s="102"/>
      <c r="I94" s="102"/>
      <c r="J94" s="111" t="s">
        <v>108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109</v>
      </c>
      <c r="D96" s="32"/>
      <c r="E96" s="32"/>
      <c r="F96" s="32"/>
      <c r="G96" s="32"/>
      <c r="H96" s="32"/>
      <c r="I96" s="32"/>
      <c r="J96" s="71">
        <f>J136</f>
        <v>1836380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110</v>
      </c>
    </row>
    <row r="97" spans="2:12" s="9" customFormat="1" ht="24.95" customHeight="1">
      <c r="B97" s="113"/>
      <c r="D97" s="114" t="s">
        <v>111</v>
      </c>
      <c r="E97" s="115"/>
      <c r="F97" s="115"/>
      <c r="G97" s="115"/>
      <c r="H97" s="115"/>
      <c r="I97" s="115"/>
      <c r="J97" s="116">
        <f>J137</f>
        <v>140028</v>
      </c>
      <c r="L97" s="113"/>
    </row>
    <row r="98" spans="2:12" s="10" customFormat="1" ht="19.9" customHeight="1">
      <c r="B98" s="117"/>
      <c r="D98" s="118" t="s">
        <v>112</v>
      </c>
      <c r="E98" s="119"/>
      <c r="F98" s="119"/>
      <c r="G98" s="119"/>
      <c r="H98" s="119"/>
      <c r="I98" s="119"/>
      <c r="J98" s="120">
        <f>J138</f>
        <v>4550</v>
      </c>
      <c r="L98" s="117"/>
    </row>
    <row r="99" spans="2:12" s="10" customFormat="1" ht="19.9" customHeight="1">
      <c r="B99" s="117"/>
      <c r="D99" s="118" t="s">
        <v>113</v>
      </c>
      <c r="E99" s="119"/>
      <c r="F99" s="119"/>
      <c r="G99" s="119"/>
      <c r="H99" s="119"/>
      <c r="I99" s="119"/>
      <c r="J99" s="120">
        <f>J141</f>
        <v>23644</v>
      </c>
      <c r="L99" s="117"/>
    </row>
    <row r="100" spans="2:12" s="10" customFormat="1" ht="19.9" customHeight="1">
      <c r="B100" s="117"/>
      <c r="D100" s="118" t="s">
        <v>114</v>
      </c>
      <c r="E100" s="119"/>
      <c r="F100" s="119"/>
      <c r="G100" s="119"/>
      <c r="H100" s="119"/>
      <c r="I100" s="119"/>
      <c r="J100" s="120">
        <f>J144</f>
        <v>41573</v>
      </c>
      <c r="L100" s="117"/>
    </row>
    <row r="101" spans="2:12" s="10" customFormat="1" ht="19.9" customHeight="1">
      <c r="B101" s="117"/>
      <c r="D101" s="118" t="s">
        <v>115</v>
      </c>
      <c r="E101" s="119"/>
      <c r="F101" s="119"/>
      <c r="G101" s="119"/>
      <c r="H101" s="119"/>
      <c r="I101" s="119"/>
      <c r="J101" s="120">
        <f>J159</f>
        <v>62740</v>
      </c>
      <c r="L101" s="117"/>
    </row>
    <row r="102" spans="2:12" s="10" customFormat="1" ht="19.9" customHeight="1">
      <c r="B102" s="117"/>
      <c r="D102" s="118" t="s">
        <v>116</v>
      </c>
      <c r="E102" s="119"/>
      <c r="F102" s="119"/>
      <c r="G102" s="119"/>
      <c r="H102" s="119"/>
      <c r="I102" s="119"/>
      <c r="J102" s="120">
        <f>J167</f>
        <v>7521</v>
      </c>
      <c r="L102" s="117"/>
    </row>
    <row r="103" spans="2:12" s="9" customFormat="1" ht="24.95" customHeight="1">
      <c r="B103" s="113"/>
      <c r="D103" s="114" t="s">
        <v>117</v>
      </c>
      <c r="E103" s="115"/>
      <c r="F103" s="115"/>
      <c r="G103" s="115"/>
      <c r="H103" s="115"/>
      <c r="I103" s="115"/>
      <c r="J103" s="116">
        <f>J170</f>
        <v>1641472</v>
      </c>
      <c r="L103" s="113"/>
    </row>
    <row r="104" spans="2:12" s="10" customFormat="1" ht="19.9" customHeight="1">
      <c r="B104" s="117"/>
      <c r="D104" s="118" t="s">
        <v>118</v>
      </c>
      <c r="E104" s="119"/>
      <c r="F104" s="119"/>
      <c r="G104" s="119"/>
      <c r="H104" s="119"/>
      <c r="I104" s="119"/>
      <c r="J104" s="120">
        <f>J171</f>
        <v>20863</v>
      </c>
      <c r="L104" s="117"/>
    </row>
    <row r="105" spans="2:12" s="10" customFormat="1" ht="19.9" customHeight="1">
      <c r="B105" s="117"/>
      <c r="D105" s="118" t="s">
        <v>119</v>
      </c>
      <c r="E105" s="119"/>
      <c r="F105" s="119"/>
      <c r="G105" s="119"/>
      <c r="H105" s="119"/>
      <c r="I105" s="119"/>
      <c r="J105" s="120">
        <f>J186</f>
        <v>2710</v>
      </c>
      <c r="L105" s="117"/>
    </row>
    <row r="106" spans="2:12" s="10" customFormat="1" ht="19.9" customHeight="1">
      <c r="B106" s="117"/>
      <c r="D106" s="118" t="s">
        <v>120</v>
      </c>
      <c r="E106" s="119"/>
      <c r="F106" s="119"/>
      <c r="G106" s="119"/>
      <c r="H106" s="119"/>
      <c r="I106" s="119"/>
      <c r="J106" s="120">
        <f>J190</f>
        <v>443364</v>
      </c>
      <c r="L106" s="117"/>
    </row>
    <row r="107" spans="2:12" s="10" customFormat="1" ht="19.9" customHeight="1">
      <c r="B107" s="117"/>
      <c r="D107" s="118" t="s">
        <v>121</v>
      </c>
      <c r="E107" s="119"/>
      <c r="F107" s="119"/>
      <c r="G107" s="119"/>
      <c r="H107" s="119"/>
      <c r="I107" s="119"/>
      <c r="J107" s="120">
        <f>J313</f>
        <v>65080</v>
      </c>
      <c r="L107" s="117"/>
    </row>
    <row r="108" spans="2:12" s="10" customFormat="1" ht="19.9" customHeight="1">
      <c r="B108" s="117"/>
      <c r="D108" s="118" t="s">
        <v>122</v>
      </c>
      <c r="E108" s="119"/>
      <c r="F108" s="119"/>
      <c r="G108" s="119"/>
      <c r="H108" s="119"/>
      <c r="I108" s="119"/>
      <c r="J108" s="120">
        <f>J328</f>
        <v>22934</v>
      </c>
      <c r="L108" s="117"/>
    </row>
    <row r="109" spans="2:12" s="10" customFormat="1" ht="19.9" customHeight="1">
      <c r="B109" s="117"/>
      <c r="D109" s="118" t="s">
        <v>123</v>
      </c>
      <c r="E109" s="119"/>
      <c r="F109" s="119"/>
      <c r="G109" s="119"/>
      <c r="H109" s="119"/>
      <c r="I109" s="119"/>
      <c r="J109" s="120">
        <f>J335</f>
        <v>7633</v>
      </c>
      <c r="L109" s="117"/>
    </row>
    <row r="110" spans="2:12" s="10" customFormat="1" ht="19.9" customHeight="1">
      <c r="B110" s="117"/>
      <c r="D110" s="118" t="s">
        <v>124</v>
      </c>
      <c r="E110" s="119"/>
      <c r="F110" s="119"/>
      <c r="G110" s="119"/>
      <c r="H110" s="119"/>
      <c r="I110" s="119"/>
      <c r="J110" s="120">
        <f>J341</f>
        <v>297632</v>
      </c>
      <c r="L110" s="117"/>
    </row>
    <row r="111" spans="2:12" s="10" customFormat="1" ht="19.9" customHeight="1">
      <c r="B111" s="117"/>
      <c r="D111" s="118" t="s">
        <v>125</v>
      </c>
      <c r="E111" s="119"/>
      <c r="F111" s="119"/>
      <c r="G111" s="119"/>
      <c r="H111" s="119"/>
      <c r="I111" s="119"/>
      <c r="J111" s="120">
        <f>J367</f>
        <v>158183</v>
      </c>
      <c r="L111" s="117"/>
    </row>
    <row r="112" spans="2:12" s="10" customFormat="1" ht="19.9" customHeight="1">
      <c r="B112" s="117"/>
      <c r="D112" s="118" t="s">
        <v>126</v>
      </c>
      <c r="E112" s="119"/>
      <c r="F112" s="119"/>
      <c r="G112" s="119"/>
      <c r="H112" s="119"/>
      <c r="I112" s="119"/>
      <c r="J112" s="120">
        <f>J424</f>
        <v>156658</v>
      </c>
      <c r="L112" s="117"/>
    </row>
    <row r="113" spans="2:12" s="10" customFormat="1" ht="19.9" customHeight="1">
      <c r="B113" s="117"/>
      <c r="D113" s="118" t="s">
        <v>127</v>
      </c>
      <c r="E113" s="119"/>
      <c r="F113" s="119"/>
      <c r="G113" s="119"/>
      <c r="H113" s="119"/>
      <c r="I113" s="119"/>
      <c r="J113" s="120">
        <f>J466</f>
        <v>415648</v>
      </c>
      <c r="L113" s="117"/>
    </row>
    <row r="114" spans="2:12" s="10" customFormat="1" ht="19.9" customHeight="1">
      <c r="B114" s="117"/>
      <c r="D114" s="118" t="s">
        <v>128</v>
      </c>
      <c r="E114" s="119"/>
      <c r="F114" s="119"/>
      <c r="G114" s="119"/>
      <c r="H114" s="119"/>
      <c r="I114" s="119"/>
      <c r="J114" s="120">
        <f>J525</f>
        <v>46939</v>
      </c>
      <c r="L114" s="117"/>
    </row>
    <row r="115" spans="2:12" s="10" customFormat="1" ht="19.9" customHeight="1">
      <c r="B115" s="117"/>
      <c r="D115" s="118" t="s">
        <v>129</v>
      </c>
      <c r="E115" s="119"/>
      <c r="F115" s="119"/>
      <c r="G115" s="119"/>
      <c r="H115" s="119"/>
      <c r="I115" s="119"/>
      <c r="J115" s="120">
        <f>J538</f>
        <v>3828</v>
      </c>
      <c r="L115" s="117"/>
    </row>
    <row r="116" spans="2:12" s="9" customFormat="1" ht="24.95" customHeight="1">
      <c r="B116" s="113"/>
      <c r="D116" s="114" t="s">
        <v>130</v>
      </c>
      <c r="E116" s="115"/>
      <c r="F116" s="115"/>
      <c r="G116" s="115"/>
      <c r="H116" s="115"/>
      <c r="I116" s="115"/>
      <c r="J116" s="116">
        <f>J543</f>
        <v>54880</v>
      </c>
      <c r="L116" s="113"/>
    </row>
    <row r="117" spans="1:31" s="2" customFormat="1" ht="21.7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22" spans="1:31" s="2" customFormat="1" ht="6.95" customHeight="1">
      <c r="A122" s="32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4.95" customHeight="1">
      <c r="A123" s="32"/>
      <c r="B123" s="33"/>
      <c r="C123" s="21" t="s">
        <v>131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17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49" t="str">
        <f>E7</f>
        <v>Stavební úpravy soc. zázemí UHK, fak.informatiky a managementu</v>
      </c>
      <c r="F126" s="250"/>
      <c r="G126" s="250"/>
      <c r="H126" s="250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104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221" t="str">
        <f>E9</f>
        <v>21 - Kompletní modernizace sociálního zázemí</v>
      </c>
      <c r="F128" s="248"/>
      <c r="G128" s="248"/>
      <c r="H128" s="248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21</v>
      </c>
      <c r="D130" s="32"/>
      <c r="E130" s="32"/>
      <c r="F130" s="25" t="str">
        <f>F12</f>
        <v>Hradec Králové</v>
      </c>
      <c r="G130" s="32"/>
      <c r="H130" s="32"/>
      <c r="I130" s="27" t="s">
        <v>23</v>
      </c>
      <c r="J130" s="55" t="str">
        <f>IF(J12="","",J12)</f>
        <v>3. 8. 2021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40.15" customHeight="1">
      <c r="A132" s="32"/>
      <c r="B132" s="33"/>
      <c r="C132" s="27" t="s">
        <v>25</v>
      </c>
      <c r="D132" s="32"/>
      <c r="E132" s="32"/>
      <c r="F132" s="25" t="str">
        <f>E15</f>
        <v>UHK- Hradecká 1249/6, 500 03 Hradec Králové</v>
      </c>
      <c r="G132" s="32"/>
      <c r="H132" s="32"/>
      <c r="I132" s="27" t="s">
        <v>30</v>
      </c>
      <c r="J132" s="30" t="str">
        <f>E21</f>
        <v>Gebas atelier architects, Hradec Králové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29</v>
      </c>
      <c r="D133" s="32"/>
      <c r="E133" s="32"/>
      <c r="F133" s="25" t="str">
        <f>IF(E18="","",E18)</f>
        <v>E</v>
      </c>
      <c r="G133" s="32"/>
      <c r="H133" s="32"/>
      <c r="I133" s="27" t="s">
        <v>33</v>
      </c>
      <c r="J133" s="30" t="str">
        <f>E24</f>
        <v>ing. V. Švehla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0.3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11" customFormat="1" ht="29.25" customHeight="1">
      <c r="A135" s="121"/>
      <c r="B135" s="122"/>
      <c r="C135" s="123" t="s">
        <v>132</v>
      </c>
      <c r="D135" s="124" t="s">
        <v>61</v>
      </c>
      <c r="E135" s="124" t="s">
        <v>57</v>
      </c>
      <c r="F135" s="124" t="s">
        <v>58</v>
      </c>
      <c r="G135" s="124" t="s">
        <v>133</v>
      </c>
      <c r="H135" s="124" t="s">
        <v>134</v>
      </c>
      <c r="I135" s="124" t="s">
        <v>135</v>
      </c>
      <c r="J135" s="124" t="s">
        <v>108</v>
      </c>
      <c r="K135" s="125" t="s">
        <v>136</v>
      </c>
      <c r="L135" s="126"/>
      <c r="M135" s="62" t="s">
        <v>1</v>
      </c>
      <c r="N135" s="63" t="s">
        <v>40</v>
      </c>
      <c r="O135" s="63" t="s">
        <v>137</v>
      </c>
      <c r="P135" s="63" t="s">
        <v>138</v>
      </c>
      <c r="Q135" s="63" t="s">
        <v>139</v>
      </c>
      <c r="R135" s="63" t="s">
        <v>140</v>
      </c>
      <c r="S135" s="63" t="s">
        <v>141</v>
      </c>
      <c r="T135" s="64" t="s">
        <v>142</v>
      </c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</row>
    <row r="136" spans="1:63" s="2" customFormat="1" ht="22.9" customHeight="1">
      <c r="A136" s="32"/>
      <c r="B136" s="33"/>
      <c r="C136" s="69" t="s">
        <v>143</v>
      </c>
      <c r="D136" s="32"/>
      <c r="E136" s="32"/>
      <c r="F136" s="32"/>
      <c r="G136" s="32"/>
      <c r="H136" s="32"/>
      <c r="I136" s="32"/>
      <c r="J136" s="127">
        <f>BK136</f>
        <v>1836380</v>
      </c>
      <c r="K136" s="32"/>
      <c r="L136" s="33"/>
      <c r="M136" s="65"/>
      <c r="N136" s="56"/>
      <c r="O136" s="66"/>
      <c r="P136" s="128">
        <f>P137+P170+P543</f>
        <v>0</v>
      </c>
      <c r="Q136" s="66"/>
      <c r="R136" s="128">
        <f>R137+R170+R543</f>
        <v>23.2378129193</v>
      </c>
      <c r="S136" s="66"/>
      <c r="T136" s="129">
        <f>T137+T170+T543</f>
        <v>28.363442029999998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75</v>
      </c>
      <c r="AU136" s="17" t="s">
        <v>110</v>
      </c>
      <c r="BK136" s="130">
        <f>BK137+BK170+BK543</f>
        <v>1836380</v>
      </c>
    </row>
    <row r="137" spans="2:63" s="12" customFormat="1" ht="25.9" customHeight="1">
      <c r="B137" s="131"/>
      <c r="D137" s="132" t="s">
        <v>75</v>
      </c>
      <c r="E137" s="133" t="s">
        <v>144</v>
      </c>
      <c r="F137" s="133" t="s">
        <v>145</v>
      </c>
      <c r="I137" s="134"/>
      <c r="J137" s="135">
        <f>BK137</f>
        <v>140028</v>
      </c>
      <c r="L137" s="131"/>
      <c r="M137" s="136"/>
      <c r="N137" s="137"/>
      <c r="O137" s="137"/>
      <c r="P137" s="138">
        <f>P138+P141+P144+P159+P167</f>
        <v>0</v>
      </c>
      <c r="Q137" s="137"/>
      <c r="R137" s="138">
        <f>R138+R141+R144+R159+R167</f>
        <v>7.521436405</v>
      </c>
      <c r="S137" s="137"/>
      <c r="T137" s="139">
        <f>T138+T141+T144+T159+T167</f>
        <v>24.549214</v>
      </c>
      <c r="AR137" s="132" t="s">
        <v>8</v>
      </c>
      <c r="AT137" s="140" t="s">
        <v>75</v>
      </c>
      <c r="AU137" s="140" t="s">
        <v>76</v>
      </c>
      <c r="AY137" s="132" t="s">
        <v>146</v>
      </c>
      <c r="BK137" s="141">
        <f>BK138+BK141+BK144+BK159+BK167</f>
        <v>140028</v>
      </c>
    </row>
    <row r="138" spans="2:63" s="12" customFormat="1" ht="22.9" customHeight="1">
      <c r="B138" s="131"/>
      <c r="D138" s="132" t="s">
        <v>75</v>
      </c>
      <c r="E138" s="142" t="s">
        <v>147</v>
      </c>
      <c r="F138" s="142" t="s">
        <v>148</v>
      </c>
      <c r="I138" s="134"/>
      <c r="J138" s="143">
        <f>BK138</f>
        <v>4550</v>
      </c>
      <c r="L138" s="131"/>
      <c r="M138" s="136"/>
      <c r="N138" s="137"/>
      <c r="O138" s="137"/>
      <c r="P138" s="138">
        <f>SUM(P139:P140)</f>
        <v>0</v>
      </c>
      <c r="Q138" s="137"/>
      <c r="R138" s="138">
        <f>SUM(R139:R140)</f>
        <v>0.9272900000000001</v>
      </c>
      <c r="S138" s="137"/>
      <c r="T138" s="139">
        <f>SUM(T139:T140)</f>
        <v>0</v>
      </c>
      <c r="AR138" s="132" t="s">
        <v>8</v>
      </c>
      <c r="AT138" s="140" t="s">
        <v>75</v>
      </c>
      <c r="AU138" s="140" t="s">
        <v>8</v>
      </c>
      <c r="AY138" s="132" t="s">
        <v>146</v>
      </c>
      <c r="BK138" s="141">
        <f>SUM(BK139:BK140)</f>
        <v>4550</v>
      </c>
    </row>
    <row r="139" spans="1:65" s="2" customFormat="1" ht="33" customHeight="1">
      <c r="A139" s="32"/>
      <c r="B139" s="144"/>
      <c r="C139" s="145" t="s">
        <v>8</v>
      </c>
      <c r="D139" s="145" t="s">
        <v>149</v>
      </c>
      <c r="E139" s="146" t="s">
        <v>150</v>
      </c>
      <c r="F139" s="147" t="s">
        <v>151</v>
      </c>
      <c r="G139" s="148" t="s">
        <v>152</v>
      </c>
      <c r="H139" s="149">
        <v>13</v>
      </c>
      <c r="I139" s="150">
        <v>350</v>
      </c>
      <c r="J139" s="151">
        <f>ROUND(I139*H139,0)</f>
        <v>4550</v>
      </c>
      <c r="K139" s="147" t="s">
        <v>153</v>
      </c>
      <c r="L139" s="33"/>
      <c r="M139" s="152" t="s">
        <v>1</v>
      </c>
      <c r="N139" s="153" t="s">
        <v>41</v>
      </c>
      <c r="O139" s="58"/>
      <c r="P139" s="154">
        <f>O139*H139</f>
        <v>0</v>
      </c>
      <c r="Q139" s="154">
        <v>0.07133</v>
      </c>
      <c r="R139" s="154">
        <f>Q139*H139</f>
        <v>0.9272900000000001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154</v>
      </c>
      <c r="AT139" s="156" t="s">
        <v>149</v>
      </c>
      <c r="AU139" s="156" t="s">
        <v>84</v>
      </c>
      <c r="AY139" s="17" t="s">
        <v>146</v>
      </c>
      <c r="BE139" s="157">
        <f>IF(N139="základní",J139,0)</f>
        <v>4550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</v>
      </c>
      <c r="BK139" s="157">
        <f>ROUND(I139*H139,0)</f>
        <v>4550</v>
      </c>
      <c r="BL139" s="17" t="s">
        <v>154</v>
      </c>
      <c r="BM139" s="156" t="s">
        <v>155</v>
      </c>
    </row>
    <row r="140" spans="2:51" s="13" customFormat="1" ht="12">
      <c r="B140" s="158"/>
      <c r="D140" s="159" t="s">
        <v>156</v>
      </c>
      <c r="E140" s="160" t="s">
        <v>1</v>
      </c>
      <c r="F140" s="161" t="s">
        <v>157</v>
      </c>
      <c r="H140" s="162">
        <v>13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156</v>
      </c>
      <c r="AU140" s="160" t="s">
        <v>84</v>
      </c>
      <c r="AV140" s="13" t="s">
        <v>84</v>
      </c>
      <c r="AW140" s="13" t="s">
        <v>32</v>
      </c>
      <c r="AX140" s="13" t="s">
        <v>8</v>
      </c>
      <c r="AY140" s="160" t="s">
        <v>146</v>
      </c>
    </row>
    <row r="141" spans="2:63" s="12" customFormat="1" ht="22.9" customHeight="1">
      <c r="B141" s="131"/>
      <c r="D141" s="132" t="s">
        <v>75</v>
      </c>
      <c r="E141" s="142" t="s">
        <v>158</v>
      </c>
      <c r="F141" s="142" t="s">
        <v>159</v>
      </c>
      <c r="I141" s="134"/>
      <c r="J141" s="143">
        <f>BK141</f>
        <v>23644</v>
      </c>
      <c r="L141" s="131"/>
      <c r="M141" s="136"/>
      <c r="N141" s="137"/>
      <c r="O141" s="137"/>
      <c r="P141" s="138">
        <f>SUM(P142:P143)</f>
        <v>0</v>
      </c>
      <c r="Q141" s="137"/>
      <c r="R141" s="138">
        <f>SUM(R142:R143)</f>
        <v>6.58427</v>
      </c>
      <c r="S141" s="137"/>
      <c r="T141" s="139">
        <f>SUM(T142:T143)</f>
        <v>0</v>
      </c>
      <c r="AR141" s="132" t="s">
        <v>8</v>
      </c>
      <c r="AT141" s="140" t="s">
        <v>75</v>
      </c>
      <c r="AU141" s="140" t="s">
        <v>8</v>
      </c>
      <c r="AY141" s="132" t="s">
        <v>146</v>
      </c>
      <c r="BK141" s="141">
        <f>SUM(BK142:BK143)</f>
        <v>23644</v>
      </c>
    </row>
    <row r="142" spans="1:65" s="2" customFormat="1" ht="24.2" customHeight="1">
      <c r="A142" s="32"/>
      <c r="B142" s="144"/>
      <c r="C142" s="145" t="s">
        <v>84</v>
      </c>
      <c r="D142" s="145" t="s">
        <v>149</v>
      </c>
      <c r="E142" s="146" t="s">
        <v>160</v>
      </c>
      <c r="F142" s="147" t="s">
        <v>161</v>
      </c>
      <c r="G142" s="148" t="s">
        <v>152</v>
      </c>
      <c r="H142" s="149">
        <v>59.857</v>
      </c>
      <c r="I142" s="150">
        <v>395</v>
      </c>
      <c r="J142" s="151">
        <f>ROUND(I142*H142,0)</f>
        <v>23644</v>
      </c>
      <c r="K142" s="147" t="s">
        <v>153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0.11</v>
      </c>
      <c r="R142" s="154">
        <f>Q142*H142</f>
        <v>6.58427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154</v>
      </c>
      <c r="AT142" s="156" t="s">
        <v>149</v>
      </c>
      <c r="AU142" s="156" t="s">
        <v>84</v>
      </c>
      <c r="AY142" s="17" t="s">
        <v>146</v>
      </c>
      <c r="BE142" s="157">
        <f>IF(N142="základní",J142,0)</f>
        <v>23644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</v>
      </c>
      <c r="BK142" s="157">
        <f>ROUND(I142*H142,0)</f>
        <v>23644</v>
      </c>
      <c r="BL142" s="17" t="s">
        <v>154</v>
      </c>
      <c r="BM142" s="156" t="s">
        <v>162</v>
      </c>
    </row>
    <row r="143" spans="2:51" s="13" customFormat="1" ht="12">
      <c r="B143" s="158"/>
      <c r="D143" s="159" t="s">
        <v>156</v>
      </c>
      <c r="E143" s="160" t="s">
        <v>1</v>
      </c>
      <c r="F143" s="161" t="s">
        <v>95</v>
      </c>
      <c r="H143" s="162">
        <v>59.857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156</v>
      </c>
      <c r="AU143" s="160" t="s">
        <v>84</v>
      </c>
      <c r="AV143" s="13" t="s">
        <v>84</v>
      </c>
      <c r="AW143" s="13" t="s">
        <v>32</v>
      </c>
      <c r="AX143" s="13" t="s">
        <v>8</v>
      </c>
      <c r="AY143" s="160" t="s">
        <v>146</v>
      </c>
    </row>
    <row r="144" spans="2:63" s="12" customFormat="1" ht="22.9" customHeight="1">
      <c r="B144" s="131"/>
      <c r="D144" s="132" t="s">
        <v>75</v>
      </c>
      <c r="E144" s="142" t="s">
        <v>163</v>
      </c>
      <c r="F144" s="142" t="s">
        <v>164</v>
      </c>
      <c r="I144" s="134"/>
      <c r="J144" s="143">
        <f>BK144</f>
        <v>41573</v>
      </c>
      <c r="L144" s="131"/>
      <c r="M144" s="136"/>
      <c r="N144" s="137"/>
      <c r="O144" s="137"/>
      <c r="P144" s="138">
        <f>SUM(P145:P158)</f>
        <v>0</v>
      </c>
      <c r="Q144" s="137"/>
      <c r="R144" s="138">
        <f>SUM(R145:R158)</f>
        <v>0.009876404999999998</v>
      </c>
      <c r="S144" s="137"/>
      <c r="T144" s="139">
        <f>SUM(T145:T158)</f>
        <v>24.549214</v>
      </c>
      <c r="AR144" s="132" t="s">
        <v>8</v>
      </c>
      <c r="AT144" s="140" t="s">
        <v>75</v>
      </c>
      <c r="AU144" s="140" t="s">
        <v>8</v>
      </c>
      <c r="AY144" s="132" t="s">
        <v>146</v>
      </c>
      <c r="BK144" s="141">
        <f>SUM(BK145:BK158)</f>
        <v>41573</v>
      </c>
    </row>
    <row r="145" spans="1:65" s="2" customFormat="1" ht="33" customHeight="1">
      <c r="A145" s="32"/>
      <c r="B145" s="144"/>
      <c r="C145" s="145" t="s">
        <v>147</v>
      </c>
      <c r="D145" s="145" t="s">
        <v>149</v>
      </c>
      <c r="E145" s="146" t="s">
        <v>165</v>
      </c>
      <c r="F145" s="147" t="s">
        <v>166</v>
      </c>
      <c r="G145" s="148" t="s">
        <v>152</v>
      </c>
      <c r="H145" s="149">
        <v>59.857</v>
      </c>
      <c r="I145" s="150">
        <v>15</v>
      </c>
      <c r="J145" s="151">
        <f>ROUND(I145*H145,0)</f>
        <v>898</v>
      </c>
      <c r="K145" s="147" t="s">
        <v>153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0.00013</v>
      </c>
      <c r="R145" s="154">
        <f>Q145*H145</f>
        <v>0.007781409999999999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154</v>
      </c>
      <c r="AT145" s="156" t="s">
        <v>149</v>
      </c>
      <c r="AU145" s="156" t="s">
        <v>84</v>
      </c>
      <c r="AY145" s="17" t="s">
        <v>146</v>
      </c>
      <c r="BE145" s="157">
        <f>IF(N145="základní",J145,0)</f>
        <v>898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</v>
      </c>
      <c r="BK145" s="157">
        <f>ROUND(I145*H145,0)</f>
        <v>898</v>
      </c>
      <c r="BL145" s="17" t="s">
        <v>154</v>
      </c>
      <c r="BM145" s="156" t="s">
        <v>158</v>
      </c>
    </row>
    <row r="146" spans="2:51" s="13" customFormat="1" ht="12">
      <c r="B146" s="158"/>
      <c r="D146" s="159" t="s">
        <v>156</v>
      </c>
      <c r="E146" s="160" t="s">
        <v>1</v>
      </c>
      <c r="F146" s="161" t="s">
        <v>95</v>
      </c>
      <c r="H146" s="162">
        <v>59.857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156</v>
      </c>
      <c r="AU146" s="160" t="s">
        <v>84</v>
      </c>
      <c r="AV146" s="13" t="s">
        <v>84</v>
      </c>
      <c r="AW146" s="13" t="s">
        <v>32</v>
      </c>
      <c r="AX146" s="13" t="s">
        <v>8</v>
      </c>
      <c r="AY146" s="160" t="s">
        <v>146</v>
      </c>
    </row>
    <row r="147" spans="1:65" s="2" customFormat="1" ht="24.2" customHeight="1">
      <c r="A147" s="32"/>
      <c r="B147" s="144"/>
      <c r="C147" s="145" t="s">
        <v>154</v>
      </c>
      <c r="D147" s="145" t="s">
        <v>149</v>
      </c>
      <c r="E147" s="146" t="s">
        <v>167</v>
      </c>
      <c r="F147" s="147" t="s">
        <v>168</v>
      </c>
      <c r="G147" s="148" t="s">
        <v>152</v>
      </c>
      <c r="H147" s="149">
        <v>59.857</v>
      </c>
      <c r="I147" s="150">
        <v>132</v>
      </c>
      <c r="J147" s="151">
        <f>ROUND(I147*H147,0)</f>
        <v>7901</v>
      </c>
      <c r="K147" s="147" t="s">
        <v>153</v>
      </c>
      <c r="L147" s="33"/>
      <c r="M147" s="152" t="s">
        <v>1</v>
      </c>
      <c r="N147" s="153" t="s">
        <v>41</v>
      </c>
      <c r="O147" s="58"/>
      <c r="P147" s="154">
        <f>O147*H147</f>
        <v>0</v>
      </c>
      <c r="Q147" s="154">
        <v>3.5E-05</v>
      </c>
      <c r="R147" s="154">
        <f>Q147*H147</f>
        <v>0.0020949949999999997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154</v>
      </c>
      <c r="AT147" s="156" t="s">
        <v>149</v>
      </c>
      <c r="AU147" s="156" t="s">
        <v>84</v>
      </c>
      <c r="AY147" s="17" t="s">
        <v>146</v>
      </c>
      <c r="BE147" s="157">
        <f>IF(N147="základní",J147,0)</f>
        <v>7901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</v>
      </c>
      <c r="BK147" s="157">
        <f>ROUND(I147*H147,0)</f>
        <v>7901</v>
      </c>
      <c r="BL147" s="17" t="s">
        <v>154</v>
      </c>
      <c r="BM147" s="156" t="s">
        <v>169</v>
      </c>
    </row>
    <row r="148" spans="2:51" s="13" customFormat="1" ht="12">
      <c r="B148" s="158"/>
      <c r="D148" s="159" t="s">
        <v>156</v>
      </c>
      <c r="E148" s="160" t="s">
        <v>1</v>
      </c>
      <c r="F148" s="161" t="s">
        <v>95</v>
      </c>
      <c r="H148" s="162">
        <v>59.857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156</v>
      </c>
      <c r="AU148" s="160" t="s">
        <v>84</v>
      </c>
      <c r="AV148" s="13" t="s">
        <v>84</v>
      </c>
      <c r="AW148" s="13" t="s">
        <v>32</v>
      </c>
      <c r="AX148" s="13" t="s">
        <v>8</v>
      </c>
      <c r="AY148" s="160" t="s">
        <v>146</v>
      </c>
    </row>
    <row r="149" spans="1:65" s="2" customFormat="1" ht="24.2" customHeight="1">
      <c r="A149" s="32"/>
      <c r="B149" s="144"/>
      <c r="C149" s="145" t="s">
        <v>170</v>
      </c>
      <c r="D149" s="145" t="s">
        <v>149</v>
      </c>
      <c r="E149" s="146" t="s">
        <v>171</v>
      </c>
      <c r="F149" s="147" t="s">
        <v>172</v>
      </c>
      <c r="G149" s="148" t="s">
        <v>152</v>
      </c>
      <c r="H149" s="149">
        <v>59.857</v>
      </c>
      <c r="I149" s="150">
        <v>115</v>
      </c>
      <c r="J149" s="151">
        <f>ROUND(I149*H149,0)</f>
        <v>6884</v>
      </c>
      <c r="K149" s="147" t="s">
        <v>153</v>
      </c>
      <c r="L149" s="33"/>
      <c r="M149" s="152" t="s">
        <v>1</v>
      </c>
      <c r="N149" s="153" t="s">
        <v>41</v>
      </c>
      <c r="O149" s="58"/>
      <c r="P149" s="154">
        <f>O149*H149</f>
        <v>0</v>
      </c>
      <c r="Q149" s="154">
        <v>0</v>
      </c>
      <c r="R149" s="154">
        <f>Q149*H149</f>
        <v>0</v>
      </c>
      <c r="S149" s="154">
        <v>0.09</v>
      </c>
      <c r="T149" s="155">
        <f>S149*H149</f>
        <v>5.38713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154</v>
      </c>
      <c r="AT149" s="156" t="s">
        <v>149</v>
      </c>
      <c r="AU149" s="156" t="s">
        <v>84</v>
      </c>
      <c r="AY149" s="17" t="s">
        <v>146</v>
      </c>
      <c r="BE149" s="157">
        <f>IF(N149="základní",J149,0)</f>
        <v>6884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</v>
      </c>
      <c r="BK149" s="157">
        <f>ROUND(I149*H149,0)</f>
        <v>6884</v>
      </c>
      <c r="BL149" s="17" t="s">
        <v>154</v>
      </c>
      <c r="BM149" s="156" t="s">
        <v>173</v>
      </c>
    </row>
    <row r="150" spans="2:51" s="13" customFormat="1" ht="12">
      <c r="B150" s="158"/>
      <c r="D150" s="159" t="s">
        <v>156</v>
      </c>
      <c r="E150" s="160" t="s">
        <v>1</v>
      </c>
      <c r="F150" s="161" t="s">
        <v>95</v>
      </c>
      <c r="H150" s="162">
        <v>59.857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156</v>
      </c>
      <c r="AU150" s="160" t="s">
        <v>84</v>
      </c>
      <c r="AV150" s="13" t="s">
        <v>84</v>
      </c>
      <c r="AW150" s="13" t="s">
        <v>32</v>
      </c>
      <c r="AX150" s="13" t="s">
        <v>8</v>
      </c>
      <c r="AY150" s="160" t="s">
        <v>146</v>
      </c>
    </row>
    <row r="151" spans="1:65" s="2" customFormat="1" ht="21.75" customHeight="1">
      <c r="A151" s="32"/>
      <c r="B151" s="144"/>
      <c r="C151" s="145" t="s">
        <v>158</v>
      </c>
      <c r="D151" s="145" t="s">
        <v>149</v>
      </c>
      <c r="E151" s="146" t="s">
        <v>174</v>
      </c>
      <c r="F151" s="147" t="s">
        <v>175</v>
      </c>
      <c r="G151" s="148" t="s">
        <v>152</v>
      </c>
      <c r="H151" s="149">
        <v>6</v>
      </c>
      <c r="I151" s="150">
        <v>150</v>
      </c>
      <c r="J151" s="151">
        <f>ROUND(I151*H151,0)</f>
        <v>900</v>
      </c>
      <c r="K151" s="147" t="s">
        <v>153</v>
      </c>
      <c r="L151" s="33"/>
      <c r="M151" s="152" t="s">
        <v>1</v>
      </c>
      <c r="N151" s="153" t="s">
        <v>41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0.088</v>
      </c>
      <c r="T151" s="155">
        <f>S151*H151</f>
        <v>0.528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154</v>
      </c>
      <c r="AT151" s="156" t="s">
        <v>149</v>
      </c>
      <c r="AU151" s="156" t="s">
        <v>84</v>
      </c>
      <c r="AY151" s="17" t="s">
        <v>146</v>
      </c>
      <c r="BE151" s="157">
        <f>IF(N151="základní",J151,0)</f>
        <v>900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</v>
      </c>
      <c r="BK151" s="157">
        <f>ROUND(I151*H151,0)</f>
        <v>900</v>
      </c>
      <c r="BL151" s="17" t="s">
        <v>154</v>
      </c>
      <c r="BM151" s="156" t="s">
        <v>176</v>
      </c>
    </row>
    <row r="152" spans="2:51" s="13" customFormat="1" ht="12">
      <c r="B152" s="158"/>
      <c r="D152" s="159" t="s">
        <v>156</v>
      </c>
      <c r="E152" s="160" t="s">
        <v>1</v>
      </c>
      <c r="F152" s="161" t="s">
        <v>177</v>
      </c>
      <c r="H152" s="162">
        <v>2.8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156</v>
      </c>
      <c r="AU152" s="160" t="s">
        <v>84</v>
      </c>
      <c r="AV152" s="13" t="s">
        <v>84</v>
      </c>
      <c r="AW152" s="13" t="s">
        <v>32</v>
      </c>
      <c r="AX152" s="13" t="s">
        <v>76</v>
      </c>
      <c r="AY152" s="160" t="s">
        <v>146</v>
      </c>
    </row>
    <row r="153" spans="2:51" s="13" customFormat="1" ht="12">
      <c r="B153" s="158"/>
      <c r="D153" s="159" t="s">
        <v>156</v>
      </c>
      <c r="E153" s="160" t="s">
        <v>1</v>
      </c>
      <c r="F153" s="161" t="s">
        <v>178</v>
      </c>
      <c r="H153" s="162">
        <v>3.2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156</v>
      </c>
      <c r="AU153" s="160" t="s">
        <v>84</v>
      </c>
      <c r="AV153" s="13" t="s">
        <v>84</v>
      </c>
      <c r="AW153" s="13" t="s">
        <v>32</v>
      </c>
      <c r="AX153" s="13" t="s">
        <v>76</v>
      </c>
      <c r="AY153" s="160" t="s">
        <v>146</v>
      </c>
    </row>
    <row r="154" spans="2:51" s="14" customFormat="1" ht="12">
      <c r="B154" s="167"/>
      <c r="D154" s="159" t="s">
        <v>156</v>
      </c>
      <c r="E154" s="168" t="s">
        <v>1</v>
      </c>
      <c r="F154" s="169" t="s">
        <v>179</v>
      </c>
      <c r="H154" s="170">
        <v>6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156</v>
      </c>
      <c r="AU154" s="168" t="s">
        <v>84</v>
      </c>
      <c r="AV154" s="14" t="s">
        <v>147</v>
      </c>
      <c r="AW154" s="14" t="s">
        <v>32</v>
      </c>
      <c r="AX154" s="14" t="s">
        <v>8</v>
      </c>
      <c r="AY154" s="168" t="s">
        <v>146</v>
      </c>
    </row>
    <row r="155" spans="1:65" s="2" customFormat="1" ht="24.2" customHeight="1">
      <c r="A155" s="32"/>
      <c r="B155" s="144"/>
      <c r="C155" s="145" t="s">
        <v>180</v>
      </c>
      <c r="D155" s="145" t="s">
        <v>149</v>
      </c>
      <c r="E155" s="146" t="s">
        <v>181</v>
      </c>
      <c r="F155" s="147" t="s">
        <v>182</v>
      </c>
      <c r="G155" s="148" t="s">
        <v>152</v>
      </c>
      <c r="H155" s="149">
        <v>13</v>
      </c>
      <c r="I155" s="150">
        <v>297</v>
      </c>
      <c r="J155" s="151">
        <f>ROUND(I155*H155,0)</f>
        <v>3861</v>
      </c>
      <c r="K155" s="147" t="s">
        <v>153</v>
      </c>
      <c r="L155" s="33"/>
      <c r="M155" s="152" t="s">
        <v>1</v>
      </c>
      <c r="N155" s="153" t="s">
        <v>41</v>
      </c>
      <c r="O155" s="58"/>
      <c r="P155" s="154">
        <f>O155*H155</f>
        <v>0</v>
      </c>
      <c r="Q155" s="154">
        <v>0</v>
      </c>
      <c r="R155" s="154">
        <f>Q155*H155</f>
        <v>0</v>
      </c>
      <c r="S155" s="154">
        <v>0.27</v>
      </c>
      <c r="T155" s="155">
        <f>S155*H155</f>
        <v>3.5100000000000002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154</v>
      </c>
      <c r="AT155" s="156" t="s">
        <v>149</v>
      </c>
      <c r="AU155" s="156" t="s">
        <v>84</v>
      </c>
      <c r="AY155" s="17" t="s">
        <v>146</v>
      </c>
      <c r="BE155" s="157">
        <f>IF(N155="základní",J155,0)</f>
        <v>3861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</v>
      </c>
      <c r="BK155" s="157">
        <f>ROUND(I155*H155,0)</f>
        <v>3861</v>
      </c>
      <c r="BL155" s="17" t="s">
        <v>154</v>
      </c>
      <c r="BM155" s="156" t="s">
        <v>183</v>
      </c>
    </row>
    <row r="156" spans="2:51" s="13" customFormat="1" ht="12">
      <c r="B156" s="158"/>
      <c r="D156" s="159" t="s">
        <v>156</v>
      </c>
      <c r="E156" s="160" t="s">
        <v>1</v>
      </c>
      <c r="F156" s="161" t="s">
        <v>157</v>
      </c>
      <c r="H156" s="162">
        <v>13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156</v>
      </c>
      <c r="AU156" s="160" t="s">
        <v>84</v>
      </c>
      <c r="AV156" s="13" t="s">
        <v>84</v>
      </c>
      <c r="AW156" s="13" t="s">
        <v>32</v>
      </c>
      <c r="AX156" s="13" t="s">
        <v>8</v>
      </c>
      <c r="AY156" s="160" t="s">
        <v>146</v>
      </c>
    </row>
    <row r="157" spans="1:65" s="2" customFormat="1" ht="24.2" customHeight="1">
      <c r="A157" s="32"/>
      <c r="B157" s="144"/>
      <c r="C157" s="145" t="s">
        <v>169</v>
      </c>
      <c r="D157" s="145" t="s">
        <v>149</v>
      </c>
      <c r="E157" s="146" t="s">
        <v>184</v>
      </c>
      <c r="F157" s="147" t="s">
        <v>185</v>
      </c>
      <c r="G157" s="148" t="s">
        <v>152</v>
      </c>
      <c r="H157" s="149">
        <v>222.413</v>
      </c>
      <c r="I157" s="150">
        <v>95</v>
      </c>
      <c r="J157" s="151">
        <f>ROUND(I157*H157,0)</f>
        <v>21129</v>
      </c>
      <c r="K157" s="147" t="s">
        <v>153</v>
      </c>
      <c r="L157" s="33"/>
      <c r="M157" s="152" t="s">
        <v>1</v>
      </c>
      <c r="N157" s="153" t="s">
        <v>41</v>
      </c>
      <c r="O157" s="58"/>
      <c r="P157" s="154">
        <f>O157*H157</f>
        <v>0</v>
      </c>
      <c r="Q157" s="154">
        <v>0</v>
      </c>
      <c r="R157" s="154">
        <f>Q157*H157</f>
        <v>0</v>
      </c>
      <c r="S157" s="154">
        <v>0.068</v>
      </c>
      <c r="T157" s="155">
        <f>S157*H157</f>
        <v>15.124084000000002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154</v>
      </c>
      <c r="AT157" s="156" t="s">
        <v>149</v>
      </c>
      <c r="AU157" s="156" t="s">
        <v>84</v>
      </c>
      <c r="AY157" s="17" t="s">
        <v>146</v>
      </c>
      <c r="BE157" s="157">
        <f>IF(N157="základní",J157,0)</f>
        <v>21129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</v>
      </c>
      <c r="BK157" s="157">
        <f>ROUND(I157*H157,0)</f>
        <v>21129</v>
      </c>
      <c r="BL157" s="17" t="s">
        <v>154</v>
      </c>
      <c r="BM157" s="156" t="s">
        <v>186</v>
      </c>
    </row>
    <row r="158" spans="2:51" s="13" customFormat="1" ht="12">
      <c r="B158" s="158"/>
      <c r="D158" s="159" t="s">
        <v>156</v>
      </c>
      <c r="E158" s="160" t="s">
        <v>1</v>
      </c>
      <c r="F158" s="161" t="s">
        <v>187</v>
      </c>
      <c r="H158" s="162">
        <v>222.413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156</v>
      </c>
      <c r="AU158" s="160" t="s">
        <v>84</v>
      </c>
      <c r="AV158" s="13" t="s">
        <v>84</v>
      </c>
      <c r="AW158" s="13" t="s">
        <v>32</v>
      </c>
      <c r="AX158" s="13" t="s">
        <v>8</v>
      </c>
      <c r="AY158" s="160" t="s">
        <v>146</v>
      </c>
    </row>
    <row r="159" spans="2:63" s="12" customFormat="1" ht="22.9" customHeight="1">
      <c r="B159" s="131"/>
      <c r="D159" s="132" t="s">
        <v>75</v>
      </c>
      <c r="E159" s="142" t="s">
        <v>188</v>
      </c>
      <c r="F159" s="142" t="s">
        <v>189</v>
      </c>
      <c r="I159" s="134"/>
      <c r="J159" s="143">
        <f>BK159</f>
        <v>62740</v>
      </c>
      <c r="L159" s="131"/>
      <c r="M159" s="136"/>
      <c r="N159" s="137"/>
      <c r="O159" s="137"/>
      <c r="P159" s="138">
        <f>SUM(P160:P166)</f>
        <v>0</v>
      </c>
      <c r="Q159" s="137"/>
      <c r="R159" s="138">
        <f>SUM(R160:R166)</f>
        <v>0</v>
      </c>
      <c r="S159" s="137"/>
      <c r="T159" s="139">
        <f>SUM(T160:T166)</f>
        <v>0</v>
      </c>
      <c r="AR159" s="132" t="s">
        <v>8</v>
      </c>
      <c r="AT159" s="140" t="s">
        <v>75</v>
      </c>
      <c r="AU159" s="140" t="s">
        <v>8</v>
      </c>
      <c r="AY159" s="132" t="s">
        <v>146</v>
      </c>
      <c r="BK159" s="141">
        <f>SUM(BK160:BK166)</f>
        <v>62740</v>
      </c>
    </row>
    <row r="160" spans="1:65" s="2" customFormat="1" ht="24.2" customHeight="1">
      <c r="A160" s="32"/>
      <c r="B160" s="144"/>
      <c r="C160" s="145" t="s">
        <v>163</v>
      </c>
      <c r="D160" s="145" t="s">
        <v>149</v>
      </c>
      <c r="E160" s="146" t="s">
        <v>190</v>
      </c>
      <c r="F160" s="147" t="s">
        <v>191</v>
      </c>
      <c r="G160" s="148" t="s">
        <v>192</v>
      </c>
      <c r="H160" s="149">
        <v>28.363</v>
      </c>
      <c r="I160" s="150">
        <v>240</v>
      </c>
      <c r="J160" s="151">
        <f>ROUND(I160*H160,0)</f>
        <v>6807</v>
      </c>
      <c r="K160" s="147" t="s">
        <v>153</v>
      </c>
      <c r="L160" s="33"/>
      <c r="M160" s="152" t="s">
        <v>1</v>
      </c>
      <c r="N160" s="153" t="s">
        <v>41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154</v>
      </c>
      <c r="AT160" s="156" t="s">
        <v>149</v>
      </c>
      <c r="AU160" s="156" t="s">
        <v>84</v>
      </c>
      <c r="AY160" s="17" t="s">
        <v>146</v>
      </c>
      <c r="BE160" s="157">
        <f>IF(N160="základní",J160,0)</f>
        <v>6807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</v>
      </c>
      <c r="BK160" s="157">
        <f>ROUND(I160*H160,0)</f>
        <v>6807</v>
      </c>
      <c r="BL160" s="17" t="s">
        <v>154</v>
      </c>
      <c r="BM160" s="156" t="s">
        <v>193</v>
      </c>
    </row>
    <row r="161" spans="1:65" s="2" customFormat="1" ht="33" customHeight="1">
      <c r="A161" s="32"/>
      <c r="B161" s="144"/>
      <c r="C161" s="145" t="s">
        <v>194</v>
      </c>
      <c r="D161" s="145" t="s">
        <v>149</v>
      </c>
      <c r="E161" s="146" t="s">
        <v>195</v>
      </c>
      <c r="F161" s="147" t="s">
        <v>196</v>
      </c>
      <c r="G161" s="148" t="s">
        <v>192</v>
      </c>
      <c r="H161" s="149">
        <v>141.815</v>
      </c>
      <c r="I161" s="150">
        <v>50</v>
      </c>
      <c r="J161" s="151">
        <f>ROUND(I161*H161,0)</f>
        <v>7091</v>
      </c>
      <c r="K161" s="147" t="s">
        <v>153</v>
      </c>
      <c r="L161" s="33"/>
      <c r="M161" s="152" t="s">
        <v>1</v>
      </c>
      <c r="N161" s="153" t="s">
        <v>41</v>
      </c>
      <c r="O161" s="5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154</v>
      </c>
      <c r="AT161" s="156" t="s">
        <v>149</v>
      </c>
      <c r="AU161" s="156" t="s">
        <v>84</v>
      </c>
      <c r="AY161" s="17" t="s">
        <v>146</v>
      </c>
      <c r="BE161" s="157">
        <f>IF(N161="základní",J161,0)</f>
        <v>7091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</v>
      </c>
      <c r="BK161" s="157">
        <f>ROUND(I161*H161,0)</f>
        <v>7091</v>
      </c>
      <c r="BL161" s="17" t="s">
        <v>154</v>
      </c>
      <c r="BM161" s="156" t="s">
        <v>197</v>
      </c>
    </row>
    <row r="162" spans="2:51" s="13" customFormat="1" ht="12">
      <c r="B162" s="158"/>
      <c r="D162" s="159" t="s">
        <v>156</v>
      </c>
      <c r="F162" s="161" t="s">
        <v>198</v>
      </c>
      <c r="H162" s="162">
        <v>141.815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156</v>
      </c>
      <c r="AU162" s="160" t="s">
        <v>84</v>
      </c>
      <c r="AV162" s="13" t="s">
        <v>84</v>
      </c>
      <c r="AW162" s="13" t="s">
        <v>3</v>
      </c>
      <c r="AX162" s="13" t="s">
        <v>8</v>
      </c>
      <c r="AY162" s="160" t="s">
        <v>146</v>
      </c>
    </row>
    <row r="163" spans="1:65" s="2" customFormat="1" ht="24.2" customHeight="1">
      <c r="A163" s="32"/>
      <c r="B163" s="144"/>
      <c r="C163" s="145" t="s">
        <v>199</v>
      </c>
      <c r="D163" s="145" t="s">
        <v>149</v>
      </c>
      <c r="E163" s="146" t="s">
        <v>200</v>
      </c>
      <c r="F163" s="147" t="s">
        <v>201</v>
      </c>
      <c r="G163" s="148" t="s">
        <v>192</v>
      </c>
      <c r="H163" s="149">
        <v>28.363</v>
      </c>
      <c r="I163" s="150">
        <v>275</v>
      </c>
      <c r="J163" s="151">
        <f>ROUND(I163*H163,0)</f>
        <v>7800</v>
      </c>
      <c r="K163" s="147" t="s">
        <v>153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154</v>
      </c>
      <c r="AT163" s="156" t="s">
        <v>149</v>
      </c>
      <c r="AU163" s="156" t="s">
        <v>84</v>
      </c>
      <c r="AY163" s="17" t="s">
        <v>146</v>
      </c>
      <c r="BE163" s="157">
        <f>IF(N163="základní",J163,0)</f>
        <v>7800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</v>
      </c>
      <c r="BK163" s="157">
        <f>ROUND(I163*H163,0)</f>
        <v>7800</v>
      </c>
      <c r="BL163" s="17" t="s">
        <v>154</v>
      </c>
      <c r="BM163" s="156" t="s">
        <v>85</v>
      </c>
    </row>
    <row r="164" spans="1:65" s="2" customFormat="1" ht="24.2" customHeight="1">
      <c r="A164" s="32"/>
      <c r="B164" s="144"/>
      <c r="C164" s="145" t="s">
        <v>202</v>
      </c>
      <c r="D164" s="145" t="s">
        <v>149</v>
      </c>
      <c r="E164" s="146" t="s">
        <v>203</v>
      </c>
      <c r="F164" s="147" t="s">
        <v>204</v>
      </c>
      <c r="G164" s="148" t="s">
        <v>192</v>
      </c>
      <c r="H164" s="149">
        <v>538.897</v>
      </c>
      <c r="I164" s="150">
        <v>13</v>
      </c>
      <c r="J164" s="151">
        <f>ROUND(I164*H164,0)</f>
        <v>7006</v>
      </c>
      <c r="K164" s="147" t="s">
        <v>153</v>
      </c>
      <c r="L164" s="33"/>
      <c r="M164" s="152" t="s">
        <v>1</v>
      </c>
      <c r="N164" s="153" t="s">
        <v>41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154</v>
      </c>
      <c r="AT164" s="156" t="s">
        <v>149</v>
      </c>
      <c r="AU164" s="156" t="s">
        <v>84</v>
      </c>
      <c r="AY164" s="17" t="s">
        <v>146</v>
      </c>
      <c r="BE164" s="157">
        <f>IF(N164="základní",J164,0)</f>
        <v>7006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</v>
      </c>
      <c r="BK164" s="157">
        <f>ROUND(I164*H164,0)</f>
        <v>7006</v>
      </c>
      <c r="BL164" s="17" t="s">
        <v>154</v>
      </c>
      <c r="BM164" s="156" t="s">
        <v>205</v>
      </c>
    </row>
    <row r="165" spans="2:51" s="13" customFormat="1" ht="12">
      <c r="B165" s="158"/>
      <c r="D165" s="159" t="s">
        <v>156</v>
      </c>
      <c r="F165" s="161" t="s">
        <v>206</v>
      </c>
      <c r="H165" s="162">
        <v>538.897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156</v>
      </c>
      <c r="AU165" s="160" t="s">
        <v>84</v>
      </c>
      <c r="AV165" s="13" t="s">
        <v>84</v>
      </c>
      <c r="AW165" s="13" t="s">
        <v>3</v>
      </c>
      <c r="AX165" s="13" t="s">
        <v>8</v>
      </c>
      <c r="AY165" s="160" t="s">
        <v>146</v>
      </c>
    </row>
    <row r="166" spans="1:65" s="2" customFormat="1" ht="33" customHeight="1">
      <c r="A166" s="32"/>
      <c r="B166" s="144"/>
      <c r="C166" s="145" t="s">
        <v>207</v>
      </c>
      <c r="D166" s="145" t="s">
        <v>149</v>
      </c>
      <c r="E166" s="146" t="s">
        <v>208</v>
      </c>
      <c r="F166" s="147" t="s">
        <v>209</v>
      </c>
      <c r="G166" s="148" t="s">
        <v>192</v>
      </c>
      <c r="H166" s="149">
        <v>28.363</v>
      </c>
      <c r="I166" s="150">
        <v>1200</v>
      </c>
      <c r="J166" s="151">
        <f>ROUND(I166*H166,0)</f>
        <v>34036</v>
      </c>
      <c r="K166" s="147" t="s">
        <v>153</v>
      </c>
      <c r="L166" s="33"/>
      <c r="M166" s="152" t="s">
        <v>1</v>
      </c>
      <c r="N166" s="153" t="s">
        <v>41</v>
      </c>
      <c r="O166" s="58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154</v>
      </c>
      <c r="AT166" s="156" t="s">
        <v>149</v>
      </c>
      <c r="AU166" s="156" t="s">
        <v>84</v>
      </c>
      <c r="AY166" s="17" t="s">
        <v>146</v>
      </c>
      <c r="BE166" s="157">
        <f>IF(N166="základní",J166,0)</f>
        <v>34036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</v>
      </c>
      <c r="BK166" s="157">
        <f>ROUND(I166*H166,0)</f>
        <v>34036</v>
      </c>
      <c r="BL166" s="17" t="s">
        <v>154</v>
      </c>
      <c r="BM166" s="156" t="s">
        <v>210</v>
      </c>
    </row>
    <row r="167" spans="2:63" s="12" customFormat="1" ht="22.9" customHeight="1">
      <c r="B167" s="131"/>
      <c r="D167" s="132" t="s">
        <v>75</v>
      </c>
      <c r="E167" s="142" t="s">
        <v>211</v>
      </c>
      <c r="F167" s="142" t="s">
        <v>212</v>
      </c>
      <c r="I167" s="134"/>
      <c r="J167" s="143">
        <f>BK167</f>
        <v>7521</v>
      </c>
      <c r="L167" s="131"/>
      <c r="M167" s="136"/>
      <c r="N167" s="137"/>
      <c r="O167" s="137"/>
      <c r="P167" s="138">
        <f>SUM(P168:P169)</f>
        <v>0</v>
      </c>
      <c r="Q167" s="137"/>
      <c r="R167" s="138">
        <f>SUM(R168:R169)</f>
        <v>0</v>
      </c>
      <c r="S167" s="137"/>
      <c r="T167" s="139">
        <f>SUM(T168:T169)</f>
        <v>0</v>
      </c>
      <c r="AR167" s="132" t="s">
        <v>8</v>
      </c>
      <c r="AT167" s="140" t="s">
        <v>75</v>
      </c>
      <c r="AU167" s="140" t="s">
        <v>8</v>
      </c>
      <c r="AY167" s="132" t="s">
        <v>146</v>
      </c>
      <c r="BK167" s="141">
        <f>SUM(BK168:BK169)</f>
        <v>7521</v>
      </c>
    </row>
    <row r="168" spans="1:65" s="2" customFormat="1" ht="21.75" customHeight="1">
      <c r="A168" s="32"/>
      <c r="B168" s="144"/>
      <c r="C168" s="145" t="s">
        <v>176</v>
      </c>
      <c r="D168" s="145" t="s">
        <v>149</v>
      </c>
      <c r="E168" s="146" t="s">
        <v>213</v>
      </c>
      <c r="F168" s="147" t="s">
        <v>214</v>
      </c>
      <c r="G168" s="148" t="s">
        <v>192</v>
      </c>
      <c r="H168" s="149">
        <v>7.521</v>
      </c>
      <c r="I168" s="150">
        <v>850</v>
      </c>
      <c r="J168" s="151">
        <f>ROUND(I168*H168,0)</f>
        <v>6393</v>
      </c>
      <c r="K168" s="147" t="s">
        <v>153</v>
      </c>
      <c r="L168" s="33"/>
      <c r="M168" s="152" t="s">
        <v>1</v>
      </c>
      <c r="N168" s="153" t="s">
        <v>41</v>
      </c>
      <c r="O168" s="58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154</v>
      </c>
      <c r="AT168" s="156" t="s">
        <v>149</v>
      </c>
      <c r="AU168" s="156" t="s">
        <v>84</v>
      </c>
      <c r="AY168" s="17" t="s">
        <v>146</v>
      </c>
      <c r="BE168" s="157">
        <f>IF(N168="základní",J168,0)</f>
        <v>6393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</v>
      </c>
      <c r="BK168" s="157">
        <f>ROUND(I168*H168,0)</f>
        <v>6393</v>
      </c>
      <c r="BL168" s="17" t="s">
        <v>154</v>
      </c>
      <c r="BM168" s="156" t="s">
        <v>215</v>
      </c>
    </row>
    <row r="169" spans="1:65" s="2" customFormat="1" ht="24.2" customHeight="1">
      <c r="A169" s="32"/>
      <c r="B169" s="144"/>
      <c r="C169" s="145" t="s">
        <v>9</v>
      </c>
      <c r="D169" s="145" t="s">
        <v>149</v>
      </c>
      <c r="E169" s="146" t="s">
        <v>216</v>
      </c>
      <c r="F169" s="147" t="s">
        <v>217</v>
      </c>
      <c r="G169" s="148" t="s">
        <v>192</v>
      </c>
      <c r="H169" s="149">
        <v>7.521</v>
      </c>
      <c r="I169" s="150">
        <v>150</v>
      </c>
      <c r="J169" s="151">
        <f>ROUND(I169*H169,0)</f>
        <v>1128</v>
      </c>
      <c r="K169" s="147" t="s">
        <v>153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154</v>
      </c>
      <c r="AT169" s="156" t="s">
        <v>149</v>
      </c>
      <c r="AU169" s="156" t="s">
        <v>84</v>
      </c>
      <c r="AY169" s="17" t="s">
        <v>146</v>
      </c>
      <c r="BE169" s="157">
        <f>IF(N169="základní",J169,0)</f>
        <v>1128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</v>
      </c>
      <c r="BK169" s="157">
        <f>ROUND(I169*H169,0)</f>
        <v>1128</v>
      </c>
      <c r="BL169" s="17" t="s">
        <v>154</v>
      </c>
      <c r="BM169" s="156" t="s">
        <v>218</v>
      </c>
    </row>
    <row r="170" spans="2:63" s="12" customFormat="1" ht="25.9" customHeight="1">
      <c r="B170" s="131"/>
      <c r="D170" s="132" t="s">
        <v>75</v>
      </c>
      <c r="E170" s="133" t="s">
        <v>219</v>
      </c>
      <c r="F170" s="133" t="s">
        <v>220</v>
      </c>
      <c r="I170" s="134"/>
      <c r="J170" s="135">
        <f>BK170</f>
        <v>1641472</v>
      </c>
      <c r="L170" s="131"/>
      <c r="M170" s="136"/>
      <c r="N170" s="137"/>
      <c r="O170" s="137"/>
      <c r="P170" s="138">
        <f>P171+P186+P190+P313+P328+P335+P341+P367+P424+P466+P525+P538</f>
        <v>0</v>
      </c>
      <c r="Q170" s="137"/>
      <c r="R170" s="138">
        <f>R171+R186+R190+R313+R328+R335+R341+R367+R424+R466+R525+R538</f>
        <v>15.716376514300002</v>
      </c>
      <c r="S170" s="137"/>
      <c r="T170" s="139">
        <f>T171+T186+T190+T313+T328+T335+T341+T367+T424+T466+T525+T538</f>
        <v>3.81422803</v>
      </c>
      <c r="AR170" s="132" t="s">
        <v>84</v>
      </c>
      <c r="AT170" s="140" t="s">
        <v>75</v>
      </c>
      <c r="AU170" s="140" t="s">
        <v>76</v>
      </c>
      <c r="AY170" s="132" t="s">
        <v>146</v>
      </c>
      <c r="BK170" s="141">
        <f>BK171+BK186+BK190+BK313+BK328+BK335+BK341+BK367+BK424+BK466+BK525+BK538</f>
        <v>1641472</v>
      </c>
    </row>
    <row r="171" spans="2:63" s="12" customFormat="1" ht="22.9" customHeight="1">
      <c r="B171" s="131"/>
      <c r="D171" s="132" t="s">
        <v>75</v>
      </c>
      <c r="E171" s="142" t="s">
        <v>221</v>
      </c>
      <c r="F171" s="142" t="s">
        <v>222</v>
      </c>
      <c r="I171" s="134"/>
      <c r="J171" s="143">
        <f>BK171</f>
        <v>20863</v>
      </c>
      <c r="L171" s="131"/>
      <c r="M171" s="136"/>
      <c r="N171" s="137"/>
      <c r="O171" s="137"/>
      <c r="P171" s="138">
        <f>SUM(P172:P185)</f>
        <v>0</v>
      </c>
      <c r="Q171" s="137"/>
      <c r="R171" s="138">
        <f>SUM(R172:R185)</f>
        <v>1.01052725</v>
      </c>
      <c r="S171" s="137"/>
      <c r="T171" s="139">
        <f>SUM(T172:T185)</f>
        <v>0.02701698</v>
      </c>
      <c r="AR171" s="132" t="s">
        <v>84</v>
      </c>
      <c r="AT171" s="140" t="s">
        <v>75</v>
      </c>
      <c r="AU171" s="140" t="s">
        <v>8</v>
      </c>
      <c r="AY171" s="132" t="s">
        <v>146</v>
      </c>
      <c r="BK171" s="141">
        <f>SUM(BK172:BK185)</f>
        <v>20863</v>
      </c>
    </row>
    <row r="172" spans="1:65" s="2" customFormat="1" ht="24.2" customHeight="1">
      <c r="A172" s="32"/>
      <c r="B172" s="144"/>
      <c r="C172" s="145" t="s">
        <v>186</v>
      </c>
      <c r="D172" s="145" t="s">
        <v>149</v>
      </c>
      <c r="E172" s="146" t="s">
        <v>223</v>
      </c>
      <c r="F172" s="147" t="s">
        <v>224</v>
      </c>
      <c r="G172" s="148" t="s">
        <v>152</v>
      </c>
      <c r="H172" s="149">
        <v>59.857</v>
      </c>
      <c r="I172" s="150">
        <v>17</v>
      </c>
      <c r="J172" s="151">
        <f>ROUND(I172*H172,0)</f>
        <v>1018</v>
      </c>
      <c r="K172" s="147" t="s">
        <v>153</v>
      </c>
      <c r="L172" s="33"/>
      <c r="M172" s="152" t="s">
        <v>1</v>
      </c>
      <c r="N172" s="153" t="s">
        <v>41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0.00042</v>
      </c>
      <c r="T172" s="155">
        <f>S172*H172</f>
        <v>0.02513994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186</v>
      </c>
      <c r="AT172" s="156" t="s">
        <v>149</v>
      </c>
      <c r="AU172" s="156" t="s">
        <v>84</v>
      </c>
      <c r="AY172" s="17" t="s">
        <v>146</v>
      </c>
      <c r="BE172" s="157">
        <f>IF(N172="základní",J172,0)</f>
        <v>1018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</v>
      </c>
      <c r="BK172" s="157">
        <f>ROUND(I172*H172,0)</f>
        <v>1018</v>
      </c>
      <c r="BL172" s="17" t="s">
        <v>186</v>
      </c>
      <c r="BM172" s="156" t="s">
        <v>225</v>
      </c>
    </row>
    <row r="173" spans="2:51" s="13" customFormat="1" ht="12">
      <c r="B173" s="158"/>
      <c r="D173" s="159" t="s">
        <v>156</v>
      </c>
      <c r="E173" s="160" t="s">
        <v>1</v>
      </c>
      <c r="F173" s="161" t="s">
        <v>95</v>
      </c>
      <c r="H173" s="162">
        <v>59.857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156</v>
      </c>
      <c r="AU173" s="160" t="s">
        <v>84</v>
      </c>
      <c r="AV173" s="13" t="s">
        <v>84</v>
      </c>
      <c r="AW173" s="13" t="s">
        <v>32</v>
      </c>
      <c r="AX173" s="13" t="s">
        <v>8</v>
      </c>
      <c r="AY173" s="160" t="s">
        <v>146</v>
      </c>
    </row>
    <row r="174" spans="1:65" s="2" customFormat="1" ht="24.2" customHeight="1">
      <c r="A174" s="32"/>
      <c r="B174" s="144"/>
      <c r="C174" s="145" t="s">
        <v>226</v>
      </c>
      <c r="D174" s="145" t="s">
        <v>149</v>
      </c>
      <c r="E174" s="146" t="s">
        <v>227</v>
      </c>
      <c r="F174" s="147" t="s">
        <v>228</v>
      </c>
      <c r="G174" s="148" t="s">
        <v>229</v>
      </c>
      <c r="H174" s="149">
        <v>93.852</v>
      </c>
      <c r="I174" s="150">
        <v>6</v>
      </c>
      <c r="J174" s="151">
        <f>ROUND(I174*H174,0)</f>
        <v>563</v>
      </c>
      <c r="K174" s="147" t="s">
        <v>153</v>
      </c>
      <c r="L174" s="33"/>
      <c r="M174" s="152" t="s">
        <v>1</v>
      </c>
      <c r="N174" s="153" t="s">
        <v>41</v>
      </c>
      <c r="O174" s="58"/>
      <c r="P174" s="154">
        <f>O174*H174</f>
        <v>0</v>
      </c>
      <c r="Q174" s="154">
        <v>0</v>
      </c>
      <c r="R174" s="154">
        <f>Q174*H174</f>
        <v>0</v>
      </c>
      <c r="S174" s="154">
        <v>2E-05</v>
      </c>
      <c r="T174" s="155">
        <f>S174*H174</f>
        <v>0.0018770400000000002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186</v>
      </c>
      <c r="AT174" s="156" t="s">
        <v>149</v>
      </c>
      <c r="AU174" s="156" t="s">
        <v>84</v>
      </c>
      <c r="AY174" s="17" t="s">
        <v>146</v>
      </c>
      <c r="BE174" s="157">
        <f>IF(N174="základní",J174,0)</f>
        <v>563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</v>
      </c>
      <c r="BK174" s="157">
        <f>ROUND(I174*H174,0)</f>
        <v>563</v>
      </c>
      <c r="BL174" s="17" t="s">
        <v>186</v>
      </c>
      <c r="BM174" s="156" t="s">
        <v>230</v>
      </c>
    </row>
    <row r="175" spans="2:51" s="13" customFormat="1" ht="12">
      <c r="B175" s="158"/>
      <c r="D175" s="159" t="s">
        <v>156</v>
      </c>
      <c r="E175" s="160" t="s">
        <v>1</v>
      </c>
      <c r="F175" s="161" t="s">
        <v>98</v>
      </c>
      <c r="H175" s="162">
        <v>93.852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156</v>
      </c>
      <c r="AU175" s="160" t="s">
        <v>84</v>
      </c>
      <c r="AV175" s="13" t="s">
        <v>84</v>
      </c>
      <c r="AW175" s="13" t="s">
        <v>32</v>
      </c>
      <c r="AX175" s="13" t="s">
        <v>8</v>
      </c>
      <c r="AY175" s="160" t="s">
        <v>146</v>
      </c>
    </row>
    <row r="176" spans="1:65" s="2" customFormat="1" ht="24.2" customHeight="1">
      <c r="A176" s="32"/>
      <c r="B176" s="144"/>
      <c r="C176" s="145" t="s">
        <v>193</v>
      </c>
      <c r="D176" s="145" t="s">
        <v>149</v>
      </c>
      <c r="E176" s="146" t="s">
        <v>231</v>
      </c>
      <c r="F176" s="147" t="s">
        <v>232</v>
      </c>
      <c r="G176" s="148" t="s">
        <v>152</v>
      </c>
      <c r="H176" s="149">
        <v>59.857</v>
      </c>
      <c r="I176" s="150">
        <v>27</v>
      </c>
      <c r="J176" s="151">
        <f>ROUND(I176*H176,0)</f>
        <v>1616</v>
      </c>
      <c r="K176" s="147" t="s">
        <v>153</v>
      </c>
      <c r="L176" s="33"/>
      <c r="M176" s="152" t="s">
        <v>1</v>
      </c>
      <c r="N176" s="153" t="s">
        <v>41</v>
      </c>
      <c r="O176" s="58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186</v>
      </c>
      <c r="AT176" s="156" t="s">
        <v>149</v>
      </c>
      <c r="AU176" s="156" t="s">
        <v>84</v>
      </c>
      <c r="AY176" s="17" t="s">
        <v>146</v>
      </c>
      <c r="BE176" s="157">
        <f>IF(N176="základní",J176,0)</f>
        <v>1616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</v>
      </c>
      <c r="BK176" s="157">
        <f>ROUND(I176*H176,0)</f>
        <v>1616</v>
      </c>
      <c r="BL176" s="17" t="s">
        <v>186</v>
      </c>
      <c r="BM176" s="156" t="s">
        <v>233</v>
      </c>
    </row>
    <row r="177" spans="2:51" s="13" customFormat="1" ht="12">
      <c r="B177" s="158"/>
      <c r="D177" s="159" t="s">
        <v>156</v>
      </c>
      <c r="E177" s="160" t="s">
        <v>1</v>
      </c>
      <c r="F177" s="161" t="s">
        <v>95</v>
      </c>
      <c r="H177" s="162">
        <v>59.857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156</v>
      </c>
      <c r="AU177" s="160" t="s">
        <v>84</v>
      </c>
      <c r="AV177" s="13" t="s">
        <v>84</v>
      </c>
      <c r="AW177" s="13" t="s">
        <v>32</v>
      </c>
      <c r="AX177" s="13" t="s">
        <v>8</v>
      </c>
      <c r="AY177" s="160" t="s">
        <v>146</v>
      </c>
    </row>
    <row r="178" spans="1:65" s="2" customFormat="1" ht="24.2" customHeight="1">
      <c r="A178" s="32"/>
      <c r="B178" s="144"/>
      <c r="C178" s="175" t="s">
        <v>234</v>
      </c>
      <c r="D178" s="175" t="s">
        <v>235</v>
      </c>
      <c r="E178" s="176" t="s">
        <v>236</v>
      </c>
      <c r="F178" s="177" t="s">
        <v>237</v>
      </c>
      <c r="G178" s="178" t="s">
        <v>152</v>
      </c>
      <c r="H178" s="179">
        <v>62.85</v>
      </c>
      <c r="I178" s="180">
        <v>180</v>
      </c>
      <c r="J178" s="181">
        <f>ROUND(I178*H178,0)</f>
        <v>11313</v>
      </c>
      <c r="K178" s="177" t="s">
        <v>153</v>
      </c>
      <c r="L178" s="182"/>
      <c r="M178" s="183" t="s">
        <v>1</v>
      </c>
      <c r="N178" s="184" t="s">
        <v>41</v>
      </c>
      <c r="O178" s="58"/>
      <c r="P178" s="154">
        <f>O178*H178</f>
        <v>0</v>
      </c>
      <c r="Q178" s="154">
        <v>0.016</v>
      </c>
      <c r="R178" s="154">
        <f>Q178*H178</f>
        <v>1.0056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238</v>
      </c>
      <c r="AT178" s="156" t="s">
        <v>235</v>
      </c>
      <c r="AU178" s="156" t="s">
        <v>84</v>
      </c>
      <c r="AY178" s="17" t="s">
        <v>146</v>
      </c>
      <c r="BE178" s="157">
        <f>IF(N178="základní",J178,0)</f>
        <v>11313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</v>
      </c>
      <c r="BK178" s="157">
        <f>ROUND(I178*H178,0)</f>
        <v>11313</v>
      </c>
      <c r="BL178" s="17" t="s">
        <v>186</v>
      </c>
      <c r="BM178" s="156" t="s">
        <v>239</v>
      </c>
    </row>
    <row r="179" spans="2:51" s="13" customFormat="1" ht="12">
      <c r="B179" s="158"/>
      <c r="D179" s="159" t="s">
        <v>156</v>
      </c>
      <c r="E179" s="160" t="s">
        <v>1</v>
      </c>
      <c r="F179" s="161" t="s">
        <v>240</v>
      </c>
      <c r="H179" s="162">
        <v>62.85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156</v>
      </c>
      <c r="AU179" s="160" t="s">
        <v>84</v>
      </c>
      <c r="AV179" s="13" t="s">
        <v>84</v>
      </c>
      <c r="AW179" s="13" t="s">
        <v>32</v>
      </c>
      <c r="AX179" s="13" t="s">
        <v>8</v>
      </c>
      <c r="AY179" s="160" t="s">
        <v>146</v>
      </c>
    </row>
    <row r="180" spans="1:65" s="2" customFormat="1" ht="24.2" customHeight="1">
      <c r="A180" s="32"/>
      <c r="B180" s="144"/>
      <c r="C180" s="145" t="s">
        <v>197</v>
      </c>
      <c r="D180" s="145" t="s">
        <v>149</v>
      </c>
      <c r="E180" s="146" t="s">
        <v>241</v>
      </c>
      <c r="F180" s="147" t="s">
        <v>242</v>
      </c>
      <c r="G180" s="148" t="s">
        <v>229</v>
      </c>
      <c r="H180" s="149">
        <v>93.852</v>
      </c>
      <c r="I180" s="150">
        <v>21</v>
      </c>
      <c r="J180" s="151">
        <f>ROUND(I180*H180,0)</f>
        <v>1971</v>
      </c>
      <c r="K180" s="147" t="s">
        <v>153</v>
      </c>
      <c r="L180" s="33"/>
      <c r="M180" s="152" t="s">
        <v>1</v>
      </c>
      <c r="N180" s="153" t="s">
        <v>41</v>
      </c>
      <c r="O180" s="58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186</v>
      </c>
      <c r="AT180" s="156" t="s">
        <v>149</v>
      </c>
      <c r="AU180" s="156" t="s">
        <v>84</v>
      </c>
      <c r="AY180" s="17" t="s">
        <v>146</v>
      </c>
      <c r="BE180" s="157">
        <f>IF(N180="základní",J180,0)</f>
        <v>1971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</v>
      </c>
      <c r="BK180" s="157">
        <f>ROUND(I180*H180,0)</f>
        <v>1971</v>
      </c>
      <c r="BL180" s="17" t="s">
        <v>186</v>
      </c>
      <c r="BM180" s="156" t="s">
        <v>243</v>
      </c>
    </row>
    <row r="181" spans="2:51" s="13" customFormat="1" ht="12">
      <c r="B181" s="158"/>
      <c r="D181" s="159" t="s">
        <v>156</v>
      </c>
      <c r="E181" s="160" t="s">
        <v>1</v>
      </c>
      <c r="F181" s="161" t="s">
        <v>98</v>
      </c>
      <c r="H181" s="162">
        <v>93.852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156</v>
      </c>
      <c r="AU181" s="160" t="s">
        <v>84</v>
      </c>
      <c r="AV181" s="13" t="s">
        <v>84</v>
      </c>
      <c r="AW181" s="13" t="s">
        <v>32</v>
      </c>
      <c r="AX181" s="13" t="s">
        <v>8</v>
      </c>
      <c r="AY181" s="160" t="s">
        <v>146</v>
      </c>
    </row>
    <row r="182" spans="1:65" s="2" customFormat="1" ht="24.2" customHeight="1">
      <c r="A182" s="32"/>
      <c r="B182" s="144"/>
      <c r="C182" s="175" t="s">
        <v>7</v>
      </c>
      <c r="D182" s="175" t="s">
        <v>235</v>
      </c>
      <c r="E182" s="176" t="s">
        <v>244</v>
      </c>
      <c r="F182" s="177" t="s">
        <v>245</v>
      </c>
      <c r="G182" s="178" t="s">
        <v>229</v>
      </c>
      <c r="H182" s="179">
        <v>98.545</v>
      </c>
      <c r="I182" s="180">
        <v>25</v>
      </c>
      <c r="J182" s="181">
        <f>ROUND(I182*H182,0)</f>
        <v>2464</v>
      </c>
      <c r="K182" s="177" t="s">
        <v>153</v>
      </c>
      <c r="L182" s="182"/>
      <c r="M182" s="183" t="s">
        <v>1</v>
      </c>
      <c r="N182" s="184" t="s">
        <v>41</v>
      </c>
      <c r="O182" s="58"/>
      <c r="P182" s="154">
        <f>O182*H182</f>
        <v>0</v>
      </c>
      <c r="Q182" s="154">
        <v>5E-05</v>
      </c>
      <c r="R182" s="154">
        <f>Q182*H182</f>
        <v>0.00492725</v>
      </c>
      <c r="S182" s="154">
        <v>0</v>
      </c>
      <c r="T182" s="15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238</v>
      </c>
      <c r="AT182" s="156" t="s">
        <v>235</v>
      </c>
      <c r="AU182" s="156" t="s">
        <v>84</v>
      </c>
      <c r="AY182" s="17" t="s">
        <v>146</v>
      </c>
      <c r="BE182" s="157">
        <f>IF(N182="základní",J182,0)</f>
        <v>2464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</v>
      </c>
      <c r="BK182" s="157">
        <f>ROUND(I182*H182,0)</f>
        <v>2464</v>
      </c>
      <c r="BL182" s="17" t="s">
        <v>186</v>
      </c>
      <c r="BM182" s="156" t="s">
        <v>246</v>
      </c>
    </row>
    <row r="183" spans="2:51" s="13" customFormat="1" ht="12">
      <c r="B183" s="158"/>
      <c r="D183" s="159" t="s">
        <v>156</v>
      </c>
      <c r="E183" s="160" t="s">
        <v>1</v>
      </c>
      <c r="F183" s="161" t="s">
        <v>247</v>
      </c>
      <c r="H183" s="162">
        <v>98.545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156</v>
      </c>
      <c r="AU183" s="160" t="s">
        <v>84</v>
      </c>
      <c r="AV183" s="13" t="s">
        <v>84</v>
      </c>
      <c r="AW183" s="13" t="s">
        <v>32</v>
      </c>
      <c r="AX183" s="13" t="s">
        <v>8</v>
      </c>
      <c r="AY183" s="160" t="s">
        <v>146</v>
      </c>
    </row>
    <row r="184" spans="1:65" s="2" customFormat="1" ht="24.2" customHeight="1">
      <c r="A184" s="32"/>
      <c r="B184" s="144"/>
      <c r="C184" s="145" t="s">
        <v>85</v>
      </c>
      <c r="D184" s="145" t="s">
        <v>149</v>
      </c>
      <c r="E184" s="146" t="s">
        <v>248</v>
      </c>
      <c r="F184" s="147" t="s">
        <v>249</v>
      </c>
      <c r="G184" s="148" t="s">
        <v>192</v>
      </c>
      <c r="H184" s="149">
        <v>1.011</v>
      </c>
      <c r="I184" s="150">
        <v>1184</v>
      </c>
      <c r="J184" s="151">
        <f>ROUND(I184*H184,0)</f>
        <v>1197</v>
      </c>
      <c r="K184" s="147" t="s">
        <v>153</v>
      </c>
      <c r="L184" s="33"/>
      <c r="M184" s="152" t="s">
        <v>1</v>
      </c>
      <c r="N184" s="153" t="s">
        <v>41</v>
      </c>
      <c r="O184" s="5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186</v>
      </c>
      <c r="AT184" s="156" t="s">
        <v>149</v>
      </c>
      <c r="AU184" s="156" t="s">
        <v>84</v>
      </c>
      <c r="AY184" s="17" t="s">
        <v>146</v>
      </c>
      <c r="BE184" s="157">
        <f>IF(N184="základní",J184,0)</f>
        <v>1197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</v>
      </c>
      <c r="BK184" s="157">
        <f>ROUND(I184*H184,0)</f>
        <v>1197</v>
      </c>
      <c r="BL184" s="17" t="s">
        <v>186</v>
      </c>
      <c r="BM184" s="156" t="s">
        <v>250</v>
      </c>
    </row>
    <row r="185" spans="1:65" s="2" customFormat="1" ht="24.2" customHeight="1">
      <c r="A185" s="32"/>
      <c r="B185" s="144"/>
      <c r="C185" s="145" t="s">
        <v>251</v>
      </c>
      <c r="D185" s="145" t="s">
        <v>149</v>
      </c>
      <c r="E185" s="146" t="s">
        <v>252</v>
      </c>
      <c r="F185" s="147" t="s">
        <v>253</v>
      </c>
      <c r="G185" s="148" t="s">
        <v>192</v>
      </c>
      <c r="H185" s="149">
        <v>1.011</v>
      </c>
      <c r="I185" s="150">
        <v>713</v>
      </c>
      <c r="J185" s="151">
        <f>ROUND(I185*H185,0)</f>
        <v>721</v>
      </c>
      <c r="K185" s="147" t="s">
        <v>153</v>
      </c>
      <c r="L185" s="33"/>
      <c r="M185" s="152" t="s">
        <v>1</v>
      </c>
      <c r="N185" s="153" t="s">
        <v>41</v>
      </c>
      <c r="O185" s="58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186</v>
      </c>
      <c r="AT185" s="156" t="s">
        <v>149</v>
      </c>
      <c r="AU185" s="156" t="s">
        <v>84</v>
      </c>
      <c r="AY185" s="17" t="s">
        <v>146</v>
      </c>
      <c r="BE185" s="157">
        <f>IF(N185="základní",J185,0)</f>
        <v>721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</v>
      </c>
      <c r="BK185" s="157">
        <f>ROUND(I185*H185,0)</f>
        <v>721</v>
      </c>
      <c r="BL185" s="17" t="s">
        <v>186</v>
      </c>
      <c r="BM185" s="156" t="s">
        <v>254</v>
      </c>
    </row>
    <row r="186" spans="2:63" s="12" customFormat="1" ht="22.9" customHeight="1">
      <c r="B186" s="131"/>
      <c r="D186" s="132" t="s">
        <v>75</v>
      </c>
      <c r="E186" s="142" t="s">
        <v>255</v>
      </c>
      <c r="F186" s="142" t="s">
        <v>256</v>
      </c>
      <c r="I186" s="134"/>
      <c r="J186" s="143">
        <f>BK186</f>
        <v>2710</v>
      </c>
      <c r="L186" s="131"/>
      <c r="M186" s="136"/>
      <c r="N186" s="137"/>
      <c r="O186" s="137"/>
      <c r="P186" s="138">
        <f>SUM(P187:P189)</f>
        <v>0</v>
      </c>
      <c r="Q186" s="137"/>
      <c r="R186" s="138">
        <f>SUM(R187:R189)</f>
        <v>0.0009</v>
      </c>
      <c r="S186" s="137"/>
      <c r="T186" s="139">
        <f>SUM(T187:T189)</f>
        <v>0</v>
      </c>
      <c r="AR186" s="132" t="s">
        <v>84</v>
      </c>
      <c r="AT186" s="140" t="s">
        <v>75</v>
      </c>
      <c r="AU186" s="140" t="s">
        <v>8</v>
      </c>
      <c r="AY186" s="132" t="s">
        <v>146</v>
      </c>
      <c r="BK186" s="141">
        <f>SUM(BK187:BK189)</f>
        <v>2710</v>
      </c>
    </row>
    <row r="187" spans="1:65" s="2" customFormat="1" ht="24.2" customHeight="1">
      <c r="A187" s="32"/>
      <c r="B187" s="144"/>
      <c r="C187" s="145" t="s">
        <v>205</v>
      </c>
      <c r="D187" s="145" t="s">
        <v>149</v>
      </c>
      <c r="E187" s="146" t="s">
        <v>257</v>
      </c>
      <c r="F187" s="147" t="s">
        <v>258</v>
      </c>
      <c r="G187" s="148" t="s">
        <v>259</v>
      </c>
      <c r="H187" s="149">
        <v>1</v>
      </c>
      <c r="I187" s="150">
        <v>2680</v>
      </c>
      <c r="J187" s="151">
        <f>ROUND(I187*H187,0)</f>
        <v>2680</v>
      </c>
      <c r="K187" s="147" t="s">
        <v>153</v>
      </c>
      <c r="L187" s="33"/>
      <c r="M187" s="152" t="s">
        <v>1</v>
      </c>
      <c r="N187" s="153" t="s">
        <v>41</v>
      </c>
      <c r="O187" s="58"/>
      <c r="P187" s="154">
        <f>O187*H187</f>
        <v>0</v>
      </c>
      <c r="Q187" s="154">
        <v>0.0009</v>
      </c>
      <c r="R187" s="154">
        <f>Q187*H187</f>
        <v>0.0009</v>
      </c>
      <c r="S187" s="154">
        <v>0</v>
      </c>
      <c r="T187" s="15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186</v>
      </c>
      <c r="AT187" s="156" t="s">
        <v>149</v>
      </c>
      <c r="AU187" s="156" t="s">
        <v>84</v>
      </c>
      <c r="AY187" s="17" t="s">
        <v>146</v>
      </c>
      <c r="BE187" s="157">
        <f>IF(N187="základní",J187,0)</f>
        <v>2680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</v>
      </c>
      <c r="BK187" s="157">
        <f>ROUND(I187*H187,0)</f>
        <v>2680</v>
      </c>
      <c r="BL187" s="17" t="s">
        <v>186</v>
      </c>
      <c r="BM187" s="156" t="s">
        <v>260</v>
      </c>
    </row>
    <row r="188" spans="1:65" s="2" customFormat="1" ht="24.2" customHeight="1">
      <c r="A188" s="32"/>
      <c r="B188" s="144"/>
      <c r="C188" s="145" t="s">
        <v>261</v>
      </c>
      <c r="D188" s="145" t="s">
        <v>149</v>
      </c>
      <c r="E188" s="146" t="s">
        <v>262</v>
      </c>
      <c r="F188" s="147" t="s">
        <v>263</v>
      </c>
      <c r="G188" s="148" t="s">
        <v>192</v>
      </c>
      <c r="H188" s="149">
        <v>0.001</v>
      </c>
      <c r="I188" s="150">
        <v>10000</v>
      </c>
      <c r="J188" s="151">
        <f>ROUND(I188*H188,0)</f>
        <v>10</v>
      </c>
      <c r="K188" s="147" t="s">
        <v>153</v>
      </c>
      <c r="L188" s="33"/>
      <c r="M188" s="152" t="s">
        <v>1</v>
      </c>
      <c r="N188" s="153" t="s">
        <v>41</v>
      </c>
      <c r="O188" s="58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186</v>
      </c>
      <c r="AT188" s="156" t="s">
        <v>149</v>
      </c>
      <c r="AU188" s="156" t="s">
        <v>84</v>
      </c>
      <c r="AY188" s="17" t="s">
        <v>146</v>
      </c>
      <c r="BE188" s="157">
        <f>IF(N188="základní",J188,0)</f>
        <v>10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</v>
      </c>
      <c r="BK188" s="157">
        <f>ROUND(I188*H188,0)</f>
        <v>10</v>
      </c>
      <c r="BL188" s="17" t="s">
        <v>186</v>
      </c>
      <c r="BM188" s="156" t="s">
        <v>264</v>
      </c>
    </row>
    <row r="189" spans="1:65" s="2" customFormat="1" ht="24.2" customHeight="1">
      <c r="A189" s="32"/>
      <c r="B189" s="144"/>
      <c r="C189" s="145" t="s">
        <v>210</v>
      </c>
      <c r="D189" s="145" t="s">
        <v>149</v>
      </c>
      <c r="E189" s="146" t="s">
        <v>265</v>
      </c>
      <c r="F189" s="147" t="s">
        <v>266</v>
      </c>
      <c r="G189" s="148" t="s">
        <v>192</v>
      </c>
      <c r="H189" s="149">
        <v>0.001</v>
      </c>
      <c r="I189" s="150">
        <v>20000</v>
      </c>
      <c r="J189" s="151">
        <f>ROUND(I189*H189,0)</f>
        <v>20</v>
      </c>
      <c r="K189" s="147" t="s">
        <v>153</v>
      </c>
      <c r="L189" s="33"/>
      <c r="M189" s="152" t="s">
        <v>1</v>
      </c>
      <c r="N189" s="153" t="s">
        <v>41</v>
      </c>
      <c r="O189" s="58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186</v>
      </c>
      <c r="AT189" s="156" t="s">
        <v>149</v>
      </c>
      <c r="AU189" s="156" t="s">
        <v>84</v>
      </c>
      <c r="AY189" s="17" t="s">
        <v>146</v>
      </c>
      <c r="BE189" s="157">
        <f>IF(N189="základní",J189,0)</f>
        <v>20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</v>
      </c>
      <c r="BK189" s="157">
        <f>ROUND(I189*H189,0)</f>
        <v>20</v>
      </c>
      <c r="BL189" s="17" t="s">
        <v>186</v>
      </c>
      <c r="BM189" s="156" t="s">
        <v>267</v>
      </c>
    </row>
    <row r="190" spans="2:63" s="12" customFormat="1" ht="22.9" customHeight="1">
      <c r="B190" s="131"/>
      <c r="D190" s="132" t="s">
        <v>75</v>
      </c>
      <c r="E190" s="142" t="s">
        <v>268</v>
      </c>
      <c r="F190" s="142" t="s">
        <v>269</v>
      </c>
      <c r="I190" s="134"/>
      <c r="J190" s="143">
        <f>BK190</f>
        <v>443364</v>
      </c>
      <c r="L190" s="131"/>
      <c r="M190" s="136"/>
      <c r="N190" s="137"/>
      <c r="O190" s="137"/>
      <c r="P190" s="138">
        <f>SUM(P191:P312)</f>
        <v>0</v>
      </c>
      <c r="Q190" s="137"/>
      <c r="R190" s="138">
        <f>SUM(R191:R312)</f>
        <v>0.6838130095000002</v>
      </c>
      <c r="S190" s="137"/>
      <c r="T190" s="139">
        <f>SUM(T191:T312)</f>
        <v>0.54616</v>
      </c>
      <c r="AR190" s="132" t="s">
        <v>84</v>
      </c>
      <c r="AT190" s="140" t="s">
        <v>75</v>
      </c>
      <c r="AU190" s="140" t="s">
        <v>8</v>
      </c>
      <c r="AY190" s="132" t="s">
        <v>146</v>
      </c>
      <c r="BK190" s="141">
        <f>SUM(BK191:BK312)</f>
        <v>443364</v>
      </c>
    </row>
    <row r="191" spans="1:65" s="2" customFormat="1" ht="16.5" customHeight="1">
      <c r="A191" s="32"/>
      <c r="B191" s="144"/>
      <c r="C191" s="145" t="s">
        <v>270</v>
      </c>
      <c r="D191" s="145" t="s">
        <v>149</v>
      </c>
      <c r="E191" s="146" t="s">
        <v>271</v>
      </c>
      <c r="F191" s="147" t="s">
        <v>272</v>
      </c>
      <c r="G191" s="148" t="s">
        <v>273</v>
      </c>
      <c r="H191" s="149">
        <v>10</v>
      </c>
      <c r="I191" s="150">
        <v>150</v>
      </c>
      <c r="J191" s="151">
        <f>ROUND(I191*H191,0)</f>
        <v>1500</v>
      </c>
      <c r="K191" s="147" t="s">
        <v>153</v>
      </c>
      <c r="L191" s="33"/>
      <c r="M191" s="152" t="s">
        <v>1</v>
      </c>
      <c r="N191" s="153" t="s">
        <v>41</v>
      </c>
      <c r="O191" s="58"/>
      <c r="P191" s="154">
        <f>O191*H191</f>
        <v>0</v>
      </c>
      <c r="Q191" s="154">
        <v>0</v>
      </c>
      <c r="R191" s="154">
        <f>Q191*H191</f>
        <v>0</v>
      </c>
      <c r="S191" s="154">
        <v>0.01933</v>
      </c>
      <c r="T191" s="155">
        <f>S191*H191</f>
        <v>0.1933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186</v>
      </c>
      <c r="AT191" s="156" t="s">
        <v>149</v>
      </c>
      <c r="AU191" s="156" t="s">
        <v>84</v>
      </c>
      <c r="AY191" s="17" t="s">
        <v>146</v>
      </c>
      <c r="BE191" s="157">
        <f>IF(N191="základní",J191,0)</f>
        <v>1500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</v>
      </c>
      <c r="BK191" s="157">
        <f>ROUND(I191*H191,0)</f>
        <v>1500</v>
      </c>
      <c r="BL191" s="17" t="s">
        <v>186</v>
      </c>
      <c r="BM191" s="156" t="s">
        <v>274</v>
      </c>
    </row>
    <row r="192" spans="1:65" s="2" customFormat="1" ht="24.2" customHeight="1">
      <c r="A192" s="32"/>
      <c r="B192" s="144"/>
      <c r="C192" s="145" t="s">
        <v>215</v>
      </c>
      <c r="D192" s="145" t="s">
        <v>149</v>
      </c>
      <c r="E192" s="146" t="s">
        <v>275</v>
      </c>
      <c r="F192" s="147" t="s">
        <v>276</v>
      </c>
      <c r="G192" s="148" t="s">
        <v>273</v>
      </c>
      <c r="H192" s="149">
        <v>11</v>
      </c>
      <c r="I192" s="150">
        <v>10000</v>
      </c>
      <c r="J192" s="151">
        <f>ROUND(I192*H192,0)</f>
        <v>110000</v>
      </c>
      <c r="K192" s="147" t="s">
        <v>153</v>
      </c>
      <c r="L192" s="33"/>
      <c r="M192" s="152" t="s">
        <v>1</v>
      </c>
      <c r="N192" s="153" t="s">
        <v>41</v>
      </c>
      <c r="O192" s="58"/>
      <c r="P192" s="154">
        <f>O192*H192</f>
        <v>0</v>
      </c>
      <c r="Q192" s="154">
        <v>0.0169688363</v>
      </c>
      <c r="R192" s="154">
        <f>Q192*H192</f>
        <v>0.18665719930000002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186</v>
      </c>
      <c r="AT192" s="156" t="s">
        <v>149</v>
      </c>
      <c r="AU192" s="156" t="s">
        <v>84</v>
      </c>
      <c r="AY192" s="17" t="s">
        <v>146</v>
      </c>
      <c r="BE192" s="157">
        <f>IF(N192="základní",J192,0)</f>
        <v>110000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</v>
      </c>
      <c r="BK192" s="157">
        <f>ROUND(I192*H192,0)</f>
        <v>110000</v>
      </c>
      <c r="BL192" s="17" t="s">
        <v>186</v>
      </c>
      <c r="BM192" s="156" t="s">
        <v>277</v>
      </c>
    </row>
    <row r="193" spans="2:51" s="13" customFormat="1" ht="12">
      <c r="B193" s="158"/>
      <c r="D193" s="159" t="s">
        <v>156</v>
      </c>
      <c r="E193" s="160" t="s">
        <v>1</v>
      </c>
      <c r="F193" s="161" t="s">
        <v>278</v>
      </c>
      <c r="H193" s="162">
        <v>4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156</v>
      </c>
      <c r="AU193" s="160" t="s">
        <v>84</v>
      </c>
      <c r="AV193" s="13" t="s">
        <v>84</v>
      </c>
      <c r="AW193" s="13" t="s">
        <v>32</v>
      </c>
      <c r="AX193" s="13" t="s">
        <v>76</v>
      </c>
      <c r="AY193" s="160" t="s">
        <v>146</v>
      </c>
    </row>
    <row r="194" spans="2:51" s="13" customFormat="1" ht="12">
      <c r="B194" s="158"/>
      <c r="D194" s="159" t="s">
        <v>156</v>
      </c>
      <c r="E194" s="160" t="s">
        <v>1</v>
      </c>
      <c r="F194" s="161" t="s">
        <v>279</v>
      </c>
      <c r="H194" s="162">
        <v>1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156</v>
      </c>
      <c r="AU194" s="160" t="s">
        <v>84</v>
      </c>
      <c r="AV194" s="13" t="s">
        <v>84</v>
      </c>
      <c r="AW194" s="13" t="s">
        <v>32</v>
      </c>
      <c r="AX194" s="13" t="s">
        <v>76</v>
      </c>
      <c r="AY194" s="160" t="s">
        <v>146</v>
      </c>
    </row>
    <row r="195" spans="2:51" s="13" customFormat="1" ht="12">
      <c r="B195" s="158"/>
      <c r="D195" s="159" t="s">
        <v>156</v>
      </c>
      <c r="E195" s="160" t="s">
        <v>1</v>
      </c>
      <c r="F195" s="161" t="s">
        <v>280</v>
      </c>
      <c r="H195" s="162">
        <v>3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156</v>
      </c>
      <c r="AU195" s="160" t="s">
        <v>84</v>
      </c>
      <c r="AV195" s="13" t="s">
        <v>84</v>
      </c>
      <c r="AW195" s="13" t="s">
        <v>32</v>
      </c>
      <c r="AX195" s="13" t="s">
        <v>76</v>
      </c>
      <c r="AY195" s="160" t="s">
        <v>146</v>
      </c>
    </row>
    <row r="196" spans="2:51" s="13" customFormat="1" ht="12">
      <c r="B196" s="158"/>
      <c r="D196" s="159" t="s">
        <v>156</v>
      </c>
      <c r="E196" s="160" t="s">
        <v>1</v>
      </c>
      <c r="F196" s="161" t="s">
        <v>281</v>
      </c>
      <c r="H196" s="162">
        <v>1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156</v>
      </c>
      <c r="AU196" s="160" t="s">
        <v>84</v>
      </c>
      <c r="AV196" s="13" t="s">
        <v>84</v>
      </c>
      <c r="AW196" s="13" t="s">
        <v>32</v>
      </c>
      <c r="AX196" s="13" t="s">
        <v>76</v>
      </c>
      <c r="AY196" s="160" t="s">
        <v>146</v>
      </c>
    </row>
    <row r="197" spans="2:51" s="13" customFormat="1" ht="12">
      <c r="B197" s="158"/>
      <c r="D197" s="159" t="s">
        <v>156</v>
      </c>
      <c r="E197" s="160" t="s">
        <v>1</v>
      </c>
      <c r="F197" s="161" t="s">
        <v>282</v>
      </c>
      <c r="H197" s="162">
        <v>1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156</v>
      </c>
      <c r="AU197" s="160" t="s">
        <v>84</v>
      </c>
      <c r="AV197" s="13" t="s">
        <v>84</v>
      </c>
      <c r="AW197" s="13" t="s">
        <v>32</v>
      </c>
      <c r="AX197" s="13" t="s">
        <v>76</v>
      </c>
      <c r="AY197" s="160" t="s">
        <v>146</v>
      </c>
    </row>
    <row r="198" spans="2:51" s="13" customFormat="1" ht="12">
      <c r="B198" s="158"/>
      <c r="D198" s="159" t="s">
        <v>156</v>
      </c>
      <c r="E198" s="160" t="s">
        <v>1</v>
      </c>
      <c r="F198" s="161" t="s">
        <v>283</v>
      </c>
      <c r="H198" s="162">
        <v>1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156</v>
      </c>
      <c r="AU198" s="160" t="s">
        <v>84</v>
      </c>
      <c r="AV198" s="13" t="s">
        <v>84</v>
      </c>
      <c r="AW198" s="13" t="s">
        <v>32</v>
      </c>
      <c r="AX198" s="13" t="s">
        <v>76</v>
      </c>
      <c r="AY198" s="160" t="s">
        <v>146</v>
      </c>
    </row>
    <row r="199" spans="2:51" s="14" customFormat="1" ht="12">
      <c r="B199" s="167"/>
      <c r="D199" s="159" t="s">
        <v>156</v>
      </c>
      <c r="E199" s="168" t="s">
        <v>1</v>
      </c>
      <c r="F199" s="169" t="s">
        <v>179</v>
      </c>
      <c r="H199" s="170">
        <v>11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156</v>
      </c>
      <c r="AU199" s="168" t="s">
        <v>84</v>
      </c>
      <c r="AV199" s="14" t="s">
        <v>147</v>
      </c>
      <c r="AW199" s="14" t="s">
        <v>32</v>
      </c>
      <c r="AX199" s="14" t="s">
        <v>8</v>
      </c>
      <c r="AY199" s="168" t="s">
        <v>146</v>
      </c>
    </row>
    <row r="200" spans="1:65" s="2" customFormat="1" ht="24.2" customHeight="1">
      <c r="A200" s="32"/>
      <c r="B200" s="144"/>
      <c r="C200" s="175" t="s">
        <v>284</v>
      </c>
      <c r="D200" s="175" t="s">
        <v>235</v>
      </c>
      <c r="E200" s="176" t="s">
        <v>285</v>
      </c>
      <c r="F200" s="177" t="s">
        <v>286</v>
      </c>
      <c r="G200" s="178" t="s">
        <v>259</v>
      </c>
      <c r="H200" s="179">
        <v>11</v>
      </c>
      <c r="I200" s="180">
        <v>3200</v>
      </c>
      <c r="J200" s="181">
        <f>ROUND(I200*H200,0)</f>
        <v>35200</v>
      </c>
      <c r="K200" s="177" t="s">
        <v>1</v>
      </c>
      <c r="L200" s="182"/>
      <c r="M200" s="183" t="s">
        <v>1</v>
      </c>
      <c r="N200" s="184" t="s">
        <v>41</v>
      </c>
      <c r="O200" s="58"/>
      <c r="P200" s="154">
        <f>O200*H200</f>
        <v>0</v>
      </c>
      <c r="Q200" s="154">
        <v>0.001</v>
      </c>
      <c r="R200" s="154">
        <f>Q200*H200</f>
        <v>0.011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238</v>
      </c>
      <c r="AT200" s="156" t="s">
        <v>235</v>
      </c>
      <c r="AU200" s="156" t="s">
        <v>84</v>
      </c>
      <c r="AY200" s="17" t="s">
        <v>146</v>
      </c>
      <c r="BE200" s="157">
        <f>IF(N200="základní",J200,0)</f>
        <v>35200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</v>
      </c>
      <c r="BK200" s="157">
        <f>ROUND(I200*H200,0)</f>
        <v>35200</v>
      </c>
      <c r="BL200" s="17" t="s">
        <v>186</v>
      </c>
      <c r="BM200" s="156" t="s">
        <v>287</v>
      </c>
    </row>
    <row r="201" spans="1:65" s="2" customFormat="1" ht="24.2" customHeight="1">
      <c r="A201" s="32"/>
      <c r="B201" s="144"/>
      <c r="C201" s="145" t="s">
        <v>218</v>
      </c>
      <c r="D201" s="145" t="s">
        <v>149</v>
      </c>
      <c r="E201" s="146" t="s">
        <v>288</v>
      </c>
      <c r="F201" s="147" t="s">
        <v>289</v>
      </c>
      <c r="G201" s="148" t="s">
        <v>273</v>
      </c>
      <c r="H201" s="149">
        <v>5</v>
      </c>
      <c r="I201" s="150">
        <v>10500</v>
      </c>
      <c r="J201" s="151">
        <f>ROUND(I201*H201,0)</f>
        <v>52500</v>
      </c>
      <c r="K201" s="147" t="s">
        <v>153</v>
      </c>
      <c r="L201" s="33"/>
      <c r="M201" s="152" t="s">
        <v>1</v>
      </c>
      <c r="N201" s="153" t="s">
        <v>41</v>
      </c>
      <c r="O201" s="58"/>
      <c r="P201" s="154">
        <f>O201*H201</f>
        <v>0</v>
      </c>
      <c r="Q201" s="154">
        <v>0.0180793132</v>
      </c>
      <c r="R201" s="154">
        <f>Q201*H201</f>
        <v>0.090396566</v>
      </c>
      <c r="S201" s="154">
        <v>0</v>
      </c>
      <c r="T201" s="155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186</v>
      </c>
      <c r="AT201" s="156" t="s">
        <v>149</v>
      </c>
      <c r="AU201" s="156" t="s">
        <v>84</v>
      </c>
      <c r="AY201" s="17" t="s">
        <v>146</v>
      </c>
      <c r="BE201" s="157">
        <f>IF(N201="základní",J201,0)</f>
        <v>52500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</v>
      </c>
      <c r="BK201" s="157">
        <f>ROUND(I201*H201,0)</f>
        <v>52500</v>
      </c>
      <c r="BL201" s="17" t="s">
        <v>186</v>
      </c>
      <c r="BM201" s="156" t="s">
        <v>290</v>
      </c>
    </row>
    <row r="202" spans="2:51" s="13" customFormat="1" ht="12">
      <c r="B202" s="158"/>
      <c r="D202" s="159" t="s">
        <v>156</v>
      </c>
      <c r="E202" s="160" t="s">
        <v>1</v>
      </c>
      <c r="F202" s="161" t="s">
        <v>291</v>
      </c>
      <c r="H202" s="162">
        <v>4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156</v>
      </c>
      <c r="AU202" s="160" t="s">
        <v>84</v>
      </c>
      <c r="AV202" s="13" t="s">
        <v>84</v>
      </c>
      <c r="AW202" s="13" t="s">
        <v>32</v>
      </c>
      <c r="AX202" s="13" t="s">
        <v>76</v>
      </c>
      <c r="AY202" s="160" t="s">
        <v>146</v>
      </c>
    </row>
    <row r="203" spans="2:51" s="13" customFormat="1" ht="12">
      <c r="B203" s="158"/>
      <c r="D203" s="159" t="s">
        <v>156</v>
      </c>
      <c r="E203" s="160" t="s">
        <v>1</v>
      </c>
      <c r="F203" s="161" t="s">
        <v>292</v>
      </c>
      <c r="H203" s="162">
        <v>1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156</v>
      </c>
      <c r="AU203" s="160" t="s">
        <v>84</v>
      </c>
      <c r="AV203" s="13" t="s">
        <v>84</v>
      </c>
      <c r="AW203" s="13" t="s">
        <v>32</v>
      </c>
      <c r="AX203" s="13" t="s">
        <v>76</v>
      </c>
      <c r="AY203" s="160" t="s">
        <v>146</v>
      </c>
    </row>
    <row r="204" spans="2:51" s="14" customFormat="1" ht="12">
      <c r="B204" s="167"/>
      <c r="D204" s="159" t="s">
        <v>156</v>
      </c>
      <c r="E204" s="168" t="s">
        <v>1</v>
      </c>
      <c r="F204" s="169" t="s">
        <v>179</v>
      </c>
      <c r="H204" s="170">
        <v>5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156</v>
      </c>
      <c r="AU204" s="168" t="s">
        <v>84</v>
      </c>
      <c r="AV204" s="14" t="s">
        <v>147</v>
      </c>
      <c r="AW204" s="14" t="s">
        <v>32</v>
      </c>
      <c r="AX204" s="14" t="s">
        <v>8</v>
      </c>
      <c r="AY204" s="168" t="s">
        <v>146</v>
      </c>
    </row>
    <row r="205" spans="1:65" s="2" customFormat="1" ht="24.2" customHeight="1">
      <c r="A205" s="32"/>
      <c r="B205" s="144"/>
      <c r="C205" s="145" t="s">
        <v>293</v>
      </c>
      <c r="D205" s="145" t="s">
        <v>149</v>
      </c>
      <c r="E205" s="146" t="s">
        <v>294</v>
      </c>
      <c r="F205" s="147" t="s">
        <v>295</v>
      </c>
      <c r="G205" s="148" t="s">
        <v>273</v>
      </c>
      <c r="H205" s="149">
        <v>5</v>
      </c>
      <c r="I205" s="150">
        <v>200</v>
      </c>
      <c r="J205" s="151">
        <f>ROUND(I205*H205,0)</f>
        <v>1000</v>
      </c>
      <c r="K205" s="147" t="s">
        <v>153</v>
      </c>
      <c r="L205" s="33"/>
      <c r="M205" s="152" t="s">
        <v>1</v>
      </c>
      <c r="N205" s="153" t="s">
        <v>41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0.0172</v>
      </c>
      <c r="T205" s="155">
        <f>S205*H205</f>
        <v>0.086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186</v>
      </c>
      <c r="AT205" s="156" t="s">
        <v>149</v>
      </c>
      <c r="AU205" s="156" t="s">
        <v>84</v>
      </c>
      <c r="AY205" s="17" t="s">
        <v>146</v>
      </c>
      <c r="BE205" s="157">
        <f>IF(N205="základní",J205,0)</f>
        <v>1000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</v>
      </c>
      <c r="BK205" s="157">
        <f>ROUND(I205*H205,0)</f>
        <v>1000</v>
      </c>
      <c r="BL205" s="17" t="s">
        <v>186</v>
      </c>
      <c r="BM205" s="156" t="s">
        <v>296</v>
      </c>
    </row>
    <row r="206" spans="1:65" s="2" customFormat="1" ht="16.5" customHeight="1">
      <c r="A206" s="32"/>
      <c r="B206" s="144"/>
      <c r="C206" s="145" t="s">
        <v>238</v>
      </c>
      <c r="D206" s="145" t="s">
        <v>149</v>
      </c>
      <c r="E206" s="146" t="s">
        <v>297</v>
      </c>
      <c r="F206" s="147" t="s">
        <v>298</v>
      </c>
      <c r="G206" s="148" t="s">
        <v>273</v>
      </c>
      <c r="H206" s="149">
        <v>11</v>
      </c>
      <c r="I206" s="150">
        <v>120</v>
      </c>
      <c r="J206" s="151">
        <f>ROUND(I206*H206,0)</f>
        <v>1320</v>
      </c>
      <c r="K206" s="147" t="s">
        <v>153</v>
      </c>
      <c r="L206" s="33"/>
      <c r="M206" s="152" t="s">
        <v>1</v>
      </c>
      <c r="N206" s="153" t="s">
        <v>41</v>
      </c>
      <c r="O206" s="58"/>
      <c r="P206" s="154">
        <f>O206*H206</f>
        <v>0</v>
      </c>
      <c r="Q206" s="154">
        <v>0</v>
      </c>
      <c r="R206" s="154">
        <f>Q206*H206</f>
        <v>0</v>
      </c>
      <c r="S206" s="154">
        <v>0.01946</v>
      </c>
      <c r="T206" s="155">
        <f>S206*H206</f>
        <v>0.21406000000000003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186</v>
      </c>
      <c r="AT206" s="156" t="s">
        <v>149</v>
      </c>
      <c r="AU206" s="156" t="s">
        <v>84</v>
      </c>
      <c r="AY206" s="17" t="s">
        <v>146</v>
      </c>
      <c r="BE206" s="157">
        <f>IF(N206="základní",J206,0)</f>
        <v>1320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</v>
      </c>
      <c r="BK206" s="157">
        <f>ROUND(I206*H206,0)</f>
        <v>1320</v>
      </c>
      <c r="BL206" s="17" t="s">
        <v>186</v>
      </c>
      <c r="BM206" s="156" t="s">
        <v>299</v>
      </c>
    </row>
    <row r="207" spans="1:65" s="2" customFormat="1" ht="24.2" customHeight="1">
      <c r="A207" s="32"/>
      <c r="B207" s="144"/>
      <c r="C207" s="145" t="s">
        <v>300</v>
      </c>
      <c r="D207" s="145" t="s">
        <v>149</v>
      </c>
      <c r="E207" s="146" t="s">
        <v>301</v>
      </c>
      <c r="F207" s="147" t="s">
        <v>302</v>
      </c>
      <c r="G207" s="148" t="s">
        <v>273</v>
      </c>
      <c r="H207" s="149">
        <v>3</v>
      </c>
      <c r="I207" s="150">
        <v>2150</v>
      </c>
      <c r="J207" s="151">
        <f>ROUND(I207*H207,0)</f>
        <v>6450</v>
      </c>
      <c r="K207" s="147" t="s">
        <v>153</v>
      </c>
      <c r="L207" s="33"/>
      <c r="M207" s="152" t="s">
        <v>1</v>
      </c>
      <c r="N207" s="153" t="s">
        <v>41</v>
      </c>
      <c r="O207" s="58"/>
      <c r="P207" s="154">
        <f>O207*H207</f>
        <v>0</v>
      </c>
      <c r="Q207" s="154">
        <v>0.0164692765</v>
      </c>
      <c r="R207" s="154">
        <f>Q207*H207</f>
        <v>0.0494078295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186</v>
      </c>
      <c r="AT207" s="156" t="s">
        <v>149</v>
      </c>
      <c r="AU207" s="156" t="s">
        <v>84</v>
      </c>
      <c r="AY207" s="17" t="s">
        <v>146</v>
      </c>
      <c r="BE207" s="157">
        <f>IF(N207="základní",J207,0)</f>
        <v>6450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</v>
      </c>
      <c r="BK207" s="157">
        <f>ROUND(I207*H207,0)</f>
        <v>6450</v>
      </c>
      <c r="BL207" s="17" t="s">
        <v>186</v>
      </c>
      <c r="BM207" s="156" t="s">
        <v>303</v>
      </c>
    </row>
    <row r="208" spans="2:51" s="13" customFormat="1" ht="12">
      <c r="B208" s="158"/>
      <c r="D208" s="159" t="s">
        <v>156</v>
      </c>
      <c r="E208" s="160" t="s">
        <v>1</v>
      </c>
      <c r="F208" s="161" t="s">
        <v>304</v>
      </c>
      <c r="H208" s="162">
        <v>1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156</v>
      </c>
      <c r="AU208" s="160" t="s">
        <v>84</v>
      </c>
      <c r="AV208" s="13" t="s">
        <v>84</v>
      </c>
      <c r="AW208" s="13" t="s">
        <v>32</v>
      </c>
      <c r="AX208" s="13" t="s">
        <v>76</v>
      </c>
      <c r="AY208" s="160" t="s">
        <v>146</v>
      </c>
    </row>
    <row r="209" spans="2:51" s="13" customFormat="1" ht="12">
      <c r="B209" s="158"/>
      <c r="D209" s="159" t="s">
        <v>156</v>
      </c>
      <c r="E209" s="160" t="s">
        <v>1</v>
      </c>
      <c r="F209" s="161" t="s">
        <v>305</v>
      </c>
      <c r="H209" s="162">
        <v>1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156</v>
      </c>
      <c r="AU209" s="160" t="s">
        <v>84</v>
      </c>
      <c r="AV209" s="13" t="s">
        <v>84</v>
      </c>
      <c r="AW209" s="13" t="s">
        <v>32</v>
      </c>
      <c r="AX209" s="13" t="s">
        <v>76</v>
      </c>
      <c r="AY209" s="160" t="s">
        <v>146</v>
      </c>
    </row>
    <row r="210" spans="2:51" s="13" customFormat="1" ht="12">
      <c r="B210" s="158"/>
      <c r="D210" s="159" t="s">
        <v>156</v>
      </c>
      <c r="E210" s="160" t="s">
        <v>1</v>
      </c>
      <c r="F210" s="161" t="s">
        <v>306</v>
      </c>
      <c r="H210" s="162">
        <v>1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156</v>
      </c>
      <c r="AU210" s="160" t="s">
        <v>84</v>
      </c>
      <c r="AV210" s="13" t="s">
        <v>84</v>
      </c>
      <c r="AW210" s="13" t="s">
        <v>32</v>
      </c>
      <c r="AX210" s="13" t="s">
        <v>76</v>
      </c>
      <c r="AY210" s="160" t="s">
        <v>146</v>
      </c>
    </row>
    <row r="211" spans="2:51" s="14" customFormat="1" ht="12">
      <c r="B211" s="167"/>
      <c r="D211" s="159" t="s">
        <v>156</v>
      </c>
      <c r="E211" s="168" t="s">
        <v>1</v>
      </c>
      <c r="F211" s="169" t="s">
        <v>179</v>
      </c>
      <c r="H211" s="170">
        <v>3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156</v>
      </c>
      <c r="AU211" s="168" t="s">
        <v>84</v>
      </c>
      <c r="AV211" s="14" t="s">
        <v>147</v>
      </c>
      <c r="AW211" s="14" t="s">
        <v>32</v>
      </c>
      <c r="AX211" s="14" t="s">
        <v>8</v>
      </c>
      <c r="AY211" s="168" t="s">
        <v>146</v>
      </c>
    </row>
    <row r="212" spans="1:65" s="2" customFormat="1" ht="24.2" customHeight="1">
      <c r="A212" s="32"/>
      <c r="B212" s="144"/>
      <c r="C212" s="145" t="s">
        <v>307</v>
      </c>
      <c r="D212" s="145" t="s">
        <v>149</v>
      </c>
      <c r="E212" s="146" t="s">
        <v>308</v>
      </c>
      <c r="F212" s="147" t="s">
        <v>309</v>
      </c>
      <c r="G212" s="148" t="s">
        <v>273</v>
      </c>
      <c r="H212" s="149">
        <v>2</v>
      </c>
      <c r="I212" s="150">
        <v>2790</v>
      </c>
      <c r="J212" s="151">
        <f>ROUND(I212*H212,0)</f>
        <v>5580</v>
      </c>
      <c r="K212" s="147" t="s">
        <v>153</v>
      </c>
      <c r="L212" s="33"/>
      <c r="M212" s="152" t="s">
        <v>1</v>
      </c>
      <c r="N212" s="153" t="s">
        <v>41</v>
      </c>
      <c r="O212" s="58"/>
      <c r="P212" s="154">
        <f>O212*H212</f>
        <v>0</v>
      </c>
      <c r="Q212" s="154">
        <v>0.0192092765</v>
      </c>
      <c r="R212" s="154">
        <f>Q212*H212</f>
        <v>0.038418553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186</v>
      </c>
      <c r="AT212" s="156" t="s">
        <v>149</v>
      </c>
      <c r="AU212" s="156" t="s">
        <v>84</v>
      </c>
      <c r="AY212" s="17" t="s">
        <v>146</v>
      </c>
      <c r="BE212" s="157">
        <f>IF(N212="základní",J212,0)</f>
        <v>5580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</v>
      </c>
      <c r="BK212" s="157">
        <f>ROUND(I212*H212,0)</f>
        <v>5580</v>
      </c>
      <c r="BL212" s="17" t="s">
        <v>186</v>
      </c>
      <c r="BM212" s="156" t="s">
        <v>310</v>
      </c>
    </row>
    <row r="213" spans="2:51" s="13" customFormat="1" ht="12">
      <c r="B213" s="158"/>
      <c r="D213" s="159" t="s">
        <v>156</v>
      </c>
      <c r="E213" s="160" t="s">
        <v>1</v>
      </c>
      <c r="F213" s="161" t="s">
        <v>311</v>
      </c>
      <c r="H213" s="162">
        <v>1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156</v>
      </c>
      <c r="AU213" s="160" t="s">
        <v>84</v>
      </c>
      <c r="AV213" s="13" t="s">
        <v>84</v>
      </c>
      <c r="AW213" s="13" t="s">
        <v>32</v>
      </c>
      <c r="AX213" s="13" t="s">
        <v>76</v>
      </c>
      <c r="AY213" s="160" t="s">
        <v>146</v>
      </c>
    </row>
    <row r="214" spans="2:51" s="13" customFormat="1" ht="12">
      <c r="B214" s="158"/>
      <c r="D214" s="159" t="s">
        <v>156</v>
      </c>
      <c r="E214" s="160" t="s">
        <v>1</v>
      </c>
      <c r="F214" s="161" t="s">
        <v>312</v>
      </c>
      <c r="H214" s="162">
        <v>1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156</v>
      </c>
      <c r="AU214" s="160" t="s">
        <v>84</v>
      </c>
      <c r="AV214" s="13" t="s">
        <v>84</v>
      </c>
      <c r="AW214" s="13" t="s">
        <v>32</v>
      </c>
      <c r="AX214" s="13" t="s">
        <v>76</v>
      </c>
      <c r="AY214" s="160" t="s">
        <v>146</v>
      </c>
    </row>
    <row r="215" spans="2:51" s="14" customFormat="1" ht="12">
      <c r="B215" s="167"/>
      <c r="D215" s="159" t="s">
        <v>156</v>
      </c>
      <c r="E215" s="168" t="s">
        <v>1</v>
      </c>
      <c r="F215" s="169" t="s">
        <v>179</v>
      </c>
      <c r="H215" s="170">
        <v>2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8" t="s">
        <v>156</v>
      </c>
      <c r="AU215" s="168" t="s">
        <v>84</v>
      </c>
      <c r="AV215" s="14" t="s">
        <v>147</v>
      </c>
      <c r="AW215" s="14" t="s">
        <v>32</v>
      </c>
      <c r="AX215" s="14" t="s">
        <v>8</v>
      </c>
      <c r="AY215" s="168" t="s">
        <v>146</v>
      </c>
    </row>
    <row r="216" spans="1:65" s="2" customFormat="1" ht="24.2" customHeight="1">
      <c r="A216" s="32"/>
      <c r="B216" s="144"/>
      <c r="C216" s="145" t="s">
        <v>313</v>
      </c>
      <c r="D216" s="145" t="s">
        <v>149</v>
      </c>
      <c r="E216" s="146" t="s">
        <v>314</v>
      </c>
      <c r="F216" s="147" t="s">
        <v>315</v>
      </c>
      <c r="G216" s="148" t="s">
        <v>273</v>
      </c>
      <c r="H216" s="149">
        <v>3</v>
      </c>
      <c r="I216" s="150">
        <v>21567</v>
      </c>
      <c r="J216" s="151">
        <f>ROUND(I216*H216,0)</f>
        <v>64701</v>
      </c>
      <c r="K216" s="147" t="s">
        <v>1</v>
      </c>
      <c r="L216" s="33"/>
      <c r="M216" s="152" t="s">
        <v>1</v>
      </c>
      <c r="N216" s="153" t="s">
        <v>41</v>
      </c>
      <c r="O216" s="58"/>
      <c r="P216" s="154">
        <f>O216*H216</f>
        <v>0</v>
      </c>
      <c r="Q216" s="154">
        <v>0.0517285897</v>
      </c>
      <c r="R216" s="154">
        <f>Q216*H216</f>
        <v>0.1551857691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186</v>
      </c>
      <c r="AT216" s="156" t="s">
        <v>149</v>
      </c>
      <c r="AU216" s="156" t="s">
        <v>84</v>
      </c>
      <c r="AY216" s="17" t="s">
        <v>146</v>
      </c>
      <c r="BE216" s="157">
        <f>IF(N216="základní",J216,0)</f>
        <v>64701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</v>
      </c>
      <c r="BK216" s="157">
        <f>ROUND(I216*H216,0)</f>
        <v>64701</v>
      </c>
      <c r="BL216" s="17" t="s">
        <v>186</v>
      </c>
      <c r="BM216" s="156" t="s">
        <v>316</v>
      </c>
    </row>
    <row r="217" spans="2:51" s="13" customFormat="1" ht="12">
      <c r="B217" s="158"/>
      <c r="D217" s="159" t="s">
        <v>156</v>
      </c>
      <c r="E217" s="160" t="s">
        <v>1</v>
      </c>
      <c r="F217" s="161" t="s">
        <v>317</v>
      </c>
      <c r="H217" s="162">
        <v>2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156</v>
      </c>
      <c r="AU217" s="160" t="s">
        <v>84</v>
      </c>
      <c r="AV217" s="13" t="s">
        <v>84</v>
      </c>
      <c r="AW217" s="13" t="s">
        <v>32</v>
      </c>
      <c r="AX217" s="13" t="s">
        <v>76</v>
      </c>
      <c r="AY217" s="160" t="s">
        <v>146</v>
      </c>
    </row>
    <row r="218" spans="2:51" s="13" customFormat="1" ht="12">
      <c r="B218" s="158"/>
      <c r="D218" s="159" t="s">
        <v>156</v>
      </c>
      <c r="E218" s="160" t="s">
        <v>1</v>
      </c>
      <c r="F218" s="161" t="s">
        <v>318</v>
      </c>
      <c r="H218" s="162">
        <v>1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156</v>
      </c>
      <c r="AU218" s="160" t="s">
        <v>84</v>
      </c>
      <c r="AV218" s="13" t="s">
        <v>84</v>
      </c>
      <c r="AW218" s="13" t="s">
        <v>32</v>
      </c>
      <c r="AX218" s="13" t="s">
        <v>76</v>
      </c>
      <c r="AY218" s="160" t="s">
        <v>146</v>
      </c>
    </row>
    <row r="219" spans="2:51" s="14" customFormat="1" ht="12">
      <c r="B219" s="167"/>
      <c r="D219" s="159" t="s">
        <v>156</v>
      </c>
      <c r="E219" s="168" t="s">
        <v>1</v>
      </c>
      <c r="F219" s="169" t="s">
        <v>179</v>
      </c>
      <c r="H219" s="170">
        <v>3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156</v>
      </c>
      <c r="AU219" s="168" t="s">
        <v>84</v>
      </c>
      <c r="AV219" s="14" t="s">
        <v>147</v>
      </c>
      <c r="AW219" s="14" t="s">
        <v>32</v>
      </c>
      <c r="AX219" s="14" t="s">
        <v>8</v>
      </c>
      <c r="AY219" s="168" t="s">
        <v>146</v>
      </c>
    </row>
    <row r="220" spans="1:65" s="2" customFormat="1" ht="16.5" customHeight="1">
      <c r="A220" s="32"/>
      <c r="B220" s="144"/>
      <c r="C220" s="145" t="s">
        <v>260</v>
      </c>
      <c r="D220" s="145" t="s">
        <v>149</v>
      </c>
      <c r="E220" s="146" t="s">
        <v>319</v>
      </c>
      <c r="F220" s="147" t="s">
        <v>320</v>
      </c>
      <c r="G220" s="148" t="s">
        <v>273</v>
      </c>
      <c r="H220" s="149">
        <v>3</v>
      </c>
      <c r="I220" s="150">
        <v>150</v>
      </c>
      <c r="J220" s="151">
        <f>ROUND(I220*H220,0)</f>
        <v>450</v>
      </c>
      <c r="K220" s="147" t="s">
        <v>153</v>
      </c>
      <c r="L220" s="33"/>
      <c r="M220" s="152" t="s">
        <v>1</v>
      </c>
      <c r="N220" s="153" t="s">
        <v>41</v>
      </c>
      <c r="O220" s="58"/>
      <c r="P220" s="154">
        <f>O220*H220</f>
        <v>0</v>
      </c>
      <c r="Q220" s="154">
        <v>0</v>
      </c>
      <c r="R220" s="154">
        <f>Q220*H220</f>
        <v>0</v>
      </c>
      <c r="S220" s="154">
        <v>0.0176</v>
      </c>
      <c r="T220" s="155">
        <f>S220*H220</f>
        <v>0.0528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186</v>
      </c>
      <c r="AT220" s="156" t="s">
        <v>149</v>
      </c>
      <c r="AU220" s="156" t="s">
        <v>84</v>
      </c>
      <c r="AY220" s="17" t="s">
        <v>146</v>
      </c>
      <c r="BE220" s="157">
        <f>IF(N220="základní",J220,0)</f>
        <v>450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</v>
      </c>
      <c r="BK220" s="157">
        <f>ROUND(I220*H220,0)</f>
        <v>450</v>
      </c>
      <c r="BL220" s="17" t="s">
        <v>186</v>
      </c>
      <c r="BM220" s="156" t="s">
        <v>321</v>
      </c>
    </row>
    <row r="221" spans="1:65" s="2" customFormat="1" ht="24.2" customHeight="1">
      <c r="A221" s="32"/>
      <c r="B221" s="144"/>
      <c r="C221" s="145" t="s">
        <v>322</v>
      </c>
      <c r="D221" s="145" t="s">
        <v>149</v>
      </c>
      <c r="E221" s="146" t="s">
        <v>323</v>
      </c>
      <c r="F221" s="147" t="s">
        <v>324</v>
      </c>
      <c r="G221" s="148" t="s">
        <v>273</v>
      </c>
      <c r="H221" s="149">
        <v>2</v>
      </c>
      <c r="I221" s="150">
        <v>2800</v>
      </c>
      <c r="J221" s="151">
        <f>ROUND(I221*H221,0)</f>
        <v>5600</v>
      </c>
      <c r="K221" s="147" t="s">
        <v>153</v>
      </c>
      <c r="L221" s="33"/>
      <c r="M221" s="152" t="s">
        <v>1</v>
      </c>
      <c r="N221" s="153" t="s">
        <v>41</v>
      </c>
      <c r="O221" s="58"/>
      <c r="P221" s="154">
        <f>O221*H221</f>
        <v>0</v>
      </c>
      <c r="Q221" s="154">
        <v>0.0168888363</v>
      </c>
      <c r="R221" s="154">
        <f>Q221*H221</f>
        <v>0.0337776726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186</v>
      </c>
      <c r="AT221" s="156" t="s">
        <v>149</v>
      </c>
      <c r="AU221" s="156" t="s">
        <v>84</v>
      </c>
      <c r="AY221" s="17" t="s">
        <v>146</v>
      </c>
      <c r="BE221" s="157">
        <f>IF(N221="základní",J221,0)</f>
        <v>5600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</v>
      </c>
      <c r="BK221" s="157">
        <f>ROUND(I221*H221,0)</f>
        <v>5600</v>
      </c>
      <c r="BL221" s="17" t="s">
        <v>186</v>
      </c>
      <c r="BM221" s="156" t="s">
        <v>325</v>
      </c>
    </row>
    <row r="222" spans="2:51" s="13" customFormat="1" ht="12">
      <c r="B222" s="158"/>
      <c r="D222" s="159" t="s">
        <v>156</v>
      </c>
      <c r="E222" s="160" t="s">
        <v>1</v>
      </c>
      <c r="F222" s="161" t="s">
        <v>326</v>
      </c>
      <c r="H222" s="162">
        <v>1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156</v>
      </c>
      <c r="AU222" s="160" t="s">
        <v>84</v>
      </c>
      <c r="AV222" s="13" t="s">
        <v>84</v>
      </c>
      <c r="AW222" s="13" t="s">
        <v>32</v>
      </c>
      <c r="AX222" s="13" t="s">
        <v>76</v>
      </c>
      <c r="AY222" s="160" t="s">
        <v>146</v>
      </c>
    </row>
    <row r="223" spans="2:51" s="13" customFormat="1" ht="12">
      <c r="B223" s="158"/>
      <c r="D223" s="159" t="s">
        <v>156</v>
      </c>
      <c r="E223" s="160" t="s">
        <v>1</v>
      </c>
      <c r="F223" s="161" t="s">
        <v>327</v>
      </c>
      <c r="H223" s="162">
        <v>1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156</v>
      </c>
      <c r="AU223" s="160" t="s">
        <v>84</v>
      </c>
      <c r="AV223" s="13" t="s">
        <v>84</v>
      </c>
      <c r="AW223" s="13" t="s">
        <v>32</v>
      </c>
      <c r="AX223" s="13" t="s">
        <v>76</v>
      </c>
      <c r="AY223" s="160" t="s">
        <v>146</v>
      </c>
    </row>
    <row r="224" spans="2:51" s="14" customFormat="1" ht="12">
      <c r="B224" s="167"/>
      <c r="D224" s="159" t="s">
        <v>156</v>
      </c>
      <c r="E224" s="168" t="s">
        <v>1</v>
      </c>
      <c r="F224" s="169" t="s">
        <v>179</v>
      </c>
      <c r="H224" s="170">
        <v>2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156</v>
      </c>
      <c r="AU224" s="168" t="s">
        <v>84</v>
      </c>
      <c r="AV224" s="14" t="s">
        <v>147</v>
      </c>
      <c r="AW224" s="14" t="s">
        <v>32</v>
      </c>
      <c r="AX224" s="14" t="s">
        <v>8</v>
      </c>
      <c r="AY224" s="168" t="s">
        <v>146</v>
      </c>
    </row>
    <row r="225" spans="1:65" s="2" customFormat="1" ht="24.2" customHeight="1">
      <c r="A225" s="32"/>
      <c r="B225" s="144"/>
      <c r="C225" s="145" t="s">
        <v>328</v>
      </c>
      <c r="D225" s="145" t="s">
        <v>149</v>
      </c>
      <c r="E225" s="146" t="s">
        <v>329</v>
      </c>
      <c r="F225" s="147" t="s">
        <v>330</v>
      </c>
      <c r="G225" s="148" t="s">
        <v>273</v>
      </c>
      <c r="H225" s="149">
        <v>9</v>
      </c>
      <c r="I225" s="150">
        <v>1400</v>
      </c>
      <c r="J225" s="151">
        <f>ROUND(I225*H225,0)</f>
        <v>12600</v>
      </c>
      <c r="K225" s="147" t="s">
        <v>1</v>
      </c>
      <c r="L225" s="33"/>
      <c r="M225" s="152" t="s">
        <v>1</v>
      </c>
      <c r="N225" s="153" t="s">
        <v>41</v>
      </c>
      <c r="O225" s="58"/>
      <c r="P225" s="154">
        <f>O225*H225</f>
        <v>0</v>
      </c>
      <c r="Q225" s="154">
        <v>0.0005182</v>
      </c>
      <c r="R225" s="154">
        <f>Q225*H225</f>
        <v>0.0046638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186</v>
      </c>
      <c r="AT225" s="156" t="s">
        <v>149</v>
      </c>
      <c r="AU225" s="156" t="s">
        <v>84</v>
      </c>
      <c r="AY225" s="17" t="s">
        <v>146</v>
      </c>
      <c r="BE225" s="157">
        <f>IF(N225="základní",J225,0)</f>
        <v>12600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</v>
      </c>
      <c r="BK225" s="157">
        <f>ROUND(I225*H225,0)</f>
        <v>12600</v>
      </c>
      <c r="BL225" s="17" t="s">
        <v>186</v>
      </c>
      <c r="BM225" s="156" t="s">
        <v>331</v>
      </c>
    </row>
    <row r="226" spans="2:51" s="13" customFormat="1" ht="12">
      <c r="B226" s="158"/>
      <c r="D226" s="159" t="s">
        <v>156</v>
      </c>
      <c r="E226" s="160" t="s">
        <v>1</v>
      </c>
      <c r="F226" s="161" t="s">
        <v>332</v>
      </c>
      <c r="H226" s="162">
        <v>4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156</v>
      </c>
      <c r="AU226" s="160" t="s">
        <v>84</v>
      </c>
      <c r="AV226" s="13" t="s">
        <v>84</v>
      </c>
      <c r="AW226" s="13" t="s">
        <v>32</v>
      </c>
      <c r="AX226" s="13" t="s">
        <v>76</v>
      </c>
      <c r="AY226" s="160" t="s">
        <v>146</v>
      </c>
    </row>
    <row r="227" spans="2:51" s="13" customFormat="1" ht="12">
      <c r="B227" s="158"/>
      <c r="D227" s="159" t="s">
        <v>156</v>
      </c>
      <c r="E227" s="160" t="s">
        <v>1</v>
      </c>
      <c r="F227" s="161" t="s">
        <v>333</v>
      </c>
      <c r="H227" s="162">
        <v>2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156</v>
      </c>
      <c r="AU227" s="160" t="s">
        <v>84</v>
      </c>
      <c r="AV227" s="13" t="s">
        <v>84</v>
      </c>
      <c r="AW227" s="13" t="s">
        <v>32</v>
      </c>
      <c r="AX227" s="13" t="s">
        <v>76</v>
      </c>
      <c r="AY227" s="160" t="s">
        <v>146</v>
      </c>
    </row>
    <row r="228" spans="2:51" s="13" customFormat="1" ht="12">
      <c r="B228" s="158"/>
      <c r="D228" s="159" t="s">
        <v>156</v>
      </c>
      <c r="E228" s="160" t="s">
        <v>1</v>
      </c>
      <c r="F228" s="161" t="s">
        <v>304</v>
      </c>
      <c r="H228" s="162">
        <v>1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156</v>
      </c>
      <c r="AU228" s="160" t="s">
        <v>84</v>
      </c>
      <c r="AV228" s="13" t="s">
        <v>84</v>
      </c>
      <c r="AW228" s="13" t="s">
        <v>32</v>
      </c>
      <c r="AX228" s="13" t="s">
        <v>76</v>
      </c>
      <c r="AY228" s="160" t="s">
        <v>146</v>
      </c>
    </row>
    <row r="229" spans="2:51" s="13" customFormat="1" ht="12">
      <c r="B229" s="158"/>
      <c r="D229" s="159" t="s">
        <v>156</v>
      </c>
      <c r="E229" s="160" t="s">
        <v>1</v>
      </c>
      <c r="F229" s="161" t="s">
        <v>305</v>
      </c>
      <c r="H229" s="162">
        <v>1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156</v>
      </c>
      <c r="AU229" s="160" t="s">
        <v>84</v>
      </c>
      <c r="AV229" s="13" t="s">
        <v>84</v>
      </c>
      <c r="AW229" s="13" t="s">
        <v>32</v>
      </c>
      <c r="AX229" s="13" t="s">
        <v>76</v>
      </c>
      <c r="AY229" s="160" t="s">
        <v>146</v>
      </c>
    </row>
    <row r="230" spans="2:51" s="13" customFormat="1" ht="12">
      <c r="B230" s="158"/>
      <c r="D230" s="159" t="s">
        <v>156</v>
      </c>
      <c r="E230" s="160" t="s">
        <v>1</v>
      </c>
      <c r="F230" s="161" t="s">
        <v>306</v>
      </c>
      <c r="H230" s="162">
        <v>1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156</v>
      </c>
      <c r="AU230" s="160" t="s">
        <v>84</v>
      </c>
      <c r="AV230" s="13" t="s">
        <v>84</v>
      </c>
      <c r="AW230" s="13" t="s">
        <v>32</v>
      </c>
      <c r="AX230" s="13" t="s">
        <v>76</v>
      </c>
      <c r="AY230" s="160" t="s">
        <v>146</v>
      </c>
    </row>
    <row r="231" spans="2:51" s="14" customFormat="1" ht="12">
      <c r="B231" s="167"/>
      <c r="D231" s="159" t="s">
        <v>156</v>
      </c>
      <c r="E231" s="168" t="s">
        <v>1</v>
      </c>
      <c r="F231" s="169" t="s">
        <v>179</v>
      </c>
      <c r="H231" s="170">
        <v>9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156</v>
      </c>
      <c r="AU231" s="168" t="s">
        <v>84</v>
      </c>
      <c r="AV231" s="14" t="s">
        <v>147</v>
      </c>
      <c r="AW231" s="14" t="s">
        <v>32</v>
      </c>
      <c r="AX231" s="14" t="s">
        <v>8</v>
      </c>
      <c r="AY231" s="168" t="s">
        <v>146</v>
      </c>
    </row>
    <row r="232" spans="1:65" s="2" customFormat="1" ht="24.2" customHeight="1">
      <c r="A232" s="32"/>
      <c r="B232" s="144"/>
      <c r="C232" s="145" t="s">
        <v>334</v>
      </c>
      <c r="D232" s="145" t="s">
        <v>149</v>
      </c>
      <c r="E232" s="146" t="s">
        <v>335</v>
      </c>
      <c r="F232" s="147" t="s">
        <v>336</v>
      </c>
      <c r="G232" s="148" t="s">
        <v>273</v>
      </c>
      <c r="H232" s="149">
        <v>2</v>
      </c>
      <c r="I232" s="150">
        <v>2200</v>
      </c>
      <c r="J232" s="151">
        <f>ROUND(I232*H232,0)</f>
        <v>4400</v>
      </c>
      <c r="K232" s="147" t="s">
        <v>1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0.0005182</v>
      </c>
      <c r="R232" s="154">
        <f>Q232*H232</f>
        <v>0.0010364</v>
      </c>
      <c r="S232" s="154">
        <v>0</v>
      </c>
      <c r="T232" s="15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186</v>
      </c>
      <c r="AT232" s="156" t="s">
        <v>149</v>
      </c>
      <c r="AU232" s="156" t="s">
        <v>84</v>
      </c>
      <c r="AY232" s="17" t="s">
        <v>146</v>
      </c>
      <c r="BE232" s="157">
        <f>IF(N232="základní",J232,0)</f>
        <v>4400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</v>
      </c>
      <c r="BK232" s="157">
        <f>ROUND(I232*H232,0)</f>
        <v>4400</v>
      </c>
      <c r="BL232" s="17" t="s">
        <v>186</v>
      </c>
      <c r="BM232" s="156" t="s">
        <v>337</v>
      </c>
    </row>
    <row r="233" spans="2:51" s="13" customFormat="1" ht="12">
      <c r="B233" s="158"/>
      <c r="D233" s="159" t="s">
        <v>156</v>
      </c>
      <c r="E233" s="160" t="s">
        <v>1</v>
      </c>
      <c r="F233" s="161" t="s">
        <v>338</v>
      </c>
      <c r="H233" s="162">
        <v>1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156</v>
      </c>
      <c r="AU233" s="160" t="s">
        <v>84</v>
      </c>
      <c r="AV233" s="13" t="s">
        <v>84</v>
      </c>
      <c r="AW233" s="13" t="s">
        <v>32</v>
      </c>
      <c r="AX233" s="13" t="s">
        <v>76</v>
      </c>
      <c r="AY233" s="160" t="s">
        <v>146</v>
      </c>
    </row>
    <row r="234" spans="2:51" s="13" customFormat="1" ht="12">
      <c r="B234" s="158"/>
      <c r="D234" s="159" t="s">
        <v>156</v>
      </c>
      <c r="E234" s="160" t="s">
        <v>1</v>
      </c>
      <c r="F234" s="161" t="s">
        <v>339</v>
      </c>
      <c r="H234" s="162">
        <v>1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156</v>
      </c>
      <c r="AU234" s="160" t="s">
        <v>84</v>
      </c>
      <c r="AV234" s="13" t="s">
        <v>84</v>
      </c>
      <c r="AW234" s="13" t="s">
        <v>32</v>
      </c>
      <c r="AX234" s="13" t="s">
        <v>76</v>
      </c>
      <c r="AY234" s="160" t="s">
        <v>146</v>
      </c>
    </row>
    <row r="235" spans="2:51" s="14" customFormat="1" ht="12">
      <c r="B235" s="167"/>
      <c r="D235" s="159" t="s">
        <v>156</v>
      </c>
      <c r="E235" s="168" t="s">
        <v>1</v>
      </c>
      <c r="F235" s="169" t="s">
        <v>179</v>
      </c>
      <c r="H235" s="170">
        <v>2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156</v>
      </c>
      <c r="AU235" s="168" t="s">
        <v>84</v>
      </c>
      <c r="AV235" s="14" t="s">
        <v>147</v>
      </c>
      <c r="AW235" s="14" t="s">
        <v>32</v>
      </c>
      <c r="AX235" s="14" t="s">
        <v>8</v>
      </c>
      <c r="AY235" s="168" t="s">
        <v>146</v>
      </c>
    </row>
    <row r="236" spans="1:65" s="2" customFormat="1" ht="24.2" customHeight="1">
      <c r="A236" s="32"/>
      <c r="B236" s="144"/>
      <c r="C236" s="145" t="s">
        <v>264</v>
      </c>
      <c r="D236" s="145" t="s">
        <v>149</v>
      </c>
      <c r="E236" s="146" t="s">
        <v>340</v>
      </c>
      <c r="F236" s="147" t="s">
        <v>341</v>
      </c>
      <c r="G236" s="148" t="s">
        <v>273</v>
      </c>
      <c r="H236" s="149">
        <v>9</v>
      </c>
      <c r="I236" s="150">
        <v>800</v>
      </c>
      <c r="J236" s="151">
        <f>ROUND(I236*H236,0)</f>
        <v>7200</v>
      </c>
      <c r="K236" s="147" t="s">
        <v>153</v>
      </c>
      <c r="L236" s="33"/>
      <c r="M236" s="152" t="s">
        <v>1</v>
      </c>
      <c r="N236" s="153" t="s">
        <v>41</v>
      </c>
      <c r="O236" s="58"/>
      <c r="P236" s="154">
        <f>O236*H236</f>
        <v>0</v>
      </c>
      <c r="Q236" s="154">
        <v>0.0005182</v>
      </c>
      <c r="R236" s="154">
        <f>Q236*H236</f>
        <v>0.0046638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186</v>
      </c>
      <c r="AT236" s="156" t="s">
        <v>149</v>
      </c>
      <c r="AU236" s="156" t="s">
        <v>84</v>
      </c>
      <c r="AY236" s="17" t="s">
        <v>146</v>
      </c>
      <c r="BE236" s="157">
        <f>IF(N236="základní",J236,0)</f>
        <v>7200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</v>
      </c>
      <c r="BK236" s="157">
        <f>ROUND(I236*H236,0)</f>
        <v>7200</v>
      </c>
      <c r="BL236" s="17" t="s">
        <v>186</v>
      </c>
      <c r="BM236" s="156" t="s">
        <v>342</v>
      </c>
    </row>
    <row r="237" spans="2:51" s="13" customFormat="1" ht="12">
      <c r="B237" s="158"/>
      <c r="D237" s="159" t="s">
        <v>156</v>
      </c>
      <c r="E237" s="160" t="s">
        <v>1</v>
      </c>
      <c r="F237" s="161" t="s">
        <v>332</v>
      </c>
      <c r="H237" s="162">
        <v>4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156</v>
      </c>
      <c r="AU237" s="160" t="s">
        <v>84</v>
      </c>
      <c r="AV237" s="13" t="s">
        <v>84</v>
      </c>
      <c r="AW237" s="13" t="s">
        <v>32</v>
      </c>
      <c r="AX237" s="13" t="s">
        <v>76</v>
      </c>
      <c r="AY237" s="160" t="s">
        <v>146</v>
      </c>
    </row>
    <row r="238" spans="2:51" s="13" customFormat="1" ht="12">
      <c r="B238" s="158"/>
      <c r="D238" s="159" t="s">
        <v>156</v>
      </c>
      <c r="E238" s="160" t="s">
        <v>1</v>
      </c>
      <c r="F238" s="161" t="s">
        <v>333</v>
      </c>
      <c r="H238" s="162">
        <v>2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156</v>
      </c>
      <c r="AU238" s="160" t="s">
        <v>84</v>
      </c>
      <c r="AV238" s="13" t="s">
        <v>84</v>
      </c>
      <c r="AW238" s="13" t="s">
        <v>32</v>
      </c>
      <c r="AX238" s="13" t="s">
        <v>76</v>
      </c>
      <c r="AY238" s="160" t="s">
        <v>146</v>
      </c>
    </row>
    <row r="239" spans="2:51" s="13" customFormat="1" ht="12">
      <c r="B239" s="158"/>
      <c r="D239" s="159" t="s">
        <v>156</v>
      </c>
      <c r="E239" s="160" t="s">
        <v>1</v>
      </c>
      <c r="F239" s="161" t="s">
        <v>304</v>
      </c>
      <c r="H239" s="162">
        <v>1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156</v>
      </c>
      <c r="AU239" s="160" t="s">
        <v>84</v>
      </c>
      <c r="AV239" s="13" t="s">
        <v>84</v>
      </c>
      <c r="AW239" s="13" t="s">
        <v>32</v>
      </c>
      <c r="AX239" s="13" t="s">
        <v>76</v>
      </c>
      <c r="AY239" s="160" t="s">
        <v>146</v>
      </c>
    </row>
    <row r="240" spans="2:51" s="13" customFormat="1" ht="12">
      <c r="B240" s="158"/>
      <c r="D240" s="159" t="s">
        <v>156</v>
      </c>
      <c r="E240" s="160" t="s">
        <v>1</v>
      </c>
      <c r="F240" s="161" t="s">
        <v>305</v>
      </c>
      <c r="H240" s="162">
        <v>1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156</v>
      </c>
      <c r="AU240" s="160" t="s">
        <v>84</v>
      </c>
      <c r="AV240" s="13" t="s">
        <v>84</v>
      </c>
      <c r="AW240" s="13" t="s">
        <v>32</v>
      </c>
      <c r="AX240" s="13" t="s">
        <v>76</v>
      </c>
      <c r="AY240" s="160" t="s">
        <v>146</v>
      </c>
    </row>
    <row r="241" spans="2:51" s="13" customFormat="1" ht="12">
      <c r="B241" s="158"/>
      <c r="D241" s="159" t="s">
        <v>156</v>
      </c>
      <c r="E241" s="160" t="s">
        <v>1</v>
      </c>
      <c r="F241" s="161" t="s">
        <v>306</v>
      </c>
      <c r="H241" s="162">
        <v>1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156</v>
      </c>
      <c r="AU241" s="160" t="s">
        <v>84</v>
      </c>
      <c r="AV241" s="13" t="s">
        <v>84</v>
      </c>
      <c r="AW241" s="13" t="s">
        <v>32</v>
      </c>
      <c r="AX241" s="13" t="s">
        <v>76</v>
      </c>
      <c r="AY241" s="160" t="s">
        <v>146</v>
      </c>
    </row>
    <row r="242" spans="2:51" s="14" customFormat="1" ht="12">
      <c r="B242" s="167"/>
      <c r="D242" s="159" t="s">
        <v>156</v>
      </c>
      <c r="E242" s="168" t="s">
        <v>1</v>
      </c>
      <c r="F242" s="169" t="s">
        <v>179</v>
      </c>
      <c r="H242" s="170">
        <v>9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8" t="s">
        <v>156</v>
      </c>
      <c r="AU242" s="168" t="s">
        <v>84</v>
      </c>
      <c r="AV242" s="14" t="s">
        <v>147</v>
      </c>
      <c r="AW242" s="14" t="s">
        <v>32</v>
      </c>
      <c r="AX242" s="14" t="s">
        <v>8</v>
      </c>
      <c r="AY242" s="168" t="s">
        <v>146</v>
      </c>
    </row>
    <row r="243" spans="1:65" s="2" customFormat="1" ht="24.2" customHeight="1">
      <c r="A243" s="32"/>
      <c r="B243" s="144"/>
      <c r="C243" s="145" t="s">
        <v>343</v>
      </c>
      <c r="D243" s="145" t="s">
        <v>149</v>
      </c>
      <c r="E243" s="146" t="s">
        <v>344</v>
      </c>
      <c r="F243" s="147" t="s">
        <v>345</v>
      </c>
      <c r="G243" s="148" t="s">
        <v>273</v>
      </c>
      <c r="H243" s="149">
        <v>2</v>
      </c>
      <c r="I243" s="150">
        <v>1900</v>
      </c>
      <c r="J243" s="151">
        <f>ROUND(I243*H243,0)</f>
        <v>3800</v>
      </c>
      <c r="K243" s="147" t="s">
        <v>1</v>
      </c>
      <c r="L243" s="33"/>
      <c r="M243" s="152" t="s">
        <v>1</v>
      </c>
      <c r="N243" s="153" t="s">
        <v>41</v>
      </c>
      <c r="O243" s="58"/>
      <c r="P243" s="154">
        <f>O243*H243</f>
        <v>0</v>
      </c>
      <c r="Q243" s="154">
        <v>0.0013</v>
      </c>
      <c r="R243" s="154">
        <f>Q243*H243</f>
        <v>0.0026</v>
      </c>
      <c r="S243" s="154">
        <v>0</v>
      </c>
      <c r="T243" s="15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186</v>
      </c>
      <c r="AT243" s="156" t="s">
        <v>149</v>
      </c>
      <c r="AU243" s="156" t="s">
        <v>84</v>
      </c>
      <c r="AY243" s="17" t="s">
        <v>146</v>
      </c>
      <c r="BE243" s="157">
        <f>IF(N243="základní",J243,0)</f>
        <v>3800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</v>
      </c>
      <c r="BK243" s="157">
        <f>ROUND(I243*H243,0)</f>
        <v>3800</v>
      </c>
      <c r="BL243" s="17" t="s">
        <v>186</v>
      </c>
      <c r="BM243" s="156" t="s">
        <v>346</v>
      </c>
    </row>
    <row r="244" spans="2:51" s="13" customFormat="1" ht="12">
      <c r="B244" s="158"/>
      <c r="D244" s="159" t="s">
        <v>156</v>
      </c>
      <c r="E244" s="160" t="s">
        <v>1</v>
      </c>
      <c r="F244" s="161" t="s">
        <v>338</v>
      </c>
      <c r="H244" s="162">
        <v>1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156</v>
      </c>
      <c r="AU244" s="160" t="s">
        <v>84</v>
      </c>
      <c r="AV244" s="13" t="s">
        <v>84</v>
      </c>
      <c r="AW244" s="13" t="s">
        <v>32</v>
      </c>
      <c r="AX244" s="13" t="s">
        <v>76</v>
      </c>
      <c r="AY244" s="160" t="s">
        <v>146</v>
      </c>
    </row>
    <row r="245" spans="2:51" s="13" customFormat="1" ht="12">
      <c r="B245" s="158"/>
      <c r="D245" s="159" t="s">
        <v>156</v>
      </c>
      <c r="E245" s="160" t="s">
        <v>1</v>
      </c>
      <c r="F245" s="161" t="s">
        <v>339</v>
      </c>
      <c r="H245" s="162">
        <v>1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156</v>
      </c>
      <c r="AU245" s="160" t="s">
        <v>84</v>
      </c>
      <c r="AV245" s="13" t="s">
        <v>84</v>
      </c>
      <c r="AW245" s="13" t="s">
        <v>32</v>
      </c>
      <c r="AX245" s="13" t="s">
        <v>76</v>
      </c>
      <c r="AY245" s="160" t="s">
        <v>146</v>
      </c>
    </row>
    <row r="246" spans="2:51" s="14" customFormat="1" ht="12">
      <c r="B246" s="167"/>
      <c r="D246" s="159" t="s">
        <v>156</v>
      </c>
      <c r="E246" s="168" t="s">
        <v>1</v>
      </c>
      <c r="F246" s="169" t="s">
        <v>179</v>
      </c>
      <c r="H246" s="170">
        <v>2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8" t="s">
        <v>156</v>
      </c>
      <c r="AU246" s="168" t="s">
        <v>84</v>
      </c>
      <c r="AV246" s="14" t="s">
        <v>147</v>
      </c>
      <c r="AW246" s="14" t="s">
        <v>32</v>
      </c>
      <c r="AX246" s="14" t="s">
        <v>8</v>
      </c>
      <c r="AY246" s="168" t="s">
        <v>146</v>
      </c>
    </row>
    <row r="247" spans="1:65" s="2" customFormat="1" ht="24.2" customHeight="1">
      <c r="A247" s="32"/>
      <c r="B247" s="144"/>
      <c r="C247" s="145" t="s">
        <v>267</v>
      </c>
      <c r="D247" s="145" t="s">
        <v>149</v>
      </c>
      <c r="E247" s="146" t="s">
        <v>347</v>
      </c>
      <c r="F247" s="147" t="s">
        <v>348</v>
      </c>
      <c r="G247" s="148" t="s">
        <v>273</v>
      </c>
      <c r="H247" s="149">
        <v>4</v>
      </c>
      <c r="I247" s="150">
        <v>2400</v>
      </c>
      <c r="J247" s="151">
        <f>ROUND(I247*H247,0)</f>
        <v>9600</v>
      </c>
      <c r="K247" s="147" t="s">
        <v>1</v>
      </c>
      <c r="L247" s="33"/>
      <c r="M247" s="152" t="s">
        <v>1</v>
      </c>
      <c r="N247" s="153" t="s">
        <v>41</v>
      </c>
      <c r="O247" s="58"/>
      <c r="P247" s="154">
        <f>O247*H247</f>
        <v>0</v>
      </c>
      <c r="Q247" s="154">
        <v>0.00085</v>
      </c>
      <c r="R247" s="154">
        <f>Q247*H247</f>
        <v>0.0034</v>
      </c>
      <c r="S247" s="154">
        <v>0</v>
      </c>
      <c r="T247" s="155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186</v>
      </c>
      <c r="AT247" s="156" t="s">
        <v>149</v>
      </c>
      <c r="AU247" s="156" t="s">
        <v>84</v>
      </c>
      <c r="AY247" s="17" t="s">
        <v>146</v>
      </c>
      <c r="BE247" s="157">
        <f>IF(N247="základní",J247,0)</f>
        <v>9600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</v>
      </c>
      <c r="BK247" s="157">
        <f>ROUND(I247*H247,0)</f>
        <v>9600</v>
      </c>
      <c r="BL247" s="17" t="s">
        <v>186</v>
      </c>
      <c r="BM247" s="156" t="s">
        <v>349</v>
      </c>
    </row>
    <row r="248" spans="2:51" s="13" customFormat="1" ht="12">
      <c r="B248" s="158"/>
      <c r="D248" s="159" t="s">
        <v>156</v>
      </c>
      <c r="E248" s="160" t="s">
        <v>1</v>
      </c>
      <c r="F248" s="161" t="s">
        <v>350</v>
      </c>
      <c r="H248" s="162">
        <v>2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156</v>
      </c>
      <c r="AU248" s="160" t="s">
        <v>84</v>
      </c>
      <c r="AV248" s="13" t="s">
        <v>84</v>
      </c>
      <c r="AW248" s="13" t="s">
        <v>32</v>
      </c>
      <c r="AX248" s="13" t="s">
        <v>76</v>
      </c>
      <c r="AY248" s="160" t="s">
        <v>146</v>
      </c>
    </row>
    <row r="249" spans="2:51" s="13" customFormat="1" ht="12">
      <c r="B249" s="158"/>
      <c r="D249" s="159" t="s">
        <v>156</v>
      </c>
      <c r="E249" s="160" t="s">
        <v>1</v>
      </c>
      <c r="F249" s="161" t="s">
        <v>351</v>
      </c>
      <c r="H249" s="162">
        <v>2</v>
      </c>
      <c r="I249" s="163"/>
      <c r="L249" s="158"/>
      <c r="M249" s="164"/>
      <c r="N249" s="165"/>
      <c r="O249" s="165"/>
      <c r="P249" s="165"/>
      <c r="Q249" s="165"/>
      <c r="R249" s="165"/>
      <c r="S249" s="165"/>
      <c r="T249" s="166"/>
      <c r="AT249" s="160" t="s">
        <v>156</v>
      </c>
      <c r="AU249" s="160" t="s">
        <v>84</v>
      </c>
      <c r="AV249" s="13" t="s">
        <v>84</v>
      </c>
      <c r="AW249" s="13" t="s">
        <v>32</v>
      </c>
      <c r="AX249" s="13" t="s">
        <v>76</v>
      </c>
      <c r="AY249" s="160" t="s">
        <v>146</v>
      </c>
    </row>
    <row r="250" spans="2:51" s="14" customFormat="1" ht="12">
      <c r="B250" s="167"/>
      <c r="D250" s="159" t="s">
        <v>156</v>
      </c>
      <c r="E250" s="168" t="s">
        <v>1</v>
      </c>
      <c r="F250" s="169" t="s">
        <v>179</v>
      </c>
      <c r="H250" s="170">
        <v>4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156</v>
      </c>
      <c r="AU250" s="168" t="s">
        <v>84</v>
      </c>
      <c r="AV250" s="14" t="s">
        <v>147</v>
      </c>
      <c r="AW250" s="14" t="s">
        <v>32</v>
      </c>
      <c r="AX250" s="14" t="s">
        <v>8</v>
      </c>
      <c r="AY250" s="168" t="s">
        <v>146</v>
      </c>
    </row>
    <row r="251" spans="1:65" s="2" customFormat="1" ht="24.2" customHeight="1">
      <c r="A251" s="32"/>
      <c r="B251" s="144"/>
      <c r="C251" s="145" t="s">
        <v>352</v>
      </c>
      <c r="D251" s="145" t="s">
        <v>149</v>
      </c>
      <c r="E251" s="146" t="s">
        <v>353</v>
      </c>
      <c r="F251" s="147" t="s">
        <v>354</v>
      </c>
      <c r="G251" s="148" t="s">
        <v>273</v>
      </c>
      <c r="H251" s="149">
        <v>11</v>
      </c>
      <c r="I251" s="150">
        <v>1700</v>
      </c>
      <c r="J251" s="151">
        <f>ROUND(I251*H251,0)</f>
        <v>18700</v>
      </c>
      <c r="K251" s="147" t="s">
        <v>153</v>
      </c>
      <c r="L251" s="33"/>
      <c r="M251" s="152" t="s">
        <v>1</v>
      </c>
      <c r="N251" s="153" t="s">
        <v>41</v>
      </c>
      <c r="O251" s="58"/>
      <c r="P251" s="154">
        <f>O251*H251</f>
        <v>0</v>
      </c>
      <c r="Q251" s="154">
        <v>0.0005182</v>
      </c>
      <c r="R251" s="154">
        <f>Q251*H251</f>
        <v>0.0057002</v>
      </c>
      <c r="S251" s="154">
        <v>0</v>
      </c>
      <c r="T251" s="155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6" t="s">
        <v>186</v>
      </c>
      <c r="AT251" s="156" t="s">
        <v>149</v>
      </c>
      <c r="AU251" s="156" t="s">
        <v>84</v>
      </c>
      <c r="AY251" s="17" t="s">
        <v>146</v>
      </c>
      <c r="BE251" s="157">
        <f>IF(N251="základní",J251,0)</f>
        <v>18700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</v>
      </c>
      <c r="BK251" s="157">
        <f>ROUND(I251*H251,0)</f>
        <v>18700</v>
      </c>
      <c r="BL251" s="17" t="s">
        <v>186</v>
      </c>
      <c r="BM251" s="156" t="s">
        <v>355</v>
      </c>
    </row>
    <row r="252" spans="2:51" s="13" customFormat="1" ht="12">
      <c r="B252" s="158"/>
      <c r="D252" s="159" t="s">
        <v>156</v>
      </c>
      <c r="E252" s="160" t="s">
        <v>1</v>
      </c>
      <c r="F252" s="161" t="s">
        <v>278</v>
      </c>
      <c r="H252" s="162">
        <v>4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156</v>
      </c>
      <c r="AU252" s="160" t="s">
        <v>84</v>
      </c>
      <c r="AV252" s="13" t="s">
        <v>84</v>
      </c>
      <c r="AW252" s="13" t="s">
        <v>32</v>
      </c>
      <c r="AX252" s="13" t="s">
        <v>76</v>
      </c>
      <c r="AY252" s="160" t="s">
        <v>146</v>
      </c>
    </row>
    <row r="253" spans="2:51" s="13" customFormat="1" ht="12">
      <c r="B253" s="158"/>
      <c r="D253" s="159" t="s">
        <v>156</v>
      </c>
      <c r="E253" s="160" t="s">
        <v>1</v>
      </c>
      <c r="F253" s="161" t="s">
        <v>279</v>
      </c>
      <c r="H253" s="162">
        <v>1</v>
      </c>
      <c r="I253" s="163"/>
      <c r="L253" s="158"/>
      <c r="M253" s="164"/>
      <c r="N253" s="165"/>
      <c r="O253" s="165"/>
      <c r="P253" s="165"/>
      <c r="Q253" s="165"/>
      <c r="R253" s="165"/>
      <c r="S253" s="165"/>
      <c r="T253" s="166"/>
      <c r="AT253" s="160" t="s">
        <v>156</v>
      </c>
      <c r="AU253" s="160" t="s">
        <v>84</v>
      </c>
      <c r="AV253" s="13" t="s">
        <v>84</v>
      </c>
      <c r="AW253" s="13" t="s">
        <v>32</v>
      </c>
      <c r="AX253" s="13" t="s">
        <v>76</v>
      </c>
      <c r="AY253" s="160" t="s">
        <v>146</v>
      </c>
    </row>
    <row r="254" spans="2:51" s="13" customFormat="1" ht="12">
      <c r="B254" s="158"/>
      <c r="D254" s="159" t="s">
        <v>156</v>
      </c>
      <c r="E254" s="160" t="s">
        <v>1</v>
      </c>
      <c r="F254" s="161" t="s">
        <v>280</v>
      </c>
      <c r="H254" s="162">
        <v>3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156</v>
      </c>
      <c r="AU254" s="160" t="s">
        <v>84</v>
      </c>
      <c r="AV254" s="13" t="s">
        <v>84</v>
      </c>
      <c r="AW254" s="13" t="s">
        <v>32</v>
      </c>
      <c r="AX254" s="13" t="s">
        <v>76</v>
      </c>
      <c r="AY254" s="160" t="s">
        <v>146</v>
      </c>
    </row>
    <row r="255" spans="2:51" s="13" customFormat="1" ht="12">
      <c r="B255" s="158"/>
      <c r="D255" s="159" t="s">
        <v>156</v>
      </c>
      <c r="E255" s="160" t="s">
        <v>1</v>
      </c>
      <c r="F255" s="161" t="s">
        <v>281</v>
      </c>
      <c r="H255" s="162">
        <v>1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156</v>
      </c>
      <c r="AU255" s="160" t="s">
        <v>84</v>
      </c>
      <c r="AV255" s="13" t="s">
        <v>84</v>
      </c>
      <c r="AW255" s="13" t="s">
        <v>32</v>
      </c>
      <c r="AX255" s="13" t="s">
        <v>76</v>
      </c>
      <c r="AY255" s="160" t="s">
        <v>146</v>
      </c>
    </row>
    <row r="256" spans="2:51" s="13" customFormat="1" ht="12">
      <c r="B256" s="158"/>
      <c r="D256" s="159" t="s">
        <v>156</v>
      </c>
      <c r="E256" s="160" t="s">
        <v>1</v>
      </c>
      <c r="F256" s="161" t="s">
        <v>282</v>
      </c>
      <c r="H256" s="162">
        <v>1</v>
      </c>
      <c r="I256" s="163"/>
      <c r="L256" s="158"/>
      <c r="M256" s="164"/>
      <c r="N256" s="165"/>
      <c r="O256" s="165"/>
      <c r="P256" s="165"/>
      <c r="Q256" s="165"/>
      <c r="R256" s="165"/>
      <c r="S256" s="165"/>
      <c r="T256" s="166"/>
      <c r="AT256" s="160" t="s">
        <v>156</v>
      </c>
      <c r="AU256" s="160" t="s">
        <v>84</v>
      </c>
      <c r="AV256" s="13" t="s">
        <v>84</v>
      </c>
      <c r="AW256" s="13" t="s">
        <v>32</v>
      </c>
      <c r="AX256" s="13" t="s">
        <v>76</v>
      </c>
      <c r="AY256" s="160" t="s">
        <v>146</v>
      </c>
    </row>
    <row r="257" spans="2:51" s="13" customFormat="1" ht="12">
      <c r="B257" s="158"/>
      <c r="D257" s="159" t="s">
        <v>156</v>
      </c>
      <c r="E257" s="160" t="s">
        <v>1</v>
      </c>
      <c r="F257" s="161" t="s">
        <v>283</v>
      </c>
      <c r="H257" s="162">
        <v>1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156</v>
      </c>
      <c r="AU257" s="160" t="s">
        <v>84</v>
      </c>
      <c r="AV257" s="13" t="s">
        <v>84</v>
      </c>
      <c r="AW257" s="13" t="s">
        <v>32</v>
      </c>
      <c r="AX257" s="13" t="s">
        <v>76</v>
      </c>
      <c r="AY257" s="160" t="s">
        <v>146</v>
      </c>
    </row>
    <row r="258" spans="2:51" s="14" customFormat="1" ht="12">
      <c r="B258" s="167"/>
      <c r="D258" s="159" t="s">
        <v>156</v>
      </c>
      <c r="E258" s="168" t="s">
        <v>1</v>
      </c>
      <c r="F258" s="169" t="s">
        <v>179</v>
      </c>
      <c r="H258" s="170">
        <v>11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8" t="s">
        <v>156</v>
      </c>
      <c r="AU258" s="168" t="s">
        <v>84</v>
      </c>
      <c r="AV258" s="14" t="s">
        <v>147</v>
      </c>
      <c r="AW258" s="14" t="s">
        <v>32</v>
      </c>
      <c r="AX258" s="14" t="s">
        <v>8</v>
      </c>
      <c r="AY258" s="168" t="s">
        <v>146</v>
      </c>
    </row>
    <row r="259" spans="1:65" s="2" customFormat="1" ht="24.2" customHeight="1">
      <c r="A259" s="32"/>
      <c r="B259" s="144"/>
      <c r="C259" s="145" t="s">
        <v>274</v>
      </c>
      <c r="D259" s="145" t="s">
        <v>149</v>
      </c>
      <c r="E259" s="146" t="s">
        <v>356</v>
      </c>
      <c r="F259" s="147" t="s">
        <v>357</v>
      </c>
      <c r="G259" s="148" t="s">
        <v>273</v>
      </c>
      <c r="H259" s="149">
        <v>2</v>
      </c>
      <c r="I259" s="150">
        <v>1800</v>
      </c>
      <c r="J259" s="151">
        <f>ROUND(I259*H259,0)</f>
        <v>3600</v>
      </c>
      <c r="K259" s="147" t="s">
        <v>153</v>
      </c>
      <c r="L259" s="33"/>
      <c r="M259" s="152" t="s">
        <v>1</v>
      </c>
      <c r="N259" s="153" t="s">
        <v>41</v>
      </c>
      <c r="O259" s="58"/>
      <c r="P259" s="154">
        <f>O259*H259</f>
        <v>0</v>
      </c>
      <c r="Q259" s="154">
        <v>0.0005182</v>
      </c>
      <c r="R259" s="154">
        <f>Q259*H259</f>
        <v>0.0010364</v>
      </c>
      <c r="S259" s="154">
        <v>0</v>
      </c>
      <c r="T259" s="15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186</v>
      </c>
      <c r="AT259" s="156" t="s">
        <v>149</v>
      </c>
      <c r="AU259" s="156" t="s">
        <v>84</v>
      </c>
      <c r="AY259" s="17" t="s">
        <v>146</v>
      </c>
      <c r="BE259" s="157">
        <f>IF(N259="základní",J259,0)</f>
        <v>3600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</v>
      </c>
      <c r="BK259" s="157">
        <f>ROUND(I259*H259,0)</f>
        <v>3600</v>
      </c>
      <c r="BL259" s="17" t="s">
        <v>186</v>
      </c>
      <c r="BM259" s="156" t="s">
        <v>358</v>
      </c>
    </row>
    <row r="260" spans="2:51" s="13" customFormat="1" ht="12">
      <c r="B260" s="158"/>
      <c r="D260" s="159" t="s">
        <v>156</v>
      </c>
      <c r="E260" s="160" t="s">
        <v>1</v>
      </c>
      <c r="F260" s="161" t="s">
        <v>279</v>
      </c>
      <c r="H260" s="162">
        <v>1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156</v>
      </c>
      <c r="AU260" s="160" t="s">
        <v>84</v>
      </c>
      <c r="AV260" s="13" t="s">
        <v>84</v>
      </c>
      <c r="AW260" s="13" t="s">
        <v>32</v>
      </c>
      <c r="AX260" s="13" t="s">
        <v>76</v>
      </c>
      <c r="AY260" s="160" t="s">
        <v>146</v>
      </c>
    </row>
    <row r="261" spans="2:51" s="13" customFormat="1" ht="12">
      <c r="B261" s="158"/>
      <c r="D261" s="159" t="s">
        <v>156</v>
      </c>
      <c r="E261" s="160" t="s">
        <v>1</v>
      </c>
      <c r="F261" s="161" t="s">
        <v>281</v>
      </c>
      <c r="H261" s="162">
        <v>1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156</v>
      </c>
      <c r="AU261" s="160" t="s">
        <v>84</v>
      </c>
      <c r="AV261" s="13" t="s">
        <v>84</v>
      </c>
      <c r="AW261" s="13" t="s">
        <v>32</v>
      </c>
      <c r="AX261" s="13" t="s">
        <v>76</v>
      </c>
      <c r="AY261" s="160" t="s">
        <v>146</v>
      </c>
    </row>
    <row r="262" spans="2:51" s="14" customFormat="1" ht="12">
      <c r="B262" s="167"/>
      <c r="D262" s="159" t="s">
        <v>156</v>
      </c>
      <c r="E262" s="168" t="s">
        <v>1</v>
      </c>
      <c r="F262" s="169" t="s">
        <v>179</v>
      </c>
      <c r="H262" s="170">
        <v>2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156</v>
      </c>
      <c r="AU262" s="168" t="s">
        <v>84</v>
      </c>
      <c r="AV262" s="14" t="s">
        <v>147</v>
      </c>
      <c r="AW262" s="14" t="s">
        <v>32</v>
      </c>
      <c r="AX262" s="14" t="s">
        <v>8</v>
      </c>
      <c r="AY262" s="168" t="s">
        <v>146</v>
      </c>
    </row>
    <row r="263" spans="1:65" s="2" customFormat="1" ht="16.5" customHeight="1">
      <c r="A263" s="32"/>
      <c r="B263" s="144"/>
      <c r="C263" s="175" t="s">
        <v>359</v>
      </c>
      <c r="D263" s="175" t="s">
        <v>235</v>
      </c>
      <c r="E263" s="176" t="s">
        <v>360</v>
      </c>
      <c r="F263" s="177" t="s">
        <v>361</v>
      </c>
      <c r="G263" s="178" t="s">
        <v>259</v>
      </c>
      <c r="H263" s="179">
        <v>9</v>
      </c>
      <c r="I263" s="180">
        <v>5000</v>
      </c>
      <c r="J263" s="181">
        <f>ROUND(I263*H263,0)</f>
        <v>45000</v>
      </c>
      <c r="K263" s="177" t="s">
        <v>1</v>
      </c>
      <c r="L263" s="182"/>
      <c r="M263" s="183" t="s">
        <v>1</v>
      </c>
      <c r="N263" s="184" t="s">
        <v>41</v>
      </c>
      <c r="O263" s="58"/>
      <c r="P263" s="154">
        <f>O263*H263</f>
        <v>0</v>
      </c>
      <c r="Q263" s="154">
        <v>0.0053</v>
      </c>
      <c r="R263" s="154">
        <f>Q263*H263</f>
        <v>0.0477</v>
      </c>
      <c r="S263" s="154">
        <v>0</v>
      </c>
      <c r="T263" s="155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6" t="s">
        <v>238</v>
      </c>
      <c r="AT263" s="156" t="s">
        <v>235</v>
      </c>
      <c r="AU263" s="156" t="s">
        <v>84</v>
      </c>
      <c r="AY263" s="17" t="s">
        <v>146</v>
      </c>
      <c r="BE263" s="157">
        <f>IF(N263="základní",J263,0)</f>
        <v>45000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</v>
      </c>
      <c r="BK263" s="157">
        <f>ROUND(I263*H263,0)</f>
        <v>45000</v>
      </c>
      <c r="BL263" s="17" t="s">
        <v>186</v>
      </c>
      <c r="BM263" s="156" t="s">
        <v>362</v>
      </c>
    </row>
    <row r="264" spans="2:51" s="13" customFormat="1" ht="12">
      <c r="B264" s="158"/>
      <c r="D264" s="159" t="s">
        <v>156</v>
      </c>
      <c r="E264" s="160" t="s">
        <v>1</v>
      </c>
      <c r="F264" s="161" t="s">
        <v>332</v>
      </c>
      <c r="H264" s="162">
        <v>4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156</v>
      </c>
      <c r="AU264" s="160" t="s">
        <v>84</v>
      </c>
      <c r="AV264" s="13" t="s">
        <v>84</v>
      </c>
      <c r="AW264" s="13" t="s">
        <v>32</v>
      </c>
      <c r="AX264" s="13" t="s">
        <v>76</v>
      </c>
      <c r="AY264" s="160" t="s">
        <v>146</v>
      </c>
    </row>
    <row r="265" spans="2:51" s="13" customFormat="1" ht="12">
      <c r="B265" s="158"/>
      <c r="D265" s="159" t="s">
        <v>156</v>
      </c>
      <c r="E265" s="160" t="s">
        <v>1</v>
      </c>
      <c r="F265" s="161" t="s">
        <v>333</v>
      </c>
      <c r="H265" s="162">
        <v>2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156</v>
      </c>
      <c r="AU265" s="160" t="s">
        <v>84</v>
      </c>
      <c r="AV265" s="13" t="s">
        <v>84</v>
      </c>
      <c r="AW265" s="13" t="s">
        <v>32</v>
      </c>
      <c r="AX265" s="13" t="s">
        <v>76</v>
      </c>
      <c r="AY265" s="160" t="s">
        <v>146</v>
      </c>
    </row>
    <row r="266" spans="2:51" s="13" customFormat="1" ht="12">
      <c r="B266" s="158"/>
      <c r="D266" s="159" t="s">
        <v>156</v>
      </c>
      <c r="E266" s="160" t="s">
        <v>1</v>
      </c>
      <c r="F266" s="161" t="s">
        <v>304</v>
      </c>
      <c r="H266" s="162">
        <v>1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156</v>
      </c>
      <c r="AU266" s="160" t="s">
        <v>84</v>
      </c>
      <c r="AV266" s="13" t="s">
        <v>84</v>
      </c>
      <c r="AW266" s="13" t="s">
        <v>32</v>
      </c>
      <c r="AX266" s="13" t="s">
        <v>76</v>
      </c>
      <c r="AY266" s="160" t="s">
        <v>146</v>
      </c>
    </row>
    <row r="267" spans="2:51" s="13" customFormat="1" ht="12">
      <c r="B267" s="158"/>
      <c r="D267" s="159" t="s">
        <v>156</v>
      </c>
      <c r="E267" s="160" t="s">
        <v>1</v>
      </c>
      <c r="F267" s="161" t="s">
        <v>305</v>
      </c>
      <c r="H267" s="162">
        <v>1</v>
      </c>
      <c r="I267" s="163"/>
      <c r="L267" s="158"/>
      <c r="M267" s="164"/>
      <c r="N267" s="165"/>
      <c r="O267" s="165"/>
      <c r="P267" s="165"/>
      <c r="Q267" s="165"/>
      <c r="R267" s="165"/>
      <c r="S267" s="165"/>
      <c r="T267" s="166"/>
      <c r="AT267" s="160" t="s">
        <v>156</v>
      </c>
      <c r="AU267" s="160" t="s">
        <v>84</v>
      </c>
      <c r="AV267" s="13" t="s">
        <v>84</v>
      </c>
      <c r="AW267" s="13" t="s">
        <v>32</v>
      </c>
      <c r="AX267" s="13" t="s">
        <v>76</v>
      </c>
      <c r="AY267" s="160" t="s">
        <v>146</v>
      </c>
    </row>
    <row r="268" spans="2:51" s="13" customFormat="1" ht="12">
      <c r="B268" s="158"/>
      <c r="D268" s="159" t="s">
        <v>156</v>
      </c>
      <c r="E268" s="160" t="s">
        <v>1</v>
      </c>
      <c r="F268" s="161" t="s">
        <v>306</v>
      </c>
      <c r="H268" s="162">
        <v>1</v>
      </c>
      <c r="I268" s="163"/>
      <c r="L268" s="158"/>
      <c r="M268" s="164"/>
      <c r="N268" s="165"/>
      <c r="O268" s="165"/>
      <c r="P268" s="165"/>
      <c r="Q268" s="165"/>
      <c r="R268" s="165"/>
      <c r="S268" s="165"/>
      <c r="T268" s="166"/>
      <c r="AT268" s="160" t="s">
        <v>156</v>
      </c>
      <c r="AU268" s="160" t="s">
        <v>84</v>
      </c>
      <c r="AV268" s="13" t="s">
        <v>84</v>
      </c>
      <c r="AW268" s="13" t="s">
        <v>32</v>
      </c>
      <c r="AX268" s="13" t="s">
        <v>76</v>
      </c>
      <c r="AY268" s="160" t="s">
        <v>146</v>
      </c>
    </row>
    <row r="269" spans="2:51" s="14" customFormat="1" ht="12">
      <c r="B269" s="167"/>
      <c r="D269" s="159" t="s">
        <v>156</v>
      </c>
      <c r="E269" s="168" t="s">
        <v>1</v>
      </c>
      <c r="F269" s="169" t="s">
        <v>179</v>
      </c>
      <c r="H269" s="170">
        <v>9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156</v>
      </c>
      <c r="AU269" s="168" t="s">
        <v>84</v>
      </c>
      <c r="AV269" s="14" t="s">
        <v>147</v>
      </c>
      <c r="AW269" s="14" t="s">
        <v>32</v>
      </c>
      <c r="AX269" s="14" t="s">
        <v>8</v>
      </c>
      <c r="AY269" s="168" t="s">
        <v>146</v>
      </c>
    </row>
    <row r="270" spans="1:65" s="2" customFormat="1" ht="16.5" customHeight="1">
      <c r="A270" s="32"/>
      <c r="B270" s="144"/>
      <c r="C270" s="175" t="s">
        <v>277</v>
      </c>
      <c r="D270" s="175" t="s">
        <v>235</v>
      </c>
      <c r="E270" s="176" t="s">
        <v>363</v>
      </c>
      <c r="F270" s="177" t="s">
        <v>364</v>
      </c>
      <c r="G270" s="178" t="s">
        <v>259</v>
      </c>
      <c r="H270" s="179">
        <v>5</v>
      </c>
      <c r="I270" s="180">
        <v>2200</v>
      </c>
      <c r="J270" s="181">
        <f>ROUND(I270*H270,0)</f>
        <v>11000</v>
      </c>
      <c r="K270" s="177" t="s">
        <v>1</v>
      </c>
      <c r="L270" s="182"/>
      <c r="M270" s="183" t="s">
        <v>1</v>
      </c>
      <c r="N270" s="184" t="s">
        <v>41</v>
      </c>
      <c r="O270" s="58"/>
      <c r="P270" s="154">
        <f>O270*H270</f>
        <v>0</v>
      </c>
      <c r="Q270" s="154">
        <v>0.0008</v>
      </c>
      <c r="R270" s="154">
        <f>Q270*H270</f>
        <v>0.004</v>
      </c>
      <c r="S270" s="154">
        <v>0</v>
      </c>
      <c r="T270" s="155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6" t="s">
        <v>238</v>
      </c>
      <c r="AT270" s="156" t="s">
        <v>235</v>
      </c>
      <c r="AU270" s="156" t="s">
        <v>84</v>
      </c>
      <c r="AY270" s="17" t="s">
        <v>146</v>
      </c>
      <c r="BE270" s="157">
        <f>IF(N270="základní",J270,0)</f>
        <v>11000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</v>
      </c>
      <c r="BK270" s="157">
        <f>ROUND(I270*H270,0)</f>
        <v>11000</v>
      </c>
      <c r="BL270" s="17" t="s">
        <v>186</v>
      </c>
      <c r="BM270" s="156" t="s">
        <v>365</v>
      </c>
    </row>
    <row r="271" spans="2:51" s="13" customFormat="1" ht="12">
      <c r="B271" s="158"/>
      <c r="D271" s="159" t="s">
        <v>156</v>
      </c>
      <c r="E271" s="160" t="s">
        <v>1</v>
      </c>
      <c r="F271" s="161" t="s">
        <v>366</v>
      </c>
      <c r="H271" s="162">
        <v>1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156</v>
      </c>
      <c r="AU271" s="160" t="s">
        <v>84</v>
      </c>
      <c r="AV271" s="13" t="s">
        <v>84</v>
      </c>
      <c r="AW271" s="13" t="s">
        <v>32</v>
      </c>
      <c r="AX271" s="13" t="s">
        <v>76</v>
      </c>
      <c r="AY271" s="160" t="s">
        <v>146</v>
      </c>
    </row>
    <row r="272" spans="2:51" s="13" customFormat="1" ht="12">
      <c r="B272" s="158"/>
      <c r="D272" s="159" t="s">
        <v>156</v>
      </c>
      <c r="E272" s="160" t="s">
        <v>1</v>
      </c>
      <c r="F272" s="161" t="s">
        <v>304</v>
      </c>
      <c r="H272" s="162">
        <v>1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156</v>
      </c>
      <c r="AU272" s="160" t="s">
        <v>84</v>
      </c>
      <c r="AV272" s="13" t="s">
        <v>84</v>
      </c>
      <c r="AW272" s="13" t="s">
        <v>32</v>
      </c>
      <c r="AX272" s="13" t="s">
        <v>76</v>
      </c>
      <c r="AY272" s="160" t="s">
        <v>146</v>
      </c>
    </row>
    <row r="273" spans="2:51" s="13" customFormat="1" ht="12">
      <c r="B273" s="158"/>
      <c r="D273" s="159" t="s">
        <v>156</v>
      </c>
      <c r="E273" s="160" t="s">
        <v>1</v>
      </c>
      <c r="F273" s="161" t="s">
        <v>367</v>
      </c>
      <c r="H273" s="162">
        <v>1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156</v>
      </c>
      <c r="AU273" s="160" t="s">
        <v>84</v>
      </c>
      <c r="AV273" s="13" t="s">
        <v>84</v>
      </c>
      <c r="AW273" s="13" t="s">
        <v>32</v>
      </c>
      <c r="AX273" s="13" t="s">
        <v>76</v>
      </c>
      <c r="AY273" s="160" t="s">
        <v>146</v>
      </c>
    </row>
    <row r="274" spans="2:51" s="13" customFormat="1" ht="12">
      <c r="B274" s="158"/>
      <c r="D274" s="159" t="s">
        <v>156</v>
      </c>
      <c r="E274" s="160" t="s">
        <v>1</v>
      </c>
      <c r="F274" s="161" t="s">
        <v>305</v>
      </c>
      <c r="H274" s="162">
        <v>1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156</v>
      </c>
      <c r="AU274" s="160" t="s">
        <v>84</v>
      </c>
      <c r="AV274" s="13" t="s">
        <v>84</v>
      </c>
      <c r="AW274" s="13" t="s">
        <v>32</v>
      </c>
      <c r="AX274" s="13" t="s">
        <v>76</v>
      </c>
      <c r="AY274" s="160" t="s">
        <v>146</v>
      </c>
    </row>
    <row r="275" spans="2:51" s="13" customFormat="1" ht="12">
      <c r="B275" s="158"/>
      <c r="D275" s="159" t="s">
        <v>156</v>
      </c>
      <c r="E275" s="160" t="s">
        <v>1</v>
      </c>
      <c r="F275" s="161" t="s">
        <v>306</v>
      </c>
      <c r="H275" s="162">
        <v>1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156</v>
      </c>
      <c r="AU275" s="160" t="s">
        <v>84</v>
      </c>
      <c r="AV275" s="13" t="s">
        <v>84</v>
      </c>
      <c r="AW275" s="13" t="s">
        <v>32</v>
      </c>
      <c r="AX275" s="13" t="s">
        <v>76</v>
      </c>
      <c r="AY275" s="160" t="s">
        <v>146</v>
      </c>
    </row>
    <row r="276" spans="2:51" s="14" customFormat="1" ht="12">
      <c r="B276" s="167"/>
      <c r="D276" s="159" t="s">
        <v>156</v>
      </c>
      <c r="E276" s="168" t="s">
        <v>1</v>
      </c>
      <c r="F276" s="169" t="s">
        <v>179</v>
      </c>
      <c r="H276" s="170">
        <v>5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156</v>
      </c>
      <c r="AU276" s="168" t="s">
        <v>84</v>
      </c>
      <c r="AV276" s="14" t="s">
        <v>147</v>
      </c>
      <c r="AW276" s="14" t="s">
        <v>32</v>
      </c>
      <c r="AX276" s="14" t="s">
        <v>8</v>
      </c>
      <c r="AY276" s="168" t="s">
        <v>146</v>
      </c>
    </row>
    <row r="277" spans="1:65" s="2" customFormat="1" ht="16.5" customHeight="1">
      <c r="A277" s="32"/>
      <c r="B277" s="144"/>
      <c r="C277" s="175" t="s">
        <v>368</v>
      </c>
      <c r="D277" s="175" t="s">
        <v>235</v>
      </c>
      <c r="E277" s="176" t="s">
        <v>369</v>
      </c>
      <c r="F277" s="177" t="s">
        <v>370</v>
      </c>
      <c r="G277" s="178" t="s">
        <v>259</v>
      </c>
      <c r="H277" s="179">
        <v>6</v>
      </c>
      <c r="I277" s="180">
        <v>600</v>
      </c>
      <c r="J277" s="181">
        <f>ROUND(I277*H277,0)</f>
        <v>3600</v>
      </c>
      <c r="K277" s="177" t="s">
        <v>1</v>
      </c>
      <c r="L277" s="182"/>
      <c r="M277" s="183" t="s">
        <v>1</v>
      </c>
      <c r="N277" s="184" t="s">
        <v>41</v>
      </c>
      <c r="O277" s="58"/>
      <c r="P277" s="154">
        <f>O277*H277</f>
        <v>0</v>
      </c>
      <c r="Q277" s="154">
        <v>0.0008</v>
      </c>
      <c r="R277" s="154">
        <f>Q277*H277</f>
        <v>0.0048000000000000004</v>
      </c>
      <c r="S277" s="154">
        <v>0</v>
      </c>
      <c r="T277" s="155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6" t="s">
        <v>238</v>
      </c>
      <c r="AT277" s="156" t="s">
        <v>235</v>
      </c>
      <c r="AU277" s="156" t="s">
        <v>84</v>
      </c>
      <c r="AY277" s="17" t="s">
        <v>146</v>
      </c>
      <c r="BE277" s="157">
        <f>IF(N277="základní",J277,0)</f>
        <v>3600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7" t="s">
        <v>8</v>
      </c>
      <c r="BK277" s="157">
        <f>ROUND(I277*H277,0)</f>
        <v>3600</v>
      </c>
      <c r="BL277" s="17" t="s">
        <v>186</v>
      </c>
      <c r="BM277" s="156" t="s">
        <v>371</v>
      </c>
    </row>
    <row r="278" spans="2:51" s="13" customFormat="1" ht="12">
      <c r="B278" s="158"/>
      <c r="D278" s="159" t="s">
        <v>156</v>
      </c>
      <c r="E278" s="160" t="s">
        <v>1</v>
      </c>
      <c r="F278" s="161" t="s">
        <v>332</v>
      </c>
      <c r="H278" s="162">
        <v>4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156</v>
      </c>
      <c r="AU278" s="160" t="s">
        <v>84</v>
      </c>
      <c r="AV278" s="13" t="s">
        <v>84</v>
      </c>
      <c r="AW278" s="13" t="s">
        <v>32</v>
      </c>
      <c r="AX278" s="13" t="s">
        <v>76</v>
      </c>
      <c r="AY278" s="160" t="s">
        <v>146</v>
      </c>
    </row>
    <row r="279" spans="2:51" s="13" customFormat="1" ht="12">
      <c r="B279" s="158"/>
      <c r="D279" s="159" t="s">
        <v>156</v>
      </c>
      <c r="E279" s="160" t="s">
        <v>1</v>
      </c>
      <c r="F279" s="161" t="s">
        <v>333</v>
      </c>
      <c r="H279" s="162">
        <v>2</v>
      </c>
      <c r="I279" s="163"/>
      <c r="L279" s="158"/>
      <c r="M279" s="164"/>
      <c r="N279" s="165"/>
      <c r="O279" s="165"/>
      <c r="P279" s="165"/>
      <c r="Q279" s="165"/>
      <c r="R279" s="165"/>
      <c r="S279" s="165"/>
      <c r="T279" s="166"/>
      <c r="AT279" s="160" t="s">
        <v>156</v>
      </c>
      <c r="AU279" s="160" t="s">
        <v>84</v>
      </c>
      <c r="AV279" s="13" t="s">
        <v>84</v>
      </c>
      <c r="AW279" s="13" t="s">
        <v>32</v>
      </c>
      <c r="AX279" s="13" t="s">
        <v>76</v>
      </c>
      <c r="AY279" s="160" t="s">
        <v>146</v>
      </c>
    </row>
    <row r="280" spans="2:51" s="14" customFormat="1" ht="12">
      <c r="B280" s="167"/>
      <c r="D280" s="159" t="s">
        <v>156</v>
      </c>
      <c r="E280" s="168" t="s">
        <v>1</v>
      </c>
      <c r="F280" s="169" t="s">
        <v>179</v>
      </c>
      <c r="H280" s="170">
        <v>6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156</v>
      </c>
      <c r="AU280" s="168" t="s">
        <v>84</v>
      </c>
      <c r="AV280" s="14" t="s">
        <v>147</v>
      </c>
      <c r="AW280" s="14" t="s">
        <v>32</v>
      </c>
      <c r="AX280" s="14" t="s">
        <v>8</v>
      </c>
      <c r="AY280" s="168" t="s">
        <v>146</v>
      </c>
    </row>
    <row r="281" spans="1:65" s="2" customFormat="1" ht="16.5" customHeight="1">
      <c r="A281" s="32"/>
      <c r="B281" s="144"/>
      <c r="C281" s="175" t="s">
        <v>372</v>
      </c>
      <c r="D281" s="175" t="s">
        <v>235</v>
      </c>
      <c r="E281" s="176" t="s">
        <v>373</v>
      </c>
      <c r="F281" s="177" t="s">
        <v>374</v>
      </c>
      <c r="G281" s="178" t="s">
        <v>259</v>
      </c>
      <c r="H281" s="179">
        <v>7</v>
      </c>
      <c r="I281" s="180">
        <v>1100</v>
      </c>
      <c r="J281" s="181">
        <f>ROUND(I281*H281,0)</f>
        <v>7700</v>
      </c>
      <c r="K281" s="177" t="s">
        <v>1</v>
      </c>
      <c r="L281" s="182"/>
      <c r="M281" s="183" t="s">
        <v>1</v>
      </c>
      <c r="N281" s="184" t="s">
        <v>41</v>
      </c>
      <c r="O281" s="58"/>
      <c r="P281" s="154">
        <f>O281*H281</f>
        <v>0</v>
      </c>
      <c r="Q281" s="154">
        <v>0.001</v>
      </c>
      <c r="R281" s="154">
        <f>Q281*H281</f>
        <v>0.007</v>
      </c>
      <c r="S281" s="154">
        <v>0</v>
      </c>
      <c r="T281" s="155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6" t="s">
        <v>238</v>
      </c>
      <c r="AT281" s="156" t="s">
        <v>235</v>
      </c>
      <c r="AU281" s="156" t="s">
        <v>84</v>
      </c>
      <c r="AY281" s="17" t="s">
        <v>146</v>
      </c>
      <c r="BE281" s="157">
        <f>IF(N281="základní",J281,0)</f>
        <v>7700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7" t="s">
        <v>8</v>
      </c>
      <c r="BK281" s="157">
        <f>ROUND(I281*H281,0)</f>
        <v>7700</v>
      </c>
      <c r="BL281" s="17" t="s">
        <v>186</v>
      </c>
      <c r="BM281" s="156" t="s">
        <v>375</v>
      </c>
    </row>
    <row r="282" spans="2:51" s="13" customFormat="1" ht="12">
      <c r="B282" s="158"/>
      <c r="D282" s="159" t="s">
        <v>156</v>
      </c>
      <c r="E282" s="160" t="s">
        <v>1</v>
      </c>
      <c r="F282" s="161" t="s">
        <v>376</v>
      </c>
      <c r="H282" s="162">
        <v>4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156</v>
      </c>
      <c r="AU282" s="160" t="s">
        <v>84</v>
      </c>
      <c r="AV282" s="13" t="s">
        <v>84</v>
      </c>
      <c r="AW282" s="13" t="s">
        <v>32</v>
      </c>
      <c r="AX282" s="13" t="s">
        <v>76</v>
      </c>
      <c r="AY282" s="160" t="s">
        <v>146</v>
      </c>
    </row>
    <row r="283" spans="2:51" s="13" customFormat="1" ht="12">
      <c r="B283" s="158"/>
      <c r="D283" s="159" t="s">
        <v>156</v>
      </c>
      <c r="E283" s="160" t="s">
        <v>1</v>
      </c>
      <c r="F283" s="161" t="s">
        <v>377</v>
      </c>
      <c r="H283" s="162">
        <v>2</v>
      </c>
      <c r="I283" s="163"/>
      <c r="L283" s="158"/>
      <c r="M283" s="164"/>
      <c r="N283" s="165"/>
      <c r="O283" s="165"/>
      <c r="P283" s="165"/>
      <c r="Q283" s="165"/>
      <c r="R283" s="165"/>
      <c r="S283" s="165"/>
      <c r="T283" s="166"/>
      <c r="AT283" s="160" t="s">
        <v>156</v>
      </c>
      <c r="AU283" s="160" t="s">
        <v>84</v>
      </c>
      <c r="AV283" s="13" t="s">
        <v>84</v>
      </c>
      <c r="AW283" s="13" t="s">
        <v>32</v>
      </c>
      <c r="AX283" s="13" t="s">
        <v>76</v>
      </c>
      <c r="AY283" s="160" t="s">
        <v>146</v>
      </c>
    </row>
    <row r="284" spans="2:51" s="13" customFormat="1" ht="12">
      <c r="B284" s="158"/>
      <c r="D284" s="159" t="s">
        <v>156</v>
      </c>
      <c r="E284" s="160" t="s">
        <v>1</v>
      </c>
      <c r="F284" s="161" t="s">
        <v>378</v>
      </c>
      <c r="H284" s="162">
        <v>1</v>
      </c>
      <c r="I284" s="163"/>
      <c r="L284" s="158"/>
      <c r="M284" s="164"/>
      <c r="N284" s="165"/>
      <c r="O284" s="165"/>
      <c r="P284" s="165"/>
      <c r="Q284" s="165"/>
      <c r="R284" s="165"/>
      <c r="S284" s="165"/>
      <c r="T284" s="166"/>
      <c r="AT284" s="160" t="s">
        <v>156</v>
      </c>
      <c r="AU284" s="160" t="s">
        <v>84</v>
      </c>
      <c r="AV284" s="13" t="s">
        <v>84</v>
      </c>
      <c r="AW284" s="13" t="s">
        <v>32</v>
      </c>
      <c r="AX284" s="13" t="s">
        <v>76</v>
      </c>
      <c r="AY284" s="160" t="s">
        <v>146</v>
      </c>
    </row>
    <row r="285" spans="2:51" s="14" customFormat="1" ht="12">
      <c r="B285" s="167"/>
      <c r="D285" s="159" t="s">
        <v>156</v>
      </c>
      <c r="E285" s="168" t="s">
        <v>1</v>
      </c>
      <c r="F285" s="169" t="s">
        <v>179</v>
      </c>
      <c r="H285" s="170">
        <v>7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156</v>
      </c>
      <c r="AU285" s="168" t="s">
        <v>84</v>
      </c>
      <c r="AV285" s="14" t="s">
        <v>147</v>
      </c>
      <c r="AW285" s="14" t="s">
        <v>32</v>
      </c>
      <c r="AX285" s="14" t="s">
        <v>8</v>
      </c>
      <c r="AY285" s="168" t="s">
        <v>146</v>
      </c>
    </row>
    <row r="286" spans="1:65" s="2" customFormat="1" ht="16.5" customHeight="1">
      <c r="A286" s="32"/>
      <c r="B286" s="144"/>
      <c r="C286" s="175" t="s">
        <v>379</v>
      </c>
      <c r="D286" s="175" t="s">
        <v>235</v>
      </c>
      <c r="E286" s="176" t="s">
        <v>380</v>
      </c>
      <c r="F286" s="177" t="s">
        <v>381</v>
      </c>
      <c r="G286" s="178" t="s">
        <v>259</v>
      </c>
      <c r="H286" s="179">
        <v>11</v>
      </c>
      <c r="I286" s="180">
        <v>700</v>
      </c>
      <c r="J286" s="181">
        <f>ROUND(I286*H286,0)</f>
        <v>7700</v>
      </c>
      <c r="K286" s="177" t="s">
        <v>1</v>
      </c>
      <c r="L286" s="182"/>
      <c r="M286" s="183" t="s">
        <v>1</v>
      </c>
      <c r="N286" s="184" t="s">
        <v>41</v>
      </c>
      <c r="O286" s="58"/>
      <c r="P286" s="154">
        <f>O286*H286</f>
        <v>0</v>
      </c>
      <c r="Q286" s="154">
        <v>0.0008</v>
      </c>
      <c r="R286" s="154">
        <f>Q286*H286</f>
        <v>0.0088</v>
      </c>
      <c r="S286" s="154">
        <v>0</v>
      </c>
      <c r="T286" s="15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6" t="s">
        <v>238</v>
      </c>
      <c r="AT286" s="156" t="s">
        <v>235</v>
      </c>
      <c r="AU286" s="156" t="s">
        <v>84</v>
      </c>
      <c r="AY286" s="17" t="s">
        <v>146</v>
      </c>
      <c r="BE286" s="157">
        <f>IF(N286="základní",J286,0)</f>
        <v>7700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</v>
      </c>
      <c r="BK286" s="157">
        <f>ROUND(I286*H286,0)</f>
        <v>7700</v>
      </c>
      <c r="BL286" s="17" t="s">
        <v>186</v>
      </c>
      <c r="BM286" s="156" t="s">
        <v>382</v>
      </c>
    </row>
    <row r="287" spans="2:51" s="13" customFormat="1" ht="12">
      <c r="B287" s="158"/>
      <c r="D287" s="159" t="s">
        <v>156</v>
      </c>
      <c r="E287" s="160" t="s">
        <v>1</v>
      </c>
      <c r="F287" s="161" t="s">
        <v>278</v>
      </c>
      <c r="H287" s="162">
        <v>4</v>
      </c>
      <c r="I287" s="163"/>
      <c r="L287" s="158"/>
      <c r="M287" s="164"/>
      <c r="N287" s="165"/>
      <c r="O287" s="165"/>
      <c r="P287" s="165"/>
      <c r="Q287" s="165"/>
      <c r="R287" s="165"/>
      <c r="S287" s="165"/>
      <c r="T287" s="166"/>
      <c r="AT287" s="160" t="s">
        <v>156</v>
      </c>
      <c r="AU287" s="160" t="s">
        <v>84</v>
      </c>
      <c r="AV287" s="13" t="s">
        <v>84</v>
      </c>
      <c r="AW287" s="13" t="s">
        <v>32</v>
      </c>
      <c r="AX287" s="13" t="s">
        <v>76</v>
      </c>
      <c r="AY287" s="160" t="s">
        <v>146</v>
      </c>
    </row>
    <row r="288" spans="2:51" s="13" customFormat="1" ht="12">
      <c r="B288" s="158"/>
      <c r="D288" s="159" t="s">
        <v>156</v>
      </c>
      <c r="E288" s="160" t="s">
        <v>1</v>
      </c>
      <c r="F288" s="161" t="s">
        <v>279</v>
      </c>
      <c r="H288" s="162">
        <v>1</v>
      </c>
      <c r="I288" s="163"/>
      <c r="L288" s="158"/>
      <c r="M288" s="164"/>
      <c r="N288" s="165"/>
      <c r="O288" s="165"/>
      <c r="P288" s="165"/>
      <c r="Q288" s="165"/>
      <c r="R288" s="165"/>
      <c r="S288" s="165"/>
      <c r="T288" s="166"/>
      <c r="AT288" s="160" t="s">
        <v>156</v>
      </c>
      <c r="AU288" s="160" t="s">
        <v>84</v>
      </c>
      <c r="AV288" s="13" t="s">
        <v>84</v>
      </c>
      <c r="AW288" s="13" t="s">
        <v>32</v>
      </c>
      <c r="AX288" s="13" t="s">
        <v>76</v>
      </c>
      <c r="AY288" s="160" t="s">
        <v>146</v>
      </c>
    </row>
    <row r="289" spans="2:51" s="13" customFormat="1" ht="12">
      <c r="B289" s="158"/>
      <c r="D289" s="159" t="s">
        <v>156</v>
      </c>
      <c r="E289" s="160" t="s">
        <v>1</v>
      </c>
      <c r="F289" s="161" t="s">
        <v>280</v>
      </c>
      <c r="H289" s="162">
        <v>3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156</v>
      </c>
      <c r="AU289" s="160" t="s">
        <v>84</v>
      </c>
      <c r="AV289" s="13" t="s">
        <v>84</v>
      </c>
      <c r="AW289" s="13" t="s">
        <v>32</v>
      </c>
      <c r="AX289" s="13" t="s">
        <v>76</v>
      </c>
      <c r="AY289" s="160" t="s">
        <v>146</v>
      </c>
    </row>
    <row r="290" spans="2:51" s="13" customFormat="1" ht="12">
      <c r="B290" s="158"/>
      <c r="D290" s="159" t="s">
        <v>156</v>
      </c>
      <c r="E290" s="160" t="s">
        <v>1</v>
      </c>
      <c r="F290" s="161" t="s">
        <v>281</v>
      </c>
      <c r="H290" s="162">
        <v>1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156</v>
      </c>
      <c r="AU290" s="160" t="s">
        <v>84</v>
      </c>
      <c r="AV290" s="13" t="s">
        <v>84</v>
      </c>
      <c r="AW290" s="13" t="s">
        <v>32</v>
      </c>
      <c r="AX290" s="13" t="s">
        <v>76</v>
      </c>
      <c r="AY290" s="160" t="s">
        <v>146</v>
      </c>
    </row>
    <row r="291" spans="2:51" s="13" customFormat="1" ht="12">
      <c r="B291" s="158"/>
      <c r="D291" s="159" t="s">
        <v>156</v>
      </c>
      <c r="E291" s="160" t="s">
        <v>1</v>
      </c>
      <c r="F291" s="161" t="s">
        <v>282</v>
      </c>
      <c r="H291" s="162">
        <v>1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156</v>
      </c>
      <c r="AU291" s="160" t="s">
        <v>84</v>
      </c>
      <c r="AV291" s="13" t="s">
        <v>84</v>
      </c>
      <c r="AW291" s="13" t="s">
        <v>32</v>
      </c>
      <c r="AX291" s="13" t="s">
        <v>76</v>
      </c>
      <c r="AY291" s="160" t="s">
        <v>146</v>
      </c>
    </row>
    <row r="292" spans="2:51" s="13" customFormat="1" ht="12">
      <c r="B292" s="158"/>
      <c r="D292" s="159" t="s">
        <v>156</v>
      </c>
      <c r="E292" s="160" t="s">
        <v>1</v>
      </c>
      <c r="F292" s="161" t="s">
        <v>283</v>
      </c>
      <c r="H292" s="162">
        <v>1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156</v>
      </c>
      <c r="AU292" s="160" t="s">
        <v>84</v>
      </c>
      <c r="AV292" s="13" t="s">
        <v>84</v>
      </c>
      <c r="AW292" s="13" t="s">
        <v>32</v>
      </c>
      <c r="AX292" s="13" t="s">
        <v>76</v>
      </c>
      <c r="AY292" s="160" t="s">
        <v>146</v>
      </c>
    </row>
    <row r="293" spans="2:51" s="14" customFormat="1" ht="12">
      <c r="B293" s="167"/>
      <c r="D293" s="159" t="s">
        <v>156</v>
      </c>
      <c r="E293" s="168" t="s">
        <v>1</v>
      </c>
      <c r="F293" s="169" t="s">
        <v>179</v>
      </c>
      <c r="H293" s="170">
        <v>11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156</v>
      </c>
      <c r="AU293" s="168" t="s">
        <v>84</v>
      </c>
      <c r="AV293" s="14" t="s">
        <v>147</v>
      </c>
      <c r="AW293" s="14" t="s">
        <v>32</v>
      </c>
      <c r="AX293" s="14" t="s">
        <v>8</v>
      </c>
      <c r="AY293" s="168" t="s">
        <v>146</v>
      </c>
    </row>
    <row r="294" spans="1:65" s="2" customFormat="1" ht="24.2" customHeight="1">
      <c r="A294" s="32"/>
      <c r="B294" s="144"/>
      <c r="C294" s="145" t="s">
        <v>287</v>
      </c>
      <c r="D294" s="145" t="s">
        <v>149</v>
      </c>
      <c r="E294" s="146" t="s">
        <v>383</v>
      </c>
      <c r="F294" s="147" t="s">
        <v>384</v>
      </c>
      <c r="G294" s="148" t="s">
        <v>259</v>
      </c>
      <c r="H294" s="149">
        <v>13</v>
      </c>
      <c r="I294" s="150">
        <v>220</v>
      </c>
      <c r="J294" s="151">
        <f>ROUND(I294*H294,0)</f>
        <v>2860</v>
      </c>
      <c r="K294" s="147" t="s">
        <v>153</v>
      </c>
      <c r="L294" s="33"/>
      <c r="M294" s="152" t="s">
        <v>1</v>
      </c>
      <c r="N294" s="153" t="s">
        <v>41</v>
      </c>
      <c r="O294" s="58"/>
      <c r="P294" s="154">
        <f>O294*H294</f>
        <v>0</v>
      </c>
      <c r="Q294" s="154">
        <v>3.914E-05</v>
      </c>
      <c r="R294" s="154">
        <f>Q294*H294</f>
        <v>0.00050882</v>
      </c>
      <c r="S294" s="154">
        <v>0</v>
      </c>
      <c r="T294" s="155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6" t="s">
        <v>186</v>
      </c>
      <c r="AT294" s="156" t="s">
        <v>149</v>
      </c>
      <c r="AU294" s="156" t="s">
        <v>84</v>
      </c>
      <c r="AY294" s="17" t="s">
        <v>146</v>
      </c>
      <c r="BE294" s="157">
        <f>IF(N294="základní",J294,0)</f>
        <v>2860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</v>
      </c>
      <c r="BK294" s="157">
        <f>ROUND(I294*H294,0)</f>
        <v>2860</v>
      </c>
      <c r="BL294" s="17" t="s">
        <v>186</v>
      </c>
      <c r="BM294" s="156" t="s">
        <v>385</v>
      </c>
    </row>
    <row r="295" spans="2:51" s="13" customFormat="1" ht="12">
      <c r="B295" s="158"/>
      <c r="D295" s="159" t="s">
        <v>156</v>
      </c>
      <c r="E295" s="160" t="s">
        <v>1</v>
      </c>
      <c r="F295" s="161" t="s">
        <v>386</v>
      </c>
      <c r="H295" s="162">
        <v>6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156</v>
      </c>
      <c r="AU295" s="160" t="s">
        <v>84</v>
      </c>
      <c r="AV295" s="13" t="s">
        <v>84</v>
      </c>
      <c r="AW295" s="13" t="s">
        <v>32</v>
      </c>
      <c r="AX295" s="13" t="s">
        <v>76</v>
      </c>
      <c r="AY295" s="160" t="s">
        <v>146</v>
      </c>
    </row>
    <row r="296" spans="2:51" s="13" customFormat="1" ht="12">
      <c r="B296" s="158"/>
      <c r="D296" s="159" t="s">
        <v>156</v>
      </c>
      <c r="E296" s="160" t="s">
        <v>1</v>
      </c>
      <c r="F296" s="161" t="s">
        <v>387</v>
      </c>
      <c r="H296" s="162">
        <v>3</v>
      </c>
      <c r="I296" s="163"/>
      <c r="L296" s="158"/>
      <c r="M296" s="164"/>
      <c r="N296" s="165"/>
      <c r="O296" s="165"/>
      <c r="P296" s="165"/>
      <c r="Q296" s="165"/>
      <c r="R296" s="165"/>
      <c r="S296" s="165"/>
      <c r="T296" s="166"/>
      <c r="AT296" s="160" t="s">
        <v>156</v>
      </c>
      <c r="AU296" s="160" t="s">
        <v>84</v>
      </c>
      <c r="AV296" s="13" t="s">
        <v>84</v>
      </c>
      <c r="AW296" s="13" t="s">
        <v>32</v>
      </c>
      <c r="AX296" s="13" t="s">
        <v>76</v>
      </c>
      <c r="AY296" s="160" t="s">
        <v>146</v>
      </c>
    </row>
    <row r="297" spans="2:51" s="13" customFormat="1" ht="12">
      <c r="B297" s="158"/>
      <c r="D297" s="159" t="s">
        <v>156</v>
      </c>
      <c r="E297" s="160" t="s">
        <v>1</v>
      </c>
      <c r="F297" s="161" t="s">
        <v>388</v>
      </c>
      <c r="H297" s="162">
        <v>2</v>
      </c>
      <c r="I297" s="163"/>
      <c r="L297" s="158"/>
      <c r="M297" s="164"/>
      <c r="N297" s="165"/>
      <c r="O297" s="165"/>
      <c r="P297" s="165"/>
      <c r="Q297" s="165"/>
      <c r="R297" s="165"/>
      <c r="S297" s="165"/>
      <c r="T297" s="166"/>
      <c r="AT297" s="160" t="s">
        <v>156</v>
      </c>
      <c r="AU297" s="160" t="s">
        <v>84</v>
      </c>
      <c r="AV297" s="13" t="s">
        <v>84</v>
      </c>
      <c r="AW297" s="13" t="s">
        <v>32</v>
      </c>
      <c r="AX297" s="13" t="s">
        <v>76</v>
      </c>
      <c r="AY297" s="160" t="s">
        <v>146</v>
      </c>
    </row>
    <row r="298" spans="2:51" s="14" customFormat="1" ht="12">
      <c r="B298" s="167"/>
      <c r="D298" s="159" t="s">
        <v>156</v>
      </c>
      <c r="E298" s="168" t="s">
        <v>1</v>
      </c>
      <c r="F298" s="169" t="s">
        <v>179</v>
      </c>
      <c r="H298" s="170">
        <v>11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156</v>
      </c>
      <c r="AU298" s="168" t="s">
        <v>84</v>
      </c>
      <c r="AV298" s="14" t="s">
        <v>147</v>
      </c>
      <c r="AW298" s="14" t="s">
        <v>32</v>
      </c>
      <c r="AX298" s="14" t="s">
        <v>76</v>
      </c>
      <c r="AY298" s="168" t="s">
        <v>146</v>
      </c>
    </row>
    <row r="299" spans="2:51" s="13" customFormat="1" ht="12">
      <c r="B299" s="158"/>
      <c r="D299" s="159" t="s">
        <v>156</v>
      </c>
      <c r="E299" s="160" t="s">
        <v>1</v>
      </c>
      <c r="F299" s="161" t="s">
        <v>389</v>
      </c>
      <c r="H299" s="162">
        <v>2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156</v>
      </c>
      <c r="AU299" s="160" t="s">
        <v>84</v>
      </c>
      <c r="AV299" s="13" t="s">
        <v>84</v>
      </c>
      <c r="AW299" s="13" t="s">
        <v>32</v>
      </c>
      <c r="AX299" s="13" t="s">
        <v>76</v>
      </c>
      <c r="AY299" s="160" t="s">
        <v>146</v>
      </c>
    </row>
    <row r="300" spans="2:51" s="14" customFormat="1" ht="12">
      <c r="B300" s="167"/>
      <c r="D300" s="159" t="s">
        <v>156</v>
      </c>
      <c r="E300" s="168" t="s">
        <v>1</v>
      </c>
      <c r="F300" s="169" t="s">
        <v>179</v>
      </c>
      <c r="H300" s="170">
        <v>2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156</v>
      </c>
      <c r="AU300" s="168" t="s">
        <v>84</v>
      </c>
      <c r="AV300" s="14" t="s">
        <v>147</v>
      </c>
      <c r="AW300" s="14" t="s">
        <v>32</v>
      </c>
      <c r="AX300" s="14" t="s">
        <v>76</v>
      </c>
      <c r="AY300" s="168" t="s">
        <v>146</v>
      </c>
    </row>
    <row r="301" spans="2:51" s="15" customFormat="1" ht="12">
      <c r="B301" s="185"/>
      <c r="D301" s="159" t="s">
        <v>156</v>
      </c>
      <c r="E301" s="186" t="s">
        <v>1</v>
      </c>
      <c r="F301" s="187" t="s">
        <v>390</v>
      </c>
      <c r="H301" s="188">
        <v>13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6" t="s">
        <v>156</v>
      </c>
      <c r="AU301" s="186" t="s">
        <v>84</v>
      </c>
      <c r="AV301" s="15" t="s">
        <v>154</v>
      </c>
      <c r="AW301" s="15" t="s">
        <v>32</v>
      </c>
      <c r="AX301" s="15" t="s">
        <v>8</v>
      </c>
      <c r="AY301" s="186" t="s">
        <v>146</v>
      </c>
    </row>
    <row r="302" spans="1:65" s="2" customFormat="1" ht="24.2" customHeight="1">
      <c r="A302" s="32"/>
      <c r="B302" s="144"/>
      <c r="C302" s="175" t="s">
        <v>391</v>
      </c>
      <c r="D302" s="175" t="s">
        <v>235</v>
      </c>
      <c r="E302" s="176" t="s">
        <v>392</v>
      </c>
      <c r="F302" s="177" t="s">
        <v>393</v>
      </c>
      <c r="G302" s="178" t="s">
        <v>259</v>
      </c>
      <c r="H302" s="179">
        <v>9</v>
      </c>
      <c r="I302" s="180">
        <v>1353</v>
      </c>
      <c r="J302" s="181">
        <f>ROUND(I302*H302,0)</f>
        <v>12177</v>
      </c>
      <c r="K302" s="177" t="s">
        <v>1</v>
      </c>
      <c r="L302" s="182"/>
      <c r="M302" s="183" t="s">
        <v>1</v>
      </c>
      <c r="N302" s="184" t="s">
        <v>41</v>
      </c>
      <c r="O302" s="58"/>
      <c r="P302" s="154">
        <f>O302*H302</f>
        <v>0</v>
      </c>
      <c r="Q302" s="154">
        <v>0.0018</v>
      </c>
      <c r="R302" s="154">
        <f>Q302*H302</f>
        <v>0.0162</v>
      </c>
      <c r="S302" s="154">
        <v>0</v>
      </c>
      <c r="T302" s="155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6" t="s">
        <v>238</v>
      </c>
      <c r="AT302" s="156" t="s">
        <v>235</v>
      </c>
      <c r="AU302" s="156" t="s">
        <v>84</v>
      </c>
      <c r="AY302" s="17" t="s">
        <v>146</v>
      </c>
      <c r="BE302" s="157">
        <f>IF(N302="základní",J302,0)</f>
        <v>12177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</v>
      </c>
      <c r="BK302" s="157">
        <f>ROUND(I302*H302,0)</f>
        <v>12177</v>
      </c>
      <c r="BL302" s="17" t="s">
        <v>186</v>
      </c>
      <c r="BM302" s="156" t="s">
        <v>394</v>
      </c>
    </row>
    <row r="303" spans="2:51" s="13" customFormat="1" ht="12">
      <c r="B303" s="158"/>
      <c r="D303" s="159" t="s">
        <v>156</v>
      </c>
      <c r="E303" s="160" t="s">
        <v>1</v>
      </c>
      <c r="F303" s="161" t="s">
        <v>386</v>
      </c>
      <c r="H303" s="162">
        <v>6</v>
      </c>
      <c r="I303" s="163"/>
      <c r="L303" s="158"/>
      <c r="M303" s="164"/>
      <c r="N303" s="165"/>
      <c r="O303" s="165"/>
      <c r="P303" s="165"/>
      <c r="Q303" s="165"/>
      <c r="R303" s="165"/>
      <c r="S303" s="165"/>
      <c r="T303" s="166"/>
      <c r="AT303" s="160" t="s">
        <v>156</v>
      </c>
      <c r="AU303" s="160" t="s">
        <v>84</v>
      </c>
      <c r="AV303" s="13" t="s">
        <v>84</v>
      </c>
      <c r="AW303" s="13" t="s">
        <v>32</v>
      </c>
      <c r="AX303" s="13" t="s">
        <v>76</v>
      </c>
      <c r="AY303" s="160" t="s">
        <v>146</v>
      </c>
    </row>
    <row r="304" spans="2:51" s="13" customFormat="1" ht="12">
      <c r="B304" s="158"/>
      <c r="D304" s="159" t="s">
        <v>156</v>
      </c>
      <c r="E304" s="160" t="s">
        <v>1</v>
      </c>
      <c r="F304" s="161" t="s">
        <v>387</v>
      </c>
      <c r="H304" s="162">
        <v>3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156</v>
      </c>
      <c r="AU304" s="160" t="s">
        <v>84</v>
      </c>
      <c r="AV304" s="13" t="s">
        <v>84</v>
      </c>
      <c r="AW304" s="13" t="s">
        <v>32</v>
      </c>
      <c r="AX304" s="13" t="s">
        <v>76</v>
      </c>
      <c r="AY304" s="160" t="s">
        <v>146</v>
      </c>
    </row>
    <row r="305" spans="2:51" s="14" customFormat="1" ht="12">
      <c r="B305" s="167"/>
      <c r="D305" s="159" t="s">
        <v>156</v>
      </c>
      <c r="E305" s="168" t="s">
        <v>1</v>
      </c>
      <c r="F305" s="169" t="s">
        <v>179</v>
      </c>
      <c r="H305" s="170">
        <v>9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156</v>
      </c>
      <c r="AU305" s="168" t="s">
        <v>84</v>
      </c>
      <c r="AV305" s="14" t="s">
        <v>147</v>
      </c>
      <c r="AW305" s="14" t="s">
        <v>32</v>
      </c>
      <c r="AX305" s="14" t="s">
        <v>8</v>
      </c>
      <c r="AY305" s="168" t="s">
        <v>146</v>
      </c>
    </row>
    <row r="306" spans="1:65" s="2" customFormat="1" ht="16.5" customHeight="1">
      <c r="A306" s="32"/>
      <c r="B306" s="144"/>
      <c r="C306" s="175" t="s">
        <v>395</v>
      </c>
      <c r="D306" s="175" t="s">
        <v>235</v>
      </c>
      <c r="E306" s="176" t="s">
        <v>396</v>
      </c>
      <c r="F306" s="177" t="s">
        <v>397</v>
      </c>
      <c r="G306" s="178" t="s">
        <v>259</v>
      </c>
      <c r="H306" s="179">
        <v>2</v>
      </c>
      <c r="I306" s="180">
        <v>1500</v>
      </c>
      <c r="J306" s="181">
        <f>ROUND(I306*H306,0)</f>
        <v>3000</v>
      </c>
      <c r="K306" s="177" t="s">
        <v>1</v>
      </c>
      <c r="L306" s="182"/>
      <c r="M306" s="183" t="s">
        <v>1</v>
      </c>
      <c r="N306" s="184" t="s">
        <v>41</v>
      </c>
      <c r="O306" s="58"/>
      <c r="P306" s="154">
        <f>O306*H306</f>
        <v>0</v>
      </c>
      <c r="Q306" s="154">
        <v>0.00163</v>
      </c>
      <c r="R306" s="154">
        <f>Q306*H306</f>
        <v>0.00326</v>
      </c>
      <c r="S306" s="154">
        <v>0</v>
      </c>
      <c r="T306" s="155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6" t="s">
        <v>238</v>
      </c>
      <c r="AT306" s="156" t="s">
        <v>235</v>
      </c>
      <c r="AU306" s="156" t="s">
        <v>84</v>
      </c>
      <c r="AY306" s="17" t="s">
        <v>146</v>
      </c>
      <c r="BE306" s="157">
        <f>IF(N306="základní",J306,0)</f>
        <v>3000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7" t="s">
        <v>8</v>
      </c>
      <c r="BK306" s="157">
        <f>ROUND(I306*H306,0)</f>
        <v>3000</v>
      </c>
      <c r="BL306" s="17" t="s">
        <v>186</v>
      </c>
      <c r="BM306" s="156" t="s">
        <v>398</v>
      </c>
    </row>
    <row r="307" spans="2:51" s="13" customFormat="1" ht="12">
      <c r="B307" s="158"/>
      <c r="D307" s="159" t="s">
        <v>156</v>
      </c>
      <c r="E307" s="160" t="s">
        <v>1</v>
      </c>
      <c r="F307" s="161" t="s">
        <v>388</v>
      </c>
      <c r="H307" s="162">
        <v>2</v>
      </c>
      <c r="I307" s="163"/>
      <c r="L307" s="158"/>
      <c r="M307" s="164"/>
      <c r="N307" s="165"/>
      <c r="O307" s="165"/>
      <c r="P307" s="165"/>
      <c r="Q307" s="165"/>
      <c r="R307" s="165"/>
      <c r="S307" s="165"/>
      <c r="T307" s="166"/>
      <c r="AT307" s="160" t="s">
        <v>156</v>
      </c>
      <c r="AU307" s="160" t="s">
        <v>84</v>
      </c>
      <c r="AV307" s="13" t="s">
        <v>84</v>
      </c>
      <c r="AW307" s="13" t="s">
        <v>32</v>
      </c>
      <c r="AX307" s="13" t="s">
        <v>8</v>
      </c>
      <c r="AY307" s="160" t="s">
        <v>146</v>
      </c>
    </row>
    <row r="308" spans="1:65" s="2" customFormat="1" ht="24.2" customHeight="1">
      <c r="A308" s="32"/>
      <c r="B308" s="144"/>
      <c r="C308" s="175" t="s">
        <v>399</v>
      </c>
      <c r="D308" s="175" t="s">
        <v>235</v>
      </c>
      <c r="E308" s="176" t="s">
        <v>400</v>
      </c>
      <c r="F308" s="177" t="s">
        <v>401</v>
      </c>
      <c r="G308" s="178" t="s">
        <v>259</v>
      </c>
      <c r="H308" s="179">
        <v>2</v>
      </c>
      <c r="I308" s="180">
        <v>1353</v>
      </c>
      <c r="J308" s="181">
        <f>ROUND(I308*H308,0)</f>
        <v>2706</v>
      </c>
      <c r="K308" s="177" t="s">
        <v>1</v>
      </c>
      <c r="L308" s="182"/>
      <c r="M308" s="183" t="s">
        <v>1</v>
      </c>
      <c r="N308" s="184" t="s">
        <v>41</v>
      </c>
      <c r="O308" s="58"/>
      <c r="P308" s="154">
        <f>O308*H308</f>
        <v>0</v>
      </c>
      <c r="Q308" s="154">
        <v>0.0018</v>
      </c>
      <c r="R308" s="154">
        <f>Q308*H308</f>
        <v>0.0036</v>
      </c>
      <c r="S308" s="154">
        <v>0</v>
      </c>
      <c r="T308" s="155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6" t="s">
        <v>238</v>
      </c>
      <c r="AT308" s="156" t="s">
        <v>235</v>
      </c>
      <c r="AU308" s="156" t="s">
        <v>84</v>
      </c>
      <c r="AY308" s="17" t="s">
        <v>146</v>
      </c>
      <c r="BE308" s="157">
        <f>IF(N308="základní",J308,0)</f>
        <v>2706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</v>
      </c>
      <c r="BK308" s="157">
        <f>ROUND(I308*H308,0)</f>
        <v>2706</v>
      </c>
      <c r="BL308" s="17" t="s">
        <v>186</v>
      </c>
      <c r="BM308" s="156" t="s">
        <v>402</v>
      </c>
    </row>
    <row r="309" spans="2:51" s="13" customFormat="1" ht="12">
      <c r="B309" s="158"/>
      <c r="D309" s="159" t="s">
        <v>156</v>
      </c>
      <c r="E309" s="160" t="s">
        <v>1</v>
      </c>
      <c r="F309" s="161" t="s">
        <v>389</v>
      </c>
      <c r="H309" s="162">
        <v>2</v>
      </c>
      <c r="I309" s="163"/>
      <c r="L309" s="158"/>
      <c r="M309" s="164"/>
      <c r="N309" s="165"/>
      <c r="O309" s="165"/>
      <c r="P309" s="165"/>
      <c r="Q309" s="165"/>
      <c r="R309" s="165"/>
      <c r="S309" s="165"/>
      <c r="T309" s="166"/>
      <c r="AT309" s="160" t="s">
        <v>156</v>
      </c>
      <c r="AU309" s="160" t="s">
        <v>84</v>
      </c>
      <c r="AV309" s="13" t="s">
        <v>84</v>
      </c>
      <c r="AW309" s="13" t="s">
        <v>32</v>
      </c>
      <c r="AX309" s="13" t="s">
        <v>76</v>
      </c>
      <c r="AY309" s="160" t="s">
        <v>146</v>
      </c>
    </row>
    <row r="310" spans="2:51" s="14" customFormat="1" ht="12">
      <c r="B310" s="167"/>
      <c r="D310" s="159" t="s">
        <v>156</v>
      </c>
      <c r="E310" s="168" t="s">
        <v>1</v>
      </c>
      <c r="F310" s="169" t="s">
        <v>179</v>
      </c>
      <c r="H310" s="170">
        <v>2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156</v>
      </c>
      <c r="AU310" s="168" t="s">
        <v>84</v>
      </c>
      <c r="AV310" s="14" t="s">
        <v>147</v>
      </c>
      <c r="AW310" s="14" t="s">
        <v>32</v>
      </c>
      <c r="AX310" s="14" t="s">
        <v>8</v>
      </c>
      <c r="AY310" s="168" t="s">
        <v>146</v>
      </c>
    </row>
    <row r="311" spans="1:65" s="2" customFormat="1" ht="24.2" customHeight="1">
      <c r="A311" s="32"/>
      <c r="B311" s="144"/>
      <c r="C311" s="145" t="s">
        <v>403</v>
      </c>
      <c r="D311" s="145" t="s">
        <v>149</v>
      </c>
      <c r="E311" s="146" t="s">
        <v>404</v>
      </c>
      <c r="F311" s="147" t="s">
        <v>405</v>
      </c>
      <c r="G311" s="148" t="s">
        <v>192</v>
      </c>
      <c r="H311" s="149">
        <v>0.684</v>
      </c>
      <c r="I311" s="150">
        <v>2000</v>
      </c>
      <c r="J311" s="151">
        <f>ROUND(I311*H311,0)</f>
        <v>1368</v>
      </c>
      <c r="K311" s="147" t="s">
        <v>153</v>
      </c>
      <c r="L311" s="33"/>
      <c r="M311" s="152" t="s">
        <v>1</v>
      </c>
      <c r="N311" s="153" t="s">
        <v>41</v>
      </c>
      <c r="O311" s="58"/>
      <c r="P311" s="154">
        <f>O311*H311</f>
        <v>0</v>
      </c>
      <c r="Q311" s="154">
        <v>0</v>
      </c>
      <c r="R311" s="154">
        <f>Q311*H311</f>
        <v>0</v>
      </c>
      <c r="S311" s="154">
        <v>0</v>
      </c>
      <c r="T311" s="155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6" t="s">
        <v>186</v>
      </c>
      <c r="AT311" s="156" t="s">
        <v>149</v>
      </c>
      <c r="AU311" s="156" t="s">
        <v>84</v>
      </c>
      <c r="AY311" s="17" t="s">
        <v>146</v>
      </c>
      <c r="BE311" s="157">
        <f>IF(N311="základní",J311,0)</f>
        <v>1368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7" t="s">
        <v>8</v>
      </c>
      <c r="BK311" s="157">
        <f>ROUND(I311*H311,0)</f>
        <v>1368</v>
      </c>
      <c r="BL311" s="17" t="s">
        <v>186</v>
      </c>
      <c r="BM311" s="156" t="s">
        <v>406</v>
      </c>
    </row>
    <row r="312" spans="1:65" s="2" customFormat="1" ht="24.2" customHeight="1">
      <c r="A312" s="32"/>
      <c r="B312" s="144"/>
      <c r="C312" s="145" t="s">
        <v>407</v>
      </c>
      <c r="D312" s="145" t="s">
        <v>149</v>
      </c>
      <c r="E312" s="146" t="s">
        <v>408</v>
      </c>
      <c r="F312" s="147" t="s">
        <v>409</v>
      </c>
      <c r="G312" s="148" t="s">
        <v>192</v>
      </c>
      <c r="H312" s="149">
        <v>0.684</v>
      </c>
      <c r="I312" s="150">
        <v>3000</v>
      </c>
      <c r="J312" s="151">
        <f>ROUND(I312*H312,0)</f>
        <v>2052</v>
      </c>
      <c r="K312" s="147" t="s">
        <v>153</v>
      </c>
      <c r="L312" s="33"/>
      <c r="M312" s="152" t="s">
        <v>1</v>
      </c>
      <c r="N312" s="153" t="s">
        <v>41</v>
      </c>
      <c r="O312" s="58"/>
      <c r="P312" s="154">
        <f>O312*H312</f>
        <v>0</v>
      </c>
      <c r="Q312" s="154">
        <v>0</v>
      </c>
      <c r="R312" s="154">
        <f>Q312*H312</f>
        <v>0</v>
      </c>
      <c r="S312" s="154">
        <v>0</v>
      </c>
      <c r="T312" s="155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6" t="s">
        <v>186</v>
      </c>
      <c r="AT312" s="156" t="s">
        <v>149</v>
      </c>
      <c r="AU312" s="156" t="s">
        <v>84</v>
      </c>
      <c r="AY312" s="17" t="s">
        <v>146</v>
      </c>
      <c r="BE312" s="157">
        <f>IF(N312="základní",J312,0)</f>
        <v>2052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</v>
      </c>
      <c r="BK312" s="157">
        <f>ROUND(I312*H312,0)</f>
        <v>2052</v>
      </c>
      <c r="BL312" s="17" t="s">
        <v>186</v>
      </c>
      <c r="BM312" s="156" t="s">
        <v>410</v>
      </c>
    </row>
    <row r="313" spans="2:63" s="12" customFormat="1" ht="22.9" customHeight="1">
      <c r="B313" s="131"/>
      <c r="D313" s="132" t="s">
        <v>75</v>
      </c>
      <c r="E313" s="142" t="s">
        <v>411</v>
      </c>
      <c r="F313" s="142" t="s">
        <v>412</v>
      </c>
      <c r="I313" s="134"/>
      <c r="J313" s="143">
        <f>BK313</f>
        <v>65080</v>
      </c>
      <c r="L313" s="131"/>
      <c r="M313" s="136"/>
      <c r="N313" s="137"/>
      <c r="O313" s="137"/>
      <c r="P313" s="138">
        <f>SUM(P314:P327)</f>
        <v>0</v>
      </c>
      <c r="Q313" s="137"/>
      <c r="R313" s="138">
        <f>SUM(R314:R327)</f>
        <v>0.109</v>
      </c>
      <c r="S313" s="137"/>
      <c r="T313" s="139">
        <f>SUM(T314:T327)</f>
        <v>0</v>
      </c>
      <c r="AR313" s="132" t="s">
        <v>84</v>
      </c>
      <c r="AT313" s="140" t="s">
        <v>75</v>
      </c>
      <c r="AU313" s="140" t="s">
        <v>8</v>
      </c>
      <c r="AY313" s="132" t="s">
        <v>146</v>
      </c>
      <c r="BK313" s="141">
        <f>SUM(BK314:BK327)</f>
        <v>65080</v>
      </c>
    </row>
    <row r="314" spans="1:65" s="2" customFormat="1" ht="24.2" customHeight="1">
      <c r="A314" s="32"/>
      <c r="B314" s="144"/>
      <c r="C314" s="145" t="s">
        <v>413</v>
      </c>
      <c r="D314" s="145" t="s">
        <v>149</v>
      </c>
      <c r="E314" s="146" t="s">
        <v>414</v>
      </c>
      <c r="F314" s="147" t="s">
        <v>415</v>
      </c>
      <c r="G314" s="148" t="s">
        <v>273</v>
      </c>
      <c r="H314" s="149">
        <v>2</v>
      </c>
      <c r="I314" s="150">
        <v>3400</v>
      </c>
      <c r="J314" s="151">
        <f>ROUND(I314*H314,0)</f>
        <v>6800</v>
      </c>
      <c r="K314" s="147" t="s">
        <v>153</v>
      </c>
      <c r="L314" s="33"/>
      <c r="M314" s="152" t="s">
        <v>1</v>
      </c>
      <c r="N314" s="153" t="s">
        <v>41</v>
      </c>
      <c r="O314" s="58"/>
      <c r="P314" s="154">
        <f>O314*H314</f>
        <v>0</v>
      </c>
      <c r="Q314" s="154">
        <v>0.0039</v>
      </c>
      <c r="R314" s="154">
        <f>Q314*H314</f>
        <v>0.0078</v>
      </c>
      <c r="S314" s="154">
        <v>0</v>
      </c>
      <c r="T314" s="155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6" t="s">
        <v>186</v>
      </c>
      <c r="AT314" s="156" t="s">
        <v>149</v>
      </c>
      <c r="AU314" s="156" t="s">
        <v>84</v>
      </c>
      <c r="AY314" s="17" t="s">
        <v>146</v>
      </c>
      <c r="BE314" s="157">
        <f>IF(N314="základní",J314,0)</f>
        <v>6800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</v>
      </c>
      <c r="BK314" s="157">
        <f>ROUND(I314*H314,0)</f>
        <v>6800</v>
      </c>
      <c r="BL314" s="17" t="s">
        <v>186</v>
      </c>
      <c r="BM314" s="156" t="s">
        <v>416</v>
      </c>
    </row>
    <row r="315" spans="2:51" s="13" customFormat="1" ht="12">
      <c r="B315" s="158"/>
      <c r="D315" s="159" t="s">
        <v>156</v>
      </c>
      <c r="E315" s="160" t="s">
        <v>1</v>
      </c>
      <c r="F315" s="161" t="s">
        <v>326</v>
      </c>
      <c r="H315" s="162">
        <v>1</v>
      </c>
      <c r="I315" s="163"/>
      <c r="L315" s="158"/>
      <c r="M315" s="164"/>
      <c r="N315" s="165"/>
      <c r="O315" s="165"/>
      <c r="P315" s="165"/>
      <c r="Q315" s="165"/>
      <c r="R315" s="165"/>
      <c r="S315" s="165"/>
      <c r="T315" s="166"/>
      <c r="AT315" s="160" t="s">
        <v>156</v>
      </c>
      <c r="AU315" s="160" t="s">
        <v>84</v>
      </c>
      <c r="AV315" s="13" t="s">
        <v>84</v>
      </c>
      <c r="AW315" s="13" t="s">
        <v>32</v>
      </c>
      <c r="AX315" s="13" t="s">
        <v>76</v>
      </c>
      <c r="AY315" s="160" t="s">
        <v>146</v>
      </c>
    </row>
    <row r="316" spans="2:51" s="13" customFormat="1" ht="12">
      <c r="B316" s="158"/>
      <c r="D316" s="159" t="s">
        <v>156</v>
      </c>
      <c r="E316" s="160" t="s">
        <v>1</v>
      </c>
      <c r="F316" s="161" t="s">
        <v>327</v>
      </c>
      <c r="H316" s="162">
        <v>1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156</v>
      </c>
      <c r="AU316" s="160" t="s">
        <v>84</v>
      </c>
      <c r="AV316" s="13" t="s">
        <v>84</v>
      </c>
      <c r="AW316" s="13" t="s">
        <v>32</v>
      </c>
      <c r="AX316" s="13" t="s">
        <v>76</v>
      </c>
      <c r="AY316" s="160" t="s">
        <v>146</v>
      </c>
    </row>
    <row r="317" spans="2:51" s="14" customFormat="1" ht="12">
      <c r="B317" s="167"/>
      <c r="D317" s="159" t="s">
        <v>156</v>
      </c>
      <c r="E317" s="168" t="s">
        <v>1</v>
      </c>
      <c r="F317" s="169" t="s">
        <v>179</v>
      </c>
      <c r="H317" s="170">
        <v>2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156</v>
      </c>
      <c r="AU317" s="168" t="s">
        <v>84</v>
      </c>
      <c r="AV317" s="14" t="s">
        <v>147</v>
      </c>
      <c r="AW317" s="14" t="s">
        <v>32</v>
      </c>
      <c r="AX317" s="14" t="s">
        <v>8</v>
      </c>
      <c r="AY317" s="168" t="s">
        <v>146</v>
      </c>
    </row>
    <row r="318" spans="1:65" s="2" customFormat="1" ht="33" customHeight="1">
      <c r="A318" s="32"/>
      <c r="B318" s="144"/>
      <c r="C318" s="145" t="s">
        <v>417</v>
      </c>
      <c r="D318" s="145" t="s">
        <v>149</v>
      </c>
      <c r="E318" s="146" t="s">
        <v>418</v>
      </c>
      <c r="F318" s="147" t="s">
        <v>419</v>
      </c>
      <c r="G318" s="148" t="s">
        <v>273</v>
      </c>
      <c r="H318" s="149">
        <v>11</v>
      </c>
      <c r="I318" s="150">
        <v>5100</v>
      </c>
      <c r="J318" s="151">
        <f>ROUND(I318*H318,0)</f>
        <v>56100</v>
      </c>
      <c r="K318" s="147" t="s">
        <v>153</v>
      </c>
      <c r="L318" s="33"/>
      <c r="M318" s="152" t="s">
        <v>1</v>
      </c>
      <c r="N318" s="153" t="s">
        <v>41</v>
      </c>
      <c r="O318" s="58"/>
      <c r="P318" s="154">
        <f>O318*H318</f>
        <v>0</v>
      </c>
      <c r="Q318" s="154">
        <v>0.0092</v>
      </c>
      <c r="R318" s="154">
        <f>Q318*H318</f>
        <v>0.1012</v>
      </c>
      <c r="S318" s="154">
        <v>0</v>
      </c>
      <c r="T318" s="155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6" t="s">
        <v>186</v>
      </c>
      <c r="AT318" s="156" t="s">
        <v>149</v>
      </c>
      <c r="AU318" s="156" t="s">
        <v>84</v>
      </c>
      <c r="AY318" s="17" t="s">
        <v>146</v>
      </c>
      <c r="BE318" s="157">
        <f>IF(N318="základní",J318,0)</f>
        <v>56100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</v>
      </c>
      <c r="BK318" s="157">
        <f>ROUND(I318*H318,0)</f>
        <v>56100</v>
      </c>
      <c r="BL318" s="17" t="s">
        <v>186</v>
      </c>
      <c r="BM318" s="156" t="s">
        <v>420</v>
      </c>
    </row>
    <row r="319" spans="2:51" s="13" customFormat="1" ht="12">
      <c r="B319" s="158"/>
      <c r="D319" s="159" t="s">
        <v>156</v>
      </c>
      <c r="E319" s="160" t="s">
        <v>1</v>
      </c>
      <c r="F319" s="161" t="s">
        <v>278</v>
      </c>
      <c r="H319" s="162">
        <v>4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156</v>
      </c>
      <c r="AU319" s="160" t="s">
        <v>84</v>
      </c>
      <c r="AV319" s="13" t="s">
        <v>84</v>
      </c>
      <c r="AW319" s="13" t="s">
        <v>32</v>
      </c>
      <c r="AX319" s="13" t="s">
        <v>76</v>
      </c>
      <c r="AY319" s="160" t="s">
        <v>146</v>
      </c>
    </row>
    <row r="320" spans="2:51" s="13" customFormat="1" ht="12">
      <c r="B320" s="158"/>
      <c r="D320" s="159" t="s">
        <v>156</v>
      </c>
      <c r="E320" s="160" t="s">
        <v>1</v>
      </c>
      <c r="F320" s="161" t="s">
        <v>279</v>
      </c>
      <c r="H320" s="162">
        <v>1</v>
      </c>
      <c r="I320" s="163"/>
      <c r="L320" s="158"/>
      <c r="M320" s="164"/>
      <c r="N320" s="165"/>
      <c r="O320" s="165"/>
      <c r="P320" s="165"/>
      <c r="Q320" s="165"/>
      <c r="R320" s="165"/>
      <c r="S320" s="165"/>
      <c r="T320" s="166"/>
      <c r="AT320" s="160" t="s">
        <v>156</v>
      </c>
      <c r="AU320" s="160" t="s">
        <v>84</v>
      </c>
      <c r="AV320" s="13" t="s">
        <v>84</v>
      </c>
      <c r="AW320" s="13" t="s">
        <v>32</v>
      </c>
      <c r="AX320" s="13" t="s">
        <v>76</v>
      </c>
      <c r="AY320" s="160" t="s">
        <v>146</v>
      </c>
    </row>
    <row r="321" spans="2:51" s="13" customFormat="1" ht="12">
      <c r="B321" s="158"/>
      <c r="D321" s="159" t="s">
        <v>156</v>
      </c>
      <c r="E321" s="160" t="s">
        <v>1</v>
      </c>
      <c r="F321" s="161" t="s">
        <v>280</v>
      </c>
      <c r="H321" s="162">
        <v>3</v>
      </c>
      <c r="I321" s="163"/>
      <c r="L321" s="158"/>
      <c r="M321" s="164"/>
      <c r="N321" s="165"/>
      <c r="O321" s="165"/>
      <c r="P321" s="165"/>
      <c r="Q321" s="165"/>
      <c r="R321" s="165"/>
      <c r="S321" s="165"/>
      <c r="T321" s="166"/>
      <c r="AT321" s="160" t="s">
        <v>156</v>
      </c>
      <c r="AU321" s="160" t="s">
        <v>84</v>
      </c>
      <c r="AV321" s="13" t="s">
        <v>84</v>
      </c>
      <c r="AW321" s="13" t="s">
        <v>32</v>
      </c>
      <c r="AX321" s="13" t="s">
        <v>76</v>
      </c>
      <c r="AY321" s="160" t="s">
        <v>146</v>
      </c>
    </row>
    <row r="322" spans="2:51" s="13" customFormat="1" ht="12">
      <c r="B322" s="158"/>
      <c r="D322" s="159" t="s">
        <v>156</v>
      </c>
      <c r="E322" s="160" t="s">
        <v>1</v>
      </c>
      <c r="F322" s="161" t="s">
        <v>281</v>
      </c>
      <c r="H322" s="162">
        <v>1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156</v>
      </c>
      <c r="AU322" s="160" t="s">
        <v>84</v>
      </c>
      <c r="AV322" s="13" t="s">
        <v>84</v>
      </c>
      <c r="AW322" s="13" t="s">
        <v>32</v>
      </c>
      <c r="AX322" s="13" t="s">
        <v>76</v>
      </c>
      <c r="AY322" s="160" t="s">
        <v>146</v>
      </c>
    </row>
    <row r="323" spans="2:51" s="13" customFormat="1" ht="12">
      <c r="B323" s="158"/>
      <c r="D323" s="159" t="s">
        <v>156</v>
      </c>
      <c r="E323" s="160" t="s">
        <v>1</v>
      </c>
      <c r="F323" s="161" t="s">
        <v>282</v>
      </c>
      <c r="H323" s="162">
        <v>1</v>
      </c>
      <c r="I323" s="163"/>
      <c r="L323" s="158"/>
      <c r="M323" s="164"/>
      <c r="N323" s="165"/>
      <c r="O323" s="165"/>
      <c r="P323" s="165"/>
      <c r="Q323" s="165"/>
      <c r="R323" s="165"/>
      <c r="S323" s="165"/>
      <c r="T323" s="166"/>
      <c r="AT323" s="160" t="s">
        <v>156</v>
      </c>
      <c r="AU323" s="160" t="s">
        <v>84</v>
      </c>
      <c r="AV323" s="13" t="s">
        <v>84</v>
      </c>
      <c r="AW323" s="13" t="s">
        <v>32</v>
      </c>
      <c r="AX323" s="13" t="s">
        <v>76</v>
      </c>
      <c r="AY323" s="160" t="s">
        <v>146</v>
      </c>
    </row>
    <row r="324" spans="2:51" s="13" customFormat="1" ht="12">
      <c r="B324" s="158"/>
      <c r="D324" s="159" t="s">
        <v>156</v>
      </c>
      <c r="E324" s="160" t="s">
        <v>1</v>
      </c>
      <c r="F324" s="161" t="s">
        <v>283</v>
      </c>
      <c r="H324" s="162">
        <v>1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156</v>
      </c>
      <c r="AU324" s="160" t="s">
        <v>84</v>
      </c>
      <c r="AV324" s="13" t="s">
        <v>84</v>
      </c>
      <c r="AW324" s="13" t="s">
        <v>32</v>
      </c>
      <c r="AX324" s="13" t="s">
        <v>76</v>
      </c>
      <c r="AY324" s="160" t="s">
        <v>146</v>
      </c>
    </row>
    <row r="325" spans="2:51" s="14" customFormat="1" ht="12">
      <c r="B325" s="167"/>
      <c r="D325" s="159" t="s">
        <v>156</v>
      </c>
      <c r="E325" s="168" t="s">
        <v>1</v>
      </c>
      <c r="F325" s="169" t="s">
        <v>179</v>
      </c>
      <c r="H325" s="170">
        <v>11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156</v>
      </c>
      <c r="AU325" s="168" t="s">
        <v>84</v>
      </c>
      <c r="AV325" s="14" t="s">
        <v>147</v>
      </c>
      <c r="AW325" s="14" t="s">
        <v>32</v>
      </c>
      <c r="AX325" s="14" t="s">
        <v>8</v>
      </c>
      <c r="AY325" s="168" t="s">
        <v>146</v>
      </c>
    </row>
    <row r="326" spans="1:65" s="2" customFormat="1" ht="24.2" customHeight="1">
      <c r="A326" s="32"/>
      <c r="B326" s="144"/>
      <c r="C326" s="145" t="s">
        <v>299</v>
      </c>
      <c r="D326" s="145" t="s">
        <v>149</v>
      </c>
      <c r="E326" s="146" t="s">
        <v>421</v>
      </c>
      <c r="F326" s="147" t="s">
        <v>422</v>
      </c>
      <c r="G326" s="148" t="s">
        <v>192</v>
      </c>
      <c r="H326" s="149">
        <v>0.109</v>
      </c>
      <c r="I326" s="150">
        <v>10000</v>
      </c>
      <c r="J326" s="151">
        <f>ROUND(I326*H326,0)</f>
        <v>1090</v>
      </c>
      <c r="K326" s="147" t="s">
        <v>153</v>
      </c>
      <c r="L326" s="33"/>
      <c r="M326" s="152" t="s">
        <v>1</v>
      </c>
      <c r="N326" s="153" t="s">
        <v>41</v>
      </c>
      <c r="O326" s="58"/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6" t="s">
        <v>186</v>
      </c>
      <c r="AT326" s="156" t="s">
        <v>149</v>
      </c>
      <c r="AU326" s="156" t="s">
        <v>84</v>
      </c>
      <c r="AY326" s="17" t="s">
        <v>146</v>
      </c>
      <c r="BE326" s="157">
        <f>IF(N326="základní",J326,0)</f>
        <v>1090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7" t="s">
        <v>8</v>
      </c>
      <c r="BK326" s="157">
        <f>ROUND(I326*H326,0)</f>
        <v>1090</v>
      </c>
      <c r="BL326" s="17" t="s">
        <v>186</v>
      </c>
      <c r="BM326" s="156" t="s">
        <v>423</v>
      </c>
    </row>
    <row r="327" spans="1:65" s="2" customFormat="1" ht="24.2" customHeight="1">
      <c r="A327" s="32"/>
      <c r="B327" s="144"/>
      <c r="C327" s="145" t="s">
        <v>424</v>
      </c>
      <c r="D327" s="145" t="s">
        <v>149</v>
      </c>
      <c r="E327" s="146" t="s">
        <v>425</v>
      </c>
      <c r="F327" s="147" t="s">
        <v>426</v>
      </c>
      <c r="G327" s="148" t="s">
        <v>192</v>
      </c>
      <c r="H327" s="149">
        <v>0.109</v>
      </c>
      <c r="I327" s="150">
        <v>10000</v>
      </c>
      <c r="J327" s="151">
        <f>ROUND(I327*H327,0)</f>
        <v>1090</v>
      </c>
      <c r="K327" s="147" t="s">
        <v>153</v>
      </c>
      <c r="L327" s="33"/>
      <c r="M327" s="152" t="s">
        <v>1</v>
      </c>
      <c r="N327" s="153" t="s">
        <v>41</v>
      </c>
      <c r="O327" s="58"/>
      <c r="P327" s="154">
        <f>O327*H327</f>
        <v>0</v>
      </c>
      <c r="Q327" s="154">
        <v>0</v>
      </c>
      <c r="R327" s="154">
        <f>Q327*H327</f>
        <v>0</v>
      </c>
      <c r="S327" s="154">
        <v>0</v>
      </c>
      <c r="T327" s="155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6" t="s">
        <v>186</v>
      </c>
      <c r="AT327" s="156" t="s">
        <v>149</v>
      </c>
      <c r="AU327" s="156" t="s">
        <v>84</v>
      </c>
      <c r="AY327" s="17" t="s">
        <v>146</v>
      </c>
      <c r="BE327" s="157">
        <f>IF(N327="základní",J327,0)</f>
        <v>1090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</v>
      </c>
      <c r="BK327" s="157">
        <f>ROUND(I327*H327,0)</f>
        <v>1090</v>
      </c>
      <c r="BL327" s="17" t="s">
        <v>186</v>
      </c>
      <c r="BM327" s="156" t="s">
        <v>427</v>
      </c>
    </row>
    <row r="328" spans="2:63" s="12" customFormat="1" ht="22.9" customHeight="1">
      <c r="B328" s="131"/>
      <c r="D328" s="132" t="s">
        <v>75</v>
      </c>
      <c r="E328" s="142" t="s">
        <v>428</v>
      </c>
      <c r="F328" s="142" t="s">
        <v>429</v>
      </c>
      <c r="I328" s="134"/>
      <c r="J328" s="143">
        <f>BK328</f>
        <v>22934</v>
      </c>
      <c r="L328" s="131"/>
      <c r="M328" s="136"/>
      <c r="N328" s="137"/>
      <c r="O328" s="137"/>
      <c r="P328" s="138">
        <f>SUM(P329:P334)</f>
        <v>0</v>
      </c>
      <c r="Q328" s="137"/>
      <c r="R328" s="138">
        <f>SUM(R329:R334)</f>
        <v>0.061952</v>
      </c>
      <c r="S328" s="137"/>
      <c r="T328" s="139">
        <f>SUM(T329:T334)</f>
        <v>0.04986</v>
      </c>
      <c r="AR328" s="132" t="s">
        <v>84</v>
      </c>
      <c r="AT328" s="140" t="s">
        <v>75</v>
      </c>
      <c r="AU328" s="140" t="s">
        <v>8</v>
      </c>
      <c r="AY328" s="132" t="s">
        <v>146</v>
      </c>
      <c r="BK328" s="141">
        <f>SUM(BK329:BK334)</f>
        <v>22934</v>
      </c>
    </row>
    <row r="329" spans="1:65" s="2" customFormat="1" ht="24.2" customHeight="1">
      <c r="A329" s="32"/>
      <c r="B329" s="144"/>
      <c r="C329" s="145" t="s">
        <v>430</v>
      </c>
      <c r="D329" s="145" t="s">
        <v>149</v>
      </c>
      <c r="E329" s="146" t="s">
        <v>431</v>
      </c>
      <c r="F329" s="147" t="s">
        <v>432</v>
      </c>
      <c r="G329" s="148" t="s">
        <v>259</v>
      </c>
      <c r="H329" s="149">
        <v>2</v>
      </c>
      <c r="I329" s="150">
        <v>660</v>
      </c>
      <c r="J329" s="151">
        <f>ROUND(I329*H329,0)</f>
        <v>1320</v>
      </c>
      <c r="K329" s="147" t="s">
        <v>153</v>
      </c>
      <c r="L329" s="33"/>
      <c r="M329" s="152" t="s">
        <v>1</v>
      </c>
      <c r="N329" s="153" t="s">
        <v>41</v>
      </c>
      <c r="O329" s="58"/>
      <c r="P329" s="154">
        <f>O329*H329</f>
        <v>0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6" t="s">
        <v>186</v>
      </c>
      <c r="AT329" s="156" t="s">
        <v>149</v>
      </c>
      <c r="AU329" s="156" t="s">
        <v>84</v>
      </c>
      <c r="AY329" s="17" t="s">
        <v>146</v>
      </c>
      <c r="BE329" s="157">
        <f>IF(N329="základní",J329,0)</f>
        <v>1320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</v>
      </c>
      <c r="BK329" s="157">
        <f>ROUND(I329*H329,0)</f>
        <v>1320</v>
      </c>
      <c r="BL329" s="17" t="s">
        <v>186</v>
      </c>
      <c r="BM329" s="156" t="s">
        <v>433</v>
      </c>
    </row>
    <row r="330" spans="2:51" s="13" customFormat="1" ht="12">
      <c r="B330" s="158"/>
      <c r="D330" s="159" t="s">
        <v>156</v>
      </c>
      <c r="E330" s="160" t="s">
        <v>1</v>
      </c>
      <c r="F330" s="161" t="s">
        <v>84</v>
      </c>
      <c r="H330" s="162">
        <v>2</v>
      </c>
      <c r="I330" s="163"/>
      <c r="L330" s="158"/>
      <c r="M330" s="164"/>
      <c r="N330" s="165"/>
      <c r="O330" s="165"/>
      <c r="P330" s="165"/>
      <c r="Q330" s="165"/>
      <c r="R330" s="165"/>
      <c r="S330" s="165"/>
      <c r="T330" s="166"/>
      <c r="AT330" s="160" t="s">
        <v>156</v>
      </c>
      <c r="AU330" s="160" t="s">
        <v>84</v>
      </c>
      <c r="AV330" s="13" t="s">
        <v>84</v>
      </c>
      <c r="AW330" s="13" t="s">
        <v>32</v>
      </c>
      <c r="AX330" s="13" t="s">
        <v>8</v>
      </c>
      <c r="AY330" s="160" t="s">
        <v>146</v>
      </c>
    </row>
    <row r="331" spans="1:65" s="2" customFormat="1" ht="21.75" customHeight="1">
      <c r="A331" s="32"/>
      <c r="B331" s="144"/>
      <c r="C331" s="175" t="s">
        <v>434</v>
      </c>
      <c r="D331" s="175" t="s">
        <v>235</v>
      </c>
      <c r="E331" s="176" t="s">
        <v>435</v>
      </c>
      <c r="F331" s="177" t="s">
        <v>436</v>
      </c>
      <c r="G331" s="178" t="s">
        <v>259</v>
      </c>
      <c r="H331" s="179">
        <v>2</v>
      </c>
      <c r="I331" s="180">
        <v>10500</v>
      </c>
      <c r="J331" s="181">
        <f>ROUND(I331*H331,0)</f>
        <v>21000</v>
      </c>
      <c r="K331" s="177" t="s">
        <v>1</v>
      </c>
      <c r="L331" s="182"/>
      <c r="M331" s="183" t="s">
        <v>1</v>
      </c>
      <c r="N331" s="184" t="s">
        <v>41</v>
      </c>
      <c r="O331" s="58"/>
      <c r="P331" s="154">
        <f>O331*H331</f>
        <v>0</v>
      </c>
      <c r="Q331" s="154">
        <v>0.0309</v>
      </c>
      <c r="R331" s="154">
        <f>Q331*H331</f>
        <v>0.0618</v>
      </c>
      <c r="S331" s="154">
        <v>0</v>
      </c>
      <c r="T331" s="155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6" t="s">
        <v>238</v>
      </c>
      <c r="AT331" s="156" t="s">
        <v>235</v>
      </c>
      <c r="AU331" s="156" t="s">
        <v>84</v>
      </c>
      <c r="AY331" s="17" t="s">
        <v>146</v>
      </c>
      <c r="BE331" s="157">
        <f>IF(N331="základní",J331,0)</f>
        <v>21000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</v>
      </c>
      <c r="BK331" s="157">
        <f>ROUND(I331*H331,0)</f>
        <v>21000</v>
      </c>
      <c r="BL331" s="17" t="s">
        <v>186</v>
      </c>
      <c r="BM331" s="156" t="s">
        <v>437</v>
      </c>
    </row>
    <row r="332" spans="1:65" s="2" customFormat="1" ht="24.2" customHeight="1">
      <c r="A332" s="32"/>
      <c r="B332" s="144"/>
      <c r="C332" s="145" t="s">
        <v>438</v>
      </c>
      <c r="D332" s="145" t="s">
        <v>149</v>
      </c>
      <c r="E332" s="146" t="s">
        <v>439</v>
      </c>
      <c r="F332" s="147" t="s">
        <v>440</v>
      </c>
      <c r="G332" s="148" t="s">
        <v>259</v>
      </c>
      <c r="H332" s="149">
        <v>2</v>
      </c>
      <c r="I332" s="150">
        <v>152</v>
      </c>
      <c r="J332" s="151">
        <f>ROUND(I332*H332,0)</f>
        <v>304</v>
      </c>
      <c r="K332" s="147" t="s">
        <v>153</v>
      </c>
      <c r="L332" s="33"/>
      <c r="M332" s="152" t="s">
        <v>1</v>
      </c>
      <c r="N332" s="153" t="s">
        <v>41</v>
      </c>
      <c r="O332" s="58"/>
      <c r="P332" s="154">
        <f>O332*H332</f>
        <v>0</v>
      </c>
      <c r="Q332" s="154">
        <v>7.6E-05</v>
      </c>
      <c r="R332" s="154">
        <f>Q332*H332</f>
        <v>0.000152</v>
      </c>
      <c r="S332" s="154">
        <v>0.02493</v>
      </c>
      <c r="T332" s="155">
        <f>S332*H332</f>
        <v>0.04986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6" t="s">
        <v>186</v>
      </c>
      <c r="AT332" s="156" t="s">
        <v>149</v>
      </c>
      <c r="AU332" s="156" t="s">
        <v>84</v>
      </c>
      <c r="AY332" s="17" t="s">
        <v>146</v>
      </c>
      <c r="BE332" s="157">
        <f>IF(N332="základní",J332,0)</f>
        <v>304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</v>
      </c>
      <c r="BK332" s="157">
        <f>ROUND(I332*H332,0)</f>
        <v>304</v>
      </c>
      <c r="BL332" s="17" t="s">
        <v>186</v>
      </c>
      <c r="BM332" s="156" t="s">
        <v>441</v>
      </c>
    </row>
    <row r="333" spans="1:65" s="2" customFormat="1" ht="24.2" customHeight="1">
      <c r="A333" s="32"/>
      <c r="B333" s="144"/>
      <c r="C333" s="145" t="s">
        <v>442</v>
      </c>
      <c r="D333" s="145" t="s">
        <v>149</v>
      </c>
      <c r="E333" s="146" t="s">
        <v>443</v>
      </c>
      <c r="F333" s="147" t="s">
        <v>444</v>
      </c>
      <c r="G333" s="148" t="s">
        <v>192</v>
      </c>
      <c r="H333" s="149">
        <v>0.062</v>
      </c>
      <c r="I333" s="150">
        <v>2000</v>
      </c>
      <c r="J333" s="151">
        <f>ROUND(I333*H333,0)</f>
        <v>124</v>
      </c>
      <c r="K333" s="147" t="s">
        <v>153</v>
      </c>
      <c r="L333" s="33"/>
      <c r="M333" s="152" t="s">
        <v>1</v>
      </c>
      <c r="N333" s="153" t="s">
        <v>41</v>
      </c>
      <c r="O333" s="58"/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6" t="s">
        <v>186</v>
      </c>
      <c r="AT333" s="156" t="s">
        <v>149</v>
      </c>
      <c r="AU333" s="156" t="s">
        <v>84</v>
      </c>
      <c r="AY333" s="17" t="s">
        <v>146</v>
      </c>
      <c r="BE333" s="157">
        <f>IF(N333="základní",J333,0)</f>
        <v>124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</v>
      </c>
      <c r="BK333" s="157">
        <f>ROUND(I333*H333,0)</f>
        <v>124</v>
      </c>
      <c r="BL333" s="17" t="s">
        <v>186</v>
      </c>
      <c r="BM333" s="156" t="s">
        <v>445</v>
      </c>
    </row>
    <row r="334" spans="1:65" s="2" customFormat="1" ht="24.2" customHeight="1">
      <c r="A334" s="32"/>
      <c r="B334" s="144"/>
      <c r="C334" s="145" t="s">
        <v>321</v>
      </c>
      <c r="D334" s="145" t="s">
        <v>149</v>
      </c>
      <c r="E334" s="146" t="s">
        <v>446</v>
      </c>
      <c r="F334" s="147" t="s">
        <v>447</v>
      </c>
      <c r="G334" s="148" t="s">
        <v>192</v>
      </c>
      <c r="H334" s="149">
        <v>0.062</v>
      </c>
      <c r="I334" s="150">
        <v>3000</v>
      </c>
      <c r="J334" s="151">
        <f>ROUND(I334*H334,0)</f>
        <v>186</v>
      </c>
      <c r="K334" s="147" t="s">
        <v>153</v>
      </c>
      <c r="L334" s="33"/>
      <c r="M334" s="152" t="s">
        <v>1</v>
      </c>
      <c r="N334" s="153" t="s">
        <v>41</v>
      </c>
      <c r="O334" s="58"/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6" t="s">
        <v>186</v>
      </c>
      <c r="AT334" s="156" t="s">
        <v>149</v>
      </c>
      <c r="AU334" s="156" t="s">
        <v>84</v>
      </c>
      <c r="AY334" s="17" t="s">
        <v>146</v>
      </c>
      <c r="BE334" s="157">
        <f>IF(N334="základní",J334,0)</f>
        <v>186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7" t="s">
        <v>8</v>
      </c>
      <c r="BK334" s="157">
        <f>ROUND(I334*H334,0)</f>
        <v>186</v>
      </c>
      <c r="BL334" s="17" t="s">
        <v>186</v>
      </c>
      <c r="BM334" s="156" t="s">
        <v>448</v>
      </c>
    </row>
    <row r="335" spans="2:63" s="12" customFormat="1" ht="22.9" customHeight="1">
      <c r="B335" s="131"/>
      <c r="D335" s="132" t="s">
        <v>75</v>
      </c>
      <c r="E335" s="142" t="s">
        <v>449</v>
      </c>
      <c r="F335" s="142" t="s">
        <v>450</v>
      </c>
      <c r="I335" s="134"/>
      <c r="J335" s="143">
        <f>BK335</f>
        <v>7633</v>
      </c>
      <c r="L335" s="131"/>
      <c r="M335" s="136"/>
      <c r="N335" s="137"/>
      <c r="O335" s="137"/>
      <c r="P335" s="138">
        <f>SUM(P336:P340)</f>
        <v>0</v>
      </c>
      <c r="Q335" s="137"/>
      <c r="R335" s="138">
        <f>SUM(R336:R340)</f>
        <v>0.0048000000000000004</v>
      </c>
      <c r="S335" s="137"/>
      <c r="T335" s="139">
        <f>SUM(T336:T340)</f>
        <v>0.012</v>
      </c>
      <c r="AR335" s="132" t="s">
        <v>84</v>
      </c>
      <c r="AT335" s="140" t="s">
        <v>75</v>
      </c>
      <c r="AU335" s="140" t="s">
        <v>8</v>
      </c>
      <c r="AY335" s="132" t="s">
        <v>146</v>
      </c>
      <c r="BK335" s="141">
        <f>SUM(BK336:BK340)</f>
        <v>7633</v>
      </c>
    </row>
    <row r="336" spans="1:65" s="2" customFormat="1" ht="16.5" customHeight="1">
      <c r="A336" s="32"/>
      <c r="B336" s="144"/>
      <c r="C336" s="145" t="s">
        <v>451</v>
      </c>
      <c r="D336" s="145" t="s">
        <v>149</v>
      </c>
      <c r="E336" s="146" t="s">
        <v>452</v>
      </c>
      <c r="F336" s="147" t="s">
        <v>453</v>
      </c>
      <c r="G336" s="148" t="s">
        <v>259</v>
      </c>
      <c r="H336" s="149">
        <v>24</v>
      </c>
      <c r="I336" s="150">
        <v>147</v>
      </c>
      <c r="J336" s="151">
        <f>ROUND(I336*H336,0)</f>
        <v>3528</v>
      </c>
      <c r="K336" s="147" t="s">
        <v>153</v>
      </c>
      <c r="L336" s="33"/>
      <c r="M336" s="152" t="s">
        <v>1</v>
      </c>
      <c r="N336" s="153" t="s">
        <v>41</v>
      </c>
      <c r="O336" s="58"/>
      <c r="P336" s="154">
        <f>O336*H336</f>
        <v>0</v>
      </c>
      <c r="Q336" s="154">
        <v>0</v>
      </c>
      <c r="R336" s="154">
        <f>Q336*H336</f>
        <v>0</v>
      </c>
      <c r="S336" s="154">
        <v>0</v>
      </c>
      <c r="T336" s="155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6" t="s">
        <v>186</v>
      </c>
      <c r="AT336" s="156" t="s">
        <v>149</v>
      </c>
      <c r="AU336" s="156" t="s">
        <v>84</v>
      </c>
      <c r="AY336" s="17" t="s">
        <v>146</v>
      </c>
      <c r="BE336" s="157">
        <f>IF(N336="základní",J336,0)</f>
        <v>3528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</v>
      </c>
      <c r="BK336" s="157">
        <f>ROUND(I336*H336,0)</f>
        <v>3528</v>
      </c>
      <c r="BL336" s="17" t="s">
        <v>186</v>
      </c>
      <c r="BM336" s="156" t="s">
        <v>454</v>
      </c>
    </row>
    <row r="337" spans="1:65" s="2" customFormat="1" ht="24.2" customHeight="1">
      <c r="A337" s="32"/>
      <c r="B337" s="144"/>
      <c r="C337" s="175" t="s">
        <v>325</v>
      </c>
      <c r="D337" s="175" t="s">
        <v>235</v>
      </c>
      <c r="E337" s="176" t="s">
        <v>455</v>
      </c>
      <c r="F337" s="177" t="s">
        <v>456</v>
      </c>
      <c r="G337" s="178" t="s">
        <v>259</v>
      </c>
      <c r="H337" s="179">
        <v>24</v>
      </c>
      <c r="I337" s="180">
        <v>125</v>
      </c>
      <c r="J337" s="181">
        <f>ROUND(I337*H337,0)</f>
        <v>3000</v>
      </c>
      <c r="K337" s="177" t="s">
        <v>153</v>
      </c>
      <c r="L337" s="182"/>
      <c r="M337" s="183" t="s">
        <v>1</v>
      </c>
      <c r="N337" s="184" t="s">
        <v>41</v>
      </c>
      <c r="O337" s="58"/>
      <c r="P337" s="154">
        <f>O337*H337</f>
        <v>0</v>
      </c>
      <c r="Q337" s="154">
        <v>0.0002</v>
      </c>
      <c r="R337" s="154">
        <f>Q337*H337</f>
        <v>0.0048000000000000004</v>
      </c>
      <c r="S337" s="154">
        <v>0</v>
      </c>
      <c r="T337" s="155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6" t="s">
        <v>238</v>
      </c>
      <c r="AT337" s="156" t="s">
        <v>235</v>
      </c>
      <c r="AU337" s="156" t="s">
        <v>84</v>
      </c>
      <c r="AY337" s="17" t="s">
        <v>146</v>
      </c>
      <c r="BE337" s="157">
        <f>IF(N337="základní",J337,0)</f>
        <v>3000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7" t="s">
        <v>8</v>
      </c>
      <c r="BK337" s="157">
        <f>ROUND(I337*H337,0)</f>
        <v>3000</v>
      </c>
      <c r="BL337" s="17" t="s">
        <v>186</v>
      </c>
      <c r="BM337" s="156" t="s">
        <v>457</v>
      </c>
    </row>
    <row r="338" spans="1:65" s="2" customFormat="1" ht="16.5" customHeight="1">
      <c r="A338" s="32"/>
      <c r="B338" s="144"/>
      <c r="C338" s="145" t="s">
        <v>458</v>
      </c>
      <c r="D338" s="145" t="s">
        <v>149</v>
      </c>
      <c r="E338" s="146" t="s">
        <v>459</v>
      </c>
      <c r="F338" s="147" t="s">
        <v>460</v>
      </c>
      <c r="G338" s="148" t="s">
        <v>259</v>
      </c>
      <c r="H338" s="149">
        <v>24</v>
      </c>
      <c r="I338" s="150">
        <v>45</v>
      </c>
      <c r="J338" s="151">
        <f>ROUND(I338*H338,0)</f>
        <v>1080</v>
      </c>
      <c r="K338" s="147" t="s">
        <v>153</v>
      </c>
      <c r="L338" s="33"/>
      <c r="M338" s="152" t="s">
        <v>1</v>
      </c>
      <c r="N338" s="153" t="s">
        <v>41</v>
      </c>
      <c r="O338" s="58"/>
      <c r="P338" s="154">
        <f>O338*H338</f>
        <v>0</v>
      </c>
      <c r="Q338" s="154">
        <v>0</v>
      </c>
      <c r="R338" s="154">
        <f>Q338*H338</f>
        <v>0</v>
      </c>
      <c r="S338" s="154">
        <v>0.0005</v>
      </c>
      <c r="T338" s="155">
        <f>S338*H338</f>
        <v>0.012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6" t="s">
        <v>186</v>
      </c>
      <c r="AT338" s="156" t="s">
        <v>149</v>
      </c>
      <c r="AU338" s="156" t="s">
        <v>84</v>
      </c>
      <c r="AY338" s="17" t="s">
        <v>146</v>
      </c>
      <c r="BE338" s="157">
        <f>IF(N338="základní",J338,0)</f>
        <v>1080</v>
      </c>
      <c r="BF338" s="157">
        <f>IF(N338="snížená",J338,0)</f>
        <v>0</v>
      </c>
      <c r="BG338" s="157">
        <f>IF(N338="zákl. přenesená",J338,0)</f>
        <v>0</v>
      </c>
      <c r="BH338" s="157">
        <f>IF(N338="sníž. přenesená",J338,0)</f>
        <v>0</v>
      </c>
      <c r="BI338" s="157">
        <f>IF(N338="nulová",J338,0)</f>
        <v>0</v>
      </c>
      <c r="BJ338" s="17" t="s">
        <v>8</v>
      </c>
      <c r="BK338" s="157">
        <f>ROUND(I338*H338,0)</f>
        <v>1080</v>
      </c>
      <c r="BL338" s="17" t="s">
        <v>186</v>
      </c>
      <c r="BM338" s="156" t="s">
        <v>461</v>
      </c>
    </row>
    <row r="339" spans="1:65" s="2" customFormat="1" ht="24.2" customHeight="1">
      <c r="A339" s="32"/>
      <c r="B339" s="144"/>
      <c r="C339" s="145" t="s">
        <v>462</v>
      </c>
      <c r="D339" s="145" t="s">
        <v>149</v>
      </c>
      <c r="E339" s="146" t="s">
        <v>463</v>
      </c>
      <c r="F339" s="147" t="s">
        <v>464</v>
      </c>
      <c r="G339" s="148" t="s">
        <v>192</v>
      </c>
      <c r="H339" s="149">
        <v>0.005</v>
      </c>
      <c r="I339" s="150">
        <v>2000</v>
      </c>
      <c r="J339" s="151">
        <f>ROUND(I339*H339,0)</f>
        <v>10</v>
      </c>
      <c r="K339" s="147" t="s">
        <v>153</v>
      </c>
      <c r="L339" s="33"/>
      <c r="M339" s="152" t="s">
        <v>1</v>
      </c>
      <c r="N339" s="153" t="s">
        <v>41</v>
      </c>
      <c r="O339" s="58"/>
      <c r="P339" s="154">
        <f>O339*H339</f>
        <v>0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6" t="s">
        <v>186</v>
      </c>
      <c r="AT339" s="156" t="s">
        <v>149</v>
      </c>
      <c r="AU339" s="156" t="s">
        <v>84</v>
      </c>
      <c r="AY339" s="17" t="s">
        <v>146</v>
      </c>
      <c r="BE339" s="157">
        <f>IF(N339="základní",J339,0)</f>
        <v>10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7" t="s">
        <v>8</v>
      </c>
      <c r="BK339" s="157">
        <f>ROUND(I339*H339,0)</f>
        <v>10</v>
      </c>
      <c r="BL339" s="17" t="s">
        <v>186</v>
      </c>
      <c r="BM339" s="156" t="s">
        <v>465</v>
      </c>
    </row>
    <row r="340" spans="1:65" s="2" customFormat="1" ht="33" customHeight="1">
      <c r="A340" s="32"/>
      <c r="B340" s="144"/>
      <c r="C340" s="145" t="s">
        <v>466</v>
      </c>
      <c r="D340" s="145" t="s">
        <v>149</v>
      </c>
      <c r="E340" s="146" t="s">
        <v>467</v>
      </c>
      <c r="F340" s="147" t="s">
        <v>468</v>
      </c>
      <c r="G340" s="148" t="s">
        <v>192</v>
      </c>
      <c r="H340" s="149">
        <v>0.005</v>
      </c>
      <c r="I340" s="150">
        <v>3000</v>
      </c>
      <c r="J340" s="151">
        <f>ROUND(I340*H340,0)</f>
        <v>15</v>
      </c>
      <c r="K340" s="147" t="s">
        <v>153</v>
      </c>
      <c r="L340" s="33"/>
      <c r="M340" s="152" t="s">
        <v>1</v>
      </c>
      <c r="N340" s="153" t="s">
        <v>41</v>
      </c>
      <c r="O340" s="58"/>
      <c r="P340" s="154">
        <f>O340*H340</f>
        <v>0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6" t="s">
        <v>186</v>
      </c>
      <c r="AT340" s="156" t="s">
        <v>149</v>
      </c>
      <c r="AU340" s="156" t="s">
        <v>84</v>
      </c>
      <c r="AY340" s="17" t="s">
        <v>146</v>
      </c>
      <c r="BE340" s="157">
        <f>IF(N340="základní",J340,0)</f>
        <v>15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7" t="s">
        <v>8</v>
      </c>
      <c r="BK340" s="157">
        <f>ROUND(I340*H340,0)</f>
        <v>15</v>
      </c>
      <c r="BL340" s="17" t="s">
        <v>186</v>
      </c>
      <c r="BM340" s="156" t="s">
        <v>469</v>
      </c>
    </row>
    <row r="341" spans="2:63" s="12" customFormat="1" ht="22.9" customHeight="1">
      <c r="B341" s="131"/>
      <c r="D341" s="132" t="s">
        <v>75</v>
      </c>
      <c r="E341" s="142" t="s">
        <v>470</v>
      </c>
      <c r="F341" s="142" t="s">
        <v>471</v>
      </c>
      <c r="I341" s="134"/>
      <c r="J341" s="143">
        <f>BK341</f>
        <v>297632</v>
      </c>
      <c r="L341" s="131"/>
      <c r="M341" s="136"/>
      <c r="N341" s="137"/>
      <c r="O341" s="137"/>
      <c r="P341" s="138">
        <f>SUM(P342:P366)</f>
        <v>0</v>
      </c>
      <c r="Q341" s="137"/>
      <c r="R341" s="138">
        <f>SUM(R342:R366)</f>
        <v>2.3670542948</v>
      </c>
      <c r="S341" s="137"/>
      <c r="T341" s="139">
        <f>SUM(T342:T366)</f>
        <v>2.3710270500000004</v>
      </c>
      <c r="AR341" s="132" t="s">
        <v>84</v>
      </c>
      <c r="AT341" s="140" t="s">
        <v>75</v>
      </c>
      <c r="AU341" s="140" t="s">
        <v>8</v>
      </c>
      <c r="AY341" s="132" t="s">
        <v>146</v>
      </c>
      <c r="BK341" s="141">
        <f>SUM(BK342:BK366)</f>
        <v>297632</v>
      </c>
    </row>
    <row r="342" spans="1:65" s="2" customFormat="1" ht="24.2" customHeight="1">
      <c r="A342" s="32"/>
      <c r="B342" s="144"/>
      <c r="C342" s="145" t="s">
        <v>472</v>
      </c>
      <c r="D342" s="145" t="s">
        <v>149</v>
      </c>
      <c r="E342" s="146" t="s">
        <v>473</v>
      </c>
      <c r="F342" s="147" t="s">
        <v>474</v>
      </c>
      <c r="G342" s="148" t="s">
        <v>152</v>
      </c>
      <c r="H342" s="149">
        <v>54.6</v>
      </c>
      <c r="I342" s="150">
        <v>900</v>
      </c>
      <c r="J342" s="151">
        <f>ROUND(I342*H342,0)</f>
        <v>49140</v>
      </c>
      <c r="K342" s="147" t="s">
        <v>153</v>
      </c>
      <c r="L342" s="33"/>
      <c r="M342" s="152" t="s">
        <v>1</v>
      </c>
      <c r="N342" s="153" t="s">
        <v>41</v>
      </c>
      <c r="O342" s="58"/>
      <c r="P342" s="154">
        <f>O342*H342</f>
        <v>0</v>
      </c>
      <c r="Q342" s="154">
        <v>0.0247605</v>
      </c>
      <c r="R342" s="154">
        <f>Q342*H342</f>
        <v>1.3519233000000002</v>
      </c>
      <c r="S342" s="154">
        <v>0</v>
      </c>
      <c r="T342" s="155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6" t="s">
        <v>186</v>
      </c>
      <c r="AT342" s="156" t="s">
        <v>149</v>
      </c>
      <c r="AU342" s="156" t="s">
        <v>84</v>
      </c>
      <c r="AY342" s="17" t="s">
        <v>146</v>
      </c>
      <c r="BE342" s="157">
        <f>IF(N342="základní",J342,0)</f>
        <v>49140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</v>
      </c>
      <c r="BK342" s="157">
        <f>ROUND(I342*H342,0)</f>
        <v>49140</v>
      </c>
      <c r="BL342" s="17" t="s">
        <v>186</v>
      </c>
      <c r="BM342" s="156" t="s">
        <v>475</v>
      </c>
    </row>
    <row r="343" spans="2:51" s="13" customFormat="1" ht="22.5">
      <c r="B343" s="158"/>
      <c r="D343" s="159" t="s">
        <v>156</v>
      </c>
      <c r="E343" s="160" t="s">
        <v>1</v>
      </c>
      <c r="F343" s="161" t="s">
        <v>476</v>
      </c>
      <c r="H343" s="162">
        <v>28.6</v>
      </c>
      <c r="I343" s="163"/>
      <c r="L343" s="158"/>
      <c r="M343" s="164"/>
      <c r="N343" s="165"/>
      <c r="O343" s="165"/>
      <c r="P343" s="165"/>
      <c r="Q343" s="165"/>
      <c r="R343" s="165"/>
      <c r="S343" s="165"/>
      <c r="T343" s="166"/>
      <c r="AT343" s="160" t="s">
        <v>156</v>
      </c>
      <c r="AU343" s="160" t="s">
        <v>84</v>
      </c>
      <c r="AV343" s="13" t="s">
        <v>84</v>
      </c>
      <c r="AW343" s="13" t="s">
        <v>32</v>
      </c>
      <c r="AX343" s="13" t="s">
        <v>76</v>
      </c>
      <c r="AY343" s="160" t="s">
        <v>146</v>
      </c>
    </row>
    <row r="344" spans="2:51" s="13" customFormat="1" ht="12">
      <c r="B344" s="158"/>
      <c r="D344" s="159" t="s">
        <v>156</v>
      </c>
      <c r="E344" s="160" t="s">
        <v>1</v>
      </c>
      <c r="F344" s="161" t="s">
        <v>477</v>
      </c>
      <c r="H344" s="162">
        <v>10.4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156</v>
      </c>
      <c r="AU344" s="160" t="s">
        <v>84</v>
      </c>
      <c r="AV344" s="13" t="s">
        <v>84</v>
      </c>
      <c r="AW344" s="13" t="s">
        <v>32</v>
      </c>
      <c r="AX344" s="13" t="s">
        <v>76</v>
      </c>
      <c r="AY344" s="160" t="s">
        <v>146</v>
      </c>
    </row>
    <row r="345" spans="2:51" s="13" customFormat="1" ht="12">
      <c r="B345" s="158"/>
      <c r="D345" s="159" t="s">
        <v>156</v>
      </c>
      <c r="E345" s="160" t="s">
        <v>1</v>
      </c>
      <c r="F345" s="161" t="s">
        <v>478</v>
      </c>
      <c r="H345" s="162">
        <v>15.6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156</v>
      </c>
      <c r="AU345" s="160" t="s">
        <v>84</v>
      </c>
      <c r="AV345" s="13" t="s">
        <v>84</v>
      </c>
      <c r="AW345" s="13" t="s">
        <v>32</v>
      </c>
      <c r="AX345" s="13" t="s">
        <v>76</v>
      </c>
      <c r="AY345" s="160" t="s">
        <v>146</v>
      </c>
    </row>
    <row r="346" spans="2:51" s="14" customFormat="1" ht="22.5">
      <c r="B346" s="167"/>
      <c r="D346" s="159" t="s">
        <v>156</v>
      </c>
      <c r="E346" s="168" t="s">
        <v>1</v>
      </c>
      <c r="F346" s="169" t="s">
        <v>479</v>
      </c>
      <c r="H346" s="170">
        <v>54.6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156</v>
      </c>
      <c r="AU346" s="168" t="s">
        <v>84</v>
      </c>
      <c r="AV346" s="14" t="s">
        <v>147</v>
      </c>
      <c r="AW346" s="14" t="s">
        <v>32</v>
      </c>
      <c r="AX346" s="14" t="s">
        <v>8</v>
      </c>
      <c r="AY346" s="168" t="s">
        <v>146</v>
      </c>
    </row>
    <row r="347" spans="1:65" s="2" customFormat="1" ht="24.2" customHeight="1">
      <c r="A347" s="32"/>
      <c r="B347" s="144"/>
      <c r="C347" s="145" t="s">
        <v>480</v>
      </c>
      <c r="D347" s="145" t="s">
        <v>149</v>
      </c>
      <c r="E347" s="146" t="s">
        <v>481</v>
      </c>
      <c r="F347" s="147" t="s">
        <v>482</v>
      </c>
      <c r="G347" s="148" t="s">
        <v>152</v>
      </c>
      <c r="H347" s="149">
        <v>54.6</v>
      </c>
      <c r="I347" s="150">
        <v>115</v>
      </c>
      <c r="J347" s="151">
        <f>ROUND(I347*H347,0)</f>
        <v>6279</v>
      </c>
      <c r="K347" s="147" t="s">
        <v>153</v>
      </c>
      <c r="L347" s="33"/>
      <c r="M347" s="152" t="s">
        <v>1</v>
      </c>
      <c r="N347" s="153" t="s">
        <v>41</v>
      </c>
      <c r="O347" s="58"/>
      <c r="P347" s="154">
        <f>O347*H347</f>
        <v>0</v>
      </c>
      <c r="Q347" s="154">
        <v>0</v>
      </c>
      <c r="R347" s="154">
        <f>Q347*H347</f>
        <v>0</v>
      </c>
      <c r="S347" s="154">
        <v>0.03175</v>
      </c>
      <c r="T347" s="155">
        <f>S347*H347</f>
        <v>1.7335500000000001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6" t="s">
        <v>186</v>
      </c>
      <c r="AT347" s="156" t="s">
        <v>149</v>
      </c>
      <c r="AU347" s="156" t="s">
        <v>84</v>
      </c>
      <c r="AY347" s="17" t="s">
        <v>146</v>
      </c>
      <c r="BE347" s="157">
        <f>IF(N347="základní",J347,0)</f>
        <v>6279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7" t="s">
        <v>8</v>
      </c>
      <c r="BK347" s="157">
        <f>ROUND(I347*H347,0)</f>
        <v>6279</v>
      </c>
      <c r="BL347" s="17" t="s">
        <v>186</v>
      </c>
      <c r="BM347" s="156" t="s">
        <v>483</v>
      </c>
    </row>
    <row r="348" spans="2:51" s="13" customFormat="1" ht="22.5">
      <c r="B348" s="158"/>
      <c r="D348" s="159" t="s">
        <v>156</v>
      </c>
      <c r="E348" s="160" t="s">
        <v>1</v>
      </c>
      <c r="F348" s="161" t="s">
        <v>476</v>
      </c>
      <c r="H348" s="162">
        <v>28.6</v>
      </c>
      <c r="I348" s="163"/>
      <c r="L348" s="158"/>
      <c r="M348" s="164"/>
      <c r="N348" s="165"/>
      <c r="O348" s="165"/>
      <c r="P348" s="165"/>
      <c r="Q348" s="165"/>
      <c r="R348" s="165"/>
      <c r="S348" s="165"/>
      <c r="T348" s="166"/>
      <c r="AT348" s="160" t="s">
        <v>156</v>
      </c>
      <c r="AU348" s="160" t="s">
        <v>84</v>
      </c>
      <c r="AV348" s="13" t="s">
        <v>84</v>
      </c>
      <c r="AW348" s="13" t="s">
        <v>32</v>
      </c>
      <c r="AX348" s="13" t="s">
        <v>76</v>
      </c>
      <c r="AY348" s="160" t="s">
        <v>146</v>
      </c>
    </row>
    <row r="349" spans="2:51" s="13" customFormat="1" ht="12">
      <c r="B349" s="158"/>
      <c r="D349" s="159" t="s">
        <v>156</v>
      </c>
      <c r="E349" s="160" t="s">
        <v>1</v>
      </c>
      <c r="F349" s="161" t="s">
        <v>477</v>
      </c>
      <c r="H349" s="162">
        <v>10.4</v>
      </c>
      <c r="I349" s="163"/>
      <c r="L349" s="158"/>
      <c r="M349" s="164"/>
      <c r="N349" s="165"/>
      <c r="O349" s="165"/>
      <c r="P349" s="165"/>
      <c r="Q349" s="165"/>
      <c r="R349" s="165"/>
      <c r="S349" s="165"/>
      <c r="T349" s="166"/>
      <c r="AT349" s="160" t="s">
        <v>156</v>
      </c>
      <c r="AU349" s="160" t="s">
        <v>84</v>
      </c>
      <c r="AV349" s="13" t="s">
        <v>84</v>
      </c>
      <c r="AW349" s="13" t="s">
        <v>32</v>
      </c>
      <c r="AX349" s="13" t="s">
        <v>76</v>
      </c>
      <c r="AY349" s="160" t="s">
        <v>146</v>
      </c>
    </row>
    <row r="350" spans="2:51" s="13" customFormat="1" ht="12">
      <c r="B350" s="158"/>
      <c r="D350" s="159" t="s">
        <v>156</v>
      </c>
      <c r="E350" s="160" t="s">
        <v>1</v>
      </c>
      <c r="F350" s="161" t="s">
        <v>478</v>
      </c>
      <c r="H350" s="162">
        <v>15.6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156</v>
      </c>
      <c r="AU350" s="160" t="s">
        <v>84</v>
      </c>
      <c r="AV350" s="13" t="s">
        <v>84</v>
      </c>
      <c r="AW350" s="13" t="s">
        <v>32</v>
      </c>
      <c r="AX350" s="13" t="s">
        <v>76</v>
      </c>
      <c r="AY350" s="160" t="s">
        <v>146</v>
      </c>
    </row>
    <row r="351" spans="2:51" s="14" customFormat="1" ht="22.5">
      <c r="B351" s="167"/>
      <c r="D351" s="159" t="s">
        <v>156</v>
      </c>
      <c r="E351" s="168" t="s">
        <v>1</v>
      </c>
      <c r="F351" s="169" t="s">
        <v>479</v>
      </c>
      <c r="H351" s="170">
        <v>54.6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156</v>
      </c>
      <c r="AU351" s="168" t="s">
        <v>84</v>
      </c>
      <c r="AV351" s="14" t="s">
        <v>147</v>
      </c>
      <c r="AW351" s="14" t="s">
        <v>32</v>
      </c>
      <c r="AX351" s="14" t="s">
        <v>8</v>
      </c>
      <c r="AY351" s="168" t="s">
        <v>146</v>
      </c>
    </row>
    <row r="352" spans="1:65" s="2" customFormat="1" ht="24.2" customHeight="1">
      <c r="A352" s="32"/>
      <c r="B352" s="144"/>
      <c r="C352" s="145" t="s">
        <v>355</v>
      </c>
      <c r="D352" s="145" t="s">
        <v>149</v>
      </c>
      <c r="E352" s="146" t="s">
        <v>484</v>
      </c>
      <c r="F352" s="147" t="s">
        <v>485</v>
      </c>
      <c r="G352" s="148" t="s">
        <v>152</v>
      </c>
      <c r="H352" s="149">
        <v>59.857</v>
      </c>
      <c r="I352" s="150">
        <v>115</v>
      </c>
      <c r="J352" s="151">
        <f>ROUND(I352*H352,0)</f>
        <v>6884</v>
      </c>
      <c r="K352" s="147" t="s">
        <v>153</v>
      </c>
      <c r="L352" s="33"/>
      <c r="M352" s="152" t="s">
        <v>1</v>
      </c>
      <c r="N352" s="153" t="s">
        <v>41</v>
      </c>
      <c r="O352" s="58"/>
      <c r="P352" s="154">
        <f>O352*H352</f>
        <v>0</v>
      </c>
      <c r="Q352" s="154">
        <v>0</v>
      </c>
      <c r="R352" s="154">
        <f>Q352*H352</f>
        <v>0</v>
      </c>
      <c r="S352" s="154">
        <v>0.01065</v>
      </c>
      <c r="T352" s="155">
        <f>S352*H352</f>
        <v>0.63747705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6" t="s">
        <v>186</v>
      </c>
      <c r="AT352" s="156" t="s">
        <v>149</v>
      </c>
      <c r="AU352" s="156" t="s">
        <v>84</v>
      </c>
      <c r="AY352" s="17" t="s">
        <v>146</v>
      </c>
      <c r="BE352" s="157">
        <f>IF(N352="základní",J352,0)</f>
        <v>6884</v>
      </c>
      <c r="BF352" s="157">
        <f>IF(N352="snížená",J352,0)</f>
        <v>0</v>
      </c>
      <c r="BG352" s="157">
        <f>IF(N352="zákl. přenesená",J352,0)</f>
        <v>0</v>
      </c>
      <c r="BH352" s="157">
        <f>IF(N352="sníž. přenesená",J352,0)</f>
        <v>0</v>
      </c>
      <c r="BI352" s="157">
        <f>IF(N352="nulová",J352,0)</f>
        <v>0</v>
      </c>
      <c r="BJ352" s="17" t="s">
        <v>8</v>
      </c>
      <c r="BK352" s="157">
        <f>ROUND(I352*H352,0)</f>
        <v>6884</v>
      </c>
      <c r="BL352" s="17" t="s">
        <v>186</v>
      </c>
      <c r="BM352" s="156" t="s">
        <v>486</v>
      </c>
    </row>
    <row r="353" spans="2:51" s="13" customFormat="1" ht="12">
      <c r="B353" s="158"/>
      <c r="D353" s="159" t="s">
        <v>156</v>
      </c>
      <c r="E353" s="160" t="s">
        <v>1</v>
      </c>
      <c r="F353" s="161" t="s">
        <v>95</v>
      </c>
      <c r="H353" s="162">
        <v>59.857</v>
      </c>
      <c r="I353" s="163"/>
      <c r="L353" s="158"/>
      <c r="M353" s="164"/>
      <c r="N353" s="165"/>
      <c r="O353" s="165"/>
      <c r="P353" s="165"/>
      <c r="Q353" s="165"/>
      <c r="R353" s="165"/>
      <c r="S353" s="165"/>
      <c r="T353" s="166"/>
      <c r="AT353" s="160" t="s">
        <v>156</v>
      </c>
      <c r="AU353" s="160" t="s">
        <v>84</v>
      </c>
      <c r="AV353" s="13" t="s">
        <v>84</v>
      </c>
      <c r="AW353" s="13" t="s">
        <v>32</v>
      </c>
      <c r="AX353" s="13" t="s">
        <v>8</v>
      </c>
      <c r="AY353" s="160" t="s">
        <v>146</v>
      </c>
    </row>
    <row r="354" spans="1:65" s="2" customFormat="1" ht="24.2" customHeight="1">
      <c r="A354" s="32"/>
      <c r="B354" s="144"/>
      <c r="C354" s="145" t="s">
        <v>487</v>
      </c>
      <c r="D354" s="145" t="s">
        <v>149</v>
      </c>
      <c r="E354" s="146" t="s">
        <v>488</v>
      </c>
      <c r="F354" s="147" t="s">
        <v>489</v>
      </c>
      <c r="G354" s="148" t="s">
        <v>152</v>
      </c>
      <c r="H354" s="149">
        <v>22.32</v>
      </c>
      <c r="I354" s="150">
        <v>7850</v>
      </c>
      <c r="J354" s="151">
        <f>ROUND(I354*H354,0)</f>
        <v>175212</v>
      </c>
      <c r="K354" s="147" t="s">
        <v>153</v>
      </c>
      <c r="L354" s="33"/>
      <c r="M354" s="152" t="s">
        <v>1</v>
      </c>
      <c r="N354" s="153" t="s">
        <v>41</v>
      </c>
      <c r="O354" s="58"/>
      <c r="P354" s="154">
        <f>O354*H354</f>
        <v>0</v>
      </c>
      <c r="Q354" s="154">
        <v>0.02012039</v>
      </c>
      <c r="R354" s="154">
        <f>Q354*H354</f>
        <v>0.44908710479999997</v>
      </c>
      <c r="S354" s="154">
        <v>0</v>
      </c>
      <c r="T354" s="155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6" t="s">
        <v>186</v>
      </c>
      <c r="AT354" s="156" t="s">
        <v>149</v>
      </c>
      <c r="AU354" s="156" t="s">
        <v>84</v>
      </c>
      <c r="AY354" s="17" t="s">
        <v>146</v>
      </c>
      <c r="BE354" s="157">
        <f>IF(N354="základní",J354,0)</f>
        <v>175212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7" t="s">
        <v>8</v>
      </c>
      <c r="BK354" s="157">
        <f>ROUND(I354*H354,0)</f>
        <v>175212</v>
      </c>
      <c r="BL354" s="17" t="s">
        <v>186</v>
      </c>
      <c r="BM354" s="156" t="s">
        <v>490</v>
      </c>
    </row>
    <row r="355" spans="2:51" s="13" customFormat="1" ht="12">
      <c r="B355" s="158"/>
      <c r="D355" s="159" t="s">
        <v>156</v>
      </c>
      <c r="E355" s="160" t="s">
        <v>1</v>
      </c>
      <c r="F355" s="161" t="s">
        <v>491</v>
      </c>
      <c r="H355" s="162">
        <v>9.26</v>
      </c>
      <c r="I355" s="163"/>
      <c r="L355" s="158"/>
      <c r="M355" s="164"/>
      <c r="N355" s="165"/>
      <c r="O355" s="165"/>
      <c r="P355" s="165"/>
      <c r="Q355" s="165"/>
      <c r="R355" s="165"/>
      <c r="S355" s="165"/>
      <c r="T355" s="166"/>
      <c r="AT355" s="160" t="s">
        <v>156</v>
      </c>
      <c r="AU355" s="160" t="s">
        <v>84</v>
      </c>
      <c r="AV355" s="13" t="s">
        <v>84</v>
      </c>
      <c r="AW355" s="13" t="s">
        <v>32</v>
      </c>
      <c r="AX355" s="13" t="s">
        <v>76</v>
      </c>
      <c r="AY355" s="160" t="s">
        <v>146</v>
      </c>
    </row>
    <row r="356" spans="2:51" s="13" customFormat="1" ht="12">
      <c r="B356" s="158"/>
      <c r="D356" s="159" t="s">
        <v>156</v>
      </c>
      <c r="E356" s="160" t="s">
        <v>1</v>
      </c>
      <c r="F356" s="161" t="s">
        <v>492</v>
      </c>
      <c r="H356" s="162">
        <v>10.16</v>
      </c>
      <c r="I356" s="163"/>
      <c r="L356" s="158"/>
      <c r="M356" s="164"/>
      <c r="N356" s="165"/>
      <c r="O356" s="165"/>
      <c r="P356" s="165"/>
      <c r="Q356" s="165"/>
      <c r="R356" s="165"/>
      <c r="S356" s="165"/>
      <c r="T356" s="166"/>
      <c r="AT356" s="160" t="s">
        <v>156</v>
      </c>
      <c r="AU356" s="160" t="s">
        <v>84</v>
      </c>
      <c r="AV356" s="13" t="s">
        <v>84</v>
      </c>
      <c r="AW356" s="13" t="s">
        <v>32</v>
      </c>
      <c r="AX356" s="13" t="s">
        <v>76</v>
      </c>
      <c r="AY356" s="160" t="s">
        <v>146</v>
      </c>
    </row>
    <row r="357" spans="2:51" s="13" customFormat="1" ht="12">
      <c r="B357" s="158"/>
      <c r="D357" s="159" t="s">
        <v>156</v>
      </c>
      <c r="E357" s="160" t="s">
        <v>1</v>
      </c>
      <c r="F357" s="161" t="s">
        <v>493</v>
      </c>
      <c r="H357" s="162">
        <v>2.9</v>
      </c>
      <c r="I357" s="163"/>
      <c r="L357" s="158"/>
      <c r="M357" s="164"/>
      <c r="N357" s="165"/>
      <c r="O357" s="165"/>
      <c r="P357" s="165"/>
      <c r="Q357" s="165"/>
      <c r="R357" s="165"/>
      <c r="S357" s="165"/>
      <c r="T357" s="166"/>
      <c r="AT357" s="160" t="s">
        <v>156</v>
      </c>
      <c r="AU357" s="160" t="s">
        <v>84</v>
      </c>
      <c r="AV357" s="13" t="s">
        <v>84</v>
      </c>
      <c r="AW357" s="13" t="s">
        <v>32</v>
      </c>
      <c r="AX357" s="13" t="s">
        <v>76</v>
      </c>
      <c r="AY357" s="160" t="s">
        <v>146</v>
      </c>
    </row>
    <row r="358" spans="2:51" s="14" customFormat="1" ht="12">
      <c r="B358" s="167"/>
      <c r="D358" s="159" t="s">
        <v>156</v>
      </c>
      <c r="E358" s="168" t="s">
        <v>1</v>
      </c>
      <c r="F358" s="169" t="s">
        <v>179</v>
      </c>
      <c r="H358" s="170">
        <v>22.32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156</v>
      </c>
      <c r="AU358" s="168" t="s">
        <v>84</v>
      </c>
      <c r="AV358" s="14" t="s">
        <v>147</v>
      </c>
      <c r="AW358" s="14" t="s">
        <v>32</v>
      </c>
      <c r="AX358" s="14" t="s">
        <v>8</v>
      </c>
      <c r="AY358" s="168" t="s">
        <v>146</v>
      </c>
    </row>
    <row r="359" spans="1:65" s="2" customFormat="1" ht="24.2" customHeight="1">
      <c r="A359" s="32"/>
      <c r="B359" s="144"/>
      <c r="C359" s="145" t="s">
        <v>358</v>
      </c>
      <c r="D359" s="145" t="s">
        <v>149</v>
      </c>
      <c r="E359" s="146" t="s">
        <v>494</v>
      </c>
      <c r="F359" s="147" t="s">
        <v>495</v>
      </c>
      <c r="G359" s="148" t="s">
        <v>259</v>
      </c>
      <c r="H359" s="149">
        <v>8</v>
      </c>
      <c r="I359" s="150">
        <v>1</v>
      </c>
      <c r="J359" s="151">
        <f>ROUND(I359*H359,0)</f>
        <v>8</v>
      </c>
      <c r="K359" s="147" t="s">
        <v>153</v>
      </c>
      <c r="L359" s="33"/>
      <c r="M359" s="152" t="s">
        <v>1</v>
      </c>
      <c r="N359" s="153" t="s">
        <v>41</v>
      </c>
      <c r="O359" s="58"/>
      <c r="P359" s="154">
        <f>O359*H359</f>
        <v>0</v>
      </c>
      <c r="Q359" s="154">
        <v>0.0305764</v>
      </c>
      <c r="R359" s="154">
        <f>Q359*H359</f>
        <v>0.2446112</v>
      </c>
      <c r="S359" s="154">
        <v>0</v>
      </c>
      <c r="T359" s="155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6" t="s">
        <v>186</v>
      </c>
      <c r="AT359" s="156" t="s">
        <v>149</v>
      </c>
      <c r="AU359" s="156" t="s">
        <v>84</v>
      </c>
      <c r="AY359" s="17" t="s">
        <v>146</v>
      </c>
      <c r="BE359" s="157">
        <f>IF(N359="základní",J359,0)</f>
        <v>8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7" t="s">
        <v>8</v>
      </c>
      <c r="BK359" s="157">
        <f>ROUND(I359*H359,0)</f>
        <v>8</v>
      </c>
      <c r="BL359" s="17" t="s">
        <v>186</v>
      </c>
      <c r="BM359" s="156" t="s">
        <v>496</v>
      </c>
    </row>
    <row r="360" spans="2:51" s="13" customFormat="1" ht="12">
      <c r="B360" s="158"/>
      <c r="D360" s="159" t="s">
        <v>156</v>
      </c>
      <c r="E360" s="160" t="s">
        <v>1</v>
      </c>
      <c r="F360" s="161" t="s">
        <v>169</v>
      </c>
      <c r="H360" s="162">
        <v>8</v>
      </c>
      <c r="I360" s="163"/>
      <c r="L360" s="158"/>
      <c r="M360" s="164"/>
      <c r="N360" s="165"/>
      <c r="O360" s="165"/>
      <c r="P360" s="165"/>
      <c r="Q360" s="165"/>
      <c r="R360" s="165"/>
      <c r="S360" s="165"/>
      <c r="T360" s="166"/>
      <c r="AT360" s="160" t="s">
        <v>156</v>
      </c>
      <c r="AU360" s="160" t="s">
        <v>84</v>
      </c>
      <c r="AV360" s="13" t="s">
        <v>84</v>
      </c>
      <c r="AW360" s="13" t="s">
        <v>32</v>
      </c>
      <c r="AX360" s="13" t="s">
        <v>8</v>
      </c>
      <c r="AY360" s="160" t="s">
        <v>146</v>
      </c>
    </row>
    <row r="361" spans="1:65" s="2" customFormat="1" ht="33" customHeight="1">
      <c r="A361" s="32"/>
      <c r="B361" s="144"/>
      <c r="C361" s="145" t="s">
        <v>497</v>
      </c>
      <c r="D361" s="145" t="s">
        <v>149</v>
      </c>
      <c r="E361" s="146" t="s">
        <v>498</v>
      </c>
      <c r="F361" s="147" t="s">
        <v>499</v>
      </c>
      <c r="G361" s="148" t="s">
        <v>152</v>
      </c>
      <c r="H361" s="149">
        <v>59.857</v>
      </c>
      <c r="I361" s="150">
        <v>526</v>
      </c>
      <c r="J361" s="151">
        <f>ROUND(I361*H361,0)</f>
        <v>31485</v>
      </c>
      <c r="K361" s="147" t="s">
        <v>153</v>
      </c>
      <c r="L361" s="33"/>
      <c r="M361" s="152" t="s">
        <v>1</v>
      </c>
      <c r="N361" s="153" t="s">
        <v>41</v>
      </c>
      <c r="O361" s="58"/>
      <c r="P361" s="154">
        <f>O361*H361</f>
        <v>0</v>
      </c>
      <c r="Q361" s="154">
        <v>0.00117</v>
      </c>
      <c r="R361" s="154">
        <f>Q361*H361</f>
        <v>0.07003269</v>
      </c>
      <c r="S361" s="154">
        <v>0</v>
      </c>
      <c r="T361" s="155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6" t="s">
        <v>186</v>
      </c>
      <c r="AT361" s="156" t="s">
        <v>149</v>
      </c>
      <c r="AU361" s="156" t="s">
        <v>84</v>
      </c>
      <c r="AY361" s="17" t="s">
        <v>146</v>
      </c>
      <c r="BE361" s="157">
        <f>IF(N361="základní",J361,0)</f>
        <v>31485</v>
      </c>
      <c r="BF361" s="157">
        <f>IF(N361="snížená",J361,0)</f>
        <v>0</v>
      </c>
      <c r="BG361" s="157">
        <f>IF(N361="zákl. přenesená",J361,0)</f>
        <v>0</v>
      </c>
      <c r="BH361" s="157">
        <f>IF(N361="sníž. přenesená",J361,0)</f>
        <v>0</v>
      </c>
      <c r="BI361" s="157">
        <f>IF(N361="nulová",J361,0)</f>
        <v>0</v>
      </c>
      <c r="BJ361" s="17" t="s">
        <v>8</v>
      </c>
      <c r="BK361" s="157">
        <f>ROUND(I361*H361,0)</f>
        <v>31485</v>
      </c>
      <c r="BL361" s="17" t="s">
        <v>186</v>
      </c>
      <c r="BM361" s="156" t="s">
        <v>500</v>
      </c>
    </row>
    <row r="362" spans="2:51" s="13" customFormat="1" ht="12">
      <c r="B362" s="158"/>
      <c r="D362" s="159" t="s">
        <v>156</v>
      </c>
      <c r="E362" s="160" t="s">
        <v>1</v>
      </c>
      <c r="F362" s="161" t="s">
        <v>95</v>
      </c>
      <c r="H362" s="162">
        <v>59.857</v>
      </c>
      <c r="I362" s="163"/>
      <c r="L362" s="158"/>
      <c r="M362" s="164"/>
      <c r="N362" s="165"/>
      <c r="O362" s="165"/>
      <c r="P362" s="165"/>
      <c r="Q362" s="165"/>
      <c r="R362" s="165"/>
      <c r="S362" s="165"/>
      <c r="T362" s="166"/>
      <c r="AT362" s="160" t="s">
        <v>156</v>
      </c>
      <c r="AU362" s="160" t="s">
        <v>84</v>
      </c>
      <c r="AV362" s="13" t="s">
        <v>84</v>
      </c>
      <c r="AW362" s="13" t="s">
        <v>32</v>
      </c>
      <c r="AX362" s="13" t="s">
        <v>8</v>
      </c>
      <c r="AY362" s="160" t="s">
        <v>146</v>
      </c>
    </row>
    <row r="363" spans="1:65" s="2" customFormat="1" ht="24.2" customHeight="1">
      <c r="A363" s="32"/>
      <c r="B363" s="144"/>
      <c r="C363" s="175" t="s">
        <v>501</v>
      </c>
      <c r="D363" s="175" t="s">
        <v>235</v>
      </c>
      <c r="E363" s="176" t="s">
        <v>502</v>
      </c>
      <c r="F363" s="177" t="s">
        <v>503</v>
      </c>
      <c r="G363" s="178" t="s">
        <v>152</v>
      </c>
      <c r="H363" s="179">
        <v>62.85</v>
      </c>
      <c r="I363" s="180">
        <v>384</v>
      </c>
      <c r="J363" s="181">
        <f>ROUND(I363*H363,0)</f>
        <v>24134</v>
      </c>
      <c r="K363" s="177" t="s">
        <v>153</v>
      </c>
      <c r="L363" s="182"/>
      <c r="M363" s="183" t="s">
        <v>1</v>
      </c>
      <c r="N363" s="184" t="s">
        <v>41</v>
      </c>
      <c r="O363" s="58"/>
      <c r="P363" s="154">
        <f>O363*H363</f>
        <v>0</v>
      </c>
      <c r="Q363" s="154">
        <v>0.004</v>
      </c>
      <c r="R363" s="154">
        <f>Q363*H363</f>
        <v>0.2514</v>
      </c>
      <c r="S363" s="154">
        <v>0</v>
      </c>
      <c r="T363" s="155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6" t="s">
        <v>238</v>
      </c>
      <c r="AT363" s="156" t="s">
        <v>235</v>
      </c>
      <c r="AU363" s="156" t="s">
        <v>84</v>
      </c>
      <c r="AY363" s="17" t="s">
        <v>146</v>
      </c>
      <c r="BE363" s="157">
        <f>IF(N363="základní",J363,0)</f>
        <v>24134</v>
      </c>
      <c r="BF363" s="157">
        <f>IF(N363="snížená",J363,0)</f>
        <v>0</v>
      </c>
      <c r="BG363" s="157">
        <f>IF(N363="zákl. přenesená",J363,0)</f>
        <v>0</v>
      </c>
      <c r="BH363" s="157">
        <f>IF(N363="sníž. přenesená",J363,0)</f>
        <v>0</v>
      </c>
      <c r="BI363" s="157">
        <f>IF(N363="nulová",J363,0)</f>
        <v>0</v>
      </c>
      <c r="BJ363" s="17" t="s">
        <v>8</v>
      </c>
      <c r="BK363" s="157">
        <f>ROUND(I363*H363,0)</f>
        <v>24134</v>
      </c>
      <c r="BL363" s="17" t="s">
        <v>186</v>
      </c>
      <c r="BM363" s="156" t="s">
        <v>504</v>
      </c>
    </row>
    <row r="364" spans="2:51" s="13" customFormat="1" ht="12">
      <c r="B364" s="158"/>
      <c r="D364" s="159" t="s">
        <v>156</v>
      </c>
      <c r="E364" s="160" t="s">
        <v>1</v>
      </c>
      <c r="F364" s="161" t="s">
        <v>240</v>
      </c>
      <c r="H364" s="162">
        <v>62.85</v>
      </c>
      <c r="I364" s="163"/>
      <c r="L364" s="158"/>
      <c r="M364" s="164"/>
      <c r="N364" s="165"/>
      <c r="O364" s="165"/>
      <c r="P364" s="165"/>
      <c r="Q364" s="165"/>
      <c r="R364" s="165"/>
      <c r="S364" s="165"/>
      <c r="T364" s="166"/>
      <c r="AT364" s="160" t="s">
        <v>156</v>
      </c>
      <c r="AU364" s="160" t="s">
        <v>84</v>
      </c>
      <c r="AV364" s="13" t="s">
        <v>84</v>
      </c>
      <c r="AW364" s="13" t="s">
        <v>32</v>
      </c>
      <c r="AX364" s="13" t="s">
        <v>8</v>
      </c>
      <c r="AY364" s="160" t="s">
        <v>146</v>
      </c>
    </row>
    <row r="365" spans="1:65" s="2" customFormat="1" ht="24.2" customHeight="1">
      <c r="A365" s="32"/>
      <c r="B365" s="144"/>
      <c r="C365" s="145" t="s">
        <v>505</v>
      </c>
      <c r="D365" s="145" t="s">
        <v>149</v>
      </c>
      <c r="E365" s="146" t="s">
        <v>506</v>
      </c>
      <c r="F365" s="147" t="s">
        <v>507</v>
      </c>
      <c r="G365" s="148" t="s">
        <v>192</v>
      </c>
      <c r="H365" s="149">
        <v>2.367</v>
      </c>
      <c r="I365" s="150">
        <v>1248</v>
      </c>
      <c r="J365" s="151">
        <f>ROUND(I365*H365,0)</f>
        <v>2954</v>
      </c>
      <c r="K365" s="147" t="s">
        <v>153</v>
      </c>
      <c r="L365" s="33"/>
      <c r="M365" s="152" t="s">
        <v>1</v>
      </c>
      <c r="N365" s="153" t="s">
        <v>41</v>
      </c>
      <c r="O365" s="58"/>
      <c r="P365" s="154">
        <f>O365*H365</f>
        <v>0</v>
      </c>
      <c r="Q365" s="154">
        <v>0</v>
      </c>
      <c r="R365" s="154">
        <f>Q365*H365</f>
        <v>0</v>
      </c>
      <c r="S365" s="154">
        <v>0</v>
      </c>
      <c r="T365" s="155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6" t="s">
        <v>186</v>
      </c>
      <c r="AT365" s="156" t="s">
        <v>149</v>
      </c>
      <c r="AU365" s="156" t="s">
        <v>84</v>
      </c>
      <c r="AY365" s="17" t="s">
        <v>146</v>
      </c>
      <c r="BE365" s="157">
        <f>IF(N365="základní",J365,0)</f>
        <v>2954</v>
      </c>
      <c r="BF365" s="157">
        <f>IF(N365="snížená",J365,0)</f>
        <v>0</v>
      </c>
      <c r="BG365" s="157">
        <f>IF(N365="zákl. přenesená",J365,0)</f>
        <v>0</v>
      </c>
      <c r="BH365" s="157">
        <f>IF(N365="sníž. přenesená",J365,0)</f>
        <v>0</v>
      </c>
      <c r="BI365" s="157">
        <f>IF(N365="nulová",J365,0)</f>
        <v>0</v>
      </c>
      <c r="BJ365" s="17" t="s">
        <v>8</v>
      </c>
      <c r="BK365" s="157">
        <f>ROUND(I365*H365,0)</f>
        <v>2954</v>
      </c>
      <c r="BL365" s="17" t="s">
        <v>186</v>
      </c>
      <c r="BM365" s="156" t="s">
        <v>508</v>
      </c>
    </row>
    <row r="366" spans="1:65" s="2" customFormat="1" ht="24.2" customHeight="1">
      <c r="A366" s="32"/>
      <c r="B366" s="144"/>
      <c r="C366" s="145" t="s">
        <v>509</v>
      </c>
      <c r="D366" s="145" t="s">
        <v>149</v>
      </c>
      <c r="E366" s="146" t="s">
        <v>510</v>
      </c>
      <c r="F366" s="147" t="s">
        <v>511</v>
      </c>
      <c r="G366" s="148" t="s">
        <v>192</v>
      </c>
      <c r="H366" s="149">
        <v>2.367</v>
      </c>
      <c r="I366" s="150">
        <v>649</v>
      </c>
      <c r="J366" s="151">
        <f>ROUND(I366*H366,0)</f>
        <v>1536</v>
      </c>
      <c r="K366" s="147" t="s">
        <v>153</v>
      </c>
      <c r="L366" s="33"/>
      <c r="M366" s="152" t="s">
        <v>1</v>
      </c>
      <c r="N366" s="153" t="s">
        <v>41</v>
      </c>
      <c r="O366" s="58"/>
      <c r="P366" s="154">
        <f>O366*H366</f>
        <v>0</v>
      </c>
      <c r="Q366" s="154">
        <v>0</v>
      </c>
      <c r="R366" s="154">
        <f>Q366*H366</f>
        <v>0</v>
      </c>
      <c r="S366" s="154">
        <v>0</v>
      </c>
      <c r="T366" s="155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6" t="s">
        <v>186</v>
      </c>
      <c r="AT366" s="156" t="s">
        <v>149</v>
      </c>
      <c r="AU366" s="156" t="s">
        <v>84</v>
      </c>
      <c r="AY366" s="17" t="s">
        <v>146</v>
      </c>
      <c r="BE366" s="157">
        <f>IF(N366="základní",J366,0)</f>
        <v>1536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7" t="s">
        <v>8</v>
      </c>
      <c r="BK366" s="157">
        <f>ROUND(I366*H366,0)</f>
        <v>1536</v>
      </c>
      <c r="BL366" s="17" t="s">
        <v>186</v>
      </c>
      <c r="BM366" s="156" t="s">
        <v>512</v>
      </c>
    </row>
    <row r="367" spans="2:63" s="12" customFormat="1" ht="22.9" customHeight="1">
      <c r="B367" s="131"/>
      <c r="D367" s="132" t="s">
        <v>75</v>
      </c>
      <c r="E367" s="142" t="s">
        <v>513</v>
      </c>
      <c r="F367" s="142" t="s">
        <v>514</v>
      </c>
      <c r="I367" s="134"/>
      <c r="J367" s="143">
        <f>BK367</f>
        <v>158183</v>
      </c>
      <c r="L367" s="131"/>
      <c r="M367" s="136"/>
      <c r="N367" s="137"/>
      <c r="O367" s="137"/>
      <c r="P367" s="138">
        <f>SUM(P368:P423)</f>
        <v>0</v>
      </c>
      <c r="Q367" s="137"/>
      <c r="R367" s="138">
        <f>SUM(R368:R423)</f>
        <v>0.6610912500000001</v>
      </c>
      <c r="S367" s="137"/>
      <c r="T367" s="139">
        <f>SUM(T368:T423)</f>
        <v>0.808164</v>
      </c>
      <c r="AR367" s="132" t="s">
        <v>84</v>
      </c>
      <c r="AT367" s="140" t="s">
        <v>75</v>
      </c>
      <c r="AU367" s="140" t="s">
        <v>8</v>
      </c>
      <c r="AY367" s="132" t="s">
        <v>146</v>
      </c>
      <c r="BK367" s="141">
        <f>SUM(BK368:BK423)</f>
        <v>158183</v>
      </c>
    </row>
    <row r="368" spans="1:65" s="2" customFormat="1" ht="16.5" customHeight="1">
      <c r="A368" s="32"/>
      <c r="B368" s="144"/>
      <c r="C368" s="145" t="s">
        <v>515</v>
      </c>
      <c r="D368" s="145" t="s">
        <v>149</v>
      </c>
      <c r="E368" s="146" t="s">
        <v>516</v>
      </c>
      <c r="F368" s="147" t="s">
        <v>517</v>
      </c>
      <c r="G368" s="148" t="s">
        <v>152</v>
      </c>
      <c r="H368" s="149">
        <v>33.52</v>
      </c>
      <c r="I368" s="150">
        <v>72</v>
      </c>
      <c r="J368" s="151">
        <f>ROUND(I368*H368,0)</f>
        <v>2413</v>
      </c>
      <c r="K368" s="147" t="s">
        <v>153</v>
      </c>
      <c r="L368" s="33"/>
      <c r="M368" s="152" t="s">
        <v>1</v>
      </c>
      <c r="N368" s="153" t="s">
        <v>41</v>
      </c>
      <c r="O368" s="58"/>
      <c r="P368" s="154">
        <f>O368*H368</f>
        <v>0</v>
      </c>
      <c r="Q368" s="154">
        <v>0</v>
      </c>
      <c r="R368" s="154">
        <f>Q368*H368</f>
        <v>0</v>
      </c>
      <c r="S368" s="154">
        <v>0.01695</v>
      </c>
      <c r="T368" s="155">
        <f>S368*H368</f>
        <v>0.568164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6" t="s">
        <v>186</v>
      </c>
      <c r="AT368" s="156" t="s">
        <v>149</v>
      </c>
      <c r="AU368" s="156" t="s">
        <v>84</v>
      </c>
      <c r="AY368" s="17" t="s">
        <v>146</v>
      </c>
      <c r="BE368" s="157">
        <f>IF(N368="základní",J368,0)</f>
        <v>2413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7" t="s">
        <v>8</v>
      </c>
      <c r="BK368" s="157">
        <f>ROUND(I368*H368,0)</f>
        <v>2413</v>
      </c>
      <c r="BL368" s="17" t="s">
        <v>186</v>
      </c>
      <c r="BM368" s="156" t="s">
        <v>518</v>
      </c>
    </row>
    <row r="369" spans="2:51" s="13" customFormat="1" ht="12">
      <c r="B369" s="158"/>
      <c r="D369" s="159" t="s">
        <v>156</v>
      </c>
      <c r="E369" s="160" t="s">
        <v>1</v>
      </c>
      <c r="F369" s="161" t="s">
        <v>519</v>
      </c>
      <c r="H369" s="162">
        <v>14.86</v>
      </c>
      <c r="I369" s="163"/>
      <c r="L369" s="158"/>
      <c r="M369" s="164"/>
      <c r="N369" s="165"/>
      <c r="O369" s="165"/>
      <c r="P369" s="165"/>
      <c r="Q369" s="165"/>
      <c r="R369" s="165"/>
      <c r="S369" s="165"/>
      <c r="T369" s="166"/>
      <c r="AT369" s="160" t="s">
        <v>156</v>
      </c>
      <c r="AU369" s="160" t="s">
        <v>84</v>
      </c>
      <c r="AV369" s="13" t="s">
        <v>84</v>
      </c>
      <c r="AW369" s="13" t="s">
        <v>32</v>
      </c>
      <c r="AX369" s="13" t="s">
        <v>76</v>
      </c>
      <c r="AY369" s="160" t="s">
        <v>146</v>
      </c>
    </row>
    <row r="370" spans="2:51" s="13" customFormat="1" ht="12">
      <c r="B370" s="158"/>
      <c r="D370" s="159" t="s">
        <v>156</v>
      </c>
      <c r="E370" s="160" t="s">
        <v>1</v>
      </c>
      <c r="F370" s="161" t="s">
        <v>520</v>
      </c>
      <c r="H370" s="162">
        <v>14.36</v>
      </c>
      <c r="I370" s="163"/>
      <c r="L370" s="158"/>
      <c r="M370" s="164"/>
      <c r="N370" s="165"/>
      <c r="O370" s="165"/>
      <c r="P370" s="165"/>
      <c r="Q370" s="165"/>
      <c r="R370" s="165"/>
      <c r="S370" s="165"/>
      <c r="T370" s="166"/>
      <c r="AT370" s="160" t="s">
        <v>156</v>
      </c>
      <c r="AU370" s="160" t="s">
        <v>84</v>
      </c>
      <c r="AV370" s="13" t="s">
        <v>84</v>
      </c>
      <c r="AW370" s="13" t="s">
        <v>32</v>
      </c>
      <c r="AX370" s="13" t="s">
        <v>76</v>
      </c>
      <c r="AY370" s="160" t="s">
        <v>146</v>
      </c>
    </row>
    <row r="371" spans="2:51" s="13" customFormat="1" ht="12">
      <c r="B371" s="158"/>
      <c r="D371" s="159" t="s">
        <v>156</v>
      </c>
      <c r="E371" s="160" t="s">
        <v>1</v>
      </c>
      <c r="F371" s="161" t="s">
        <v>521</v>
      </c>
      <c r="H371" s="162">
        <v>4.3</v>
      </c>
      <c r="I371" s="163"/>
      <c r="L371" s="158"/>
      <c r="M371" s="164"/>
      <c r="N371" s="165"/>
      <c r="O371" s="165"/>
      <c r="P371" s="165"/>
      <c r="Q371" s="165"/>
      <c r="R371" s="165"/>
      <c r="S371" s="165"/>
      <c r="T371" s="166"/>
      <c r="AT371" s="160" t="s">
        <v>156</v>
      </c>
      <c r="AU371" s="160" t="s">
        <v>84</v>
      </c>
      <c r="AV371" s="13" t="s">
        <v>84</v>
      </c>
      <c r="AW371" s="13" t="s">
        <v>32</v>
      </c>
      <c r="AX371" s="13" t="s">
        <v>76</v>
      </c>
      <c r="AY371" s="160" t="s">
        <v>146</v>
      </c>
    </row>
    <row r="372" spans="2:51" s="14" customFormat="1" ht="12">
      <c r="B372" s="167"/>
      <c r="D372" s="159" t="s">
        <v>156</v>
      </c>
      <c r="E372" s="168" t="s">
        <v>1</v>
      </c>
      <c r="F372" s="169" t="s">
        <v>179</v>
      </c>
      <c r="H372" s="170">
        <v>33.52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156</v>
      </c>
      <c r="AU372" s="168" t="s">
        <v>84</v>
      </c>
      <c r="AV372" s="14" t="s">
        <v>147</v>
      </c>
      <c r="AW372" s="14" t="s">
        <v>32</v>
      </c>
      <c r="AX372" s="14" t="s">
        <v>8</v>
      </c>
      <c r="AY372" s="168" t="s">
        <v>146</v>
      </c>
    </row>
    <row r="373" spans="1:65" s="2" customFormat="1" ht="24.2" customHeight="1">
      <c r="A373" s="32"/>
      <c r="B373" s="144"/>
      <c r="C373" s="145" t="s">
        <v>522</v>
      </c>
      <c r="D373" s="145" t="s">
        <v>149</v>
      </c>
      <c r="E373" s="146" t="s">
        <v>523</v>
      </c>
      <c r="F373" s="147" t="s">
        <v>524</v>
      </c>
      <c r="G373" s="148" t="s">
        <v>259</v>
      </c>
      <c r="H373" s="149">
        <v>4</v>
      </c>
      <c r="I373" s="150">
        <v>500</v>
      </c>
      <c r="J373" s="151">
        <f>ROUND(I373*H373,0)</f>
        <v>2000</v>
      </c>
      <c r="K373" s="147" t="s">
        <v>153</v>
      </c>
      <c r="L373" s="33"/>
      <c r="M373" s="152" t="s">
        <v>1</v>
      </c>
      <c r="N373" s="153" t="s">
        <v>41</v>
      </c>
      <c r="O373" s="58"/>
      <c r="P373" s="154">
        <f>O373*H373</f>
        <v>0</v>
      </c>
      <c r="Q373" s="154">
        <v>0</v>
      </c>
      <c r="R373" s="154">
        <f>Q373*H373</f>
        <v>0</v>
      </c>
      <c r="S373" s="154">
        <v>0</v>
      </c>
      <c r="T373" s="155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6" t="s">
        <v>186</v>
      </c>
      <c r="AT373" s="156" t="s">
        <v>149</v>
      </c>
      <c r="AU373" s="156" t="s">
        <v>84</v>
      </c>
      <c r="AY373" s="17" t="s">
        <v>146</v>
      </c>
      <c r="BE373" s="157">
        <f>IF(N373="základní",J373,0)</f>
        <v>2000</v>
      </c>
      <c r="BF373" s="157">
        <f>IF(N373="snížená",J373,0)</f>
        <v>0</v>
      </c>
      <c r="BG373" s="157">
        <f>IF(N373="zákl. přenesená",J373,0)</f>
        <v>0</v>
      </c>
      <c r="BH373" s="157">
        <f>IF(N373="sníž. přenesená",J373,0)</f>
        <v>0</v>
      </c>
      <c r="BI373" s="157">
        <f>IF(N373="nulová",J373,0)</f>
        <v>0</v>
      </c>
      <c r="BJ373" s="17" t="s">
        <v>8</v>
      </c>
      <c r="BK373" s="157">
        <f>ROUND(I373*H373,0)</f>
        <v>2000</v>
      </c>
      <c r="BL373" s="17" t="s">
        <v>186</v>
      </c>
      <c r="BM373" s="156" t="s">
        <v>525</v>
      </c>
    </row>
    <row r="374" spans="2:51" s="13" customFormat="1" ht="12">
      <c r="B374" s="158"/>
      <c r="D374" s="159" t="s">
        <v>156</v>
      </c>
      <c r="E374" s="160" t="s">
        <v>1</v>
      </c>
      <c r="F374" s="161" t="s">
        <v>526</v>
      </c>
      <c r="H374" s="162">
        <v>1</v>
      </c>
      <c r="I374" s="163"/>
      <c r="L374" s="158"/>
      <c r="M374" s="164"/>
      <c r="N374" s="165"/>
      <c r="O374" s="165"/>
      <c r="P374" s="165"/>
      <c r="Q374" s="165"/>
      <c r="R374" s="165"/>
      <c r="S374" s="165"/>
      <c r="T374" s="166"/>
      <c r="AT374" s="160" t="s">
        <v>156</v>
      </c>
      <c r="AU374" s="160" t="s">
        <v>84</v>
      </c>
      <c r="AV374" s="13" t="s">
        <v>84</v>
      </c>
      <c r="AW374" s="13" t="s">
        <v>32</v>
      </c>
      <c r="AX374" s="13" t="s">
        <v>76</v>
      </c>
      <c r="AY374" s="160" t="s">
        <v>146</v>
      </c>
    </row>
    <row r="375" spans="2:51" s="13" customFormat="1" ht="12">
      <c r="B375" s="158"/>
      <c r="D375" s="159" t="s">
        <v>156</v>
      </c>
      <c r="E375" s="160" t="s">
        <v>1</v>
      </c>
      <c r="F375" s="161" t="s">
        <v>527</v>
      </c>
      <c r="H375" s="162">
        <v>1</v>
      </c>
      <c r="I375" s="163"/>
      <c r="L375" s="158"/>
      <c r="M375" s="164"/>
      <c r="N375" s="165"/>
      <c r="O375" s="165"/>
      <c r="P375" s="165"/>
      <c r="Q375" s="165"/>
      <c r="R375" s="165"/>
      <c r="S375" s="165"/>
      <c r="T375" s="166"/>
      <c r="AT375" s="160" t="s">
        <v>156</v>
      </c>
      <c r="AU375" s="160" t="s">
        <v>84</v>
      </c>
      <c r="AV375" s="13" t="s">
        <v>84</v>
      </c>
      <c r="AW375" s="13" t="s">
        <v>32</v>
      </c>
      <c r="AX375" s="13" t="s">
        <v>76</v>
      </c>
      <c r="AY375" s="160" t="s">
        <v>146</v>
      </c>
    </row>
    <row r="376" spans="2:51" s="13" customFormat="1" ht="12">
      <c r="B376" s="158"/>
      <c r="D376" s="159" t="s">
        <v>156</v>
      </c>
      <c r="E376" s="160" t="s">
        <v>1</v>
      </c>
      <c r="F376" s="161" t="s">
        <v>528</v>
      </c>
      <c r="H376" s="162">
        <v>1</v>
      </c>
      <c r="I376" s="163"/>
      <c r="L376" s="158"/>
      <c r="M376" s="164"/>
      <c r="N376" s="165"/>
      <c r="O376" s="165"/>
      <c r="P376" s="165"/>
      <c r="Q376" s="165"/>
      <c r="R376" s="165"/>
      <c r="S376" s="165"/>
      <c r="T376" s="166"/>
      <c r="AT376" s="160" t="s">
        <v>156</v>
      </c>
      <c r="AU376" s="160" t="s">
        <v>84</v>
      </c>
      <c r="AV376" s="13" t="s">
        <v>84</v>
      </c>
      <c r="AW376" s="13" t="s">
        <v>32</v>
      </c>
      <c r="AX376" s="13" t="s">
        <v>76</v>
      </c>
      <c r="AY376" s="160" t="s">
        <v>146</v>
      </c>
    </row>
    <row r="377" spans="2:51" s="13" customFormat="1" ht="12">
      <c r="B377" s="158"/>
      <c r="D377" s="159" t="s">
        <v>156</v>
      </c>
      <c r="E377" s="160" t="s">
        <v>1</v>
      </c>
      <c r="F377" s="161" t="s">
        <v>529</v>
      </c>
      <c r="H377" s="162">
        <v>1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156</v>
      </c>
      <c r="AU377" s="160" t="s">
        <v>84</v>
      </c>
      <c r="AV377" s="13" t="s">
        <v>84</v>
      </c>
      <c r="AW377" s="13" t="s">
        <v>32</v>
      </c>
      <c r="AX377" s="13" t="s">
        <v>76</v>
      </c>
      <c r="AY377" s="160" t="s">
        <v>146</v>
      </c>
    </row>
    <row r="378" spans="2:51" s="14" customFormat="1" ht="12">
      <c r="B378" s="167"/>
      <c r="D378" s="159" t="s">
        <v>156</v>
      </c>
      <c r="E378" s="168" t="s">
        <v>1</v>
      </c>
      <c r="F378" s="169" t="s">
        <v>179</v>
      </c>
      <c r="H378" s="170">
        <v>4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8" t="s">
        <v>156</v>
      </c>
      <c r="AU378" s="168" t="s">
        <v>84</v>
      </c>
      <c r="AV378" s="14" t="s">
        <v>147</v>
      </c>
      <c r="AW378" s="14" t="s">
        <v>32</v>
      </c>
      <c r="AX378" s="14" t="s">
        <v>8</v>
      </c>
      <c r="AY378" s="168" t="s">
        <v>146</v>
      </c>
    </row>
    <row r="379" spans="1:65" s="2" customFormat="1" ht="24.2" customHeight="1">
      <c r="A379" s="32"/>
      <c r="B379" s="144"/>
      <c r="C379" s="175" t="s">
        <v>530</v>
      </c>
      <c r="D379" s="175" t="s">
        <v>235</v>
      </c>
      <c r="E379" s="176" t="s">
        <v>531</v>
      </c>
      <c r="F379" s="177" t="s">
        <v>532</v>
      </c>
      <c r="G379" s="178" t="s">
        <v>259</v>
      </c>
      <c r="H379" s="179">
        <v>2</v>
      </c>
      <c r="I379" s="180">
        <v>7200</v>
      </c>
      <c r="J379" s="181">
        <f>ROUND(I379*H379,0)</f>
        <v>14400</v>
      </c>
      <c r="K379" s="177" t="s">
        <v>153</v>
      </c>
      <c r="L379" s="182"/>
      <c r="M379" s="183" t="s">
        <v>1</v>
      </c>
      <c r="N379" s="184" t="s">
        <v>41</v>
      </c>
      <c r="O379" s="58"/>
      <c r="P379" s="154">
        <f>O379*H379</f>
        <v>0</v>
      </c>
      <c r="Q379" s="154">
        <v>0.0145</v>
      </c>
      <c r="R379" s="154">
        <f>Q379*H379</f>
        <v>0.029</v>
      </c>
      <c r="S379" s="154">
        <v>0</v>
      </c>
      <c r="T379" s="155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6" t="s">
        <v>238</v>
      </c>
      <c r="AT379" s="156" t="s">
        <v>235</v>
      </c>
      <c r="AU379" s="156" t="s">
        <v>84</v>
      </c>
      <c r="AY379" s="17" t="s">
        <v>146</v>
      </c>
      <c r="BE379" s="157">
        <f>IF(N379="základní",J379,0)</f>
        <v>14400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7" t="s">
        <v>8</v>
      </c>
      <c r="BK379" s="157">
        <f>ROUND(I379*H379,0)</f>
        <v>14400</v>
      </c>
      <c r="BL379" s="17" t="s">
        <v>186</v>
      </c>
      <c r="BM379" s="156" t="s">
        <v>533</v>
      </c>
    </row>
    <row r="380" spans="2:51" s="13" customFormat="1" ht="12">
      <c r="B380" s="158"/>
      <c r="D380" s="159" t="s">
        <v>156</v>
      </c>
      <c r="E380" s="160" t="s">
        <v>1</v>
      </c>
      <c r="F380" s="161" t="s">
        <v>528</v>
      </c>
      <c r="H380" s="162">
        <v>1</v>
      </c>
      <c r="I380" s="163"/>
      <c r="L380" s="158"/>
      <c r="M380" s="164"/>
      <c r="N380" s="165"/>
      <c r="O380" s="165"/>
      <c r="P380" s="165"/>
      <c r="Q380" s="165"/>
      <c r="R380" s="165"/>
      <c r="S380" s="165"/>
      <c r="T380" s="166"/>
      <c r="AT380" s="160" t="s">
        <v>156</v>
      </c>
      <c r="AU380" s="160" t="s">
        <v>84</v>
      </c>
      <c r="AV380" s="13" t="s">
        <v>84</v>
      </c>
      <c r="AW380" s="13" t="s">
        <v>32</v>
      </c>
      <c r="AX380" s="13" t="s">
        <v>76</v>
      </c>
      <c r="AY380" s="160" t="s">
        <v>146</v>
      </c>
    </row>
    <row r="381" spans="2:51" s="13" customFormat="1" ht="12">
      <c r="B381" s="158"/>
      <c r="D381" s="159" t="s">
        <v>156</v>
      </c>
      <c r="E381" s="160" t="s">
        <v>1</v>
      </c>
      <c r="F381" s="161" t="s">
        <v>529</v>
      </c>
      <c r="H381" s="162">
        <v>1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156</v>
      </c>
      <c r="AU381" s="160" t="s">
        <v>84</v>
      </c>
      <c r="AV381" s="13" t="s">
        <v>84</v>
      </c>
      <c r="AW381" s="13" t="s">
        <v>32</v>
      </c>
      <c r="AX381" s="13" t="s">
        <v>76</v>
      </c>
      <c r="AY381" s="160" t="s">
        <v>146</v>
      </c>
    </row>
    <row r="382" spans="2:51" s="14" customFormat="1" ht="12">
      <c r="B382" s="167"/>
      <c r="D382" s="159" t="s">
        <v>156</v>
      </c>
      <c r="E382" s="168" t="s">
        <v>1</v>
      </c>
      <c r="F382" s="169" t="s">
        <v>179</v>
      </c>
      <c r="H382" s="170">
        <v>2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8" t="s">
        <v>156</v>
      </c>
      <c r="AU382" s="168" t="s">
        <v>84</v>
      </c>
      <c r="AV382" s="14" t="s">
        <v>147</v>
      </c>
      <c r="AW382" s="14" t="s">
        <v>32</v>
      </c>
      <c r="AX382" s="14" t="s">
        <v>8</v>
      </c>
      <c r="AY382" s="168" t="s">
        <v>146</v>
      </c>
    </row>
    <row r="383" spans="1:65" s="2" customFormat="1" ht="24.2" customHeight="1">
      <c r="A383" s="32"/>
      <c r="B383" s="144"/>
      <c r="C383" s="175" t="s">
        <v>534</v>
      </c>
      <c r="D383" s="175" t="s">
        <v>235</v>
      </c>
      <c r="E383" s="176" t="s">
        <v>535</v>
      </c>
      <c r="F383" s="177" t="s">
        <v>536</v>
      </c>
      <c r="G383" s="178" t="s">
        <v>259</v>
      </c>
      <c r="H383" s="179">
        <v>2</v>
      </c>
      <c r="I383" s="180">
        <v>7200</v>
      </c>
      <c r="J383" s="181">
        <f>ROUND(I383*H383,0)</f>
        <v>14400</v>
      </c>
      <c r="K383" s="177" t="s">
        <v>153</v>
      </c>
      <c r="L383" s="182"/>
      <c r="M383" s="183" t="s">
        <v>1</v>
      </c>
      <c r="N383" s="184" t="s">
        <v>41</v>
      </c>
      <c r="O383" s="58"/>
      <c r="P383" s="154">
        <f>O383*H383</f>
        <v>0</v>
      </c>
      <c r="Q383" s="154">
        <v>0.016</v>
      </c>
      <c r="R383" s="154">
        <f>Q383*H383</f>
        <v>0.032</v>
      </c>
      <c r="S383" s="154">
        <v>0</v>
      </c>
      <c r="T383" s="155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6" t="s">
        <v>238</v>
      </c>
      <c r="AT383" s="156" t="s">
        <v>235</v>
      </c>
      <c r="AU383" s="156" t="s">
        <v>84</v>
      </c>
      <c r="AY383" s="17" t="s">
        <v>146</v>
      </c>
      <c r="BE383" s="157">
        <f>IF(N383="základní",J383,0)</f>
        <v>14400</v>
      </c>
      <c r="BF383" s="157">
        <f>IF(N383="snížená",J383,0)</f>
        <v>0</v>
      </c>
      <c r="BG383" s="157">
        <f>IF(N383="zákl. přenesená",J383,0)</f>
        <v>0</v>
      </c>
      <c r="BH383" s="157">
        <f>IF(N383="sníž. přenesená",J383,0)</f>
        <v>0</v>
      </c>
      <c r="BI383" s="157">
        <f>IF(N383="nulová",J383,0)</f>
        <v>0</v>
      </c>
      <c r="BJ383" s="17" t="s">
        <v>8</v>
      </c>
      <c r="BK383" s="157">
        <f>ROUND(I383*H383,0)</f>
        <v>14400</v>
      </c>
      <c r="BL383" s="17" t="s">
        <v>186</v>
      </c>
      <c r="BM383" s="156" t="s">
        <v>537</v>
      </c>
    </row>
    <row r="384" spans="2:51" s="13" customFormat="1" ht="12">
      <c r="B384" s="158"/>
      <c r="D384" s="159" t="s">
        <v>156</v>
      </c>
      <c r="E384" s="160" t="s">
        <v>1</v>
      </c>
      <c r="F384" s="161" t="s">
        <v>526</v>
      </c>
      <c r="H384" s="162">
        <v>1</v>
      </c>
      <c r="I384" s="163"/>
      <c r="L384" s="158"/>
      <c r="M384" s="164"/>
      <c r="N384" s="165"/>
      <c r="O384" s="165"/>
      <c r="P384" s="165"/>
      <c r="Q384" s="165"/>
      <c r="R384" s="165"/>
      <c r="S384" s="165"/>
      <c r="T384" s="166"/>
      <c r="AT384" s="160" t="s">
        <v>156</v>
      </c>
      <c r="AU384" s="160" t="s">
        <v>84</v>
      </c>
      <c r="AV384" s="13" t="s">
        <v>84</v>
      </c>
      <c r="AW384" s="13" t="s">
        <v>32</v>
      </c>
      <c r="AX384" s="13" t="s">
        <v>76</v>
      </c>
      <c r="AY384" s="160" t="s">
        <v>146</v>
      </c>
    </row>
    <row r="385" spans="2:51" s="13" customFormat="1" ht="12">
      <c r="B385" s="158"/>
      <c r="D385" s="159" t="s">
        <v>156</v>
      </c>
      <c r="E385" s="160" t="s">
        <v>1</v>
      </c>
      <c r="F385" s="161" t="s">
        <v>527</v>
      </c>
      <c r="H385" s="162">
        <v>1</v>
      </c>
      <c r="I385" s="163"/>
      <c r="L385" s="158"/>
      <c r="M385" s="164"/>
      <c r="N385" s="165"/>
      <c r="O385" s="165"/>
      <c r="P385" s="165"/>
      <c r="Q385" s="165"/>
      <c r="R385" s="165"/>
      <c r="S385" s="165"/>
      <c r="T385" s="166"/>
      <c r="AT385" s="160" t="s">
        <v>156</v>
      </c>
      <c r="AU385" s="160" t="s">
        <v>84</v>
      </c>
      <c r="AV385" s="13" t="s">
        <v>84</v>
      </c>
      <c r="AW385" s="13" t="s">
        <v>32</v>
      </c>
      <c r="AX385" s="13" t="s">
        <v>76</v>
      </c>
      <c r="AY385" s="160" t="s">
        <v>146</v>
      </c>
    </row>
    <row r="386" spans="2:51" s="14" customFormat="1" ht="12">
      <c r="B386" s="167"/>
      <c r="D386" s="159" t="s">
        <v>156</v>
      </c>
      <c r="E386" s="168" t="s">
        <v>1</v>
      </c>
      <c r="F386" s="169" t="s">
        <v>179</v>
      </c>
      <c r="H386" s="170">
        <v>2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156</v>
      </c>
      <c r="AU386" s="168" t="s">
        <v>84</v>
      </c>
      <c r="AV386" s="14" t="s">
        <v>147</v>
      </c>
      <c r="AW386" s="14" t="s">
        <v>32</v>
      </c>
      <c r="AX386" s="14" t="s">
        <v>8</v>
      </c>
      <c r="AY386" s="168" t="s">
        <v>146</v>
      </c>
    </row>
    <row r="387" spans="1:65" s="2" customFormat="1" ht="24.2" customHeight="1">
      <c r="A387" s="32"/>
      <c r="B387" s="144"/>
      <c r="C387" s="145" t="s">
        <v>538</v>
      </c>
      <c r="D387" s="145" t="s">
        <v>149</v>
      </c>
      <c r="E387" s="146" t="s">
        <v>539</v>
      </c>
      <c r="F387" s="147" t="s">
        <v>540</v>
      </c>
      <c r="G387" s="148" t="s">
        <v>259</v>
      </c>
      <c r="H387" s="149">
        <v>4</v>
      </c>
      <c r="I387" s="150">
        <v>230</v>
      </c>
      <c r="J387" s="151">
        <f aca="true" t="shared" si="0" ref="J387:J393">ROUND(I387*H387,0)</f>
        <v>920</v>
      </c>
      <c r="K387" s="147" t="s">
        <v>153</v>
      </c>
      <c r="L387" s="33"/>
      <c r="M387" s="152" t="s">
        <v>1</v>
      </c>
      <c r="N387" s="153" t="s">
        <v>41</v>
      </c>
      <c r="O387" s="58"/>
      <c r="P387" s="154">
        <f aca="true" t="shared" si="1" ref="P387:P393">O387*H387</f>
        <v>0</v>
      </c>
      <c r="Q387" s="154">
        <v>0</v>
      </c>
      <c r="R387" s="154">
        <f aca="true" t="shared" si="2" ref="R387:R393">Q387*H387</f>
        <v>0</v>
      </c>
      <c r="S387" s="154">
        <v>0</v>
      </c>
      <c r="T387" s="155">
        <f aca="true" t="shared" si="3" ref="T387:T393"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6" t="s">
        <v>186</v>
      </c>
      <c r="AT387" s="156" t="s">
        <v>149</v>
      </c>
      <c r="AU387" s="156" t="s">
        <v>84</v>
      </c>
      <c r="AY387" s="17" t="s">
        <v>146</v>
      </c>
      <c r="BE387" s="157">
        <f aca="true" t="shared" si="4" ref="BE387:BE393">IF(N387="základní",J387,0)</f>
        <v>920</v>
      </c>
      <c r="BF387" s="157">
        <f aca="true" t="shared" si="5" ref="BF387:BF393">IF(N387="snížená",J387,0)</f>
        <v>0</v>
      </c>
      <c r="BG387" s="157">
        <f aca="true" t="shared" si="6" ref="BG387:BG393">IF(N387="zákl. přenesená",J387,0)</f>
        <v>0</v>
      </c>
      <c r="BH387" s="157">
        <f aca="true" t="shared" si="7" ref="BH387:BH393">IF(N387="sníž. přenesená",J387,0)</f>
        <v>0</v>
      </c>
      <c r="BI387" s="157">
        <f aca="true" t="shared" si="8" ref="BI387:BI393">IF(N387="nulová",J387,0)</f>
        <v>0</v>
      </c>
      <c r="BJ387" s="17" t="s">
        <v>8</v>
      </c>
      <c r="BK387" s="157">
        <f aca="true" t="shared" si="9" ref="BK387:BK393">ROUND(I387*H387,0)</f>
        <v>920</v>
      </c>
      <c r="BL387" s="17" t="s">
        <v>186</v>
      </c>
      <c r="BM387" s="156" t="s">
        <v>541</v>
      </c>
    </row>
    <row r="388" spans="1:65" s="2" customFormat="1" ht="21.75" customHeight="1">
      <c r="A388" s="32"/>
      <c r="B388" s="144"/>
      <c r="C388" s="175" t="s">
        <v>542</v>
      </c>
      <c r="D388" s="175" t="s">
        <v>235</v>
      </c>
      <c r="E388" s="176" t="s">
        <v>543</v>
      </c>
      <c r="F388" s="177" t="s">
        <v>544</v>
      </c>
      <c r="G388" s="178" t="s">
        <v>259</v>
      </c>
      <c r="H388" s="179">
        <v>4</v>
      </c>
      <c r="I388" s="180">
        <v>1283</v>
      </c>
      <c r="J388" s="181">
        <f t="shared" si="0"/>
        <v>5132</v>
      </c>
      <c r="K388" s="177" t="s">
        <v>153</v>
      </c>
      <c r="L388" s="182"/>
      <c r="M388" s="183" t="s">
        <v>1</v>
      </c>
      <c r="N388" s="184" t="s">
        <v>41</v>
      </c>
      <c r="O388" s="58"/>
      <c r="P388" s="154">
        <f t="shared" si="1"/>
        <v>0</v>
      </c>
      <c r="Q388" s="154">
        <v>0.0047</v>
      </c>
      <c r="R388" s="154">
        <f t="shared" si="2"/>
        <v>0.0188</v>
      </c>
      <c r="S388" s="154">
        <v>0</v>
      </c>
      <c r="T388" s="155">
        <f t="shared" si="3"/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6" t="s">
        <v>238</v>
      </c>
      <c r="AT388" s="156" t="s">
        <v>235</v>
      </c>
      <c r="AU388" s="156" t="s">
        <v>84</v>
      </c>
      <c r="AY388" s="17" t="s">
        <v>146</v>
      </c>
      <c r="BE388" s="157">
        <f t="shared" si="4"/>
        <v>5132</v>
      </c>
      <c r="BF388" s="157">
        <f t="shared" si="5"/>
        <v>0</v>
      </c>
      <c r="BG388" s="157">
        <f t="shared" si="6"/>
        <v>0</v>
      </c>
      <c r="BH388" s="157">
        <f t="shared" si="7"/>
        <v>0</v>
      </c>
      <c r="BI388" s="157">
        <f t="shared" si="8"/>
        <v>0</v>
      </c>
      <c r="BJ388" s="17" t="s">
        <v>8</v>
      </c>
      <c r="BK388" s="157">
        <f t="shared" si="9"/>
        <v>5132</v>
      </c>
      <c r="BL388" s="17" t="s">
        <v>186</v>
      </c>
      <c r="BM388" s="156" t="s">
        <v>545</v>
      </c>
    </row>
    <row r="389" spans="1:65" s="2" customFormat="1" ht="16.5" customHeight="1">
      <c r="A389" s="32"/>
      <c r="B389" s="144"/>
      <c r="C389" s="145" t="s">
        <v>546</v>
      </c>
      <c r="D389" s="145" t="s">
        <v>149</v>
      </c>
      <c r="E389" s="146" t="s">
        <v>547</v>
      </c>
      <c r="F389" s="147" t="s">
        <v>548</v>
      </c>
      <c r="G389" s="148" t="s">
        <v>259</v>
      </c>
      <c r="H389" s="149">
        <v>4</v>
      </c>
      <c r="I389" s="150">
        <v>118</v>
      </c>
      <c r="J389" s="151">
        <f t="shared" si="0"/>
        <v>472</v>
      </c>
      <c r="K389" s="147" t="s">
        <v>153</v>
      </c>
      <c r="L389" s="33"/>
      <c r="M389" s="152" t="s">
        <v>1</v>
      </c>
      <c r="N389" s="153" t="s">
        <v>41</v>
      </c>
      <c r="O389" s="58"/>
      <c r="P389" s="154">
        <f t="shared" si="1"/>
        <v>0</v>
      </c>
      <c r="Q389" s="154">
        <v>0</v>
      </c>
      <c r="R389" s="154">
        <f t="shared" si="2"/>
        <v>0</v>
      </c>
      <c r="S389" s="154">
        <v>0</v>
      </c>
      <c r="T389" s="155">
        <f t="shared" si="3"/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6" t="s">
        <v>186</v>
      </c>
      <c r="AT389" s="156" t="s">
        <v>149</v>
      </c>
      <c r="AU389" s="156" t="s">
        <v>84</v>
      </c>
      <c r="AY389" s="17" t="s">
        <v>146</v>
      </c>
      <c r="BE389" s="157">
        <f t="shared" si="4"/>
        <v>472</v>
      </c>
      <c r="BF389" s="157">
        <f t="shared" si="5"/>
        <v>0</v>
      </c>
      <c r="BG389" s="157">
        <f t="shared" si="6"/>
        <v>0</v>
      </c>
      <c r="BH389" s="157">
        <f t="shared" si="7"/>
        <v>0</v>
      </c>
      <c r="BI389" s="157">
        <f t="shared" si="8"/>
        <v>0</v>
      </c>
      <c r="BJ389" s="17" t="s">
        <v>8</v>
      </c>
      <c r="BK389" s="157">
        <f t="shared" si="9"/>
        <v>472</v>
      </c>
      <c r="BL389" s="17" t="s">
        <v>186</v>
      </c>
      <c r="BM389" s="156" t="s">
        <v>549</v>
      </c>
    </row>
    <row r="390" spans="1:65" s="2" customFormat="1" ht="16.5" customHeight="1">
      <c r="A390" s="32"/>
      <c r="B390" s="144"/>
      <c r="C390" s="175" t="s">
        <v>550</v>
      </c>
      <c r="D390" s="175" t="s">
        <v>235</v>
      </c>
      <c r="E390" s="176" t="s">
        <v>551</v>
      </c>
      <c r="F390" s="177" t="s">
        <v>552</v>
      </c>
      <c r="G390" s="178" t="s">
        <v>259</v>
      </c>
      <c r="H390" s="179">
        <v>4</v>
      </c>
      <c r="I390" s="180">
        <v>550</v>
      </c>
      <c r="J390" s="181">
        <f t="shared" si="0"/>
        <v>2200</v>
      </c>
      <c r="K390" s="177" t="s">
        <v>153</v>
      </c>
      <c r="L390" s="182"/>
      <c r="M390" s="183" t="s">
        <v>1</v>
      </c>
      <c r="N390" s="184" t="s">
        <v>41</v>
      </c>
      <c r="O390" s="58"/>
      <c r="P390" s="154">
        <f t="shared" si="1"/>
        <v>0</v>
      </c>
      <c r="Q390" s="154">
        <v>0.00015</v>
      </c>
      <c r="R390" s="154">
        <f t="shared" si="2"/>
        <v>0.0006</v>
      </c>
      <c r="S390" s="154">
        <v>0</v>
      </c>
      <c r="T390" s="155">
        <f t="shared" si="3"/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6" t="s">
        <v>238</v>
      </c>
      <c r="AT390" s="156" t="s">
        <v>235</v>
      </c>
      <c r="AU390" s="156" t="s">
        <v>84</v>
      </c>
      <c r="AY390" s="17" t="s">
        <v>146</v>
      </c>
      <c r="BE390" s="157">
        <f t="shared" si="4"/>
        <v>2200</v>
      </c>
      <c r="BF390" s="157">
        <f t="shared" si="5"/>
        <v>0</v>
      </c>
      <c r="BG390" s="157">
        <f t="shared" si="6"/>
        <v>0</v>
      </c>
      <c r="BH390" s="157">
        <f t="shared" si="7"/>
        <v>0</v>
      </c>
      <c r="BI390" s="157">
        <f t="shared" si="8"/>
        <v>0</v>
      </c>
      <c r="BJ390" s="17" t="s">
        <v>8</v>
      </c>
      <c r="BK390" s="157">
        <f t="shared" si="9"/>
        <v>2200</v>
      </c>
      <c r="BL390" s="17" t="s">
        <v>186</v>
      </c>
      <c r="BM390" s="156" t="s">
        <v>553</v>
      </c>
    </row>
    <row r="391" spans="1:65" s="2" customFormat="1" ht="21.75" customHeight="1">
      <c r="A391" s="32"/>
      <c r="B391" s="144"/>
      <c r="C391" s="145" t="s">
        <v>554</v>
      </c>
      <c r="D391" s="145" t="s">
        <v>149</v>
      </c>
      <c r="E391" s="146" t="s">
        <v>555</v>
      </c>
      <c r="F391" s="147" t="s">
        <v>556</v>
      </c>
      <c r="G391" s="148" t="s">
        <v>259</v>
      </c>
      <c r="H391" s="149">
        <v>4</v>
      </c>
      <c r="I391" s="150">
        <v>189</v>
      </c>
      <c r="J391" s="151">
        <f t="shared" si="0"/>
        <v>756</v>
      </c>
      <c r="K391" s="147" t="s">
        <v>153</v>
      </c>
      <c r="L391" s="33"/>
      <c r="M391" s="152" t="s">
        <v>1</v>
      </c>
      <c r="N391" s="153" t="s">
        <v>41</v>
      </c>
      <c r="O391" s="58"/>
      <c r="P391" s="154">
        <f t="shared" si="1"/>
        <v>0</v>
      </c>
      <c r="Q391" s="154">
        <v>0</v>
      </c>
      <c r="R391" s="154">
        <f t="shared" si="2"/>
        <v>0</v>
      </c>
      <c r="S391" s="154">
        <v>0</v>
      </c>
      <c r="T391" s="155">
        <f t="shared" si="3"/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6" t="s">
        <v>186</v>
      </c>
      <c r="AT391" s="156" t="s">
        <v>149</v>
      </c>
      <c r="AU391" s="156" t="s">
        <v>84</v>
      </c>
      <c r="AY391" s="17" t="s">
        <v>146</v>
      </c>
      <c r="BE391" s="157">
        <f t="shared" si="4"/>
        <v>756</v>
      </c>
      <c r="BF391" s="157">
        <f t="shared" si="5"/>
        <v>0</v>
      </c>
      <c r="BG391" s="157">
        <f t="shared" si="6"/>
        <v>0</v>
      </c>
      <c r="BH391" s="157">
        <f t="shared" si="7"/>
        <v>0</v>
      </c>
      <c r="BI391" s="157">
        <f t="shared" si="8"/>
        <v>0</v>
      </c>
      <c r="BJ391" s="17" t="s">
        <v>8</v>
      </c>
      <c r="BK391" s="157">
        <f t="shared" si="9"/>
        <v>756</v>
      </c>
      <c r="BL391" s="17" t="s">
        <v>186</v>
      </c>
      <c r="BM391" s="156" t="s">
        <v>557</v>
      </c>
    </row>
    <row r="392" spans="1:65" s="2" customFormat="1" ht="24.2" customHeight="1">
      <c r="A392" s="32"/>
      <c r="B392" s="144"/>
      <c r="C392" s="175" t="s">
        <v>349</v>
      </c>
      <c r="D392" s="175" t="s">
        <v>235</v>
      </c>
      <c r="E392" s="176" t="s">
        <v>558</v>
      </c>
      <c r="F392" s="177" t="s">
        <v>559</v>
      </c>
      <c r="G392" s="178" t="s">
        <v>259</v>
      </c>
      <c r="H392" s="179">
        <v>4</v>
      </c>
      <c r="I392" s="180">
        <v>545</v>
      </c>
      <c r="J392" s="181">
        <f t="shared" si="0"/>
        <v>2180</v>
      </c>
      <c r="K392" s="177" t="s">
        <v>153</v>
      </c>
      <c r="L392" s="182"/>
      <c r="M392" s="183" t="s">
        <v>1</v>
      </c>
      <c r="N392" s="184" t="s">
        <v>41</v>
      </c>
      <c r="O392" s="58"/>
      <c r="P392" s="154">
        <f t="shared" si="1"/>
        <v>0</v>
      </c>
      <c r="Q392" s="154">
        <v>0.0012</v>
      </c>
      <c r="R392" s="154">
        <f t="shared" si="2"/>
        <v>0.0048</v>
      </c>
      <c r="S392" s="154">
        <v>0</v>
      </c>
      <c r="T392" s="155">
        <f t="shared" si="3"/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6" t="s">
        <v>238</v>
      </c>
      <c r="AT392" s="156" t="s">
        <v>235</v>
      </c>
      <c r="AU392" s="156" t="s">
        <v>84</v>
      </c>
      <c r="AY392" s="17" t="s">
        <v>146</v>
      </c>
      <c r="BE392" s="157">
        <f t="shared" si="4"/>
        <v>2180</v>
      </c>
      <c r="BF392" s="157">
        <f t="shared" si="5"/>
        <v>0</v>
      </c>
      <c r="BG392" s="157">
        <f t="shared" si="6"/>
        <v>0</v>
      </c>
      <c r="BH392" s="157">
        <f t="shared" si="7"/>
        <v>0</v>
      </c>
      <c r="BI392" s="157">
        <f t="shared" si="8"/>
        <v>0</v>
      </c>
      <c r="BJ392" s="17" t="s">
        <v>8</v>
      </c>
      <c r="BK392" s="157">
        <f t="shared" si="9"/>
        <v>2180</v>
      </c>
      <c r="BL392" s="17" t="s">
        <v>186</v>
      </c>
      <c r="BM392" s="156" t="s">
        <v>560</v>
      </c>
    </row>
    <row r="393" spans="1:65" s="2" customFormat="1" ht="24.2" customHeight="1">
      <c r="A393" s="32"/>
      <c r="B393" s="144"/>
      <c r="C393" s="145" t="s">
        <v>561</v>
      </c>
      <c r="D393" s="145" t="s">
        <v>149</v>
      </c>
      <c r="E393" s="146" t="s">
        <v>562</v>
      </c>
      <c r="F393" s="147" t="s">
        <v>563</v>
      </c>
      <c r="G393" s="148" t="s">
        <v>259</v>
      </c>
      <c r="H393" s="149">
        <v>4</v>
      </c>
      <c r="I393" s="150">
        <v>500</v>
      </c>
      <c r="J393" s="151">
        <f t="shared" si="0"/>
        <v>2000</v>
      </c>
      <c r="K393" s="147" t="s">
        <v>153</v>
      </c>
      <c r="L393" s="33"/>
      <c r="M393" s="152" t="s">
        <v>1</v>
      </c>
      <c r="N393" s="153" t="s">
        <v>41</v>
      </c>
      <c r="O393" s="58"/>
      <c r="P393" s="154">
        <f t="shared" si="1"/>
        <v>0</v>
      </c>
      <c r="Q393" s="154">
        <v>0.0004728125</v>
      </c>
      <c r="R393" s="154">
        <f t="shared" si="2"/>
        <v>0.00189125</v>
      </c>
      <c r="S393" s="154">
        <v>0</v>
      </c>
      <c r="T393" s="155">
        <f t="shared" si="3"/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6" t="s">
        <v>186</v>
      </c>
      <c r="AT393" s="156" t="s">
        <v>149</v>
      </c>
      <c r="AU393" s="156" t="s">
        <v>84</v>
      </c>
      <c r="AY393" s="17" t="s">
        <v>146</v>
      </c>
      <c r="BE393" s="157">
        <f t="shared" si="4"/>
        <v>2000</v>
      </c>
      <c r="BF393" s="157">
        <f t="shared" si="5"/>
        <v>0</v>
      </c>
      <c r="BG393" s="157">
        <f t="shared" si="6"/>
        <v>0</v>
      </c>
      <c r="BH393" s="157">
        <f t="shared" si="7"/>
        <v>0</v>
      </c>
      <c r="BI393" s="157">
        <f t="shared" si="8"/>
        <v>0</v>
      </c>
      <c r="BJ393" s="17" t="s">
        <v>8</v>
      </c>
      <c r="BK393" s="157">
        <f t="shared" si="9"/>
        <v>2000</v>
      </c>
      <c r="BL393" s="17" t="s">
        <v>186</v>
      </c>
      <c r="BM393" s="156" t="s">
        <v>564</v>
      </c>
    </row>
    <row r="394" spans="2:51" s="13" customFormat="1" ht="12">
      <c r="B394" s="158"/>
      <c r="D394" s="159" t="s">
        <v>156</v>
      </c>
      <c r="E394" s="160" t="s">
        <v>1</v>
      </c>
      <c r="F394" s="161" t="s">
        <v>526</v>
      </c>
      <c r="H394" s="162">
        <v>1</v>
      </c>
      <c r="I394" s="163"/>
      <c r="L394" s="158"/>
      <c r="M394" s="164"/>
      <c r="N394" s="165"/>
      <c r="O394" s="165"/>
      <c r="P394" s="165"/>
      <c r="Q394" s="165"/>
      <c r="R394" s="165"/>
      <c r="S394" s="165"/>
      <c r="T394" s="166"/>
      <c r="AT394" s="160" t="s">
        <v>156</v>
      </c>
      <c r="AU394" s="160" t="s">
        <v>84</v>
      </c>
      <c r="AV394" s="13" t="s">
        <v>84</v>
      </c>
      <c r="AW394" s="13" t="s">
        <v>32</v>
      </c>
      <c r="AX394" s="13" t="s">
        <v>76</v>
      </c>
      <c r="AY394" s="160" t="s">
        <v>146</v>
      </c>
    </row>
    <row r="395" spans="2:51" s="13" customFormat="1" ht="12">
      <c r="B395" s="158"/>
      <c r="D395" s="159" t="s">
        <v>156</v>
      </c>
      <c r="E395" s="160" t="s">
        <v>1</v>
      </c>
      <c r="F395" s="161" t="s">
        <v>527</v>
      </c>
      <c r="H395" s="162">
        <v>1</v>
      </c>
      <c r="I395" s="163"/>
      <c r="L395" s="158"/>
      <c r="M395" s="164"/>
      <c r="N395" s="165"/>
      <c r="O395" s="165"/>
      <c r="P395" s="165"/>
      <c r="Q395" s="165"/>
      <c r="R395" s="165"/>
      <c r="S395" s="165"/>
      <c r="T395" s="166"/>
      <c r="AT395" s="160" t="s">
        <v>156</v>
      </c>
      <c r="AU395" s="160" t="s">
        <v>84</v>
      </c>
      <c r="AV395" s="13" t="s">
        <v>84</v>
      </c>
      <c r="AW395" s="13" t="s">
        <v>32</v>
      </c>
      <c r="AX395" s="13" t="s">
        <v>76</v>
      </c>
      <c r="AY395" s="160" t="s">
        <v>146</v>
      </c>
    </row>
    <row r="396" spans="2:51" s="13" customFormat="1" ht="12">
      <c r="B396" s="158"/>
      <c r="D396" s="159" t="s">
        <v>156</v>
      </c>
      <c r="E396" s="160" t="s">
        <v>1</v>
      </c>
      <c r="F396" s="161" t="s">
        <v>528</v>
      </c>
      <c r="H396" s="162">
        <v>1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156</v>
      </c>
      <c r="AU396" s="160" t="s">
        <v>84</v>
      </c>
      <c r="AV396" s="13" t="s">
        <v>84</v>
      </c>
      <c r="AW396" s="13" t="s">
        <v>32</v>
      </c>
      <c r="AX396" s="13" t="s">
        <v>76</v>
      </c>
      <c r="AY396" s="160" t="s">
        <v>146</v>
      </c>
    </row>
    <row r="397" spans="2:51" s="13" customFormat="1" ht="12">
      <c r="B397" s="158"/>
      <c r="D397" s="159" t="s">
        <v>156</v>
      </c>
      <c r="E397" s="160" t="s">
        <v>1</v>
      </c>
      <c r="F397" s="161" t="s">
        <v>529</v>
      </c>
      <c r="H397" s="162">
        <v>1</v>
      </c>
      <c r="I397" s="163"/>
      <c r="L397" s="158"/>
      <c r="M397" s="164"/>
      <c r="N397" s="165"/>
      <c r="O397" s="165"/>
      <c r="P397" s="165"/>
      <c r="Q397" s="165"/>
      <c r="R397" s="165"/>
      <c r="S397" s="165"/>
      <c r="T397" s="166"/>
      <c r="AT397" s="160" t="s">
        <v>156</v>
      </c>
      <c r="AU397" s="160" t="s">
        <v>84</v>
      </c>
      <c r="AV397" s="13" t="s">
        <v>84</v>
      </c>
      <c r="AW397" s="13" t="s">
        <v>32</v>
      </c>
      <c r="AX397" s="13" t="s">
        <v>76</v>
      </c>
      <c r="AY397" s="160" t="s">
        <v>146</v>
      </c>
    </row>
    <row r="398" spans="2:51" s="14" customFormat="1" ht="12">
      <c r="B398" s="167"/>
      <c r="D398" s="159" t="s">
        <v>156</v>
      </c>
      <c r="E398" s="168" t="s">
        <v>1</v>
      </c>
      <c r="F398" s="169" t="s">
        <v>179</v>
      </c>
      <c r="H398" s="170">
        <v>4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8" t="s">
        <v>156</v>
      </c>
      <c r="AU398" s="168" t="s">
        <v>84</v>
      </c>
      <c r="AV398" s="14" t="s">
        <v>147</v>
      </c>
      <c r="AW398" s="14" t="s">
        <v>32</v>
      </c>
      <c r="AX398" s="14" t="s">
        <v>8</v>
      </c>
      <c r="AY398" s="168" t="s">
        <v>146</v>
      </c>
    </row>
    <row r="399" spans="1:65" s="2" customFormat="1" ht="37.9" customHeight="1">
      <c r="A399" s="32"/>
      <c r="B399" s="144"/>
      <c r="C399" s="175" t="s">
        <v>565</v>
      </c>
      <c r="D399" s="175" t="s">
        <v>235</v>
      </c>
      <c r="E399" s="176" t="s">
        <v>566</v>
      </c>
      <c r="F399" s="177" t="s">
        <v>567</v>
      </c>
      <c r="G399" s="178" t="s">
        <v>259</v>
      </c>
      <c r="H399" s="179">
        <v>4</v>
      </c>
      <c r="I399" s="180">
        <v>2800</v>
      </c>
      <c r="J399" s="181">
        <f>ROUND(I399*H399,0)</f>
        <v>11200</v>
      </c>
      <c r="K399" s="177" t="s">
        <v>153</v>
      </c>
      <c r="L399" s="182"/>
      <c r="M399" s="183" t="s">
        <v>1</v>
      </c>
      <c r="N399" s="184" t="s">
        <v>41</v>
      </c>
      <c r="O399" s="58"/>
      <c r="P399" s="154">
        <f>O399*H399</f>
        <v>0</v>
      </c>
      <c r="Q399" s="154">
        <v>0.016</v>
      </c>
      <c r="R399" s="154">
        <f>Q399*H399</f>
        <v>0.064</v>
      </c>
      <c r="S399" s="154">
        <v>0</v>
      </c>
      <c r="T399" s="155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6" t="s">
        <v>238</v>
      </c>
      <c r="AT399" s="156" t="s">
        <v>235</v>
      </c>
      <c r="AU399" s="156" t="s">
        <v>84</v>
      </c>
      <c r="AY399" s="17" t="s">
        <v>146</v>
      </c>
      <c r="BE399" s="157">
        <f>IF(N399="základní",J399,0)</f>
        <v>11200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7" t="s">
        <v>8</v>
      </c>
      <c r="BK399" s="157">
        <f>ROUND(I399*H399,0)</f>
        <v>11200</v>
      </c>
      <c r="BL399" s="17" t="s">
        <v>186</v>
      </c>
      <c r="BM399" s="156" t="s">
        <v>568</v>
      </c>
    </row>
    <row r="400" spans="1:65" s="2" customFormat="1" ht="24.2" customHeight="1">
      <c r="A400" s="32"/>
      <c r="B400" s="144"/>
      <c r="C400" s="145" t="s">
        <v>569</v>
      </c>
      <c r="D400" s="145" t="s">
        <v>149</v>
      </c>
      <c r="E400" s="146" t="s">
        <v>570</v>
      </c>
      <c r="F400" s="147" t="s">
        <v>571</v>
      </c>
      <c r="G400" s="148" t="s">
        <v>259</v>
      </c>
      <c r="H400" s="149">
        <v>10</v>
      </c>
      <c r="I400" s="150">
        <v>50</v>
      </c>
      <c r="J400" s="151">
        <f>ROUND(I400*H400,0)</f>
        <v>500</v>
      </c>
      <c r="K400" s="147" t="s">
        <v>153</v>
      </c>
      <c r="L400" s="33"/>
      <c r="M400" s="152" t="s">
        <v>1</v>
      </c>
      <c r="N400" s="153" t="s">
        <v>41</v>
      </c>
      <c r="O400" s="58"/>
      <c r="P400" s="154">
        <f>O400*H400</f>
        <v>0</v>
      </c>
      <c r="Q400" s="154">
        <v>0</v>
      </c>
      <c r="R400" s="154">
        <f>Q400*H400</f>
        <v>0</v>
      </c>
      <c r="S400" s="154">
        <v>0.024</v>
      </c>
      <c r="T400" s="155">
        <f>S400*H400</f>
        <v>0.24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6" t="s">
        <v>186</v>
      </c>
      <c r="AT400" s="156" t="s">
        <v>149</v>
      </c>
      <c r="AU400" s="156" t="s">
        <v>84</v>
      </c>
      <c r="AY400" s="17" t="s">
        <v>146</v>
      </c>
      <c r="BE400" s="157">
        <f>IF(N400="základní",J400,0)</f>
        <v>500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7" t="s">
        <v>8</v>
      </c>
      <c r="BK400" s="157">
        <f>ROUND(I400*H400,0)</f>
        <v>500</v>
      </c>
      <c r="BL400" s="17" t="s">
        <v>186</v>
      </c>
      <c r="BM400" s="156" t="s">
        <v>572</v>
      </c>
    </row>
    <row r="401" spans="1:65" s="2" customFormat="1" ht="16.5" customHeight="1">
      <c r="A401" s="32"/>
      <c r="B401" s="144"/>
      <c r="C401" s="145" t="s">
        <v>573</v>
      </c>
      <c r="D401" s="145" t="s">
        <v>149</v>
      </c>
      <c r="E401" s="146" t="s">
        <v>574</v>
      </c>
      <c r="F401" s="147" t="s">
        <v>575</v>
      </c>
      <c r="G401" s="148" t="s">
        <v>259</v>
      </c>
      <c r="H401" s="149">
        <v>6</v>
      </c>
      <c r="I401" s="150">
        <v>500</v>
      </c>
      <c r="J401" s="151">
        <f>ROUND(I401*H401,0)</f>
        <v>3000</v>
      </c>
      <c r="K401" s="147" t="s">
        <v>1</v>
      </c>
      <c r="L401" s="33"/>
      <c r="M401" s="152" t="s">
        <v>1</v>
      </c>
      <c r="N401" s="153" t="s">
        <v>41</v>
      </c>
      <c r="O401" s="58"/>
      <c r="P401" s="154">
        <f>O401*H401</f>
        <v>0</v>
      </c>
      <c r="Q401" s="154">
        <v>0</v>
      </c>
      <c r="R401" s="154">
        <f>Q401*H401</f>
        <v>0</v>
      </c>
      <c r="S401" s="154">
        <v>0</v>
      </c>
      <c r="T401" s="155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6" t="s">
        <v>186</v>
      </c>
      <c r="AT401" s="156" t="s">
        <v>149</v>
      </c>
      <c r="AU401" s="156" t="s">
        <v>84</v>
      </c>
      <c r="AY401" s="17" t="s">
        <v>146</v>
      </c>
      <c r="BE401" s="157">
        <f>IF(N401="základní",J401,0)</f>
        <v>3000</v>
      </c>
      <c r="BF401" s="157">
        <f>IF(N401="snížená",J401,0)</f>
        <v>0</v>
      </c>
      <c r="BG401" s="157">
        <f>IF(N401="zákl. přenesená",J401,0)</f>
        <v>0</v>
      </c>
      <c r="BH401" s="157">
        <f>IF(N401="sníž. přenesená",J401,0)</f>
        <v>0</v>
      </c>
      <c r="BI401" s="157">
        <f>IF(N401="nulová",J401,0)</f>
        <v>0</v>
      </c>
      <c r="BJ401" s="17" t="s">
        <v>8</v>
      </c>
      <c r="BK401" s="157">
        <f>ROUND(I401*H401,0)</f>
        <v>3000</v>
      </c>
      <c r="BL401" s="17" t="s">
        <v>186</v>
      </c>
      <c r="BM401" s="156" t="s">
        <v>576</v>
      </c>
    </row>
    <row r="402" spans="2:51" s="13" customFormat="1" ht="12">
      <c r="B402" s="158"/>
      <c r="D402" s="159" t="s">
        <v>156</v>
      </c>
      <c r="E402" s="160" t="s">
        <v>1</v>
      </c>
      <c r="F402" s="161" t="s">
        <v>577</v>
      </c>
      <c r="H402" s="162">
        <v>6</v>
      </c>
      <c r="I402" s="163"/>
      <c r="L402" s="158"/>
      <c r="M402" s="164"/>
      <c r="N402" s="165"/>
      <c r="O402" s="165"/>
      <c r="P402" s="165"/>
      <c r="Q402" s="165"/>
      <c r="R402" s="165"/>
      <c r="S402" s="165"/>
      <c r="T402" s="166"/>
      <c r="AT402" s="160" t="s">
        <v>156</v>
      </c>
      <c r="AU402" s="160" t="s">
        <v>84</v>
      </c>
      <c r="AV402" s="13" t="s">
        <v>84</v>
      </c>
      <c r="AW402" s="13" t="s">
        <v>32</v>
      </c>
      <c r="AX402" s="13" t="s">
        <v>76</v>
      </c>
      <c r="AY402" s="160" t="s">
        <v>146</v>
      </c>
    </row>
    <row r="403" spans="2:51" s="14" customFormat="1" ht="12">
      <c r="B403" s="167"/>
      <c r="D403" s="159" t="s">
        <v>156</v>
      </c>
      <c r="E403" s="168" t="s">
        <v>1</v>
      </c>
      <c r="F403" s="169" t="s">
        <v>179</v>
      </c>
      <c r="H403" s="170">
        <v>6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8" t="s">
        <v>156</v>
      </c>
      <c r="AU403" s="168" t="s">
        <v>84</v>
      </c>
      <c r="AV403" s="14" t="s">
        <v>147</v>
      </c>
      <c r="AW403" s="14" t="s">
        <v>32</v>
      </c>
      <c r="AX403" s="14" t="s">
        <v>8</v>
      </c>
      <c r="AY403" s="168" t="s">
        <v>146</v>
      </c>
    </row>
    <row r="404" spans="1:65" s="2" customFormat="1" ht="16.5" customHeight="1">
      <c r="A404" s="32"/>
      <c r="B404" s="144"/>
      <c r="C404" s="175" t="s">
        <v>578</v>
      </c>
      <c r="D404" s="175" t="s">
        <v>235</v>
      </c>
      <c r="E404" s="176" t="s">
        <v>579</v>
      </c>
      <c r="F404" s="177" t="s">
        <v>580</v>
      </c>
      <c r="G404" s="178" t="s">
        <v>259</v>
      </c>
      <c r="H404" s="179">
        <v>3</v>
      </c>
      <c r="I404" s="180">
        <v>5000</v>
      </c>
      <c r="J404" s="181">
        <f>ROUND(I404*H404,0)</f>
        <v>15000</v>
      </c>
      <c r="K404" s="177" t="s">
        <v>1</v>
      </c>
      <c r="L404" s="182"/>
      <c r="M404" s="183" t="s">
        <v>1</v>
      </c>
      <c r="N404" s="184" t="s">
        <v>41</v>
      </c>
      <c r="O404" s="58"/>
      <c r="P404" s="154">
        <f>O404*H404</f>
        <v>0</v>
      </c>
      <c r="Q404" s="154">
        <v>0.028</v>
      </c>
      <c r="R404" s="154">
        <f>Q404*H404</f>
        <v>0.084</v>
      </c>
      <c r="S404" s="154">
        <v>0</v>
      </c>
      <c r="T404" s="155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56" t="s">
        <v>238</v>
      </c>
      <c r="AT404" s="156" t="s">
        <v>235</v>
      </c>
      <c r="AU404" s="156" t="s">
        <v>84</v>
      </c>
      <c r="AY404" s="17" t="s">
        <v>146</v>
      </c>
      <c r="BE404" s="157">
        <f>IF(N404="základní",J404,0)</f>
        <v>15000</v>
      </c>
      <c r="BF404" s="157">
        <f>IF(N404="snížená",J404,0)</f>
        <v>0</v>
      </c>
      <c r="BG404" s="157">
        <f>IF(N404="zákl. přenesená",J404,0)</f>
        <v>0</v>
      </c>
      <c r="BH404" s="157">
        <f>IF(N404="sníž. přenesená",J404,0)</f>
        <v>0</v>
      </c>
      <c r="BI404" s="157">
        <f>IF(N404="nulová",J404,0)</f>
        <v>0</v>
      </c>
      <c r="BJ404" s="17" t="s">
        <v>8</v>
      </c>
      <c r="BK404" s="157">
        <f>ROUND(I404*H404,0)</f>
        <v>15000</v>
      </c>
      <c r="BL404" s="17" t="s">
        <v>186</v>
      </c>
      <c r="BM404" s="156" t="s">
        <v>581</v>
      </c>
    </row>
    <row r="405" spans="2:51" s="13" customFormat="1" ht="12">
      <c r="B405" s="158"/>
      <c r="D405" s="159" t="s">
        <v>156</v>
      </c>
      <c r="E405" s="160" t="s">
        <v>1</v>
      </c>
      <c r="F405" s="161" t="s">
        <v>582</v>
      </c>
      <c r="H405" s="162">
        <v>3</v>
      </c>
      <c r="I405" s="163"/>
      <c r="L405" s="158"/>
      <c r="M405" s="164"/>
      <c r="N405" s="165"/>
      <c r="O405" s="165"/>
      <c r="P405" s="165"/>
      <c r="Q405" s="165"/>
      <c r="R405" s="165"/>
      <c r="S405" s="165"/>
      <c r="T405" s="166"/>
      <c r="AT405" s="160" t="s">
        <v>156</v>
      </c>
      <c r="AU405" s="160" t="s">
        <v>84</v>
      </c>
      <c r="AV405" s="13" t="s">
        <v>84</v>
      </c>
      <c r="AW405" s="13" t="s">
        <v>32</v>
      </c>
      <c r="AX405" s="13" t="s">
        <v>76</v>
      </c>
      <c r="AY405" s="160" t="s">
        <v>146</v>
      </c>
    </row>
    <row r="406" spans="2:51" s="14" customFormat="1" ht="12">
      <c r="B406" s="167"/>
      <c r="D406" s="159" t="s">
        <v>156</v>
      </c>
      <c r="E406" s="168" t="s">
        <v>1</v>
      </c>
      <c r="F406" s="169" t="s">
        <v>179</v>
      </c>
      <c r="H406" s="170">
        <v>3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8" t="s">
        <v>156</v>
      </c>
      <c r="AU406" s="168" t="s">
        <v>84</v>
      </c>
      <c r="AV406" s="14" t="s">
        <v>147</v>
      </c>
      <c r="AW406" s="14" t="s">
        <v>32</v>
      </c>
      <c r="AX406" s="14" t="s">
        <v>8</v>
      </c>
      <c r="AY406" s="168" t="s">
        <v>146</v>
      </c>
    </row>
    <row r="407" spans="1:65" s="2" customFormat="1" ht="16.5" customHeight="1">
      <c r="A407" s="32"/>
      <c r="B407" s="144"/>
      <c r="C407" s="175" t="s">
        <v>583</v>
      </c>
      <c r="D407" s="175" t="s">
        <v>235</v>
      </c>
      <c r="E407" s="176" t="s">
        <v>584</v>
      </c>
      <c r="F407" s="177" t="s">
        <v>585</v>
      </c>
      <c r="G407" s="178" t="s">
        <v>259</v>
      </c>
      <c r="H407" s="179">
        <v>3</v>
      </c>
      <c r="I407" s="180">
        <v>4000</v>
      </c>
      <c r="J407" s="181">
        <f>ROUND(I407*H407,0)</f>
        <v>12000</v>
      </c>
      <c r="K407" s="177" t="s">
        <v>1</v>
      </c>
      <c r="L407" s="182"/>
      <c r="M407" s="183" t="s">
        <v>1</v>
      </c>
      <c r="N407" s="184" t="s">
        <v>41</v>
      </c>
      <c r="O407" s="58"/>
      <c r="P407" s="154">
        <f>O407*H407</f>
        <v>0</v>
      </c>
      <c r="Q407" s="154">
        <v>0.028</v>
      </c>
      <c r="R407" s="154">
        <f>Q407*H407</f>
        <v>0.084</v>
      </c>
      <c r="S407" s="154">
        <v>0</v>
      </c>
      <c r="T407" s="155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6" t="s">
        <v>238</v>
      </c>
      <c r="AT407" s="156" t="s">
        <v>235</v>
      </c>
      <c r="AU407" s="156" t="s">
        <v>84</v>
      </c>
      <c r="AY407" s="17" t="s">
        <v>146</v>
      </c>
      <c r="BE407" s="157">
        <f>IF(N407="základní",J407,0)</f>
        <v>12000</v>
      </c>
      <c r="BF407" s="157">
        <f>IF(N407="snížená",J407,0)</f>
        <v>0</v>
      </c>
      <c r="BG407" s="157">
        <f>IF(N407="zákl. přenesená",J407,0)</f>
        <v>0</v>
      </c>
      <c r="BH407" s="157">
        <f>IF(N407="sníž. přenesená",J407,0)</f>
        <v>0</v>
      </c>
      <c r="BI407" s="157">
        <f>IF(N407="nulová",J407,0)</f>
        <v>0</v>
      </c>
      <c r="BJ407" s="17" t="s">
        <v>8</v>
      </c>
      <c r="BK407" s="157">
        <f>ROUND(I407*H407,0)</f>
        <v>12000</v>
      </c>
      <c r="BL407" s="17" t="s">
        <v>186</v>
      </c>
      <c r="BM407" s="156" t="s">
        <v>586</v>
      </c>
    </row>
    <row r="408" spans="2:51" s="13" customFormat="1" ht="12">
      <c r="B408" s="158"/>
      <c r="D408" s="159" t="s">
        <v>156</v>
      </c>
      <c r="E408" s="160" t="s">
        <v>1</v>
      </c>
      <c r="F408" s="161" t="s">
        <v>587</v>
      </c>
      <c r="H408" s="162">
        <v>3</v>
      </c>
      <c r="I408" s="163"/>
      <c r="L408" s="158"/>
      <c r="M408" s="164"/>
      <c r="N408" s="165"/>
      <c r="O408" s="165"/>
      <c r="P408" s="165"/>
      <c r="Q408" s="165"/>
      <c r="R408" s="165"/>
      <c r="S408" s="165"/>
      <c r="T408" s="166"/>
      <c r="AT408" s="160" t="s">
        <v>156</v>
      </c>
      <c r="AU408" s="160" t="s">
        <v>84</v>
      </c>
      <c r="AV408" s="13" t="s">
        <v>84</v>
      </c>
      <c r="AW408" s="13" t="s">
        <v>32</v>
      </c>
      <c r="AX408" s="13" t="s">
        <v>76</v>
      </c>
      <c r="AY408" s="160" t="s">
        <v>146</v>
      </c>
    </row>
    <row r="409" spans="2:51" s="14" customFormat="1" ht="12">
      <c r="B409" s="167"/>
      <c r="D409" s="159" t="s">
        <v>156</v>
      </c>
      <c r="E409" s="168" t="s">
        <v>1</v>
      </c>
      <c r="F409" s="169" t="s">
        <v>179</v>
      </c>
      <c r="H409" s="170">
        <v>3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156</v>
      </c>
      <c r="AU409" s="168" t="s">
        <v>84</v>
      </c>
      <c r="AV409" s="14" t="s">
        <v>147</v>
      </c>
      <c r="AW409" s="14" t="s">
        <v>32</v>
      </c>
      <c r="AX409" s="14" t="s">
        <v>8</v>
      </c>
      <c r="AY409" s="168" t="s">
        <v>146</v>
      </c>
    </row>
    <row r="410" spans="1:65" s="2" customFormat="1" ht="16.5" customHeight="1">
      <c r="A410" s="32"/>
      <c r="B410" s="144"/>
      <c r="C410" s="145" t="s">
        <v>588</v>
      </c>
      <c r="D410" s="145" t="s">
        <v>149</v>
      </c>
      <c r="E410" s="146" t="s">
        <v>589</v>
      </c>
      <c r="F410" s="147" t="s">
        <v>590</v>
      </c>
      <c r="G410" s="148" t="s">
        <v>259</v>
      </c>
      <c r="H410" s="149">
        <v>6</v>
      </c>
      <c r="I410" s="150">
        <v>1500</v>
      </c>
      <c r="J410" s="151">
        <f>ROUND(I410*H410,0)</f>
        <v>9000</v>
      </c>
      <c r="K410" s="147" t="s">
        <v>1</v>
      </c>
      <c r="L410" s="33"/>
      <c r="M410" s="152" t="s">
        <v>1</v>
      </c>
      <c r="N410" s="153" t="s">
        <v>41</v>
      </c>
      <c r="O410" s="58"/>
      <c r="P410" s="154">
        <f>O410*H410</f>
        <v>0</v>
      </c>
      <c r="Q410" s="154">
        <v>0</v>
      </c>
      <c r="R410" s="154">
        <f>Q410*H410</f>
        <v>0</v>
      </c>
      <c r="S410" s="154">
        <v>0</v>
      </c>
      <c r="T410" s="155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6" t="s">
        <v>186</v>
      </c>
      <c r="AT410" s="156" t="s">
        <v>149</v>
      </c>
      <c r="AU410" s="156" t="s">
        <v>84</v>
      </c>
      <c r="AY410" s="17" t="s">
        <v>146</v>
      </c>
      <c r="BE410" s="157">
        <f>IF(N410="základní",J410,0)</f>
        <v>9000</v>
      </c>
      <c r="BF410" s="157">
        <f>IF(N410="snížená",J410,0)</f>
        <v>0</v>
      </c>
      <c r="BG410" s="157">
        <f>IF(N410="zákl. přenesená",J410,0)</f>
        <v>0</v>
      </c>
      <c r="BH410" s="157">
        <f>IF(N410="sníž. přenesená",J410,0)</f>
        <v>0</v>
      </c>
      <c r="BI410" s="157">
        <f>IF(N410="nulová",J410,0)</f>
        <v>0</v>
      </c>
      <c r="BJ410" s="17" t="s">
        <v>8</v>
      </c>
      <c r="BK410" s="157">
        <f>ROUND(I410*H410,0)</f>
        <v>9000</v>
      </c>
      <c r="BL410" s="17" t="s">
        <v>186</v>
      </c>
      <c r="BM410" s="156" t="s">
        <v>591</v>
      </c>
    </row>
    <row r="411" spans="2:51" s="13" customFormat="1" ht="22.5">
      <c r="B411" s="158"/>
      <c r="D411" s="159" t="s">
        <v>156</v>
      </c>
      <c r="E411" s="160" t="s">
        <v>1</v>
      </c>
      <c r="F411" s="161" t="s">
        <v>592</v>
      </c>
      <c r="H411" s="162">
        <v>4</v>
      </c>
      <c r="I411" s="163"/>
      <c r="L411" s="158"/>
      <c r="M411" s="164"/>
      <c r="N411" s="165"/>
      <c r="O411" s="165"/>
      <c r="P411" s="165"/>
      <c r="Q411" s="165"/>
      <c r="R411" s="165"/>
      <c r="S411" s="165"/>
      <c r="T411" s="166"/>
      <c r="AT411" s="160" t="s">
        <v>156</v>
      </c>
      <c r="AU411" s="160" t="s">
        <v>84</v>
      </c>
      <c r="AV411" s="13" t="s">
        <v>84</v>
      </c>
      <c r="AW411" s="13" t="s">
        <v>32</v>
      </c>
      <c r="AX411" s="13" t="s">
        <v>76</v>
      </c>
      <c r="AY411" s="160" t="s">
        <v>146</v>
      </c>
    </row>
    <row r="412" spans="2:51" s="13" customFormat="1" ht="22.5">
      <c r="B412" s="158"/>
      <c r="D412" s="159" t="s">
        <v>156</v>
      </c>
      <c r="E412" s="160" t="s">
        <v>1</v>
      </c>
      <c r="F412" s="161" t="s">
        <v>593</v>
      </c>
      <c r="H412" s="162">
        <v>2</v>
      </c>
      <c r="I412" s="163"/>
      <c r="L412" s="158"/>
      <c r="M412" s="164"/>
      <c r="N412" s="165"/>
      <c r="O412" s="165"/>
      <c r="P412" s="165"/>
      <c r="Q412" s="165"/>
      <c r="R412" s="165"/>
      <c r="S412" s="165"/>
      <c r="T412" s="166"/>
      <c r="AT412" s="160" t="s">
        <v>156</v>
      </c>
      <c r="AU412" s="160" t="s">
        <v>84</v>
      </c>
      <c r="AV412" s="13" t="s">
        <v>84</v>
      </c>
      <c r="AW412" s="13" t="s">
        <v>32</v>
      </c>
      <c r="AX412" s="13" t="s">
        <v>76</v>
      </c>
      <c r="AY412" s="160" t="s">
        <v>146</v>
      </c>
    </row>
    <row r="413" spans="2:51" s="14" customFormat="1" ht="12">
      <c r="B413" s="167"/>
      <c r="D413" s="159" t="s">
        <v>156</v>
      </c>
      <c r="E413" s="168" t="s">
        <v>1</v>
      </c>
      <c r="F413" s="169" t="s">
        <v>179</v>
      </c>
      <c r="H413" s="170">
        <v>6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8" t="s">
        <v>156</v>
      </c>
      <c r="AU413" s="168" t="s">
        <v>84</v>
      </c>
      <c r="AV413" s="14" t="s">
        <v>147</v>
      </c>
      <c r="AW413" s="14" t="s">
        <v>32</v>
      </c>
      <c r="AX413" s="14" t="s">
        <v>8</v>
      </c>
      <c r="AY413" s="168" t="s">
        <v>146</v>
      </c>
    </row>
    <row r="414" spans="1:65" s="2" customFormat="1" ht="16.5" customHeight="1">
      <c r="A414" s="32"/>
      <c r="B414" s="144"/>
      <c r="C414" s="175" t="s">
        <v>594</v>
      </c>
      <c r="D414" s="175" t="s">
        <v>235</v>
      </c>
      <c r="E414" s="176" t="s">
        <v>595</v>
      </c>
      <c r="F414" s="177" t="s">
        <v>596</v>
      </c>
      <c r="G414" s="178" t="s">
        <v>259</v>
      </c>
      <c r="H414" s="179">
        <v>3</v>
      </c>
      <c r="I414" s="180">
        <v>10000</v>
      </c>
      <c r="J414" s="181">
        <f>ROUND(I414*H414,0)</f>
        <v>30000</v>
      </c>
      <c r="K414" s="177" t="s">
        <v>1</v>
      </c>
      <c r="L414" s="182"/>
      <c r="M414" s="183" t="s">
        <v>1</v>
      </c>
      <c r="N414" s="184" t="s">
        <v>41</v>
      </c>
      <c r="O414" s="58"/>
      <c r="P414" s="154">
        <f>O414*H414</f>
        <v>0</v>
      </c>
      <c r="Q414" s="154">
        <v>0.057</v>
      </c>
      <c r="R414" s="154">
        <f>Q414*H414</f>
        <v>0.171</v>
      </c>
      <c r="S414" s="154">
        <v>0</v>
      </c>
      <c r="T414" s="155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56" t="s">
        <v>238</v>
      </c>
      <c r="AT414" s="156" t="s">
        <v>235</v>
      </c>
      <c r="AU414" s="156" t="s">
        <v>84</v>
      </c>
      <c r="AY414" s="17" t="s">
        <v>146</v>
      </c>
      <c r="BE414" s="157">
        <f>IF(N414="základní",J414,0)</f>
        <v>30000</v>
      </c>
      <c r="BF414" s="157">
        <f>IF(N414="snížená",J414,0)</f>
        <v>0</v>
      </c>
      <c r="BG414" s="157">
        <f>IF(N414="zákl. přenesená",J414,0)</f>
        <v>0</v>
      </c>
      <c r="BH414" s="157">
        <f>IF(N414="sníž. přenesená",J414,0)</f>
        <v>0</v>
      </c>
      <c r="BI414" s="157">
        <f>IF(N414="nulová",J414,0)</f>
        <v>0</v>
      </c>
      <c r="BJ414" s="17" t="s">
        <v>8</v>
      </c>
      <c r="BK414" s="157">
        <f>ROUND(I414*H414,0)</f>
        <v>30000</v>
      </c>
      <c r="BL414" s="17" t="s">
        <v>186</v>
      </c>
      <c r="BM414" s="156" t="s">
        <v>597</v>
      </c>
    </row>
    <row r="415" spans="2:51" s="13" customFormat="1" ht="12">
      <c r="B415" s="158"/>
      <c r="D415" s="159" t="s">
        <v>156</v>
      </c>
      <c r="E415" s="160" t="s">
        <v>1</v>
      </c>
      <c r="F415" s="161" t="s">
        <v>598</v>
      </c>
      <c r="H415" s="162">
        <v>2</v>
      </c>
      <c r="I415" s="163"/>
      <c r="L415" s="158"/>
      <c r="M415" s="164"/>
      <c r="N415" s="165"/>
      <c r="O415" s="165"/>
      <c r="P415" s="165"/>
      <c r="Q415" s="165"/>
      <c r="R415" s="165"/>
      <c r="S415" s="165"/>
      <c r="T415" s="166"/>
      <c r="AT415" s="160" t="s">
        <v>156</v>
      </c>
      <c r="AU415" s="160" t="s">
        <v>84</v>
      </c>
      <c r="AV415" s="13" t="s">
        <v>84</v>
      </c>
      <c r="AW415" s="13" t="s">
        <v>32</v>
      </c>
      <c r="AX415" s="13" t="s">
        <v>76</v>
      </c>
      <c r="AY415" s="160" t="s">
        <v>146</v>
      </c>
    </row>
    <row r="416" spans="2:51" s="13" customFormat="1" ht="12">
      <c r="B416" s="158"/>
      <c r="D416" s="159" t="s">
        <v>156</v>
      </c>
      <c r="E416" s="160" t="s">
        <v>1</v>
      </c>
      <c r="F416" s="161" t="s">
        <v>599</v>
      </c>
      <c r="H416" s="162">
        <v>1</v>
      </c>
      <c r="I416" s="163"/>
      <c r="L416" s="158"/>
      <c r="M416" s="164"/>
      <c r="N416" s="165"/>
      <c r="O416" s="165"/>
      <c r="P416" s="165"/>
      <c r="Q416" s="165"/>
      <c r="R416" s="165"/>
      <c r="S416" s="165"/>
      <c r="T416" s="166"/>
      <c r="AT416" s="160" t="s">
        <v>156</v>
      </c>
      <c r="AU416" s="160" t="s">
        <v>84</v>
      </c>
      <c r="AV416" s="13" t="s">
        <v>84</v>
      </c>
      <c r="AW416" s="13" t="s">
        <v>32</v>
      </c>
      <c r="AX416" s="13" t="s">
        <v>76</v>
      </c>
      <c r="AY416" s="160" t="s">
        <v>146</v>
      </c>
    </row>
    <row r="417" spans="2:51" s="14" customFormat="1" ht="12">
      <c r="B417" s="167"/>
      <c r="D417" s="159" t="s">
        <v>156</v>
      </c>
      <c r="E417" s="168" t="s">
        <v>1</v>
      </c>
      <c r="F417" s="169" t="s">
        <v>179</v>
      </c>
      <c r="H417" s="170">
        <v>3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156</v>
      </c>
      <c r="AU417" s="168" t="s">
        <v>84</v>
      </c>
      <c r="AV417" s="14" t="s">
        <v>147</v>
      </c>
      <c r="AW417" s="14" t="s">
        <v>32</v>
      </c>
      <c r="AX417" s="14" t="s">
        <v>8</v>
      </c>
      <c r="AY417" s="168" t="s">
        <v>146</v>
      </c>
    </row>
    <row r="418" spans="1:65" s="2" customFormat="1" ht="16.5" customHeight="1">
      <c r="A418" s="32"/>
      <c r="B418" s="144"/>
      <c r="C418" s="175" t="s">
        <v>600</v>
      </c>
      <c r="D418" s="175" t="s">
        <v>235</v>
      </c>
      <c r="E418" s="176" t="s">
        <v>601</v>
      </c>
      <c r="F418" s="177" t="s">
        <v>602</v>
      </c>
      <c r="G418" s="178" t="s">
        <v>259</v>
      </c>
      <c r="H418" s="179">
        <v>3</v>
      </c>
      <c r="I418" s="180">
        <v>8000</v>
      </c>
      <c r="J418" s="181">
        <f>ROUND(I418*H418,0)</f>
        <v>24000</v>
      </c>
      <c r="K418" s="177" t="s">
        <v>1</v>
      </c>
      <c r="L418" s="182"/>
      <c r="M418" s="183" t="s">
        <v>1</v>
      </c>
      <c r="N418" s="184" t="s">
        <v>41</v>
      </c>
      <c r="O418" s="58"/>
      <c r="P418" s="154">
        <f>O418*H418</f>
        <v>0</v>
      </c>
      <c r="Q418" s="154">
        <v>0.057</v>
      </c>
      <c r="R418" s="154">
        <f>Q418*H418</f>
        <v>0.171</v>
      </c>
      <c r="S418" s="154">
        <v>0</v>
      </c>
      <c r="T418" s="155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56" t="s">
        <v>238</v>
      </c>
      <c r="AT418" s="156" t="s">
        <v>235</v>
      </c>
      <c r="AU418" s="156" t="s">
        <v>84</v>
      </c>
      <c r="AY418" s="17" t="s">
        <v>146</v>
      </c>
      <c r="BE418" s="157">
        <f>IF(N418="základní",J418,0)</f>
        <v>24000</v>
      </c>
      <c r="BF418" s="157">
        <f>IF(N418="snížená",J418,0)</f>
        <v>0</v>
      </c>
      <c r="BG418" s="157">
        <f>IF(N418="zákl. přenesená",J418,0)</f>
        <v>0</v>
      </c>
      <c r="BH418" s="157">
        <f>IF(N418="sníž. přenesená",J418,0)</f>
        <v>0</v>
      </c>
      <c r="BI418" s="157">
        <f>IF(N418="nulová",J418,0)</f>
        <v>0</v>
      </c>
      <c r="BJ418" s="17" t="s">
        <v>8</v>
      </c>
      <c r="BK418" s="157">
        <f>ROUND(I418*H418,0)</f>
        <v>24000</v>
      </c>
      <c r="BL418" s="17" t="s">
        <v>186</v>
      </c>
      <c r="BM418" s="156" t="s">
        <v>603</v>
      </c>
    </row>
    <row r="419" spans="2:51" s="13" customFormat="1" ht="12">
      <c r="B419" s="158"/>
      <c r="D419" s="159" t="s">
        <v>156</v>
      </c>
      <c r="E419" s="160" t="s">
        <v>1</v>
      </c>
      <c r="F419" s="161" t="s">
        <v>604</v>
      </c>
      <c r="H419" s="162">
        <v>2</v>
      </c>
      <c r="I419" s="163"/>
      <c r="L419" s="158"/>
      <c r="M419" s="164"/>
      <c r="N419" s="165"/>
      <c r="O419" s="165"/>
      <c r="P419" s="165"/>
      <c r="Q419" s="165"/>
      <c r="R419" s="165"/>
      <c r="S419" s="165"/>
      <c r="T419" s="166"/>
      <c r="AT419" s="160" t="s">
        <v>156</v>
      </c>
      <c r="AU419" s="160" t="s">
        <v>84</v>
      </c>
      <c r="AV419" s="13" t="s">
        <v>84</v>
      </c>
      <c r="AW419" s="13" t="s">
        <v>32</v>
      </c>
      <c r="AX419" s="13" t="s">
        <v>76</v>
      </c>
      <c r="AY419" s="160" t="s">
        <v>146</v>
      </c>
    </row>
    <row r="420" spans="2:51" s="13" customFormat="1" ht="12">
      <c r="B420" s="158"/>
      <c r="D420" s="159" t="s">
        <v>156</v>
      </c>
      <c r="E420" s="160" t="s">
        <v>1</v>
      </c>
      <c r="F420" s="161" t="s">
        <v>605</v>
      </c>
      <c r="H420" s="162">
        <v>1</v>
      </c>
      <c r="I420" s="163"/>
      <c r="L420" s="158"/>
      <c r="M420" s="164"/>
      <c r="N420" s="165"/>
      <c r="O420" s="165"/>
      <c r="P420" s="165"/>
      <c r="Q420" s="165"/>
      <c r="R420" s="165"/>
      <c r="S420" s="165"/>
      <c r="T420" s="166"/>
      <c r="AT420" s="160" t="s">
        <v>156</v>
      </c>
      <c r="AU420" s="160" t="s">
        <v>84</v>
      </c>
      <c r="AV420" s="13" t="s">
        <v>84</v>
      </c>
      <c r="AW420" s="13" t="s">
        <v>32</v>
      </c>
      <c r="AX420" s="13" t="s">
        <v>76</v>
      </c>
      <c r="AY420" s="160" t="s">
        <v>146</v>
      </c>
    </row>
    <row r="421" spans="2:51" s="14" customFormat="1" ht="12">
      <c r="B421" s="167"/>
      <c r="D421" s="159" t="s">
        <v>156</v>
      </c>
      <c r="E421" s="168" t="s">
        <v>1</v>
      </c>
      <c r="F421" s="169" t="s">
        <v>179</v>
      </c>
      <c r="H421" s="170">
        <v>3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8" t="s">
        <v>156</v>
      </c>
      <c r="AU421" s="168" t="s">
        <v>84</v>
      </c>
      <c r="AV421" s="14" t="s">
        <v>147</v>
      </c>
      <c r="AW421" s="14" t="s">
        <v>32</v>
      </c>
      <c r="AX421" s="14" t="s">
        <v>8</v>
      </c>
      <c r="AY421" s="168" t="s">
        <v>146</v>
      </c>
    </row>
    <row r="422" spans="1:65" s="2" customFormat="1" ht="24.2" customHeight="1">
      <c r="A422" s="32"/>
      <c r="B422" s="144"/>
      <c r="C422" s="145" t="s">
        <v>606</v>
      </c>
      <c r="D422" s="145" t="s">
        <v>149</v>
      </c>
      <c r="E422" s="146" t="s">
        <v>607</v>
      </c>
      <c r="F422" s="147" t="s">
        <v>608</v>
      </c>
      <c r="G422" s="148" t="s">
        <v>192</v>
      </c>
      <c r="H422" s="149">
        <v>0.661</v>
      </c>
      <c r="I422" s="150">
        <v>5000</v>
      </c>
      <c r="J422" s="151">
        <f>ROUND(I422*H422,0)</f>
        <v>3305</v>
      </c>
      <c r="K422" s="147" t="s">
        <v>153</v>
      </c>
      <c r="L422" s="33"/>
      <c r="M422" s="152" t="s">
        <v>1</v>
      </c>
      <c r="N422" s="153" t="s">
        <v>41</v>
      </c>
      <c r="O422" s="58"/>
      <c r="P422" s="154">
        <f>O422*H422</f>
        <v>0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6" t="s">
        <v>186</v>
      </c>
      <c r="AT422" s="156" t="s">
        <v>149</v>
      </c>
      <c r="AU422" s="156" t="s">
        <v>84</v>
      </c>
      <c r="AY422" s="17" t="s">
        <v>146</v>
      </c>
      <c r="BE422" s="157">
        <f>IF(N422="základní",J422,0)</f>
        <v>3305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7" t="s">
        <v>8</v>
      </c>
      <c r="BK422" s="157">
        <f>ROUND(I422*H422,0)</f>
        <v>3305</v>
      </c>
      <c r="BL422" s="17" t="s">
        <v>186</v>
      </c>
      <c r="BM422" s="156" t="s">
        <v>609</v>
      </c>
    </row>
    <row r="423" spans="1:65" s="2" customFormat="1" ht="24.2" customHeight="1">
      <c r="A423" s="32"/>
      <c r="B423" s="144"/>
      <c r="C423" s="145" t="s">
        <v>610</v>
      </c>
      <c r="D423" s="145" t="s">
        <v>149</v>
      </c>
      <c r="E423" s="146" t="s">
        <v>611</v>
      </c>
      <c r="F423" s="147" t="s">
        <v>612</v>
      </c>
      <c r="G423" s="148" t="s">
        <v>192</v>
      </c>
      <c r="H423" s="149">
        <v>0.661</v>
      </c>
      <c r="I423" s="150">
        <v>5000</v>
      </c>
      <c r="J423" s="151">
        <f>ROUND(I423*H423,0)</f>
        <v>3305</v>
      </c>
      <c r="K423" s="147" t="s">
        <v>153</v>
      </c>
      <c r="L423" s="33"/>
      <c r="M423" s="152" t="s">
        <v>1</v>
      </c>
      <c r="N423" s="153" t="s">
        <v>41</v>
      </c>
      <c r="O423" s="58"/>
      <c r="P423" s="154">
        <f>O423*H423</f>
        <v>0</v>
      </c>
      <c r="Q423" s="154">
        <v>0</v>
      </c>
      <c r="R423" s="154">
        <f>Q423*H423</f>
        <v>0</v>
      </c>
      <c r="S423" s="154">
        <v>0</v>
      </c>
      <c r="T423" s="155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6" t="s">
        <v>186</v>
      </c>
      <c r="AT423" s="156" t="s">
        <v>149</v>
      </c>
      <c r="AU423" s="156" t="s">
        <v>84</v>
      </c>
      <c r="AY423" s="17" t="s">
        <v>146</v>
      </c>
      <c r="BE423" s="157">
        <f>IF(N423="základní",J423,0)</f>
        <v>3305</v>
      </c>
      <c r="BF423" s="157">
        <f>IF(N423="snížená",J423,0)</f>
        <v>0</v>
      </c>
      <c r="BG423" s="157">
        <f>IF(N423="zákl. přenesená",J423,0)</f>
        <v>0</v>
      </c>
      <c r="BH423" s="157">
        <f>IF(N423="sníž. přenesená",J423,0)</f>
        <v>0</v>
      </c>
      <c r="BI423" s="157">
        <f>IF(N423="nulová",J423,0)</f>
        <v>0</v>
      </c>
      <c r="BJ423" s="17" t="s">
        <v>8</v>
      </c>
      <c r="BK423" s="157">
        <f>ROUND(I423*H423,0)</f>
        <v>3305</v>
      </c>
      <c r="BL423" s="17" t="s">
        <v>186</v>
      </c>
      <c r="BM423" s="156" t="s">
        <v>613</v>
      </c>
    </row>
    <row r="424" spans="2:63" s="12" customFormat="1" ht="22.9" customHeight="1">
      <c r="B424" s="131"/>
      <c r="D424" s="132" t="s">
        <v>75</v>
      </c>
      <c r="E424" s="142" t="s">
        <v>614</v>
      </c>
      <c r="F424" s="142" t="s">
        <v>615</v>
      </c>
      <c r="I424" s="134"/>
      <c r="J424" s="143">
        <f>BK424</f>
        <v>156658</v>
      </c>
      <c r="L424" s="131"/>
      <c r="M424" s="136"/>
      <c r="N424" s="137"/>
      <c r="O424" s="137"/>
      <c r="P424" s="138">
        <f>SUM(P425:P465)</f>
        <v>0</v>
      </c>
      <c r="Q424" s="137"/>
      <c r="R424" s="138">
        <f>SUM(R425:R465)</f>
        <v>2.24742915</v>
      </c>
      <c r="S424" s="137"/>
      <c r="T424" s="139">
        <f>SUM(T425:T465)</f>
        <v>0</v>
      </c>
      <c r="AR424" s="132" t="s">
        <v>84</v>
      </c>
      <c r="AT424" s="140" t="s">
        <v>75</v>
      </c>
      <c r="AU424" s="140" t="s">
        <v>8</v>
      </c>
      <c r="AY424" s="132" t="s">
        <v>146</v>
      </c>
      <c r="BK424" s="141">
        <f>SUM(BK425:BK465)</f>
        <v>156658</v>
      </c>
    </row>
    <row r="425" spans="1:65" s="2" customFormat="1" ht="16.5" customHeight="1">
      <c r="A425" s="32"/>
      <c r="B425" s="144"/>
      <c r="C425" s="145" t="s">
        <v>616</v>
      </c>
      <c r="D425" s="145" t="s">
        <v>149</v>
      </c>
      <c r="E425" s="146" t="s">
        <v>617</v>
      </c>
      <c r="F425" s="147" t="s">
        <v>618</v>
      </c>
      <c r="G425" s="148" t="s">
        <v>152</v>
      </c>
      <c r="H425" s="149">
        <v>59.857</v>
      </c>
      <c r="I425" s="150">
        <v>16</v>
      </c>
      <c r="J425" s="151">
        <f>ROUND(I425*H425,0)</f>
        <v>958</v>
      </c>
      <c r="K425" s="147" t="s">
        <v>153</v>
      </c>
      <c r="L425" s="33"/>
      <c r="M425" s="152" t="s">
        <v>1</v>
      </c>
      <c r="N425" s="153" t="s">
        <v>41</v>
      </c>
      <c r="O425" s="58"/>
      <c r="P425" s="154">
        <f>O425*H425</f>
        <v>0</v>
      </c>
      <c r="Q425" s="154">
        <v>0</v>
      </c>
      <c r="R425" s="154">
        <f>Q425*H425</f>
        <v>0</v>
      </c>
      <c r="S425" s="154">
        <v>0</v>
      </c>
      <c r="T425" s="155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6" t="s">
        <v>186</v>
      </c>
      <c r="AT425" s="156" t="s">
        <v>149</v>
      </c>
      <c r="AU425" s="156" t="s">
        <v>84</v>
      </c>
      <c r="AY425" s="17" t="s">
        <v>146</v>
      </c>
      <c r="BE425" s="157">
        <f>IF(N425="základní",J425,0)</f>
        <v>958</v>
      </c>
      <c r="BF425" s="157">
        <f>IF(N425="snížená",J425,0)</f>
        <v>0</v>
      </c>
      <c r="BG425" s="157">
        <f>IF(N425="zákl. přenesená",J425,0)</f>
        <v>0</v>
      </c>
      <c r="BH425" s="157">
        <f>IF(N425="sníž. přenesená",J425,0)</f>
        <v>0</v>
      </c>
      <c r="BI425" s="157">
        <f>IF(N425="nulová",J425,0)</f>
        <v>0</v>
      </c>
      <c r="BJ425" s="17" t="s">
        <v>8</v>
      </c>
      <c r="BK425" s="157">
        <f>ROUND(I425*H425,0)</f>
        <v>958</v>
      </c>
      <c r="BL425" s="17" t="s">
        <v>186</v>
      </c>
      <c r="BM425" s="156" t="s">
        <v>619</v>
      </c>
    </row>
    <row r="426" spans="2:51" s="13" customFormat="1" ht="12">
      <c r="B426" s="158"/>
      <c r="D426" s="159" t="s">
        <v>156</v>
      </c>
      <c r="E426" s="160" t="s">
        <v>1</v>
      </c>
      <c r="F426" s="161" t="s">
        <v>95</v>
      </c>
      <c r="H426" s="162">
        <v>59.857</v>
      </c>
      <c r="I426" s="163"/>
      <c r="L426" s="158"/>
      <c r="M426" s="164"/>
      <c r="N426" s="165"/>
      <c r="O426" s="165"/>
      <c r="P426" s="165"/>
      <c r="Q426" s="165"/>
      <c r="R426" s="165"/>
      <c r="S426" s="165"/>
      <c r="T426" s="166"/>
      <c r="AT426" s="160" t="s">
        <v>156</v>
      </c>
      <c r="AU426" s="160" t="s">
        <v>84</v>
      </c>
      <c r="AV426" s="13" t="s">
        <v>84</v>
      </c>
      <c r="AW426" s="13" t="s">
        <v>32</v>
      </c>
      <c r="AX426" s="13" t="s">
        <v>8</v>
      </c>
      <c r="AY426" s="160" t="s">
        <v>146</v>
      </c>
    </row>
    <row r="427" spans="1:65" s="2" customFormat="1" ht="16.5" customHeight="1">
      <c r="A427" s="32"/>
      <c r="B427" s="144"/>
      <c r="C427" s="145" t="s">
        <v>620</v>
      </c>
      <c r="D427" s="145" t="s">
        <v>149</v>
      </c>
      <c r="E427" s="146" t="s">
        <v>621</v>
      </c>
      <c r="F427" s="147" t="s">
        <v>622</v>
      </c>
      <c r="G427" s="148" t="s">
        <v>152</v>
      </c>
      <c r="H427" s="149">
        <v>59.857</v>
      </c>
      <c r="I427" s="150">
        <v>57</v>
      </c>
      <c r="J427" s="151">
        <f>ROUND(I427*H427,0)</f>
        <v>3412</v>
      </c>
      <c r="K427" s="147" t="s">
        <v>153</v>
      </c>
      <c r="L427" s="33"/>
      <c r="M427" s="152" t="s">
        <v>1</v>
      </c>
      <c r="N427" s="153" t="s">
        <v>41</v>
      </c>
      <c r="O427" s="58"/>
      <c r="P427" s="154">
        <f>O427*H427</f>
        <v>0</v>
      </c>
      <c r="Q427" s="154">
        <v>0.0003</v>
      </c>
      <c r="R427" s="154">
        <f>Q427*H427</f>
        <v>0.017957099999999997</v>
      </c>
      <c r="S427" s="154">
        <v>0</v>
      </c>
      <c r="T427" s="155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6" t="s">
        <v>186</v>
      </c>
      <c r="AT427" s="156" t="s">
        <v>149</v>
      </c>
      <c r="AU427" s="156" t="s">
        <v>84</v>
      </c>
      <c r="AY427" s="17" t="s">
        <v>146</v>
      </c>
      <c r="BE427" s="157">
        <f>IF(N427="základní",J427,0)</f>
        <v>3412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7" t="s">
        <v>8</v>
      </c>
      <c r="BK427" s="157">
        <f>ROUND(I427*H427,0)</f>
        <v>3412</v>
      </c>
      <c r="BL427" s="17" t="s">
        <v>186</v>
      </c>
      <c r="BM427" s="156" t="s">
        <v>623</v>
      </c>
    </row>
    <row r="428" spans="2:51" s="13" customFormat="1" ht="12">
      <c r="B428" s="158"/>
      <c r="D428" s="159" t="s">
        <v>156</v>
      </c>
      <c r="E428" s="160" t="s">
        <v>1</v>
      </c>
      <c r="F428" s="161" t="s">
        <v>95</v>
      </c>
      <c r="H428" s="162">
        <v>59.857</v>
      </c>
      <c r="I428" s="163"/>
      <c r="L428" s="158"/>
      <c r="M428" s="164"/>
      <c r="N428" s="165"/>
      <c r="O428" s="165"/>
      <c r="P428" s="165"/>
      <c r="Q428" s="165"/>
      <c r="R428" s="165"/>
      <c r="S428" s="165"/>
      <c r="T428" s="166"/>
      <c r="AT428" s="160" t="s">
        <v>156</v>
      </c>
      <c r="AU428" s="160" t="s">
        <v>84</v>
      </c>
      <c r="AV428" s="13" t="s">
        <v>84</v>
      </c>
      <c r="AW428" s="13" t="s">
        <v>32</v>
      </c>
      <c r="AX428" s="13" t="s">
        <v>8</v>
      </c>
      <c r="AY428" s="160" t="s">
        <v>146</v>
      </c>
    </row>
    <row r="429" spans="1:65" s="2" customFormat="1" ht="24.2" customHeight="1">
      <c r="A429" s="32"/>
      <c r="B429" s="144"/>
      <c r="C429" s="145" t="s">
        <v>406</v>
      </c>
      <c r="D429" s="145" t="s">
        <v>149</v>
      </c>
      <c r="E429" s="146" t="s">
        <v>624</v>
      </c>
      <c r="F429" s="147" t="s">
        <v>625</v>
      </c>
      <c r="G429" s="148" t="s">
        <v>229</v>
      </c>
      <c r="H429" s="149">
        <v>93.852</v>
      </c>
      <c r="I429" s="150">
        <v>36</v>
      </c>
      <c r="J429" s="151">
        <f>ROUND(I429*H429,0)</f>
        <v>3379</v>
      </c>
      <c r="K429" s="147" t="s">
        <v>153</v>
      </c>
      <c r="L429" s="33"/>
      <c r="M429" s="152" t="s">
        <v>1</v>
      </c>
      <c r="N429" s="153" t="s">
        <v>41</v>
      </c>
      <c r="O429" s="58"/>
      <c r="P429" s="154">
        <f>O429*H429</f>
        <v>0</v>
      </c>
      <c r="Q429" s="154">
        <v>0</v>
      </c>
      <c r="R429" s="154">
        <f>Q429*H429</f>
        <v>0</v>
      </c>
      <c r="S429" s="154">
        <v>0</v>
      </c>
      <c r="T429" s="155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6" t="s">
        <v>186</v>
      </c>
      <c r="AT429" s="156" t="s">
        <v>149</v>
      </c>
      <c r="AU429" s="156" t="s">
        <v>84</v>
      </c>
      <c r="AY429" s="17" t="s">
        <v>146</v>
      </c>
      <c r="BE429" s="157">
        <f>IF(N429="základní",J429,0)</f>
        <v>3379</v>
      </c>
      <c r="BF429" s="157">
        <f>IF(N429="snížená",J429,0)</f>
        <v>0</v>
      </c>
      <c r="BG429" s="157">
        <f>IF(N429="zákl. přenesená",J429,0)</f>
        <v>0</v>
      </c>
      <c r="BH429" s="157">
        <f>IF(N429="sníž. přenesená",J429,0)</f>
        <v>0</v>
      </c>
      <c r="BI429" s="157">
        <f>IF(N429="nulová",J429,0)</f>
        <v>0</v>
      </c>
      <c r="BJ429" s="17" t="s">
        <v>8</v>
      </c>
      <c r="BK429" s="157">
        <f>ROUND(I429*H429,0)</f>
        <v>3379</v>
      </c>
      <c r="BL429" s="17" t="s">
        <v>186</v>
      </c>
      <c r="BM429" s="156" t="s">
        <v>626</v>
      </c>
    </row>
    <row r="430" spans="2:51" s="13" customFormat="1" ht="12">
      <c r="B430" s="158"/>
      <c r="D430" s="159" t="s">
        <v>156</v>
      </c>
      <c r="E430" s="160" t="s">
        <v>1</v>
      </c>
      <c r="F430" s="161" t="s">
        <v>627</v>
      </c>
      <c r="H430" s="162">
        <v>9.95</v>
      </c>
      <c r="I430" s="163"/>
      <c r="L430" s="158"/>
      <c r="M430" s="164"/>
      <c r="N430" s="165"/>
      <c r="O430" s="165"/>
      <c r="P430" s="165"/>
      <c r="Q430" s="165"/>
      <c r="R430" s="165"/>
      <c r="S430" s="165"/>
      <c r="T430" s="166"/>
      <c r="AT430" s="160" t="s">
        <v>156</v>
      </c>
      <c r="AU430" s="160" t="s">
        <v>84</v>
      </c>
      <c r="AV430" s="13" t="s">
        <v>84</v>
      </c>
      <c r="AW430" s="13" t="s">
        <v>32</v>
      </c>
      <c r="AX430" s="13" t="s">
        <v>76</v>
      </c>
      <c r="AY430" s="160" t="s">
        <v>146</v>
      </c>
    </row>
    <row r="431" spans="2:51" s="13" customFormat="1" ht="12">
      <c r="B431" s="158"/>
      <c r="D431" s="159" t="s">
        <v>156</v>
      </c>
      <c r="E431" s="160" t="s">
        <v>1</v>
      </c>
      <c r="F431" s="161" t="s">
        <v>628</v>
      </c>
      <c r="H431" s="162">
        <v>16</v>
      </c>
      <c r="I431" s="163"/>
      <c r="L431" s="158"/>
      <c r="M431" s="164"/>
      <c r="N431" s="165"/>
      <c r="O431" s="165"/>
      <c r="P431" s="165"/>
      <c r="Q431" s="165"/>
      <c r="R431" s="165"/>
      <c r="S431" s="165"/>
      <c r="T431" s="166"/>
      <c r="AT431" s="160" t="s">
        <v>156</v>
      </c>
      <c r="AU431" s="160" t="s">
        <v>84</v>
      </c>
      <c r="AV431" s="13" t="s">
        <v>84</v>
      </c>
      <c r="AW431" s="13" t="s">
        <v>32</v>
      </c>
      <c r="AX431" s="13" t="s">
        <v>76</v>
      </c>
      <c r="AY431" s="160" t="s">
        <v>146</v>
      </c>
    </row>
    <row r="432" spans="2:51" s="13" customFormat="1" ht="12">
      <c r="B432" s="158"/>
      <c r="D432" s="159" t="s">
        <v>156</v>
      </c>
      <c r="E432" s="160" t="s">
        <v>1</v>
      </c>
      <c r="F432" s="161" t="s">
        <v>629</v>
      </c>
      <c r="H432" s="162">
        <v>7.13</v>
      </c>
      <c r="I432" s="163"/>
      <c r="L432" s="158"/>
      <c r="M432" s="164"/>
      <c r="N432" s="165"/>
      <c r="O432" s="165"/>
      <c r="P432" s="165"/>
      <c r="Q432" s="165"/>
      <c r="R432" s="165"/>
      <c r="S432" s="165"/>
      <c r="T432" s="166"/>
      <c r="AT432" s="160" t="s">
        <v>156</v>
      </c>
      <c r="AU432" s="160" t="s">
        <v>84</v>
      </c>
      <c r="AV432" s="13" t="s">
        <v>84</v>
      </c>
      <c r="AW432" s="13" t="s">
        <v>32</v>
      </c>
      <c r="AX432" s="13" t="s">
        <v>76</v>
      </c>
      <c r="AY432" s="160" t="s">
        <v>146</v>
      </c>
    </row>
    <row r="433" spans="2:51" s="13" customFormat="1" ht="12">
      <c r="B433" s="158"/>
      <c r="D433" s="159" t="s">
        <v>156</v>
      </c>
      <c r="E433" s="160" t="s">
        <v>1</v>
      </c>
      <c r="F433" s="161" t="s">
        <v>630</v>
      </c>
      <c r="H433" s="162">
        <v>8.53</v>
      </c>
      <c r="I433" s="163"/>
      <c r="L433" s="158"/>
      <c r="M433" s="164"/>
      <c r="N433" s="165"/>
      <c r="O433" s="165"/>
      <c r="P433" s="165"/>
      <c r="Q433" s="165"/>
      <c r="R433" s="165"/>
      <c r="S433" s="165"/>
      <c r="T433" s="166"/>
      <c r="AT433" s="160" t="s">
        <v>156</v>
      </c>
      <c r="AU433" s="160" t="s">
        <v>84</v>
      </c>
      <c r="AV433" s="13" t="s">
        <v>84</v>
      </c>
      <c r="AW433" s="13" t="s">
        <v>32</v>
      </c>
      <c r="AX433" s="13" t="s">
        <v>76</v>
      </c>
      <c r="AY433" s="160" t="s">
        <v>146</v>
      </c>
    </row>
    <row r="434" spans="2:51" s="13" customFormat="1" ht="12">
      <c r="B434" s="158"/>
      <c r="D434" s="159" t="s">
        <v>156</v>
      </c>
      <c r="E434" s="160" t="s">
        <v>1</v>
      </c>
      <c r="F434" s="161" t="s">
        <v>631</v>
      </c>
      <c r="H434" s="162">
        <v>14.02</v>
      </c>
      <c r="I434" s="163"/>
      <c r="L434" s="158"/>
      <c r="M434" s="164"/>
      <c r="N434" s="165"/>
      <c r="O434" s="165"/>
      <c r="P434" s="165"/>
      <c r="Q434" s="165"/>
      <c r="R434" s="165"/>
      <c r="S434" s="165"/>
      <c r="T434" s="166"/>
      <c r="AT434" s="160" t="s">
        <v>156</v>
      </c>
      <c r="AU434" s="160" t="s">
        <v>84</v>
      </c>
      <c r="AV434" s="13" t="s">
        <v>84</v>
      </c>
      <c r="AW434" s="13" t="s">
        <v>32</v>
      </c>
      <c r="AX434" s="13" t="s">
        <v>76</v>
      </c>
      <c r="AY434" s="160" t="s">
        <v>146</v>
      </c>
    </row>
    <row r="435" spans="2:51" s="13" customFormat="1" ht="12">
      <c r="B435" s="158"/>
      <c r="D435" s="159" t="s">
        <v>156</v>
      </c>
      <c r="E435" s="160" t="s">
        <v>1</v>
      </c>
      <c r="F435" s="161" t="s">
        <v>632</v>
      </c>
      <c r="H435" s="162">
        <v>7.55</v>
      </c>
      <c r="I435" s="163"/>
      <c r="L435" s="158"/>
      <c r="M435" s="164"/>
      <c r="N435" s="165"/>
      <c r="O435" s="165"/>
      <c r="P435" s="165"/>
      <c r="Q435" s="165"/>
      <c r="R435" s="165"/>
      <c r="S435" s="165"/>
      <c r="T435" s="166"/>
      <c r="AT435" s="160" t="s">
        <v>156</v>
      </c>
      <c r="AU435" s="160" t="s">
        <v>84</v>
      </c>
      <c r="AV435" s="13" t="s">
        <v>84</v>
      </c>
      <c r="AW435" s="13" t="s">
        <v>32</v>
      </c>
      <c r="AX435" s="13" t="s">
        <v>76</v>
      </c>
      <c r="AY435" s="160" t="s">
        <v>146</v>
      </c>
    </row>
    <row r="436" spans="2:51" s="13" customFormat="1" ht="22.5">
      <c r="B436" s="158"/>
      <c r="D436" s="159" t="s">
        <v>156</v>
      </c>
      <c r="E436" s="160" t="s">
        <v>1</v>
      </c>
      <c r="F436" s="161" t="s">
        <v>633</v>
      </c>
      <c r="H436" s="162">
        <v>6.156</v>
      </c>
      <c r="I436" s="163"/>
      <c r="L436" s="158"/>
      <c r="M436" s="164"/>
      <c r="N436" s="165"/>
      <c r="O436" s="165"/>
      <c r="P436" s="165"/>
      <c r="Q436" s="165"/>
      <c r="R436" s="165"/>
      <c r="S436" s="165"/>
      <c r="T436" s="166"/>
      <c r="AT436" s="160" t="s">
        <v>156</v>
      </c>
      <c r="AU436" s="160" t="s">
        <v>84</v>
      </c>
      <c r="AV436" s="13" t="s">
        <v>84</v>
      </c>
      <c r="AW436" s="13" t="s">
        <v>32</v>
      </c>
      <c r="AX436" s="13" t="s">
        <v>76</v>
      </c>
      <c r="AY436" s="160" t="s">
        <v>146</v>
      </c>
    </row>
    <row r="437" spans="2:51" s="13" customFormat="1" ht="12">
      <c r="B437" s="158"/>
      <c r="D437" s="159" t="s">
        <v>156</v>
      </c>
      <c r="E437" s="160" t="s">
        <v>1</v>
      </c>
      <c r="F437" s="161" t="s">
        <v>634</v>
      </c>
      <c r="H437" s="162">
        <v>9.18</v>
      </c>
      <c r="I437" s="163"/>
      <c r="L437" s="158"/>
      <c r="M437" s="164"/>
      <c r="N437" s="165"/>
      <c r="O437" s="165"/>
      <c r="P437" s="165"/>
      <c r="Q437" s="165"/>
      <c r="R437" s="165"/>
      <c r="S437" s="165"/>
      <c r="T437" s="166"/>
      <c r="AT437" s="160" t="s">
        <v>156</v>
      </c>
      <c r="AU437" s="160" t="s">
        <v>84</v>
      </c>
      <c r="AV437" s="13" t="s">
        <v>84</v>
      </c>
      <c r="AW437" s="13" t="s">
        <v>32</v>
      </c>
      <c r="AX437" s="13" t="s">
        <v>76</v>
      </c>
      <c r="AY437" s="160" t="s">
        <v>146</v>
      </c>
    </row>
    <row r="438" spans="2:51" s="13" customFormat="1" ht="22.5">
      <c r="B438" s="158"/>
      <c r="D438" s="159" t="s">
        <v>156</v>
      </c>
      <c r="E438" s="160" t="s">
        <v>1</v>
      </c>
      <c r="F438" s="161" t="s">
        <v>635</v>
      </c>
      <c r="H438" s="162">
        <v>6.156</v>
      </c>
      <c r="I438" s="163"/>
      <c r="L438" s="158"/>
      <c r="M438" s="164"/>
      <c r="N438" s="165"/>
      <c r="O438" s="165"/>
      <c r="P438" s="165"/>
      <c r="Q438" s="165"/>
      <c r="R438" s="165"/>
      <c r="S438" s="165"/>
      <c r="T438" s="166"/>
      <c r="AT438" s="160" t="s">
        <v>156</v>
      </c>
      <c r="AU438" s="160" t="s">
        <v>84</v>
      </c>
      <c r="AV438" s="13" t="s">
        <v>84</v>
      </c>
      <c r="AW438" s="13" t="s">
        <v>32</v>
      </c>
      <c r="AX438" s="13" t="s">
        <v>76</v>
      </c>
      <c r="AY438" s="160" t="s">
        <v>146</v>
      </c>
    </row>
    <row r="439" spans="2:51" s="13" customFormat="1" ht="12">
      <c r="B439" s="158"/>
      <c r="D439" s="159" t="s">
        <v>156</v>
      </c>
      <c r="E439" s="160" t="s">
        <v>1</v>
      </c>
      <c r="F439" s="161" t="s">
        <v>636</v>
      </c>
      <c r="H439" s="162">
        <v>9.18</v>
      </c>
      <c r="I439" s="163"/>
      <c r="L439" s="158"/>
      <c r="M439" s="164"/>
      <c r="N439" s="165"/>
      <c r="O439" s="165"/>
      <c r="P439" s="165"/>
      <c r="Q439" s="165"/>
      <c r="R439" s="165"/>
      <c r="S439" s="165"/>
      <c r="T439" s="166"/>
      <c r="AT439" s="160" t="s">
        <v>156</v>
      </c>
      <c r="AU439" s="160" t="s">
        <v>84</v>
      </c>
      <c r="AV439" s="13" t="s">
        <v>84</v>
      </c>
      <c r="AW439" s="13" t="s">
        <v>32</v>
      </c>
      <c r="AX439" s="13" t="s">
        <v>76</v>
      </c>
      <c r="AY439" s="160" t="s">
        <v>146</v>
      </c>
    </row>
    <row r="440" spans="2:51" s="14" customFormat="1" ht="12">
      <c r="B440" s="167"/>
      <c r="D440" s="159" t="s">
        <v>156</v>
      </c>
      <c r="E440" s="168" t="s">
        <v>98</v>
      </c>
      <c r="F440" s="169" t="s">
        <v>179</v>
      </c>
      <c r="H440" s="170">
        <v>93.852</v>
      </c>
      <c r="I440" s="171"/>
      <c r="L440" s="167"/>
      <c r="M440" s="172"/>
      <c r="N440" s="173"/>
      <c r="O440" s="173"/>
      <c r="P440" s="173"/>
      <c r="Q440" s="173"/>
      <c r="R440" s="173"/>
      <c r="S440" s="173"/>
      <c r="T440" s="174"/>
      <c r="AT440" s="168" t="s">
        <v>156</v>
      </c>
      <c r="AU440" s="168" t="s">
        <v>84</v>
      </c>
      <c r="AV440" s="14" t="s">
        <v>147</v>
      </c>
      <c r="AW440" s="14" t="s">
        <v>32</v>
      </c>
      <c r="AX440" s="14" t="s">
        <v>8</v>
      </c>
      <c r="AY440" s="168" t="s">
        <v>146</v>
      </c>
    </row>
    <row r="441" spans="1:65" s="2" customFormat="1" ht="24.2" customHeight="1">
      <c r="A441" s="32"/>
      <c r="B441" s="144"/>
      <c r="C441" s="175" t="s">
        <v>637</v>
      </c>
      <c r="D441" s="175" t="s">
        <v>235</v>
      </c>
      <c r="E441" s="176" t="s">
        <v>638</v>
      </c>
      <c r="F441" s="177" t="s">
        <v>639</v>
      </c>
      <c r="G441" s="178" t="s">
        <v>229</v>
      </c>
      <c r="H441" s="179">
        <v>103.237</v>
      </c>
      <c r="I441" s="180">
        <v>303</v>
      </c>
      <c r="J441" s="181">
        <f>ROUND(I441*H441,0)</f>
        <v>31281</v>
      </c>
      <c r="K441" s="177" t="s">
        <v>153</v>
      </c>
      <c r="L441" s="182"/>
      <c r="M441" s="183" t="s">
        <v>1</v>
      </c>
      <c r="N441" s="184" t="s">
        <v>41</v>
      </c>
      <c r="O441" s="58"/>
      <c r="P441" s="154">
        <f>O441*H441</f>
        <v>0</v>
      </c>
      <c r="Q441" s="154">
        <v>0.00015</v>
      </c>
      <c r="R441" s="154">
        <f>Q441*H441</f>
        <v>0.015485549999999997</v>
      </c>
      <c r="S441" s="154">
        <v>0</v>
      </c>
      <c r="T441" s="155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6" t="s">
        <v>238</v>
      </c>
      <c r="AT441" s="156" t="s">
        <v>235</v>
      </c>
      <c r="AU441" s="156" t="s">
        <v>84</v>
      </c>
      <c r="AY441" s="17" t="s">
        <v>146</v>
      </c>
      <c r="BE441" s="157">
        <f>IF(N441="základní",J441,0)</f>
        <v>31281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7" t="s">
        <v>8</v>
      </c>
      <c r="BK441" s="157">
        <f>ROUND(I441*H441,0)</f>
        <v>31281</v>
      </c>
      <c r="BL441" s="17" t="s">
        <v>186</v>
      </c>
      <c r="BM441" s="156" t="s">
        <v>640</v>
      </c>
    </row>
    <row r="442" spans="2:51" s="13" customFormat="1" ht="12">
      <c r="B442" s="158"/>
      <c r="D442" s="159" t="s">
        <v>156</v>
      </c>
      <c r="E442" s="160" t="s">
        <v>1</v>
      </c>
      <c r="F442" s="161" t="s">
        <v>641</v>
      </c>
      <c r="H442" s="162">
        <v>103.237</v>
      </c>
      <c r="I442" s="163"/>
      <c r="L442" s="158"/>
      <c r="M442" s="164"/>
      <c r="N442" s="165"/>
      <c r="O442" s="165"/>
      <c r="P442" s="165"/>
      <c r="Q442" s="165"/>
      <c r="R442" s="165"/>
      <c r="S442" s="165"/>
      <c r="T442" s="166"/>
      <c r="AT442" s="160" t="s">
        <v>156</v>
      </c>
      <c r="AU442" s="160" t="s">
        <v>84</v>
      </c>
      <c r="AV442" s="13" t="s">
        <v>84</v>
      </c>
      <c r="AW442" s="13" t="s">
        <v>32</v>
      </c>
      <c r="AX442" s="13" t="s">
        <v>8</v>
      </c>
      <c r="AY442" s="160" t="s">
        <v>146</v>
      </c>
    </row>
    <row r="443" spans="1:65" s="2" customFormat="1" ht="16.5" customHeight="1">
      <c r="A443" s="32"/>
      <c r="B443" s="144"/>
      <c r="C443" s="145" t="s">
        <v>410</v>
      </c>
      <c r="D443" s="145" t="s">
        <v>149</v>
      </c>
      <c r="E443" s="146" t="s">
        <v>642</v>
      </c>
      <c r="F443" s="147" t="s">
        <v>643</v>
      </c>
      <c r="G443" s="148" t="s">
        <v>229</v>
      </c>
      <c r="H443" s="149">
        <v>4.8</v>
      </c>
      <c r="I443" s="150">
        <v>48</v>
      </c>
      <c r="J443" s="151">
        <f>ROUND(I443*H443,0)</f>
        <v>230</v>
      </c>
      <c r="K443" s="147" t="s">
        <v>153</v>
      </c>
      <c r="L443" s="33"/>
      <c r="M443" s="152" t="s">
        <v>1</v>
      </c>
      <c r="N443" s="153" t="s">
        <v>41</v>
      </c>
      <c r="O443" s="58"/>
      <c r="P443" s="154">
        <f>O443*H443</f>
        <v>0</v>
      </c>
      <c r="Q443" s="154">
        <v>0.0002</v>
      </c>
      <c r="R443" s="154">
        <f>Q443*H443</f>
        <v>0.00096</v>
      </c>
      <c r="S443" s="154">
        <v>0</v>
      </c>
      <c r="T443" s="155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56" t="s">
        <v>186</v>
      </c>
      <c r="AT443" s="156" t="s">
        <v>149</v>
      </c>
      <c r="AU443" s="156" t="s">
        <v>84</v>
      </c>
      <c r="AY443" s="17" t="s">
        <v>146</v>
      </c>
      <c r="BE443" s="157">
        <f>IF(N443="základní",J443,0)</f>
        <v>230</v>
      </c>
      <c r="BF443" s="157">
        <f>IF(N443="snížená",J443,0)</f>
        <v>0</v>
      </c>
      <c r="BG443" s="157">
        <f>IF(N443="zákl. přenesená",J443,0)</f>
        <v>0</v>
      </c>
      <c r="BH443" s="157">
        <f>IF(N443="sníž. přenesená",J443,0)</f>
        <v>0</v>
      </c>
      <c r="BI443" s="157">
        <f>IF(N443="nulová",J443,0)</f>
        <v>0</v>
      </c>
      <c r="BJ443" s="17" t="s">
        <v>8</v>
      </c>
      <c r="BK443" s="157">
        <f>ROUND(I443*H443,0)</f>
        <v>230</v>
      </c>
      <c r="BL443" s="17" t="s">
        <v>186</v>
      </c>
      <c r="BM443" s="156" t="s">
        <v>644</v>
      </c>
    </row>
    <row r="444" spans="2:51" s="13" customFormat="1" ht="12">
      <c r="B444" s="158"/>
      <c r="D444" s="159" t="s">
        <v>156</v>
      </c>
      <c r="E444" s="160" t="s">
        <v>1</v>
      </c>
      <c r="F444" s="161" t="s">
        <v>645</v>
      </c>
      <c r="H444" s="162">
        <v>4.8</v>
      </c>
      <c r="I444" s="163"/>
      <c r="L444" s="158"/>
      <c r="M444" s="164"/>
      <c r="N444" s="165"/>
      <c r="O444" s="165"/>
      <c r="P444" s="165"/>
      <c r="Q444" s="165"/>
      <c r="R444" s="165"/>
      <c r="S444" s="165"/>
      <c r="T444" s="166"/>
      <c r="AT444" s="160" t="s">
        <v>156</v>
      </c>
      <c r="AU444" s="160" t="s">
        <v>84</v>
      </c>
      <c r="AV444" s="13" t="s">
        <v>84</v>
      </c>
      <c r="AW444" s="13" t="s">
        <v>32</v>
      </c>
      <c r="AX444" s="13" t="s">
        <v>8</v>
      </c>
      <c r="AY444" s="160" t="s">
        <v>146</v>
      </c>
    </row>
    <row r="445" spans="1:65" s="2" customFormat="1" ht="16.5" customHeight="1">
      <c r="A445" s="32"/>
      <c r="B445" s="144"/>
      <c r="C445" s="175" t="s">
        <v>646</v>
      </c>
      <c r="D445" s="175" t="s">
        <v>235</v>
      </c>
      <c r="E445" s="176" t="s">
        <v>647</v>
      </c>
      <c r="F445" s="177" t="s">
        <v>648</v>
      </c>
      <c r="G445" s="178" t="s">
        <v>229</v>
      </c>
      <c r="H445" s="179">
        <v>5</v>
      </c>
      <c r="I445" s="180">
        <v>389</v>
      </c>
      <c r="J445" s="181">
        <f>ROUND(I445*H445,0)</f>
        <v>1945</v>
      </c>
      <c r="K445" s="177" t="s">
        <v>1</v>
      </c>
      <c r="L445" s="182"/>
      <c r="M445" s="183" t="s">
        <v>1</v>
      </c>
      <c r="N445" s="184" t="s">
        <v>41</v>
      </c>
      <c r="O445" s="58"/>
      <c r="P445" s="154">
        <f>O445*H445</f>
        <v>0</v>
      </c>
      <c r="Q445" s="154">
        <v>0.00026</v>
      </c>
      <c r="R445" s="154">
        <f>Q445*H445</f>
        <v>0.0013</v>
      </c>
      <c r="S445" s="154">
        <v>0</v>
      </c>
      <c r="T445" s="155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56" t="s">
        <v>238</v>
      </c>
      <c r="AT445" s="156" t="s">
        <v>235</v>
      </c>
      <c r="AU445" s="156" t="s">
        <v>84</v>
      </c>
      <c r="AY445" s="17" t="s">
        <v>146</v>
      </c>
      <c r="BE445" s="157">
        <f>IF(N445="základní",J445,0)</f>
        <v>1945</v>
      </c>
      <c r="BF445" s="157">
        <f>IF(N445="snížená",J445,0)</f>
        <v>0</v>
      </c>
      <c r="BG445" s="157">
        <f>IF(N445="zákl. přenesená",J445,0)</f>
        <v>0</v>
      </c>
      <c r="BH445" s="157">
        <f>IF(N445="sníž. přenesená",J445,0)</f>
        <v>0</v>
      </c>
      <c r="BI445" s="157">
        <f>IF(N445="nulová",J445,0)</f>
        <v>0</v>
      </c>
      <c r="BJ445" s="17" t="s">
        <v>8</v>
      </c>
      <c r="BK445" s="157">
        <f>ROUND(I445*H445,0)</f>
        <v>1945</v>
      </c>
      <c r="BL445" s="17" t="s">
        <v>186</v>
      </c>
      <c r="BM445" s="156" t="s">
        <v>649</v>
      </c>
    </row>
    <row r="446" spans="2:51" s="13" customFormat="1" ht="12">
      <c r="B446" s="158"/>
      <c r="D446" s="159" t="s">
        <v>156</v>
      </c>
      <c r="E446" s="160" t="s">
        <v>1</v>
      </c>
      <c r="F446" s="161" t="s">
        <v>650</v>
      </c>
      <c r="H446" s="162">
        <v>5</v>
      </c>
      <c r="I446" s="163"/>
      <c r="L446" s="158"/>
      <c r="M446" s="164"/>
      <c r="N446" s="165"/>
      <c r="O446" s="165"/>
      <c r="P446" s="165"/>
      <c r="Q446" s="165"/>
      <c r="R446" s="165"/>
      <c r="S446" s="165"/>
      <c r="T446" s="166"/>
      <c r="AT446" s="160" t="s">
        <v>156</v>
      </c>
      <c r="AU446" s="160" t="s">
        <v>84</v>
      </c>
      <c r="AV446" s="13" t="s">
        <v>84</v>
      </c>
      <c r="AW446" s="13" t="s">
        <v>32</v>
      </c>
      <c r="AX446" s="13" t="s">
        <v>8</v>
      </c>
      <c r="AY446" s="160" t="s">
        <v>146</v>
      </c>
    </row>
    <row r="447" spans="1:65" s="2" customFormat="1" ht="33" customHeight="1">
      <c r="A447" s="32"/>
      <c r="B447" s="144"/>
      <c r="C447" s="145" t="s">
        <v>454</v>
      </c>
      <c r="D447" s="145" t="s">
        <v>149</v>
      </c>
      <c r="E447" s="146" t="s">
        <v>651</v>
      </c>
      <c r="F447" s="147" t="s">
        <v>652</v>
      </c>
      <c r="G447" s="148" t="s">
        <v>152</v>
      </c>
      <c r="H447" s="149">
        <v>59.857</v>
      </c>
      <c r="I447" s="150">
        <v>750</v>
      </c>
      <c r="J447" s="151">
        <f>ROUND(I447*H447,0)</f>
        <v>44893</v>
      </c>
      <c r="K447" s="147" t="s">
        <v>153</v>
      </c>
      <c r="L447" s="33"/>
      <c r="M447" s="152" t="s">
        <v>1</v>
      </c>
      <c r="N447" s="153" t="s">
        <v>41</v>
      </c>
      <c r="O447" s="58"/>
      <c r="P447" s="154">
        <f>O447*H447</f>
        <v>0</v>
      </c>
      <c r="Q447" s="154">
        <v>0.009</v>
      </c>
      <c r="R447" s="154">
        <f>Q447*H447</f>
        <v>0.538713</v>
      </c>
      <c r="S447" s="154">
        <v>0</v>
      </c>
      <c r="T447" s="155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6" t="s">
        <v>186</v>
      </c>
      <c r="AT447" s="156" t="s">
        <v>149</v>
      </c>
      <c r="AU447" s="156" t="s">
        <v>84</v>
      </c>
      <c r="AY447" s="17" t="s">
        <v>146</v>
      </c>
      <c r="BE447" s="157">
        <f>IF(N447="základní",J447,0)</f>
        <v>44893</v>
      </c>
      <c r="BF447" s="157">
        <f>IF(N447="snížená",J447,0)</f>
        <v>0</v>
      </c>
      <c r="BG447" s="157">
        <f>IF(N447="zákl. přenesená",J447,0)</f>
        <v>0</v>
      </c>
      <c r="BH447" s="157">
        <f>IF(N447="sníž. přenesená",J447,0)</f>
        <v>0</v>
      </c>
      <c r="BI447" s="157">
        <f>IF(N447="nulová",J447,0)</f>
        <v>0</v>
      </c>
      <c r="BJ447" s="17" t="s">
        <v>8</v>
      </c>
      <c r="BK447" s="157">
        <f>ROUND(I447*H447,0)</f>
        <v>44893</v>
      </c>
      <c r="BL447" s="17" t="s">
        <v>186</v>
      </c>
      <c r="BM447" s="156" t="s">
        <v>653</v>
      </c>
    </row>
    <row r="448" spans="2:51" s="13" customFormat="1" ht="12">
      <c r="B448" s="158"/>
      <c r="D448" s="159" t="s">
        <v>156</v>
      </c>
      <c r="E448" s="160" t="s">
        <v>1</v>
      </c>
      <c r="F448" s="161" t="s">
        <v>654</v>
      </c>
      <c r="H448" s="162">
        <v>5.813</v>
      </c>
      <c r="I448" s="163"/>
      <c r="L448" s="158"/>
      <c r="M448" s="164"/>
      <c r="N448" s="165"/>
      <c r="O448" s="165"/>
      <c r="P448" s="165"/>
      <c r="Q448" s="165"/>
      <c r="R448" s="165"/>
      <c r="S448" s="165"/>
      <c r="T448" s="166"/>
      <c r="AT448" s="160" t="s">
        <v>156</v>
      </c>
      <c r="AU448" s="160" t="s">
        <v>84</v>
      </c>
      <c r="AV448" s="13" t="s">
        <v>84</v>
      </c>
      <c r="AW448" s="13" t="s">
        <v>32</v>
      </c>
      <c r="AX448" s="13" t="s">
        <v>76</v>
      </c>
      <c r="AY448" s="160" t="s">
        <v>146</v>
      </c>
    </row>
    <row r="449" spans="2:51" s="13" customFormat="1" ht="12">
      <c r="B449" s="158"/>
      <c r="D449" s="159" t="s">
        <v>156</v>
      </c>
      <c r="E449" s="160" t="s">
        <v>1</v>
      </c>
      <c r="F449" s="161" t="s">
        <v>655</v>
      </c>
      <c r="H449" s="162">
        <v>15.898</v>
      </c>
      <c r="I449" s="163"/>
      <c r="L449" s="158"/>
      <c r="M449" s="164"/>
      <c r="N449" s="165"/>
      <c r="O449" s="165"/>
      <c r="P449" s="165"/>
      <c r="Q449" s="165"/>
      <c r="R449" s="165"/>
      <c r="S449" s="165"/>
      <c r="T449" s="166"/>
      <c r="AT449" s="160" t="s">
        <v>156</v>
      </c>
      <c r="AU449" s="160" t="s">
        <v>84</v>
      </c>
      <c r="AV449" s="13" t="s">
        <v>84</v>
      </c>
      <c r="AW449" s="13" t="s">
        <v>32</v>
      </c>
      <c r="AX449" s="13" t="s">
        <v>76</v>
      </c>
      <c r="AY449" s="160" t="s">
        <v>146</v>
      </c>
    </row>
    <row r="450" spans="2:51" s="13" customFormat="1" ht="12">
      <c r="B450" s="158"/>
      <c r="D450" s="159" t="s">
        <v>156</v>
      </c>
      <c r="E450" s="160" t="s">
        <v>1</v>
      </c>
      <c r="F450" s="161" t="s">
        <v>656</v>
      </c>
      <c r="H450" s="162">
        <v>3.176</v>
      </c>
      <c r="I450" s="163"/>
      <c r="L450" s="158"/>
      <c r="M450" s="164"/>
      <c r="N450" s="165"/>
      <c r="O450" s="165"/>
      <c r="P450" s="165"/>
      <c r="Q450" s="165"/>
      <c r="R450" s="165"/>
      <c r="S450" s="165"/>
      <c r="T450" s="166"/>
      <c r="AT450" s="160" t="s">
        <v>156</v>
      </c>
      <c r="AU450" s="160" t="s">
        <v>84</v>
      </c>
      <c r="AV450" s="13" t="s">
        <v>84</v>
      </c>
      <c r="AW450" s="13" t="s">
        <v>32</v>
      </c>
      <c r="AX450" s="13" t="s">
        <v>76</v>
      </c>
      <c r="AY450" s="160" t="s">
        <v>146</v>
      </c>
    </row>
    <row r="451" spans="2:51" s="13" customFormat="1" ht="12">
      <c r="B451" s="158"/>
      <c r="D451" s="159" t="s">
        <v>156</v>
      </c>
      <c r="E451" s="160" t="s">
        <v>1</v>
      </c>
      <c r="F451" s="161" t="s">
        <v>657</v>
      </c>
      <c r="H451" s="162">
        <v>4.481</v>
      </c>
      <c r="I451" s="163"/>
      <c r="L451" s="158"/>
      <c r="M451" s="164"/>
      <c r="N451" s="165"/>
      <c r="O451" s="165"/>
      <c r="P451" s="165"/>
      <c r="Q451" s="165"/>
      <c r="R451" s="165"/>
      <c r="S451" s="165"/>
      <c r="T451" s="166"/>
      <c r="AT451" s="160" t="s">
        <v>156</v>
      </c>
      <c r="AU451" s="160" t="s">
        <v>84</v>
      </c>
      <c r="AV451" s="13" t="s">
        <v>84</v>
      </c>
      <c r="AW451" s="13" t="s">
        <v>32</v>
      </c>
      <c r="AX451" s="13" t="s">
        <v>76</v>
      </c>
      <c r="AY451" s="160" t="s">
        <v>146</v>
      </c>
    </row>
    <row r="452" spans="2:51" s="13" customFormat="1" ht="12">
      <c r="B452" s="158"/>
      <c r="D452" s="159" t="s">
        <v>156</v>
      </c>
      <c r="E452" s="160" t="s">
        <v>1</v>
      </c>
      <c r="F452" s="161" t="s">
        <v>658</v>
      </c>
      <c r="H452" s="162">
        <v>12.254</v>
      </c>
      <c r="I452" s="163"/>
      <c r="L452" s="158"/>
      <c r="M452" s="164"/>
      <c r="N452" s="165"/>
      <c r="O452" s="165"/>
      <c r="P452" s="165"/>
      <c r="Q452" s="165"/>
      <c r="R452" s="165"/>
      <c r="S452" s="165"/>
      <c r="T452" s="166"/>
      <c r="AT452" s="160" t="s">
        <v>156</v>
      </c>
      <c r="AU452" s="160" t="s">
        <v>84</v>
      </c>
      <c r="AV452" s="13" t="s">
        <v>84</v>
      </c>
      <c r="AW452" s="13" t="s">
        <v>32</v>
      </c>
      <c r="AX452" s="13" t="s">
        <v>76</v>
      </c>
      <c r="AY452" s="160" t="s">
        <v>146</v>
      </c>
    </row>
    <row r="453" spans="2:51" s="13" customFormat="1" ht="12">
      <c r="B453" s="158"/>
      <c r="D453" s="159" t="s">
        <v>156</v>
      </c>
      <c r="E453" s="160" t="s">
        <v>1</v>
      </c>
      <c r="F453" s="161" t="s">
        <v>659</v>
      </c>
      <c r="H453" s="162">
        <v>3.559</v>
      </c>
      <c r="I453" s="163"/>
      <c r="L453" s="158"/>
      <c r="M453" s="164"/>
      <c r="N453" s="165"/>
      <c r="O453" s="165"/>
      <c r="P453" s="165"/>
      <c r="Q453" s="165"/>
      <c r="R453" s="165"/>
      <c r="S453" s="165"/>
      <c r="T453" s="166"/>
      <c r="AT453" s="160" t="s">
        <v>156</v>
      </c>
      <c r="AU453" s="160" t="s">
        <v>84</v>
      </c>
      <c r="AV453" s="13" t="s">
        <v>84</v>
      </c>
      <c r="AW453" s="13" t="s">
        <v>32</v>
      </c>
      <c r="AX453" s="13" t="s">
        <v>76</v>
      </c>
      <c r="AY453" s="160" t="s">
        <v>146</v>
      </c>
    </row>
    <row r="454" spans="2:51" s="13" customFormat="1" ht="12">
      <c r="B454" s="158"/>
      <c r="D454" s="159" t="s">
        <v>156</v>
      </c>
      <c r="E454" s="160" t="s">
        <v>1</v>
      </c>
      <c r="F454" s="161" t="s">
        <v>660</v>
      </c>
      <c r="H454" s="162">
        <v>2.278</v>
      </c>
      <c r="I454" s="163"/>
      <c r="L454" s="158"/>
      <c r="M454" s="164"/>
      <c r="N454" s="165"/>
      <c r="O454" s="165"/>
      <c r="P454" s="165"/>
      <c r="Q454" s="165"/>
      <c r="R454" s="165"/>
      <c r="S454" s="165"/>
      <c r="T454" s="166"/>
      <c r="AT454" s="160" t="s">
        <v>156</v>
      </c>
      <c r="AU454" s="160" t="s">
        <v>84</v>
      </c>
      <c r="AV454" s="13" t="s">
        <v>84</v>
      </c>
      <c r="AW454" s="13" t="s">
        <v>32</v>
      </c>
      <c r="AX454" s="13" t="s">
        <v>76</v>
      </c>
      <c r="AY454" s="160" t="s">
        <v>146</v>
      </c>
    </row>
    <row r="455" spans="2:51" s="13" customFormat="1" ht="12">
      <c r="B455" s="158"/>
      <c r="D455" s="159" t="s">
        <v>156</v>
      </c>
      <c r="E455" s="160" t="s">
        <v>1</v>
      </c>
      <c r="F455" s="161" t="s">
        <v>661</v>
      </c>
      <c r="H455" s="162">
        <v>5.06</v>
      </c>
      <c r="I455" s="163"/>
      <c r="L455" s="158"/>
      <c r="M455" s="164"/>
      <c r="N455" s="165"/>
      <c r="O455" s="165"/>
      <c r="P455" s="165"/>
      <c r="Q455" s="165"/>
      <c r="R455" s="165"/>
      <c r="S455" s="165"/>
      <c r="T455" s="166"/>
      <c r="AT455" s="160" t="s">
        <v>156</v>
      </c>
      <c r="AU455" s="160" t="s">
        <v>84</v>
      </c>
      <c r="AV455" s="13" t="s">
        <v>84</v>
      </c>
      <c r="AW455" s="13" t="s">
        <v>32</v>
      </c>
      <c r="AX455" s="13" t="s">
        <v>76</v>
      </c>
      <c r="AY455" s="160" t="s">
        <v>146</v>
      </c>
    </row>
    <row r="456" spans="2:51" s="13" customFormat="1" ht="12">
      <c r="B456" s="158"/>
      <c r="D456" s="159" t="s">
        <v>156</v>
      </c>
      <c r="E456" s="160" t="s">
        <v>1</v>
      </c>
      <c r="F456" s="161" t="s">
        <v>662</v>
      </c>
      <c r="H456" s="162">
        <v>2.278</v>
      </c>
      <c r="I456" s="163"/>
      <c r="L456" s="158"/>
      <c r="M456" s="164"/>
      <c r="N456" s="165"/>
      <c r="O456" s="165"/>
      <c r="P456" s="165"/>
      <c r="Q456" s="165"/>
      <c r="R456" s="165"/>
      <c r="S456" s="165"/>
      <c r="T456" s="166"/>
      <c r="AT456" s="160" t="s">
        <v>156</v>
      </c>
      <c r="AU456" s="160" t="s">
        <v>84</v>
      </c>
      <c r="AV456" s="13" t="s">
        <v>84</v>
      </c>
      <c r="AW456" s="13" t="s">
        <v>32</v>
      </c>
      <c r="AX456" s="13" t="s">
        <v>76</v>
      </c>
      <c r="AY456" s="160" t="s">
        <v>146</v>
      </c>
    </row>
    <row r="457" spans="2:51" s="13" customFormat="1" ht="12">
      <c r="B457" s="158"/>
      <c r="D457" s="159" t="s">
        <v>156</v>
      </c>
      <c r="E457" s="160" t="s">
        <v>1</v>
      </c>
      <c r="F457" s="161" t="s">
        <v>663</v>
      </c>
      <c r="H457" s="162">
        <v>5.06</v>
      </c>
      <c r="I457" s="163"/>
      <c r="L457" s="158"/>
      <c r="M457" s="164"/>
      <c r="N457" s="165"/>
      <c r="O457" s="165"/>
      <c r="P457" s="165"/>
      <c r="Q457" s="165"/>
      <c r="R457" s="165"/>
      <c r="S457" s="165"/>
      <c r="T457" s="166"/>
      <c r="AT457" s="160" t="s">
        <v>156</v>
      </c>
      <c r="AU457" s="160" t="s">
        <v>84</v>
      </c>
      <c r="AV457" s="13" t="s">
        <v>84</v>
      </c>
      <c r="AW457" s="13" t="s">
        <v>32</v>
      </c>
      <c r="AX457" s="13" t="s">
        <v>76</v>
      </c>
      <c r="AY457" s="160" t="s">
        <v>146</v>
      </c>
    </row>
    <row r="458" spans="2:51" s="14" customFormat="1" ht="12">
      <c r="B458" s="167"/>
      <c r="D458" s="159" t="s">
        <v>156</v>
      </c>
      <c r="E458" s="168" t="s">
        <v>95</v>
      </c>
      <c r="F458" s="169" t="s">
        <v>179</v>
      </c>
      <c r="H458" s="170">
        <v>59.857</v>
      </c>
      <c r="I458" s="171"/>
      <c r="L458" s="167"/>
      <c r="M458" s="172"/>
      <c r="N458" s="173"/>
      <c r="O458" s="173"/>
      <c r="P458" s="173"/>
      <c r="Q458" s="173"/>
      <c r="R458" s="173"/>
      <c r="S458" s="173"/>
      <c r="T458" s="174"/>
      <c r="AT458" s="168" t="s">
        <v>156</v>
      </c>
      <c r="AU458" s="168" t="s">
        <v>84</v>
      </c>
      <c r="AV458" s="14" t="s">
        <v>147</v>
      </c>
      <c r="AW458" s="14" t="s">
        <v>32</v>
      </c>
      <c r="AX458" s="14" t="s">
        <v>8</v>
      </c>
      <c r="AY458" s="168" t="s">
        <v>146</v>
      </c>
    </row>
    <row r="459" spans="1:65" s="2" customFormat="1" ht="24.2" customHeight="1">
      <c r="A459" s="32"/>
      <c r="B459" s="144"/>
      <c r="C459" s="175" t="s">
        <v>664</v>
      </c>
      <c r="D459" s="175" t="s">
        <v>235</v>
      </c>
      <c r="E459" s="176" t="s">
        <v>665</v>
      </c>
      <c r="F459" s="177" t="s">
        <v>666</v>
      </c>
      <c r="G459" s="178" t="s">
        <v>152</v>
      </c>
      <c r="H459" s="179">
        <v>68.836</v>
      </c>
      <c r="I459" s="180">
        <v>650</v>
      </c>
      <c r="J459" s="181">
        <f>ROUND(I459*H459,0)</f>
        <v>44743</v>
      </c>
      <c r="K459" s="177" t="s">
        <v>153</v>
      </c>
      <c r="L459" s="182"/>
      <c r="M459" s="183" t="s">
        <v>1</v>
      </c>
      <c r="N459" s="184" t="s">
        <v>41</v>
      </c>
      <c r="O459" s="58"/>
      <c r="P459" s="154">
        <f>O459*H459</f>
        <v>0</v>
      </c>
      <c r="Q459" s="154">
        <v>0.023</v>
      </c>
      <c r="R459" s="154">
        <f>Q459*H459</f>
        <v>1.5832279999999999</v>
      </c>
      <c r="S459" s="154">
        <v>0</v>
      </c>
      <c r="T459" s="155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6" t="s">
        <v>238</v>
      </c>
      <c r="AT459" s="156" t="s">
        <v>235</v>
      </c>
      <c r="AU459" s="156" t="s">
        <v>84</v>
      </c>
      <c r="AY459" s="17" t="s">
        <v>146</v>
      </c>
      <c r="BE459" s="157">
        <f>IF(N459="základní",J459,0)</f>
        <v>44743</v>
      </c>
      <c r="BF459" s="157">
        <f>IF(N459="snížená",J459,0)</f>
        <v>0</v>
      </c>
      <c r="BG459" s="157">
        <f>IF(N459="zákl. přenesená",J459,0)</f>
        <v>0</v>
      </c>
      <c r="BH459" s="157">
        <f>IF(N459="sníž. přenesená",J459,0)</f>
        <v>0</v>
      </c>
      <c r="BI459" s="157">
        <f>IF(N459="nulová",J459,0)</f>
        <v>0</v>
      </c>
      <c r="BJ459" s="17" t="s">
        <v>8</v>
      </c>
      <c r="BK459" s="157">
        <f>ROUND(I459*H459,0)</f>
        <v>44743</v>
      </c>
      <c r="BL459" s="17" t="s">
        <v>186</v>
      </c>
      <c r="BM459" s="156" t="s">
        <v>667</v>
      </c>
    </row>
    <row r="460" spans="2:51" s="13" customFormat="1" ht="12">
      <c r="B460" s="158"/>
      <c r="D460" s="159" t="s">
        <v>156</v>
      </c>
      <c r="E460" s="160" t="s">
        <v>1</v>
      </c>
      <c r="F460" s="161" t="s">
        <v>668</v>
      </c>
      <c r="H460" s="162">
        <v>68.836</v>
      </c>
      <c r="I460" s="163"/>
      <c r="L460" s="158"/>
      <c r="M460" s="164"/>
      <c r="N460" s="165"/>
      <c r="O460" s="165"/>
      <c r="P460" s="165"/>
      <c r="Q460" s="165"/>
      <c r="R460" s="165"/>
      <c r="S460" s="165"/>
      <c r="T460" s="166"/>
      <c r="AT460" s="160" t="s">
        <v>156</v>
      </c>
      <c r="AU460" s="160" t="s">
        <v>84</v>
      </c>
      <c r="AV460" s="13" t="s">
        <v>84</v>
      </c>
      <c r="AW460" s="13" t="s">
        <v>32</v>
      </c>
      <c r="AX460" s="13" t="s">
        <v>76</v>
      </c>
      <c r="AY460" s="160" t="s">
        <v>146</v>
      </c>
    </row>
    <row r="461" spans="2:51" s="14" customFormat="1" ht="12">
      <c r="B461" s="167"/>
      <c r="D461" s="159" t="s">
        <v>156</v>
      </c>
      <c r="E461" s="168" t="s">
        <v>1</v>
      </c>
      <c r="F461" s="169" t="s">
        <v>179</v>
      </c>
      <c r="H461" s="170">
        <v>68.836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8" t="s">
        <v>156</v>
      </c>
      <c r="AU461" s="168" t="s">
        <v>84</v>
      </c>
      <c r="AV461" s="14" t="s">
        <v>147</v>
      </c>
      <c r="AW461" s="14" t="s">
        <v>32</v>
      </c>
      <c r="AX461" s="14" t="s">
        <v>8</v>
      </c>
      <c r="AY461" s="168" t="s">
        <v>146</v>
      </c>
    </row>
    <row r="462" spans="1:65" s="2" customFormat="1" ht="24.2" customHeight="1">
      <c r="A462" s="32"/>
      <c r="B462" s="144"/>
      <c r="C462" s="145" t="s">
        <v>457</v>
      </c>
      <c r="D462" s="145" t="s">
        <v>149</v>
      </c>
      <c r="E462" s="146" t="s">
        <v>669</v>
      </c>
      <c r="F462" s="147" t="s">
        <v>670</v>
      </c>
      <c r="G462" s="148" t="s">
        <v>152</v>
      </c>
      <c r="H462" s="149">
        <v>59.857</v>
      </c>
      <c r="I462" s="150">
        <v>375</v>
      </c>
      <c r="J462" s="151">
        <f>ROUND(I462*H462,0)</f>
        <v>22446</v>
      </c>
      <c r="K462" s="147" t="s">
        <v>153</v>
      </c>
      <c r="L462" s="33"/>
      <c r="M462" s="152" t="s">
        <v>1</v>
      </c>
      <c r="N462" s="153" t="s">
        <v>41</v>
      </c>
      <c r="O462" s="58"/>
      <c r="P462" s="154">
        <f>O462*H462</f>
        <v>0</v>
      </c>
      <c r="Q462" s="154">
        <v>0.0015</v>
      </c>
      <c r="R462" s="154">
        <f>Q462*H462</f>
        <v>0.0897855</v>
      </c>
      <c r="S462" s="154">
        <v>0</v>
      </c>
      <c r="T462" s="155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56" t="s">
        <v>186</v>
      </c>
      <c r="AT462" s="156" t="s">
        <v>149</v>
      </c>
      <c r="AU462" s="156" t="s">
        <v>84</v>
      </c>
      <c r="AY462" s="17" t="s">
        <v>146</v>
      </c>
      <c r="BE462" s="157">
        <f>IF(N462="základní",J462,0)</f>
        <v>22446</v>
      </c>
      <c r="BF462" s="157">
        <f>IF(N462="snížená",J462,0)</f>
        <v>0</v>
      </c>
      <c r="BG462" s="157">
        <f>IF(N462="zákl. přenesená",J462,0)</f>
        <v>0</v>
      </c>
      <c r="BH462" s="157">
        <f>IF(N462="sníž. přenesená",J462,0)</f>
        <v>0</v>
      </c>
      <c r="BI462" s="157">
        <f>IF(N462="nulová",J462,0)</f>
        <v>0</v>
      </c>
      <c r="BJ462" s="17" t="s">
        <v>8</v>
      </c>
      <c r="BK462" s="157">
        <f>ROUND(I462*H462,0)</f>
        <v>22446</v>
      </c>
      <c r="BL462" s="17" t="s">
        <v>186</v>
      </c>
      <c r="BM462" s="156" t="s">
        <v>671</v>
      </c>
    </row>
    <row r="463" spans="2:51" s="13" customFormat="1" ht="12">
      <c r="B463" s="158"/>
      <c r="D463" s="159" t="s">
        <v>156</v>
      </c>
      <c r="E463" s="160" t="s">
        <v>1</v>
      </c>
      <c r="F463" s="161" t="s">
        <v>95</v>
      </c>
      <c r="H463" s="162">
        <v>59.857</v>
      </c>
      <c r="I463" s="163"/>
      <c r="L463" s="158"/>
      <c r="M463" s="164"/>
      <c r="N463" s="165"/>
      <c r="O463" s="165"/>
      <c r="P463" s="165"/>
      <c r="Q463" s="165"/>
      <c r="R463" s="165"/>
      <c r="S463" s="165"/>
      <c r="T463" s="166"/>
      <c r="AT463" s="160" t="s">
        <v>156</v>
      </c>
      <c r="AU463" s="160" t="s">
        <v>84</v>
      </c>
      <c r="AV463" s="13" t="s">
        <v>84</v>
      </c>
      <c r="AW463" s="13" t="s">
        <v>32</v>
      </c>
      <c r="AX463" s="13" t="s">
        <v>8</v>
      </c>
      <c r="AY463" s="160" t="s">
        <v>146</v>
      </c>
    </row>
    <row r="464" spans="1:65" s="2" customFormat="1" ht="24.2" customHeight="1">
      <c r="A464" s="32"/>
      <c r="B464" s="144"/>
      <c r="C464" s="145" t="s">
        <v>672</v>
      </c>
      <c r="D464" s="145" t="s">
        <v>149</v>
      </c>
      <c r="E464" s="146" t="s">
        <v>673</v>
      </c>
      <c r="F464" s="147" t="s">
        <v>674</v>
      </c>
      <c r="G464" s="148" t="s">
        <v>192</v>
      </c>
      <c r="H464" s="149">
        <v>2.247</v>
      </c>
      <c r="I464" s="150">
        <v>500</v>
      </c>
      <c r="J464" s="151">
        <f>ROUND(I464*H464,0)</f>
        <v>1124</v>
      </c>
      <c r="K464" s="147" t="s">
        <v>153</v>
      </c>
      <c r="L464" s="33"/>
      <c r="M464" s="152" t="s">
        <v>1</v>
      </c>
      <c r="N464" s="153" t="s">
        <v>41</v>
      </c>
      <c r="O464" s="58"/>
      <c r="P464" s="154">
        <f>O464*H464</f>
        <v>0</v>
      </c>
      <c r="Q464" s="154">
        <v>0</v>
      </c>
      <c r="R464" s="154">
        <f>Q464*H464</f>
        <v>0</v>
      </c>
      <c r="S464" s="154">
        <v>0</v>
      </c>
      <c r="T464" s="155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56" t="s">
        <v>186</v>
      </c>
      <c r="AT464" s="156" t="s">
        <v>149</v>
      </c>
      <c r="AU464" s="156" t="s">
        <v>84</v>
      </c>
      <c r="AY464" s="17" t="s">
        <v>146</v>
      </c>
      <c r="BE464" s="157">
        <f>IF(N464="základní",J464,0)</f>
        <v>1124</v>
      </c>
      <c r="BF464" s="157">
        <f>IF(N464="snížená",J464,0)</f>
        <v>0</v>
      </c>
      <c r="BG464" s="157">
        <f>IF(N464="zákl. přenesená",J464,0)</f>
        <v>0</v>
      </c>
      <c r="BH464" s="157">
        <f>IF(N464="sníž. přenesená",J464,0)</f>
        <v>0</v>
      </c>
      <c r="BI464" s="157">
        <f>IF(N464="nulová",J464,0)</f>
        <v>0</v>
      </c>
      <c r="BJ464" s="17" t="s">
        <v>8</v>
      </c>
      <c r="BK464" s="157">
        <f>ROUND(I464*H464,0)</f>
        <v>1124</v>
      </c>
      <c r="BL464" s="17" t="s">
        <v>186</v>
      </c>
      <c r="BM464" s="156" t="s">
        <v>675</v>
      </c>
    </row>
    <row r="465" spans="1:65" s="2" customFormat="1" ht="24.2" customHeight="1">
      <c r="A465" s="32"/>
      <c r="B465" s="144"/>
      <c r="C465" s="145" t="s">
        <v>461</v>
      </c>
      <c r="D465" s="145" t="s">
        <v>149</v>
      </c>
      <c r="E465" s="146" t="s">
        <v>676</v>
      </c>
      <c r="F465" s="147" t="s">
        <v>677</v>
      </c>
      <c r="G465" s="148" t="s">
        <v>192</v>
      </c>
      <c r="H465" s="149">
        <v>2.247</v>
      </c>
      <c r="I465" s="150">
        <v>1000</v>
      </c>
      <c r="J465" s="151">
        <f>ROUND(I465*H465,0)</f>
        <v>2247</v>
      </c>
      <c r="K465" s="147" t="s">
        <v>153</v>
      </c>
      <c r="L465" s="33"/>
      <c r="M465" s="152" t="s">
        <v>1</v>
      </c>
      <c r="N465" s="153" t="s">
        <v>41</v>
      </c>
      <c r="O465" s="58"/>
      <c r="P465" s="154">
        <f>O465*H465</f>
        <v>0</v>
      </c>
      <c r="Q465" s="154">
        <v>0</v>
      </c>
      <c r="R465" s="154">
        <f>Q465*H465</f>
        <v>0</v>
      </c>
      <c r="S465" s="154">
        <v>0</v>
      </c>
      <c r="T465" s="155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6" t="s">
        <v>186</v>
      </c>
      <c r="AT465" s="156" t="s">
        <v>149</v>
      </c>
      <c r="AU465" s="156" t="s">
        <v>84</v>
      </c>
      <c r="AY465" s="17" t="s">
        <v>146</v>
      </c>
      <c r="BE465" s="157">
        <f>IF(N465="základní",J465,0)</f>
        <v>2247</v>
      </c>
      <c r="BF465" s="157">
        <f>IF(N465="snížená",J465,0)</f>
        <v>0</v>
      </c>
      <c r="BG465" s="157">
        <f>IF(N465="zákl. přenesená",J465,0)</f>
        <v>0</v>
      </c>
      <c r="BH465" s="157">
        <f>IF(N465="sníž. přenesená",J465,0)</f>
        <v>0</v>
      </c>
      <c r="BI465" s="157">
        <f>IF(N465="nulová",J465,0)</f>
        <v>0</v>
      </c>
      <c r="BJ465" s="17" t="s">
        <v>8</v>
      </c>
      <c r="BK465" s="157">
        <f>ROUND(I465*H465,0)</f>
        <v>2247</v>
      </c>
      <c r="BL465" s="17" t="s">
        <v>186</v>
      </c>
      <c r="BM465" s="156" t="s">
        <v>678</v>
      </c>
    </row>
    <row r="466" spans="2:63" s="12" customFormat="1" ht="22.9" customHeight="1">
      <c r="B466" s="131"/>
      <c r="D466" s="132" t="s">
        <v>75</v>
      </c>
      <c r="E466" s="142" t="s">
        <v>679</v>
      </c>
      <c r="F466" s="142" t="s">
        <v>680</v>
      </c>
      <c r="I466" s="134"/>
      <c r="J466" s="143">
        <f>BK466</f>
        <v>415648</v>
      </c>
      <c r="L466" s="131"/>
      <c r="M466" s="136"/>
      <c r="N466" s="137"/>
      <c r="O466" s="137"/>
      <c r="P466" s="138">
        <f>SUM(P467:P524)</f>
        <v>0</v>
      </c>
      <c r="Q466" s="137"/>
      <c r="R466" s="138">
        <f>SUM(R467:R524)</f>
        <v>8.4572914</v>
      </c>
      <c r="S466" s="137"/>
      <c r="T466" s="139">
        <f>SUM(T467:T524)</f>
        <v>0</v>
      </c>
      <c r="AR466" s="132" t="s">
        <v>84</v>
      </c>
      <c r="AT466" s="140" t="s">
        <v>75</v>
      </c>
      <c r="AU466" s="140" t="s">
        <v>8</v>
      </c>
      <c r="AY466" s="132" t="s">
        <v>146</v>
      </c>
      <c r="BK466" s="141">
        <f>SUM(BK467:BK524)</f>
        <v>415648</v>
      </c>
    </row>
    <row r="467" spans="1:65" s="2" customFormat="1" ht="16.5" customHeight="1">
      <c r="A467" s="32"/>
      <c r="B467" s="144"/>
      <c r="C467" s="145" t="s">
        <v>681</v>
      </c>
      <c r="D467" s="145" t="s">
        <v>149</v>
      </c>
      <c r="E467" s="146" t="s">
        <v>682</v>
      </c>
      <c r="F467" s="147" t="s">
        <v>683</v>
      </c>
      <c r="G467" s="148" t="s">
        <v>152</v>
      </c>
      <c r="H467" s="149">
        <v>222.413</v>
      </c>
      <c r="I467" s="150">
        <v>8</v>
      </c>
      <c r="J467" s="151">
        <f>ROUND(I467*H467,0)</f>
        <v>1779</v>
      </c>
      <c r="K467" s="147" t="s">
        <v>153</v>
      </c>
      <c r="L467" s="33"/>
      <c r="M467" s="152" t="s">
        <v>1</v>
      </c>
      <c r="N467" s="153" t="s">
        <v>41</v>
      </c>
      <c r="O467" s="58"/>
      <c r="P467" s="154">
        <f>O467*H467</f>
        <v>0</v>
      </c>
      <c r="Q467" s="154">
        <v>0</v>
      </c>
      <c r="R467" s="154">
        <f>Q467*H467</f>
        <v>0</v>
      </c>
      <c r="S467" s="154">
        <v>0</v>
      </c>
      <c r="T467" s="155">
        <f>S467*H467</f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6" t="s">
        <v>186</v>
      </c>
      <c r="AT467" s="156" t="s">
        <v>149</v>
      </c>
      <c r="AU467" s="156" t="s">
        <v>84</v>
      </c>
      <c r="AY467" s="17" t="s">
        <v>146</v>
      </c>
      <c r="BE467" s="157">
        <f>IF(N467="základní",J467,0)</f>
        <v>1779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7" t="s">
        <v>8</v>
      </c>
      <c r="BK467" s="157">
        <f>ROUND(I467*H467,0)</f>
        <v>1779</v>
      </c>
      <c r="BL467" s="17" t="s">
        <v>186</v>
      </c>
      <c r="BM467" s="156" t="s">
        <v>684</v>
      </c>
    </row>
    <row r="468" spans="2:51" s="13" customFormat="1" ht="12">
      <c r="B468" s="158"/>
      <c r="D468" s="159" t="s">
        <v>156</v>
      </c>
      <c r="E468" s="160" t="s">
        <v>1</v>
      </c>
      <c r="F468" s="161" t="s">
        <v>187</v>
      </c>
      <c r="H468" s="162">
        <v>222.413</v>
      </c>
      <c r="I468" s="163"/>
      <c r="L468" s="158"/>
      <c r="M468" s="164"/>
      <c r="N468" s="165"/>
      <c r="O468" s="165"/>
      <c r="P468" s="165"/>
      <c r="Q468" s="165"/>
      <c r="R468" s="165"/>
      <c r="S468" s="165"/>
      <c r="T468" s="166"/>
      <c r="AT468" s="160" t="s">
        <v>156</v>
      </c>
      <c r="AU468" s="160" t="s">
        <v>84</v>
      </c>
      <c r="AV468" s="13" t="s">
        <v>84</v>
      </c>
      <c r="AW468" s="13" t="s">
        <v>32</v>
      </c>
      <c r="AX468" s="13" t="s">
        <v>8</v>
      </c>
      <c r="AY468" s="160" t="s">
        <v>146</v>
      </c>
    </row>
    <row r="469" spans="1:65" s="2" customFormat="1" ht="16.5" customHeight="1">
      <c r="A469" s="32"/>
      <c r="B469" s="144"/>
      <c r="C469" s="145" t="s">
        <v>465</v>
      </c>
      <c r="D469" s="145" t="s">
        <v>149</v>
      </c>
      <c r="E469" s="146" t="s">
        <v>685</v>
      </c>
      <c r="F469" s="147" t="s">
        <v>686</v>
      </c>
      <c r="G469" s="148" t="s">
        <v>152</v>
      </c>
      <c r="H469" s="149">
        <v>222.413</v>
      </c>
      <c r="I469" s="150">
        <v>57</v>
      </c>
      <c r="J469" s="151">
        <f>ROUND(I469*H469,0)</f>
        <v>12678</v>
      </c>
      <c r="K469" s="147" t="s">
        <v>153</v>
      </c>
      <c r="L469" s="33"/>
      <c r="M469" s="152" t="s">
        <v>1</v>
      </c>
      <c r="N469" s="153" t="s">
        <v>41</v>
      </c>
      <c r="O469" s="58"/>
      <c r="P469" s="154">
        <f>O469*H469</f>
        <v>0</v>
      </c>
      <c r="Q469" s="154">
        <v>0.0003</v>
      </c>
      <c r="R469" s="154">
        <f>Q469*H469</f>
        <v>0.0667239</v>
      </c>
      <c r="S469" s="154">
        <v>0</v>
      </c>
      <c r="T469" s="155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56" t="s">
        <v>186</v>
      </c>
      <c r="AT469" s="156" t="s">
        <v>149</v>
      </c>
      <c r="AU469" s="156" t="s">
        <v>84</v>
      </c>
      <c r="AY469" s="17" t="s">
        <v>146</v>
      </c>
      <c r="BE469" s="157">
        <f>IF(N469="základní",J469,0)</f>
        <v>12678</v>
      </c>
      <c r="BF469" s="157">
        <f>IF(N469="snížená",J469,0)</f>
        <v>0</v>
      </c>
      <c r="BG469" s="157">
        <f>IF(N469="zákl. přenesená",J469,0)</f>
        <v>0</v>
      </c>
      <c r="BH469" s="157">
        <f>IF(N469="sníž. přenesená",J469,0)</f>
        <v>0</v>
      </c>
      <c r="BI469" s="157">
        <f>IF(N469="nulová",J469,0)</f>
        <v>0</v>
      </c>
      <c r="BJ469" s="17" t="s">
        <v>8</v>
      </c>
      <c r="BK469" s="157">
        <f>ROUND(I469*H469,0)</f>
        <v>12678</v>
      </c>
      <c r="BL469" s="17" t="s">
        <v>186</v>
      </c>
      <c r="BM469" s="156" t="s">
        <v>687</v>
      </c>
    </row>
    <row r="470" spans="2:51" s="13" customFormat="1" ht="12">
      <c r="B470" s="158"/>
      <c r="D470" s="159" t="s">
        <v>156</v>
      </c>
      <c r="E470" s="160" t="s">
        <v>1</v>
      </c>
      <c r="F470" s="161" t="s">
        <v>187</v>
      </c>
      <c r="H470" s="162">
        <v>222.413</v>
      </c>
      <c r="I470" s="163"/>
      <c r="L470" s="158"/>
      <c r="M470" s="164"/>
      <c r="N470" s="165"/>
      <c r="O470" s="165"/>
      <c r="P470" s="165"/>
      <c r="Q470" s="165"/>
      <c r="R470" s="165"/>
      <c r="S470" s="165"/>
      <c r="T470" s="166"/>
      <c r="AT470" s="160" t="s">
        <v>156</v>
      </c>
      <c r="AU470" s="160" t="s">
        <v>84</v>
      </c>
      <c r="AV470" s="13" t="s">
        <v>84</v>
      </c>
      <c r="AW470" s="13" t="s">
        <v>32</v>
      </c>
      <c r="AX470" s="13" t="s">
        <v>8</v>
      </c>
      <c r="AY470" s="160" t="s">
        <v>146</v>
      </c>
    </row>
    <row r="471" spans="1:65" s="2" customFormat="1" ht="24.2" customHeight="1">
      <c r="A471" s="32"/>
      <c r="B471" s="144"/>
      <c r="C471" s="145" t="s">
        <v>688</v>
      </c>
      <c r="D471" s="145" t="s">
        <v>149</v>
      </c>
      <c r="E471" s="146" t="s">
        <v>689</v>
      </c>
      <c r="F471" s="147" t="s">
        <v>690</v>
      </c>
      <c r="G471" s="148" t="s">
        <v>152</v>
      </c>
      <c r="H471" s="149">
        <v>16.61</v>
      </c>
      <c r="I471" s="150">
        <v>435</v>
      </c>
      <c r="J471" s="151">
        <f>ROUND(I471*H471,0)</f>
        <v>7225</v>
      </c>
      <c r="K471" s="147" t="s">
        <v>153</v>
      </c>
      <c r="L471" s="33"/>
      <c r="M471" s="152" t="s">
        <v>1</v>
      </c>
      <c r="N471" s="153" t="s">
        <v>41</v>
      </c>
      <c r="O471" s="58"/>
      <c r="P471" s="154">
        <f>O471*H471</f>
        <v>0</v>
      </c>
      <c r="Q471" s="154">
        <v>0.0015</v>
      </c>
      <c r="R471" s="154">
        <f>Q471*H471</f>
        <v>0.024915</v>
      </c>
      <c r="S471" s="154">
        <v>0</v>
      </c>
      <c r="T471" s="155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56" t="s">
        <v>186</v>
      </c>
      <c r="AT471" s="156" t="s">
        <v>149</v>
      </c>
      <c r="AU471" s="156" t="s">
        <v>84</v>
      </c>
      <c r="AY471" s="17" t="s">
        <v>146</v>
      </c>
      <c r="BE471" s="157">
        <f>IF(N471="základní",J471,0)</f>
        <v>7225</v>
      </c>
      <c r="BF471" s="157">
        <f>IF(N471="snížená",J471,0)</f>
        <v>0</v>
      </c>
      <c r="BG471" s="157">
        <f>IF(N471="zákl. přenesená",J471,0)</f>
        <v>0</v>
      </c>
      <c r="BH471" s="157">
        <f>IF(N471="sníž. přenesená",J471,0)</f>
        <v>0</v>
      </c>
      <c r="BI471" s="157">
        <f>IF(N471="nulová",J471,0)</f>
        <v>0</v>
      </c>
      <c r="BJ471" s="17" t="s">
        <v>8</v>
      </c>
      <c r="BK471" s="157">
        <f>ROUND(I471*H471,0)</f>
        <v>7225</v>
      </c>
      <c r="BL471" s="17" t="s">
        <v>186</v>
      </c>
      <c r="BM471" s="156" t="s">
        <v>691</v>
      </c>
    </row>
    <row r="472" spans="2:51" s="13" customFormat="1" ht="22.5">
      <c r="B472" s="158"/>
      <c r="D472" s="159" t="s">
        <v>156</v>
      </c>
      <c r="E472" s="160" t="s">
        <v>1</v>
      </c>
      <c r="F472" s="161" t="s">
        <v>692</v>
      </c>
      <c r="H472" s="162">
        <v>1.67</v>
      </c>
      <c r="I472" s="163"/>
      <c r="L472" s="158"/>
      <c r="M472" s="164"/>
      <c r="N472" s="165"/>
      <c r="O472" s="165"/>
      <c r="P472" s="165"/>
      <c r="Q472" s="165"/>
      <c r="R472" s="165"/>
      <c r="S472" s="165"/>
      <c r="T472" s="166"/>
      <c r="AT472" s="160" t="s">
        <v>156</v>
      </c>
      <c r="AU472" s="160" t="s">
        <v>84</v>
      </c>
      <c r="AV472" s="13" t="s">
        <v>84</v>
      </c>
      <c r="AW472" s="13" t="s">
        <v>32</v>
      </c>
      <c r="AX472" s="13" t="s">
        <v>76</v>
      </c>
      <c r="AY472" s="160" t="s">
        <v>146</v>
      </c>
    </row>
    <row r="473" spans="2:51" s="13" customFormat="1" ht="12">
      <c r="B473" s="158"/>
      <c r="D473" s="159" t="s">
        <v>156</v>
      </c>
      <c r="E473" s="160" t="s">
        <v>1</v>
      </c>
      <c r="F473" s="161" t="s">
        <v>693</v>
      </c>
      <c r="H473" s="162">
        <v>3.04</v>
      </c>
      <c r="I473" s="163"/>
      <c r="L473" s="158"/>
      <c r="M473" s="164"/>
      <c r="N473" s="165"/>
      <c r="O473" s="165"/>
      <c r="P473" s="165"/>
      <c r="Q473" s="165"/>
      <c r="R473" s="165"/>
      <c r="S473" s="165"/>
      <c r="T473" s="166"/>
      <c r="AT473" s="160" t="s">
        <v>156</v>
      </c>
      <c r="AU473" s="160" t="s">
        <v>84</v>
      </c>
      <c r="AV473" s="13" t="s">
        <v>84</v>
      </c>
      <c r="AW473" s="13" t="s">
        <v>32</v>
      </c>
      <c r="AX473" s="13" t="s">
        <v>76</v>
      </c>
      <c r="AY473" s="160" t="s">
        <v>146</v>
      </c>
    </row>
    <row r="474" spans="2:51" s="13" customFormat="1" ht="22.5">
      <c r="B474" s="158"/>
      <c r="D474" s="159" t="s">
        <v>156</v>
      </c>
      <c r="E474" s="160" t="s">
        <v>1</v>
      </c>
      <c r="F474" s="161" t="s">
        <v>694</v>
      </c>
      <c r="H474" s="162">
        <v>1.246</v>
      </c>
      <c r="I474" s="163"/>
      <c r="L474" s="158"/>
      <c r="M474" s="164"/>
      <c r="N474" s="165"/>
      <c r="O474" s="165"/>
      <c r="P474" s="165"/>
      <c r="Q474" s="165"/>
      <c r="R474" s="165"/>
      <c r="S474" s="165"/>
      <c r="T474" s="166"/>
      <c r="AT474" s="160" t="s">
        <v>156</v>
      </c>
      <c r="AU474" s="160" t="s">
        <v>84</v>
      </c>
      <c r="AV474" s="13" t="s">
        <v>84</v>
      </c>
      <c r="AW474" s="13" t="s">
        <v>32</v>
      </c>
      <c r="AX474" s="13" t="s">
        <v>76</v>
      </c>
      <c r="AY474" s="160" t="s">
        <v>146</v>
      </c>
    </row>
    <row r="475" spans="2:51" s="13" customFormat="1" ht="22.5">
      <c r="B475" s="158"/>
      <c r="D475" s="159" t="s">
        <v>156</v>
      </c>
      <c r="E475" s="160" t="s">
        <v>1</v>
      </c>
      <c r="F475" s="161" t="s">
        <v>695</v>
      </c>
      <c r="H475" s="162">
        <v>1.386</v>
      </c>
      <c r="I475" s="163"/>
      <c r="L475" s="158"/>
      <c r="M475" s="164"/>
      <c r="N475" s="165"/>
      <c r="O475" s="165"/>
      <c r="P475" s="165"/>
      <c r="Q475" s="165"/>
      <c r="R475" s="165"/>
      <c r="S475" s="165"/>
      <c r="T475" s="166"/>
      <c r="AT475" s="160" t="s">
        <v>156</v>
      </c>
      <c r="AU475" s="160" t="s">
        <v>84</v>
      </c>
      <c r="AV475" s="13" t="s">
        <v>84</v>
      </c>
      <c r="AW475" s="13" t="s">
        <v>32</v>
      </c>
      <c r="AX475" s="13" t="s">
        <v>76</v>
      </c>
      <c r="AY475" s="160" t="s">
        <v>146</v>
      </c>
    </row>
    <row r="476" spans="2:51" s="13" customFormat="1" ht="12">
      <c r="B476" s="158"/>
      <c r="D476" s="159" t="s">
        <v>156</v>
      </c>
      <c r="E476" s="160" t="s">
        <v>1</v>
      </c>
      <c r="F476" s="161" t="s">
        <v>696</v>
      </c>
      <c r="H476" s="162">
        <v>2.644</v>
      </c>
      <c r="I476" s="163"/>
      <c r="L476" s="158"/>
      <c r="M476" s="164"/>
      <c r="N476" s="165"/>
      <c r="O476" s="165"/>
      <c r="P476" s="165"/>
      <c r="Q476" s="165"/>
      <c r="R476" s="165"/>
      <c r="S476" s="165"/>
      <c r="T476" s="166"/>
      <c r="AT476" s="160" t="s">
        <v>156</v>
      </c>
      <c r="AU476" s="160" t="s">
        <v>84</v>
      </c>
      <c r="AV476" s="13" t="s">
        <v>84</v>
      </c>
      <c r="AW476" s="13" t="s">
        <v>32</v>
      </c>
      <c r="AX476" s="13" t="s">
        <v>76</v>
      </c>
      <c r="AY476" s="160" t="s">
        <v>146</v>
      </c>
    </row>
    <row r="477" spans="2:51" s="13" customFormat="1" ht="22.5">
      <c r="B477" s="158"/>
      <c r="D477" s="159" t="s">
        <v>156</v>
      </c>
      <c r="E477" s="160" t="s">
        <v>1</v>
      </c>
      <c r="F477" s="161" t="s">
        <v>697</v>
      </c>
      <c r="H477" s="162">
        <v>1.33</v>
      </c>
      <c r="I477" s="163"/>
      <c r="L477" s="158"/>
      <c r="M477" s="164"/>
      <c r="N477" s="165"/>
      <c r="O477" s="165"/>
      <c r="P477" s="165"/>
      <c r="Q477" s="165"/>
      <c r="R477" s="165"/>
      <c r="S477" s="165"/>
      <c r="T477" s="166"/>
      <c r="AT477" s="160" t="s">
        <v>156</v>
      </c>
      <c r="AU477" s="160" t="s">
        <v>84</v>
      </c>
      <c r="AV477" s="13" t="s">
        <v>84</v>
      </c>
      <c r="AW477" s="13" t="s">
        <v>32</v>
      </c>
      <c r="AX477" s="13" t="s">
        <v>76</v>
      </c>
      <c r="AY477" s="160" t="s">
        <v>146</v>
      </c>
    </row>
    <row r="478" spans="2:51" s="13" customFormat="1" ht="22.5">
      <c r="B478" s="158"/>
      <c r="D478" s="159" t="s">
        <v>156</v>
      </c>
      <c r="E478" s="160" t="s">
        <v>1</v>
      </c>
      <c r="F478" s="161" t="s">
        <v>698</v>
      </c>
      <c r="H478" s="162">
        <v>0.951</v>
      </c>
      <c r="I478" s="163"/>
      <c r="L478" s="158"/>
      <c r="M478" s="164"/>
      <c r="N478" s="165"/>
      <c r="O478" s="165"/>
      <c r="P478" s="165"/>
      <c r="Q478" s="165"/>
      <c r="R478" s="165"/>
      <c r="S478" s="165"/>
      <c r="T478" s="166"/>
      <c r="AT478" s="160" t="s">
        <v>156</v>
      </c>
      <c r="AU478" s="160" t="s">
        <v>84</v>
      </c>
      <c r="AV478" s="13" t="s">
        <v>84</v>
      </c>
      <c r="AW478" s="13" t="s">
        <v>32</v>
      </c>
      <c r="AX478" s="13" t="s">
        <v>76</v>
      </c>
      <c r="AY478" s="160" t="s">
        <v>146</v>
      </c>
    </row>
    <row r="479" spans="2:51" s="13" customFormat="1" ht="22.5">
      <c r="B479" s="158"/>
      <c r="D479" s="159" t="s">
        <v>156</v>
      </c>
      <c r="E479" s="160" t="s">
        <v>1</v>
      </c>
      <c r="F479" s="161" t="s">
        <v>699</v>
      </c>
      <c r="H479" s="162">
        <v>1.696</v>
      </c>
      <c r="I479" s="163"/>
      <c r="L479" s="158"/>
      <c r="M479" s="164"/>
      <c r="N479" s="165"/>
      <c r="O479" s="165"/>
      <c r="P479" s="165"/>
      <c r="Q479" s="165"/>
      <c r="R479" s="165"/>
      <c r="S479" s="165"/>
      <c r="T479" s="166"/>
      <c r="AT479" s="160" t="s">
        <v>156</v>
      </c>
      <c r="AU479" s="160" t="s">
        <v>84</v>
      </c>
      <c r="AV479" s="13" t="s">
        <v>84</v>
      </c>
      <c r="AW479" s="13" t="s">
        <v>32</v>
      </c>
      <c r="AX479" s="13" t="s">
        <v>76</v>
      </c>
      <c r="AY479" s="160" t="s">
        <v>146</v>
      </c>
    </row>
    <row r="480" spans="2:51" s="13" customFormat="1" ht="22.5">
      <c r="B480" s="158"/>
      <c r="D480" s="159" t="s">
        <v>156</v>
      </c>
      <c r="E480" s="160" t="s">
        <v>1</v>
      </c>
      <c r="F480" s="161" t="s">
        <v>700</v>
      </c>
      <c r="H480" s="162">
        <v>0.951</v>
      </c>
      <c r="I480" s="163"/>
      <c r="L480" s="158"/>
      <c r="M480" s="164"/>
      <c r="N480" s="165"/>
      <c r="O480" s="165"/>
      <c r="P480" s="165"/>
      <c r="Q480" s="165"/>
      <c r="R480" s="165"/>
      <c r="S480" s="165"/>
      <c r="T480" s="166"/>
      <c r="AT480" s="160" t="s">
        <v>156</v>
      </c>
      <c r="AU480" s="160" t="s">
        <v>84</v>
      </c>
      <c r="AV480" s="13" t="s">
        <v>84</v>
      </c>
      <c r="AW480" s="13" t="s">
        <v>32</v>
      </c>
      <c r="AX480" s="13" t="s">
        <v>76</v>
      </c>
      <c r="AY480" s="160" t="s">
        <v>146</v>
      </c>
    </row>
    <row r="481" spans="2:51" s="13" customFormat="1" ht="22.5">
      <c r="B481" s="158"/>
      <c r="D481" s="159" t="s">
        <v>156</v>
      </c>
      <c r="E481" s="160" t="s">
        <v>1</v>
      </c>
      <c r="F481" s="161" t="s">
        <v>701</v>
      </c>
      <c r="H481" s="162">
        <v>1.696</v>
      </c>
      <c r="I481" s="163"/>
      <c r="L481" s="158"/>
      <c r="M481" s="164"/>
      <c r="N481" s="165"/>
      <c r="O481" s="165"/>
      <c r="P481" s="165"/>
      <c r="Q481" s="165"/>
      <c r="R481" s="165"/>
      <c r="S481" s="165"/>
      <c r="T481" s="166"/>
      <c r="AT481" s="160" t="s">
        <v>156</v>
      </c>
      <c r="AU481" s="160" t="s">
        <v>84</v>
      </c>
      <c r="AV481" s="13" t="s">
        <v>84</v>
      </c>
      <c r="AW481" s="13" t="s">
        <v>32</v>
      </c>
      <c r="AX481" s="13" t="s">
        <v>76</v>
      </c>
      <c r="AY481" s="160" t="s">
        <v>146</v>
      </c>
    </row>
    <row r="482" spans="2:51" s="14" customFormat="1" ht="12">
      <c r="B482" s="167"/>
      <c r="D482" s="159" t="s">
        <v>156</v>
      </c>
      <c r="E482" s="168" t="s">
        <v>1</v>
      </c>
      <c r="F482" s="169" t="s">
        <v>179</v>
      </c>
      <c r="H482" s="170">
        <v>16.61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8" t="s">
        <v>156</v>
      </c>
      <c r="AU482" s="168" t="s">
        <v>84</v>
      </c>
      <c r="AV482" s="14" t="s">
        <v>147</v>
      </c>
      <c r="AW482" s="14" t="s">
        <v>32</v>
      </c>
      <c r="AX482" s="14" t="s">
        <v>8</v>
      </c>
      <c r="AY482" s="168" t="s">
        <v>146</v>
      </c>
    </row>
    <row r="483" spans="1:65" s="2" customFormat="1" ht="16.5" customHeight="1">
      <c r="A483" s="32"/>
      <c r="B483" s="144"/>
      <c r="C483" s="145" t="s">
        <v>469</v>
      </c>
      <c r="D483" s="145" t="s">
        <v>149</v>
      </c>
      <c r="E483" s="146" t="s">
        <v>702</v>
      </c>
      <c r="F483" s="147" t="s">
        <v>703</v>
      </c>
      <c r="G483" s="148" t="s">
        <v>152</v>
      </c>
      <c r="H483" s="149">
        <v>222.413</v>
      </c>
      <c r="I483" s="150">
        <v>167</v>
      </c>
      <c r="J483" s="151">
        <f>ROUND(I483*H483,0)</f>
        <v>37143</v>
      </c>
      <c r="K483" s="147" t="s">
        <v>153</v>
      </c>
      <c r="L483" s="33"/>
      <c r="M483" s="152" t="s">
        <v>1</v>
      </c>
      <c r="N483" s="153" t="s">
        <v>41</v>
      </c>
      <c r="O483" s="58"/>
      <c r="P483" s="154">
        <f>O483*H483</f>
        <v>0</v>
      </c>
      <c r="Q483" s="154">
        <v>0.0045</v>
      </c>
      <c r="R483" s="154">
        <f>Q483*H483</f>
        <v>1.0008584999999999</v>
      </c>
      <c r="S483" s="154">
        <v>0</v>
      </c>
      <c r="T483" s="155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56" t="s">
        <v>186</v>
      </c>
      <c r="AT483" s="156" t="s">
        <v>149</v>
      </c>
      <c r="AU483" s="156" t="s">
        <v>84</v>
      </c>
      <c r="AY483" s="17" t="s">
        <v>146</v>
      </c>
      <c r="BE483" s="157">
        <f>IF(N483="základní",J483,0)</f>
        <v>37143</v>
      </c>
      <c r="BF483" s="157">
        <f>IF(N483="snížená",J483,0)</f>
        <v>0</v>
      </c>
      <c r="BG483" s="157">
        <f>IF(N483="zákl. přenesená",J483,0)</f>
        <v>0</v>
      </c>
      <c r="BH483" s="157">
        <f>IF(N483="sníž. přenesená",J483,0)</f>
        <v>0</v>
      </c>
      <c r="BI483" s="157">
        <f>IF(N483="nulová",J483,0)</f>
        <v>0</v>
      </c>
      <c r="BJ483" s="17" t="s">
        <v>8</v>
      </c>
      <c r="BK483" s="157">
        <f>ROUND(I483*H483,0)</f>
        <v>37143</v>
      </c>
      <c r="BL483" s="17" t="s">
        <v>186</v>
      </c>
      <c r="BM483" s="156" t="s">
        <v>704</v>
      </c>
    </row>
    <row r="484" spans="2:51" s="13" customFormat="1" ht="12">
      <c r="B484" s="158"/>
      <c r="D484" s="159" t="s">
        <v>156</v>
      </c>
      <c r="E484" s="160" t="s">
        <v>1</v>
      </c>
      <c r="F484" s="161" t="s">
        <v>187</v>
      </c>
      <c r="H484" s="162">
        <v>222.413</v>
      </c>
      <c r="I484" s="163"/>
      <c r="L484" s="158"/>
      <c r="M484" s="164"/>
      <c r="N484" s="165"/>
      <c r="O484" s="165"/>
      <c r="P484" s="165"/>
      <c r="Q484" s="165"/>
      <c r="R484" s="165"/>
      <c r="S484" s="165"/>
      <c r="T484" s="166"/>
      <c r="AT484" s="160" t="s">
        <v>156</v>
      </c>
      <c r="AU484" s="160" t="s">
        <v>84</v>
      </c>
      <c r="AV484" s="13" t="s">
        <v>84</v>
      </c>
      <c r="AW484" s="13" t="s">
        <v>32</v>
      </c>
      <c r="AX484" s="13" t="s">
        <v>8</v>
      </c>
      <c r="AY484" s="160" t="s">
        <v>146</v>
      </c>
    </row>
    <row r="485" spans="1:65" s="2" customFormat="1" ht="37.9" customHeight="1">
      <c r="A485" s="32"/>
      <c r="B485" s="144"/>
      <c r="C485" s="145" t="s">
        <v>705</v>
      </c>
      <c r="D485" s="145" t="s">
        <v>149</v>
      </c>
      <c r="E485" s="146" t="s">
        <v>706</v>
      </c>
      <c r="F485" s="147" t="s">
        <v>707</v>
      </c>
      <c r="G485" s="148" t="s">
        <v>152</v>
      </c>
      <c r="H485" s="149">
        <v>154.501</v>
      </c>
      <c r="I485" s="150">
        <v>750</v>
      </c>
      <c r="J485" s="151">
        <f>ROUND(I485*H485,0)</f>
        <v>115876</v>
      </c>
      <c r="K485" s="147" t="s">
        <v>153</v>
      </c>
      <c r="L485" s="33"/>
      <c r="M485" s="152" t="s">
        <v>1</v>
      </c>
      <c r="N485" s="153" t="s">
        <v>41</v>
      </c>
      <c r="O485" s="58"/>
      <c r="P485" s="154">
        <f>O485*H485</f>
        <v>0</v>
      </c>
      <c r="Q485" s="154">
        <v>0.009</v>
      </c>
      <c r="R485" s="154">
        <f>Q485*H485</f>
        <v>1.390509</v>
      </c>
      <c r="S485" s="154">
        <v>0</v>
      </c>
      <c r="T485" s="155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56" t="s">
        <v>186</v>
      </c>
      <c r="AT485" s="156" t="s">
        <v>149</v>
      </c>
      <c r="AU485" s="156" t="s">
        <v>84</v>
      </c>
      <c r="AY485" s="17" t="s">
        <v>146</v>
      </c>
      <c r="BE485" s="157">
        <f>IF(N485="základní",J485,0)</f>
        <v>115876</v>
      </c>
      <c r="BF485" s="157">
        <f>IF(N485="snížená",J485,0)</f>
        <v>0</v>
      </c>
      <c r="BG485" s="157">
        <f>IF(N485="zákl. přenesená",J485,0)</f>
        <v>0</v>
      </c>
      <c r="BH485" s="157">
        <f>IF(N485="sníž. přenesená",J485,0)</f>
        <v>0</v>
      </c>
      <c r="BI485" s="157">
        <f>IF(N485="nulová",J485,0)</f>
        <v>0</v>
      </c>
      <c r="BJ485" s="17" t="s">
        <v>8</v>
      </c>
      <c r="BK485" s="157">
        <f>ROUND(I485*H485,0)</f>
        <v>115876</v>
      </c>
      <c r="BL485" s="17" t="s">
        <v>186</v>
      </c>
      <c r="BM485" s="156" t="s">
        <v>708</v>
      </c>
    </row>
    <row r="486" spans="2:51" s="13" customFormat="1" ht="12">
      <c r="B486" s="158"/>
      <c r="D486" s="159" t="s">
        <v>156</v>
      </c>
      <c r="E486" s="160" t="s">
        <v>1</v>
      </c>
      <c r="F486" s="161" t="s">
        <v>709</v>
      </c>
      <c r="H486" s="162">
        <v>12.92</v>
      </c>
      <c r="I486" s="163"/>
      <c r="L486" s="158"/>
      <c r="M486" s="164"/>
      <c r="N486" s="165"/>
      <c r="O486" s="165"/>
      <c r="P486" s="165"/>
      <c r="Q486" s="165"/>
      <c r="R486" s="165"/>
      <c r="S486" s="165"/>
      <c r="T486" s="166"/>
      <c r="AT486" s="160" t="s">
        <v>156</v>
      </c>
      <c r="AU486" s="160" t="s">
        <v>84</v>
      </c>
      <c r="AV486" s="13" t="s">
        <v>84</v>
      </c>
      <c r="AW486" s="13" t="s">
        <v>32</v>
      </c>
      <c r="AX486" s="13" t="s">
        <v>76</v>
      </c>
      <c r="AY486" s="160" t="s">
        <v>146</v>
      </c>
    </row>
    <row r="487" spans="2:51" s="13" customFormat="1" ht="12">
      <c r="B487" s="158"/>
      <c r="D487" s="159" t="s">
        <v>156</v>
      </c>
      <c r="E487" s="160" t="s">
        <v>1</v>
      </c>
      <c r="F487" s="161" t="s">
        <v>710</v>
      </c>
      <c r="H487" s="162">
        <v>21.254</v>
      </c>
      <c r="I487" s="163"/>
      <c r="L487" s="158"/>
      <c r="M487" s="164"/>
      <c r="N487" s="165"/>
      <c r="O487" s="165"/>
      <c r="P487" s="165"/>
      <c r="Q487" s="165"/>
      <c r="R487" s="165"/>
      <c r="S487" s="165"/>
      <c r="T487" s="166"/>
      <c r="AT487" s="160" t="s">
        <v>156</v>
      </c>
      <c r="AU487" s="160" t="s">
        <v>84</v>
      </c>
      <c r="AV487" s="13" t="s">
        <v>84</v>
      </c>
      <c r="AW487" s="13" t="s">
        <v>32</v>
      </c>
      <c r="AX487" s="13" t="s">
        <v>76</v>
      </c>
      <c r="AY487" s="160" t="s">
        <v>146</v>
      </c>
    </row>
    <row r="488" spans="2:51" s="13" customFormat="1" ht="12">
      <c r="B488" s="158"/>
      <c r="D488" s="159" t="s">
        <v>156</v>
      </c>
      <c r="E488" s="160" t="s">
        <v>1</v>
      </c>
      <c r="F488" s="161" t="s">
        <v>711</v>
      </c>
      <c r="H488" s="162">
        <v>12.188</v>
      </c>
      <c r="I488" s="163"/>
      <c r="L488" s="158"/>
      <c r="M488" s="164"/>
      <c r="N488" s="165"/>
      <c r="O488" s="165"/>
      <c r="P488" s="165"/>
      <c r="Q488" s="165"/>
      <c r="R488" s="165"/>
      <c r="S488" s="165"/>
      <c r="T488" s="166"/>
      <c r="AT488" s="160" t="s">
        <v>156</v>
      </c>
      <c r="AU488" s="160" t="s">
        <v>84</v>
      </c>
      <c r="AV488" s="13" t="s">
        <v>84</v>
      </c>
      <c r="AW488" s="13" t="s">
        <v>32</v>
      </c>
      <c r="AX488" s="13" t="s">
        <v>76</v>
      </c>
      <c r="AY488" s="160" t="s">
        <v>146</v>
      </c>
    </row>
    <row r="489" spans="2:51" s="13" customFormat="1" ht="12">
      <c r="B489" s="158"/>
      <c r="D489" s="159" t="s">
        <v>156</v>
      </c>
      <c r="E489" s="160" t="s">
        <v>1</v>
      </c>
      <c r="F489" s="161" t="s">
        <v>712</v>
      </c>
      <c r="H489" s="162">
        <v>14.103</v>
      </c>
      <c r="I489" s="163"/>
      <c r="L489" s="158"/>
      <c r="M489" s="164"/>
      <c r="N489" s="165"/>
      <c r="O489" s="165"/>
      <c r="P489" s="165"/>
      <c r="Q489" s="165"/>
      <c r="R489" s="165"/>
      <c r="S489" s="165"/>
      <c r="T489" s="166"/>
      <c r="AT489" s="160" t="s">
        <v>156</v>
      </c>
      <c r="AU489" s="160" t="s">
        <v>84</v>
      </c>
      <c r="AV489" s="13" t="s">
        <v>84</v>
      </c>
      <c r="AW489" s="13" t="s">
        <v>32</v>
      </c>
      <c r="AX489" s="13" t="s">
        <v>76</v>
      </c>
      <c r="AY489" s="160" t="s">
        <v>146</v>
      </c>
    </row>
    <row r="490" spans="2:51" s="13" customFormat="1" ht="12">
      <c r="B490" s="158"/>
      <c r="D490" s="159" t="s">
        <v>156</v>
      </c>
      <c r="E490" s="160" t="s">
        <v>1</v>
      </c>
      <c r="F490" s="161" t="s">
        <v>713</v>
      </c>
      <c r="H490" s="162">
        <v>25.284</v>
      </c>
      <c r="I490" s="163"/>
      <c r="L490" s="158"/>
      <c r="M490" s="164"/>
      <c r="N490" s="165"/>
      <c r="O490" s="165"/>
      <c r="P490" s="165"/>
      <c r="Q490" s="165"/>
      <c r="R490" s="165"/>
      <c r="S490" s="165"/>
      <c r="T490" s="166"/>
      <c r="AT490" s="160" t="s">
        <v>156</v>
      </c>
      <c r="AU490" s="160" t="s">
        <v>84</v>
      </c>
      <c r="AV490" s="13" t="s">
        <v>84</v>
      </c>
      <c r="AW490" s="13" t="s">
        <v>32</v>
      </c>
      <c r="AX490" s="13" t="s">
        <v>76</v>
      </c>
      <c r="AY490" s="160" t="s">
        <v>146</v>
      </c>
    </row>
    <row r="491" spans="2:51" s="13" customFormat="1" ht="12">
      <c r="B491" s="158"/>
      <c r="D491" s="159" t="s">
        <v>156</v>
      </c>
      <c r="E491" s="160" t="s">
        <v>1</v>
      </c>
      <c r="F491" s="161" t="s">
        <v>714</v>
      </c>
      <c r="H491" s="162">
        <v>12.76</v>
      </c>
      <c r="I491" s="163"/>
      <c r="L491" s="158"/>
      <c r="M491" s="164"/>
      <c r="N491" s="165"/>
      <c r="O491" s="165"/>
      <c r="P491" s="165"/>
      <c r="Q491" s="165"/>
      <c r="R491" s="165"/>
      <c r="S491" s="165"/>
      <c r="T491" s="166"/>
      <c r="AT491" s="160" t="s">
        <v>156</v>
      </c>
      <c r="AU491" s="160" t="s">
        <v>84</v>
      </c>
      <c r="AV491" s="13" t="s">
        <v>84</v>
      </c>
      <c r="AW491" s="13" t="s">
        <v>32</v>
      </c>
      <c r="AX491" s="13" t="s">
        <v>76</v>
      </c>
      <c r="AY491" s="160" t="s">
        <v>146</v>
      </c>
    </row>
    <row r="492" spans="2:51" s="13" customFormat="1" ht="22.5">
      <c r="B492" s="158"/>
      <c r="D492" s="159" t="s">
        <v>156</v>
      </c>
      <c r="E492" s="160" t="s">
        <v>1</v>
      </c>
      <c r="F492" s="161" t="s">
        <v>715</v>
      </c>
      <c r="H492" s="162">
        <v>10.247</v>
      </c>
      <c r="I492" s="163"/>
      <c r="L492" s="158"/>
      <c r="M492" s="164"/>
      <c r="N492" s="165"/>
      <c r="O492" s="165"/>
      <c r="P492" s="165"/>
      <c r="Q492" s="165"/>
      <c r="R492" s="165"/>
      <c r="S492" s="165"/>
      <c r="T492" s="166"/>
      <c r="AT492" s="160" t="s">
        <v>156</v>
      </c>
      <c r="AU492" s="160" t="s">
        <v>84</v>
      </c>
      <c r="AV492" s="13" t="s">
        <v>84</v>
      </c>
      <c r="AW492" s="13" t="s">
        <v>32</v>
      </c>
      <c r="AX492" s="13" t="s">
        <v>76</v>
      </c>
      <c r="AY492" s="160" t="s">
        <v>146</v>
      </c>
    </row>
    <row r="493" spans="2:51" s="13" customFormat="1" ht="12">
      <c r="B493" s="158"/>
      <c r="D493" s="159" t="s">
        <v>156</v>
      </c>
      <c r="E493" s="160" t="s">
        <v>1</v>
      </c>
      <c r="F493" s="161" t="s">
        <v>716</v>
      </c>
      <c r="H493" s="162">
        <v>17.684</v>
      </c>
      <c r="I493" s="163"/>
      <c r="L493" s="158"/>
      <c r="M493" s="164"/>
      <c r="N493" s="165"/>
      <c r="O493" s="165"/>
      <c r="P493" s="165"/>
      <c r="Q493" s="165"/>
      <c r="R493" s="165"/>
      <c r="S493" s="165"/>
      <c r="T493" s="166"/>
      <c r="AT493" s="160" t="s">
        <v>156</v>
      </c>
      <c r="AU493" s="160" t="s">
        <v>84</v>
      </c>
      <c r="AV493" s="13" t="s">
        <v>84</v>
      </c>
      <c r="AW493" s="13" t="s">
        <v>32</v>
      </c>
      <c r="AX493" s="13" t="s">
        <v>76</v>
      </c>
      <c r="AY493" s="160" t="s">
        <v>146</v>
      </c>
    </row>
    <row r="494" spans="2:51" s="13" customFormat="1" ht="22.5">
      <c r="B494" s="158"/>
      <c r="D494" s="159" t="s">
        <v>156</v>
      </c>
      <c r="E494" s="160" t="s">
        <v>1</v>
      </c>
      <c r="F494" s="161" t="s">
        <v>717</v>
      </c>
      <c r="H494" s="162">
        <v>10.377</v>
      </c>
      <c r="I494" s="163"/>
      <c r="L494" s="158"/>
      <c r="M494" s="164"/>
      <c r="N494" s="165"/>
      <c r="O494" s="165"/>
      <c r="P494" s="165"/>
      <c r="Q494" s="165"/>
      <c r="R494" s="165"/>
      <c r="S494" s="165"/>
      <c r="T494" s="166"/>
      <c r="AT494" s="160" t="s">
        <v>156</v>
      </c>
      <c r="AU494" s="160" t="s">
        <v>84</v>
      </c>
      <c r="AV494" s="13" t="s">
        <v>84</v>
      </c>
      <c r="AW494" s="13" t="s">
        <v>32</v>
      </c>
      <c r="AX494" s="13" t="s">
        <v>76</v>
      </c>
      <c r="AY494" s="160" t="s">
        <v>146</v>
      </c>
    </row>
    <row r="495" spans="2:51" s="13" customFormat="1" ht="12">
      <c r="B495" s="158"/>
      <c r="D495" s="159" t="s">
        <v>156</v>
      </c>
      <c r="E495" s="160" t="s">
        <v>1</v>
      </c>
      <c r="F495" s="161" t="s">
        <v>718</v>
      </c>
      <c r="H495" s="162">
        <v>17.684</v>
      </c>
      <c r="I495" s="163"/>
      <c r="L495" s="158"/>
      <c r="M495" s="164"/>
      <c r="N495" s="165"/>
      <c r="O495" s="165"/>
      <c r="P495" s="165"/>
      <c r="Q495" s="165"/>
      <c r="R495" s="165"/>
      <c r="S495" s="165"/>
      <c r="T495" s="166"/>
      <c r="AT495" s="160" t="s">
        <v>156</v>
      </c>
      <c r="AU495" s="160" t="s">
        <v>84</v>
      </c>
      <c r="AV495" s="13" t="s">
        <v>84</v>
      </c>
      <c r="AW495" s="13" t="s">
        <v>32</v>
      </c>
      <c r="AX495" s="13" t="s">
        <v>76</v>
      </c>
      <c r="AY495" s="160" t="s">
        <v>146</v>
      </c>
    </row>
    <row r="496" spans="2:51" s="14" customFormat="1" ht="12">
      <c r="B496" s="167"/>
      <c r="D496" s="159" t="s">
        <v>156</v>
      </c>
      <c r="E496" s="168" t="s">
        <v>91</v>
      </c>
      <c r="F496" s="169" t="s">
        <v>179</v>
      </c>
      <c r="H496" s="170">
        <v>154.501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8" t="s">
        <v>156</v>
      </c>
      <c r="AU496" s="168" t="s">
        <v>84</v>
      </c>
      <c r="AV496" s="14" t="s">
        <v>147</v>
      </c>
      <c r="AW496" s="14" t="s">
        <v>32</v>
      </c>
      <c r="AX496" s="14" t="s">
        <v>8</v>
      </c>
      <c r="AY496" s="168" t="s">
        <v>146</v>
      </c>
    </row>
    <row r="497" spans="1:65" s="2" customFormat="1" ht="24.2" customHeight="1">
      <c r="A497" s="32"/>
      <c r="B497" s="144"/>
      <c r="C497" s="175" t="s">
        <v>486</v>
      </c>
      <c r="D497" s="175" t="s">
        <v>235</v>
      </c>
      <c r="E497" s="176" t="s">
        <v>719</v>
      </c>
      <c r="F497" s="177" t="s">
        <v>720</v>
      </c>
      <c r="G497" s="178" t="s">
        <v>152</v>
      </c>
      <c r="H497" s="179">
        <v>177.676</v>
      </c>
      <c r="I497" s="180">
        <v>650</v>
      </c>
      <c r="J497" s="181">
        <f>ROUND(I497*H497,0)</f>
        <v>115489</v>
      </c>
      <c r="K497" s="177" t="s">
        <v>153</v>
      </c>
      <c r="L497" s="182"/>
      <c r="M497" s="183" t="s">
        <v>1</v>
      </c>
      <c r="N497" s="184" t="s">
        <v>41</v>
      </c>
      <c r="O497" s="58"/>
      <c r="P497" s="154">
        <f>O497*H497</f>
        <v>0</v>
      </c>
      <c r="Q497" s="154">
        <v>0.02</v>
      </c>
      <c r="R497" s="154">
        <f>Q497*H497</f>
        <v>3.55352</v>
      </c>
      <c r="S497" s="154">
        <v>0</v>
      </c>
      <c r="T497" s="155">
        <f>S497*H497</f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56" t="s">
        <v>238</v>
      </c>
      <c r="AT497" s="156" t="s">
        <v>235</v>
      </c>
      <c r="AU497" s="156" t="s">
        <v>84</v>
      </c>
      <c r="AY497" s="17" t="s">
        <v>146</v>
      </c>
      <c r="BE497" s="157">
        <f>IF(N497="základní",J497,0)</f>
        <v>115489</v>
      </c>
      <c r="BF497" s="157">
        <f>IF(N497="snížená",J497,0)</f>
        <v>0</v>
      </c>
      <c r="BG497" s="157">
        <f>IF(N497="zákl. přenesená",J497,0)</f>
        <v>0</v>
      </c>
      <c r="BH497" s="157">
        <f>IF(N497="sníž. přenesená",J497,0)</f>
        <v>0</v>
      </c>
      <c r="BI497" s="157">
        <f>IF(N497="nulová",J497,0)</f>
        <v>0</v>
      </c>
      <c r="BJ497" s="17" t="s">
        <v>8</v>
      </c>
      <c r="BK497" s="157">
        <f>ROUND(I497*H497,0)</f>
        <v>115489</v>
      </c>
      <c r="BL497" s="17" t="s">
        <v>186</v>
      </c>
      <c r="BM497" s="156" t="s">
        <v>721</v>
      </c>
    </row>
    <row r="498" spans="2:51" s="13" customFormat="1" ht="12">
      <c r="B498" s="158"/>
      <c r="D498" s="159" t="s">
        <v>156</v>
      </c>
      <c r="E498" s="160" t="s">
        <v>1</v>
      </c>
      <c r="F498" s="161" t="s">
        <v>722</v>
      </c>
      <c r="H498" s="162">
        <v>177.676</v>
      </c>
      <c r="I498" s="163"/>
      <c r="L498" s="158"/>
      <c r="M498" s="164"/>
      <c r="N498" s="165"/>
      <c r="O498" s="165"/>
      <c r="P498" s="165"/>
      <c r="Q498" s="165"/>
      <c r="R498" s="165"/>
      <c r="S498" s="165"/>
      <c r="T498" s="166"/>
      <c r="AT498" s="160" t="s">
        <v>156</v>
      </c>
      <c r="AU498" s="160" t="s">
        <v>84</v>
      </c>
      <c r="AV498" s="13" t="s">
        <v>84</v>
      </c>
      <c r="AW498" s="13" t="s">
        <v>32</v>
      </c>
      <c r="AX498" s="13" t="s">
        <v>8</v>
      </c>
      <c r="AY498" s="160" t="s">
        <v>146</v>
      </c>
    </row>
    <row r="499" spans="1:65" s="2" customFormat="1" ht="37.9" customHeight="1">
      <c r="A499" s="32"/>
      <c r="B499" s="144"/>
      <c r="C499" s="145" t="s">
        <v>723</v>
      </c>
      <c r="D499" s="145" t="s">
        <v>149</v>
      </c>
      <c r="E499" s="146" t="s">
        <v>706</v>
      </c>
      <c r="F499" s="147" t="s">
        <v>707</v>
      </c>
      <c r="G499" s="148" t="s">
        <v>152</v>
      </c>
      <c r="H499" s="149">
        <v>67.912</v>
      </c>
      <c r="I499" s="150">
        <v>750</v>
      </c>
      <c r="J499" s="151">
        <f>ROUND(I499*H499,0)</f>
        <v>50934</v>
      </c>
      <c r="K499" s="147" t="s">
        <v>153</v>
      </c>
      <c r="L499" s="33"/>
      <c r="M499" s="152" t="s">
        <v>1</v>
      </c>
      <c r="N499" s="153" t="s">
        <v>41</v>
      </c>
      <c r="O499" s="58"/>
      <c r="P499" s="154">
        <f>O499*H499</f>
        <v>0</v>
      </c>
      <c r="Q499" s="154">
        <v>0.009</v>
      </c>
      <c r="R499" s="154">
        <f>Q499*H499</f>
        <v>0.611208</v>
      </c>
      <c r="S499" s="154">
        <v>0</v>
      </c>
      <c r="T499" s="155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56" t="s">
        <v>186</v>
      </c>
      <c r="AT499" s="156" t="s">
        <v>149</v>
      </c>
      <c r="AU499" s="156" t="s">
        <v>84</v>
      </c>
      <c r="AY499" s="17" t="s">
        <v>146</v>
      </c>
      <c r="BE499" s="157">
        <f>IF(N499="základní",J499,0)</f>
        <v>50934</v>
      </c>
      <c r="BF499" s="157">
        <f>IF(N499="snížená",J499,0)</f>
        <v>0</v>
      </c>
      <c r="BG499" s="157">
        <f>IF(N499="zákl. přenesená",J499,0)</f>
        <v>0</v>
      </c>
      <c r="BH499" s="157">
        <f>IF(N499="sníž. přenesená",J499,0)</f>
        <v>0</v>
      </c>
      <c r="BI499" s="157">
        <f>IF(N499="nulová",J499,0)</f>
        <v>0</v>
      </c>
      <c r="BJ499" s="17" t="s">
        <v>8</v>
      </c>
      <c r="BK499" s="157">
        <f>ROUND(I499*H499,0)</f>
        <v>50934</v>
      </c>
      <c r="BL499" s="17" t="s">
        <v>186</v>
      </c>
      <c r="BM499" s="156" t="s">
        <v>724</v>
      </c>
    </row>
    <row r="500" spans="2:51" s="13" customFormat="1" ht="12">
      <c r="B500" s="158"/>
      <c r="D500" s="159" t="s">
        <v>156</v>
      </c>
      <c r="E500" s="160" t="s">
        <v>1</v>
      </c>
      <c r="F500" s="161" t="s">
        <v>725</v>
      </c>
      <c r="H500" s="162">
        <v>9.75</v>
      </c>
      <c r="I500" s="163"/>
      <c r="L500" s="158"/>
      <c r="M500" s="164"/>
      <c r="N500" s="165"/>
      <c r="O500" s="165"/>
      <c r="P500" s="165"/>
      <c r="Q500" s="165"/>
      <c r="R500" s="165"/>
      <c r="S500" s="165"/>
      <c r="T500" s="166"/>
      <c r="AT500" s="160" t="s">
        <v>156</v>
      </c>
      <c r="AU500" s="160" t="s">
        <v>84</v>
      </c>
      <c r="AV500" s="13" t="s">
        <v>84</v>
      </c>
      <c r="AW500" s="13" t="s">
        <v>32</v>
      </c>
      <c r="AX500" s="13" t="s">
        <v>76</v>
      </c>
      <c r="AY500" s="160" t="s">
        <v>146</v>
      </c>
    </row>
    <row r="501" spans="2:51" s="13" customFormat="1" ht="12">
      <c r="B501" s="158"/>
      <c r="D501" s="159" t="s">
        <v>156</v>
      </c>
      <c r="E501" s="160" t="s">
        <v>1</v>
      </c>
      <c r="F501" s="161" t="s">
        <v>726</v>
      </c>
      <c r="H501" s="162">
        <v>18.746</v>
      </c>
      <c r="I501" s="163"/>
      <c r="L501" s="158"/>
      <c r="M501" s="164"/>
      <c r="N501" s="165"/>
      <c r="O501" s="165"/>
      <c r="P501" s="165"/>
      <c r="Q501" s="165"/>
      <c r="R501" s="165"/>
      <c r="S501" s="165"/>
      <c r="T501" s="166"/>
      <c r="AT501" s="160" t="s">
        <v>156</v>
      </c>
      <c r="AU501" s="160" t="s">
        <v>84</v>
      </c>
      <c r="AV501" s="13" t="s">
        <v>84</v>
      </c>
      <c r="AW501" s="13" t="s">
        <v>32</v>
      </c>
      <c r="AX501" s="13" t="s">
        <v>76</v>
      </c>
      <c r="AY501" s="160" t="s">
        <v>146</v>
      </c>
    </row>
    <row r="502" spans="2:51" s="13" customFormat="1" ht="12">
      <c r="B502" s="158"/>
      <c r="D502" s="159" t="s">
        <v>156</v>
      </c>
      <c r="E502" s="160" t="s">
        <v>1</v>
      </c>
      <c r="F502" s="161" t="s">
        <v>727</v>
      </c>
      <c r="H502" s="162">
        <v>4.55</v>
      </c>
      <c r="I502" s="163"/>
      <c r="L502" s="158"/>
      <c r="M502" s="164"/>
      <c r="N502" s="165"/>
      <c r="O502" s="165"/>
      <c r="P502" s="165"/>
      <c r="Q502" s="165"/>
      <c r="R502" s="165"/>
      <c r="S502" s="165"/>
      <c r="T502" s="166"/>
      <c r="AT502" s="160" t="s">
        <v>156</v>
      </c>
      <c r="AU502" s="160" t="s">
        <v>84</v>
      </c>
      <c r="AV502" s="13" t="s">
        <v>84</v>
      </c>
      <c r="AW502" s="13" t="s">
        <v>32</v>
      </c>
      <c r="AX502" s="13" t="s">
        <v>76</v>
      </c>
      <c r="AY502" s="160" t="s">
        <v>146</v>
      </c>
    </row>
    <row r="503" spans="2:51" s="13" customFormat="1" ht="22.5">
      <c r="B503" s="158"/>
      <c r="D503" s="159" t="s">
        <v>156</v>
      </c>
      <c r="E503" s="160" t="s">
        <v>1</v>
      </c>
      <c r="F503" s="161" t="s">
        <v>728</v>
      </c>
      <c r="H503" s="162">
        <v>4.875</v>
      </c>
      <c r="I503" s="163"/>
      <c r="L503" s="158"/>
      <c r="M503" s="164"/>
      <c r="N503" s="165"/>
      <c r="O503" s="165"/>
      <c r="P503" s="165"/>
      <c r="Q503" s="165"/>
      <c r="R503" s="165"/>
      <c r="S503" s="165"/>
      <c r="T503" s="166"/>
      <c r="AT503" s="160" t="s">
        <v>156</v>
      </c>
      <c r="AU503" s="160" t="s">
        <v>84</v>
      </c>
      <c r="AV503" s="13" t="s">
        <v>84</v>
      </c>
      <c r="AW503" s="13" t="s">
        <v>32</v>
      </c>
      <c r="AX503" s="13" t="s">
        <v>76</v>
      </c>
      <c r="AY503" s="160" t="s">
        <v>146</v>
      </c>
    </row>
    <row r="504" spans="2:51" s="13" customFormat="1" ht="12">
      <c r="B504" s="158"/>
      <c r="D504" s="159" t="s">
        <v>156</v>
      </c>
      <c r="E504" s="160" t="s">
        <v>1</v>
      </c>
      <c r="F504" s="161" t="s">
        <v>729</v>
      </c>
      <c r="H504" s="162">
        <v>9.568</v>
      </c>
      <c r="I504" s="163"/>
      <c r="L504" s="158"/>
      <c r="M504" s="164"/>
      <c r="N504" s="165"/>
      <c r="O504" s="165"/>
      <c r="P504" s="165"/>
      <c r="Q504" s="165"/>
      <c r="R504" s="165"/>
      <c r="S504" s="165"/>
      <c r="T504" s="166"/>
      <c r="AT504" s="160" t="s">
        <v>156</v>
      </c>
      <c r="AU504" s="160" t="s">
        <v>84</v>
      </c>
      <c r="AV504" s="13" t="s">
        <v>84</v>
      </c>
      <c r="AW504" s="13" t="s">
        <v>32</v>
      </c>
      <c r="AX504" s="13" t="s">
        <v>76</v>
      </c>
      <c r="AY504" s="160" t="s">
        <v>146</v>
      </c>
    </row>
    <row r="505" spans="2:51" s="13" customFormat="1" ht="12">
      <c r="B505" s="158"/>
      <c r="D505" s="159" t="s">
        <v>156</v>
      </c>
      <c r="E505" s="160" t="s">
        <v>1</v>
      </c>
      <c r="F505" s="161" t="s">
        <v>730</v>
      </c>
      <c r="H505" s="162">
        <v>5.07</v>
      </c>
      <c r="I505" s="163"/>
      <c r="L505" s="158"/>
      <c r="M505" s="164"/>
      <c r="N505" s="165"/>
      <c r="O505" s="165"/>
      <c r="P505" s="165"/>
      <c r="Q505" s="165"/>
      <c r="R505" s="165"/>
      <c r="S505" s="165"/>
      <c r="T505" s="166"/>
      <c r="AT505" s="160" t="s">
        <v>156</v>
      </c>
      <c r="AU505" s="160" t="s">
        <v>84</v>
      </c>
      <c r="AV505" s="13" t="s">
        <v>84</v>
      </c>
      <c r="AW505" s="13" t="s">
        <v>32</v>
      </c>
      <c r="AX505" s="13" t="s">
        <v>76</v>
      </c>
      <c r="AY505" s="160" t="s">
        <v>146</v>
      </c>
    </row>
    <row r="506" spans="2:51" s="13" customFormat="1" ht="22.5">
      <c r="B506" s="158"/>
      <c r="D506" s="159" t="s">
        <v>156</v>
      </c>
      <c r="E506" s="160" t="s">
        <v>1</v>
      </c>
      <c r="F506" s="161" t="s">
        <v>731</v>
      </c>
      <c r="H506" s="162">
        <v>2.959</v>
      </c>
      <c r="I506" s="163"/>
      <c r="L506" s="158"/>
      <c r="M506" s="164"/>
      <c r="N506" s="165"/>
      <c r="O506" s="165"/>
      <c r="P506" s="165"/>
      <c r="Q506" s="165"/>
      <c r="R506" s="165"/>
      <c r="S506" s="165"/>
      <c r="T506" s="166"/>
      <c r="AT506" s="160" t="s">
        <v>156</v>
      </c>
      <c r="AU506" s="160" t="s">
        <v>84</v>
      </c>
      <c r="AV506" s="13" t="s">
        <v>84</v>
      </c>
      <c r="AW506" s="13" t="s">
        <v>32</v>
      </c>
      <c r="AX506" s="13" t="s">
        <v>76</v>
      </c>
      <c r="AY506" s="160" t="s">
        <v>146</v>
      </c>
    </row>
    <row r="507" spans="2:51" s="13" customFormat="1" ht="12">
      <c r="B507" s="158"/>
      <c r="D507" s="159" t="s">
        <v>156</v>
      </c>
      <c r="E507" s="160" t="s">
        <v>1</v>
      </c>
      <c r="F507" s="161" t="s">
        <v>732</v>
      </c>
      <c r="H507" s="162">
        <v>4.784</v>
      </c>
      <c r="I507" s="163"/>
      <c r="L507" s="158"/>
      <c r="M507" s="164"/>
      <c r="N507" s="165"/>
      <c r="O507" s="165"/>
      <c r="P507" s="165"/>
      <c r="Q507" s="165"/>
      <c r="R507" s="165"/>
      <c r="S507" s="165"/>
      <c r="T507" s="166"/>
      <c r="AT507" s="160" t="s">
        <v>156</v>
      </c>
      <c r="AU507" s="160" t="s">
        <v>84</v>
      </c>
      <c r="AV507" s="13" t="s">
        <v>84</v>
      </c>
      <c r="AW507" s="13" t="s">
        <v>32</v>
      </c>
      <c r="AX507" s="13" t="s">
        <v>76</v>
      </c>
      <c r="AY507" s="160" t="s">
        <v>146</v>
      </c>
    </row>
    <row r="508" spans="2:51" s="13" customFormat="1" ht="22.5">
      <c r="B508" s="158"/>
      <c r="D508" s="159" t="s">
        <v>156</v>
      </c>
      <c r="E508" s="160" t="s">
        <v>1</v>
      </c>
      <c r="F508" s="161" t="s">
        <v>733</v>
      </c>
      <c r="H508" s="162">
        <v>2.826</v>
      </c>
      <c r="I508" s="163"/>
      <c r="L508" s="158"/>
      <c r="M508" s="164"/>
      <c r="N508" s="165"/>
      <c r="O508" s="165"/>
      <c r="P508" s="165"/>
      <c r="Q508" s="165"/>
      <c r="R508" s="165"/>
      <c r="S508" s="165"/>
      <c r="T508" s="166"/>
      <c r="AT508" s="160" t="s">
        <v>156</v>
      </c>
      <c r="AU508" s="160" t="s">
        <v>84</v>
      </c>
      <c r="AV508" s="13" t="s">
        <v>84</v>
      </c>
      <c r="AW508" s="13" t="s">
        <v>32</v>
      </c>
      <c r="AX508" s="13" t="s">
        <v>76</v>
      </c>
      <c r="AY508" s="160" t="s">
        <v>146</v>
      </c>
    </row>
    <row r="509" spans="2:51" s="13" customFormat="1" ht="12">
      <c r="B509" s="158"/>
      <c r="D509" s="159" t="s">
        <v>156</v>
      </c>
      <c r="E509" s="160" t="s">
        <v>1</v>
      </c>
      <c r="F509" s="161" t="s">
        <v>734</v>
      </c>
      <c r="H509" s="162">
        <v>4.784</v>
      </c>
      <c r="I509" s="163"/>
      <c r="L509" s="158"/>
      <c r="M509" s="164"/>
      <c r="N509" s="165"/>
      <c r="O509" s="165"/>
      <c r="P509" s="165"/>
      <c r="Q509" s="165"/>
      <c r="R509" s="165"/>
      <c r="S509" s="165"/>
      <c r="T509" s="166"/>
      <c r="AT509" s="160" t="s">
        <v>156</v>
      </c>
      <c r="AU509" s="160" t="s">
        <v>84</v>
      </c>
      <c r="AV509" s="13" t="s">
        <v>84</v>
      </c>
      <c r="AW509" s="13" t="s">
        <v>32</v>
      </c>
      <c r="AX509" s="13" t="s">
        <v>76</v>
      </c>
      <c r="AY509" s="160" t="s">
        <v>146</v>
      </c>
    </row>
    <row r="510" spans="2:51" s="14" customFormat="1" ht="12">
      <c r="B510" s="167"/>
      <c r="D510" s="159" t="s">
        <v>156</v>
      </c>
      <c r="E510" s="168" t="s">
        <v>88</v>
      </c>
      <c r="F510" s="169" t="s">
        <v>179</v>
      </c>
      <c r="H510" s="170">
        <v>67.912</v>
      </c>
      <c r="I510" s="171"/>
      <c r="L510" s="167"/>
      <c r="M510" s="172"/>
      <c r="N510" s="173"/>
      <c r="O510" s="173"/>
      <c r="P510" s="173"/>
      <c r="Q510" s="173"/>
      <c r="R510" s="173"/>
      <c r="S510" s="173"/>
      <c r="T510" s="174"/>
      <c r="AT510" s="168" t="s">
        <v>156</v>
      </c>
      <c r="AU510" s="168" t="s">
        <v>84</v>
      </c>
      <c r="AV510" s="14" t="s">
        <v>147</v>
      </c>
      <c r="AW510" s="14" t="s">
        <v>32</v>
      </c>
      <c r="AX510" s="14" t="s">
        <v>8</v>
      </c>
      <c r="AY510" s="168" t="s">
        <v>146</v>
      </c>
    </row>
    <row r="511" spans="1:65" s="2" customFormat="1" ht="24.2" customHeight="1">
      <c r="A511" s="32"/>
      <c r="B511" s="144"/>
      <c r="C511" s="175" t="s">
        <v>735</v>
      </c>
      <c r="D511" s="175" t="s">
        <v>235</v>
      </c>
      <c r="E511" s="176" t="s">
        <v>665</v>
      </c>
      <c r="F511" s="177" t="s">
        <v>666</v>
      </c>
      <c r="G511" s="178" t="s">
        <v>152</v>
      </c>
      <c r="H511" s="179">
        <v>78.099</v>
      </c>
      <c r="I511" s="180">
        <v>650</v>
      </c>
      <c r="J511" s="181">
        <f>ROUND(I511*H511,0)</f>
        <v>50764</v>
      </c>
      <c r="K511" s="177" t="s">
        <v>153</v>
      </c>
      <c r="L511" s="182"/>
      <c r="M511" s="183" t="s">
        <v>1</v>
      </c>
      <c r="N511" s="184" t="s">
        <v>41</v>
      </c>
      <c r="O511" s="58"/>
      <c r="P511" s="154">
        <f>O511*H511</f>
        <v>0</v>
      </c>
      <c r="Q511" s="154">
        <v>0.023</v>
      </c>
      <c r="R511" s="154">
        <f>Q511*H511</f>
        <v>1.7962770000000001</v>
      </c>
      <c r="S511" s="154">
        <v>0</v>
      </c>
      <c r="T511" s="155">
        <f>S511*H511</f>
        <v>0</v>
      </c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R511" s="156" t="s">
        <v>238</v>
      </c>
      <c r="AT511" s="156" t="s">
        <v>235</v>
      </c>
      <c r="AU511" s="156" t="s">
        <v>84</v>
      </c>
      <c r="AY511" s="17" t="s">
        <v>146</v>
      </c>
      <c r="BE511" s="157">
        <f>IF(N511="základní",J511,0)</f>
        <v>50764</v>
      </c>
      <c r="BF511" s="157">
        <f>IF(N511="snížená",J511,0)</f>
        <v>0</v>
      </c>
      <c r="BG511" s="157">
        <f>IF(N511="zákl. přenesená",J511,0)</f>
        <v>0</v>
      </c>
      <c r="BH511" s="157">
        <f>IF(N511="sníž. přenesená",J511,0)</f>
        <v>0</v>
      </c>
      <c r="BI511" s="157">
        <f>IF(N511="nulová",J511,0)</f>
        <v>0</v>
      </c>
      <c r="BJ511" s="17" t="s">
        <v>8</v>
      </c>
      <c r="BK511" s="157">
        <f>ROUND(I511*H511,0)</f>
        <v>50764</v>
      </c>
      <c r="BL511" s="17" t="s">
        <v>186</v>
      </c>
      <c r="BM511" s="156" t="s">
        <v>736</v>
      </c>
    </row>
    <row r="512" spans="2:51" s="13" customFormat="1" ht="12">
      <c r="B512" s="158"/>
      <c r="D512" s="159" t="s">
        <v>156</v>
      </c>
      <c r="E512" s="160" t="s">
        <v>1</v>
      </c>
      <c r="F512" s="161" t="s">
        <v>737</v>
      </c>
      <c r="H512" s="162">
        <v>78.099</v>
      </c>
      <c r="I512" s="163"/>
      <c r="L512" s="158"/>
      <c r="M512" s="164"/>
      <c r="N512" s="165"/>
      <c r="O512" s="165"/>
      <c r="P512" s="165"/>
      <c r="Q512" s="165"/>
      <c r="R512" s="165"/>
      <c r="S512" s="165"/>
      <c r="T512" s="166"/>
      <c r="AT512" s="160" t="s">
        <v>156</v>
      </c>
      <c r="AU512" s="160" t="s">
        <v>84</v>
      </c>
      <c r="AV512" s="13" t="s">
        <v>84</v>
      </c>
      <c r="AW512" s="13" t="s">
        <v>32</v>
      </c>
      <c r="AX512" s="13" t="s">
        <v>76</v>
      </c>
      <c r="AY512" s="160" t="s">
        <v>146</v>
      </c>
    </row>
    <row r="513" spans="2:51" s="15" customFormat="1" ht="12">
      <c r="B513" s="185"/>
      <c r="D513" s="159" t="s">
        <v>156</v>
      </c>
      <c r="E513" s="186" t="s">
        <v>1</v>
      </c>
      <c r="F513" s="187" t="s">
        <v>390</v>
      </c>
      <c r="H513" s="188">
        <v>78.099</v>
      </c>
      <c r="I513" s="189"/>
      <c r="L513" s="185"/>
      <c r="M513" s="190"/>
      <c r="N513" s="191"/>
      <c r="O513" s="191"/>
      <c r="P513" s="191"/>
      <c r="Q513" s="191"/>
      <c r="R513" s="191"/>
      <c r="S513" s="191"/>
      <c r="T513" s="192"/>
      <c r="AT513" s="186" t="s">
        <v>156</v>
      </c>
      <c r="AU513" s="186" t="s">
        <v>84</v>
      </c>
      <c r="AV513" s="15" t="s">
        <v>154</v>
      </c>
      <c r="AW513" s="15" t="s">
        <v>32</v>
      </c>
      <c r="AX513" s="15" t="s">
        <v>8</v>
      </c>
      <c r="AY513" s="186" t="s">
        <v>146</v>
      </c>
    </row>
    <row r="514" spans="1:65" s="2" customFormat="1" ht="16.5" customHeight="1">
      <c r="A514" s="32"/>
      <c r="B514" s="144"/>
      <c r="C514" s="145" t="s">
        <v>738</v>
      </c>
      <c r="D514" s="145" t="s">
        <v>149</v>
      </c>
      <c r="E514" s="146" t="s">
        <v>739</v>
      </c>
      <c r="F514" s="147" t="s">
        <v>740</v>
      </c>
      <c r="G514" s="148" t="s">
        <v>259</v>
      </c>
      <c r="H514" s="149">
        <v>6</v>
      </c>
      <c r="I514" s="150">
        <v>224</v>
      </c>
      <c r="J514" s="151">
        <f>ROUND(I514*H514,0)</f>
        <v>1344</v>
      </c>
      <c r="K514" s="147" t="s">
        <v>153</v>
      </c>
      <c r="L514" s="33"/>
      <c r="M514" s="152" t="s">
        <v>1</v>
      </c>
      <c r="N514" s="153" t="s">
        <v>41</v>
      </c>
      <c r="O514" s="58"/>
      <c r="P514" s="154">
        <f>O514*H514</f>
        <v>0</v>
      </c>
      <c r="Q514" s="154">
        <v>0.0002</v>
      </c>
      <c r="R514" s="154">
        <f>Q514*H514</f>
        <v>0.0012000000000000001</v>
      </c>
      <c r="S514" s="154">
        <v>0</v>
      </c>
      <c r="T514" s="155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56" t="s">
        <v>186</v>
      </c>
      <c r="AT514" s="156" t="s">
        <v>149</v>
      </c>
      <c r="AU514" s="156" t="s">
        <v>84</v>
      </c>
      <c r="AY514" s="17" t="s">
        <v>146</v>
      </c>
      <c r="BE514" s="157">
        <f>IF(N514="základní",J514,0)</f>
        <v>1344</v>
      </c>
      <c r="BF514" s="157">
        <f>IF(N514="snížená",J514,0)</f>
        <v>0</v>
      </c>
      <c r="BG514" s="157">
        <f>IF(N514="zákl. přenesená",J514,0)</f>
        <v>0</v>
      </c>
      <c r="BH514" s="157">
        <f>IF(N514="sníž. přenesená",J514,0)</f>
        <v>0</v>
      </c>
      <c r="BI514" s="157">
        <f>IF(N514="nulová",J514,0)</f>
        <v>0</v>
      </c>
      <c r="BJ514" s="17" t="s">
        <v>8</v>
      </c>
      <c r="BK514" s="157">
        <f>ROUND(I514*H514,0)</f>
        <v>1344</v>
      </c>
      <c r="BL514" s="17" t="s">
        <v>186</v>
      </c>
      <c r="BM514" s="156" t="s">
        <v>741</v>
      </c>
    </row>
    <row r="515" spans="1:65" s="2" customFormat="1" ht="16.5" customHeight="1">
      <c r="A515" s="32"/>
      <c r="B515" s="144"/>
      <c r="C515" s="175" t="s">
        <v>742</v>
      </c>
      <c r="D515" s="175" t="s">
        <v>235</v>
      </c>
      <c r="E515" s="176" t="s">
        <v>743</v>
      </c>
      <c r="F515" s="177" t="s">
        <v>744</v>
      </c>
      <c r="G515" s="178" t="s">
        <v>259</v>
      </c>
      <c r="H515" s="179">
        <v>6</v>
      </c>
      <c r="I515" s="180">
        <v>782</v>
      </c>
      <c r="J515" s="181">
        <f>ROUND(I515*H515,0)</f>
        <v>4692</v>
      </c>
      <c r="K515" s="177" t="s">
        <v>153</v>
      </c>
      <c r="L515" s="182"/>
      <c r="M515" s="183" t="s">
        <v>1</v>
      </c>
      <c r="N515" s="184" t="s">
        <v>41</v>
      </c>
      <c r="O515" s="58"/>
      <c r="P515" s="154">
        <f>O515*H515</f>
        <v>0</v>
      </c>
      <c r="Q515" s="154">
        <v>0.00106</v>
      </c>
      <c r="R515" s="154">
        <f>Q515*H515</f>
        <v>0.006359999999999999</v>
      </c>
      <c r="S515" s="154">
        <v>0</v>
      </c>
      <c r="T515" s="155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56" t="s">
        <v>238</v>
      </c>
      <c r="AT515" s="156" t="s">
        <v>235</v>
      </c>
      <c r="AU515" s="156" t="s">
        <v>84</v>
      </c>
      <c r="AY515" s="17" t="s">
        <v>146</v>
      </c>
      <c r="BE515" s="157">
        <f>IF(N515="základní",J515,0)</f>
        <v>4692</v>
      </c>
      <c r="BF515" s="157">
        <f>IF(N515="snížená",J515,0)</f>
        <v>0</v>
      </c>
      <c r="BG515" s="157">
        <f>IF(N515="zákl. přenesená",J515,0)</f>
        <v>0</v>
      </c>
      <c r="BH515" s="157">
        <f>IF(N515="sníž. přenesená",J515,0)</f>
        <v>0</v>
      </c>
      <c r="BI515" s="157">
        <f>IF(N515="nulová",J515,0)</f>
        <v>0</v>
      </c>
      <c r="BJ515" s="17" t="s">
        <v>8</v>
      </c>
      <c r="BK515" s="157">
        <f>ROUND(I515*H515,0)</f>
        <v>4692</v>
      </c>
      <c r="BL515" s="17" t="s">
        <v>186</v>
      </c>
      <c r="BM515" s="156" t="s">
        <v>745</v>
      </c>
    </row>
    <row r="516" spans="1:65" s="2" customFormat="1" ht="21.75" customHeight="1">
      <c r="A516" s="32"/>
      <c r="B516" s="144"/>
      <c r="C516" s="145" t="s">
        <v>746</v>
      </c>
      <c r="D516" s="145" t="s">
        <v>149</v>
      </c>
      <c r="E516" s="146" t="s">
        <v>747</v>
      </c>
      <c r="F516" s="147" t="s">
        <v>748</v>
      </c>
      <c r="G516" s="148" t="s">
        <v>229</v>
      </c>
      <c r="H516" s="149">
        <v>10.4</v>
      </c>
      <c r="I516" s="150">
        <v>201</v>
      </c>
      <c r="J516" s="151">
        <f>ROUND(I516*H516,0)</f>
        <v>2090</v>
      </c>
      <c r="K516" s="147" t="s">
        <v>153</v>
      </c>
      <c r="L516" s="33"/>
      <c r="M516" s="152" t="s">
        <v>1</v>
      </c>
      <c r="N516" s="153" t="s">
        <v>41</v>
      </c>
      <c r="O516" s="58"/>
      <c r="P516" s="154">
        <f>O516*H516</f>
        <v>0</v>
      </c>
      <c r="Q516" s="154">
        <v>0.00055</v>
      </c>
      <c r="R516" s="154">
        <f>Q516*H516</f>
        <v>0.00572</v>
      </c>
      <c r="S516" s="154">
        <v>0</v>
      </c>
      <c r="T516" s="155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56" t="s">
        <v>186</v>
      </c>
      <c r="AT516" s="156" t="s">
        <v>149</v>
      </c>
      <c r="AU516" s="156" t="s">
        <v>84</v>
      </c>
      <c r="AY516" s="17" t="s">
        <v>146</v>
      </c>
      <c r="BE516" s="157">
        <f>IF(N516="základní",J516,0)</f>
        <v>2090</v>
      </c>
      <c r="BF516" s="157">
        <f>IF(N516="snížená",J516,0)</f>
        <v>0</v>
      </c>
      <c r="BG516" s="157">
        <f>IF(N516="zákl. přenesená",J516,0)</f>
        <v>0</v>
      </c>
      <c r="BH516" s="157">
        <f>IF(N516="sníž. přenesená",J516,0)</f>
        <v>0</v>
      </c>
      <c r="BI516" s="157">
        <f>IF(N516="nulová",J516,0)</f>
        <v>0</v>
      </c>
      <c r="BJ516" s="17" t="s">
        <v>8</v>
      </c>
      <c r="BK516" s="157">
        <f>ROUND(I516*H516,0)</f>
        <v>2090</v>
      </c>
      <c r="BL516" s="17" t="s">
        <v>186</v>
      </c>
      <c r="BM516" s="156" t="s">
        <v>749</v>
      </c>
    </row>
    <row r="517" spans="2:51" s="13" customFormat="1" ht="12">
      <c r="B517" s="158"/>
      <c r="D517" s="159" t="s">
        <v>156</v>
      </c>
      <c r="E517" s="160" t="s">
        <v>1</v>
      </c>
      <c r="F517" s="161" t="s">
        <v>750</v>
      </c>
      <c r="H517" s="162">
        <v>2.6</v>
      </c>
      <c r="I517" s="163"/>
      <c r="L517" s="158"/>
      <c r="M517" s="164"/>
      <c r="N517" s="165"/>
      <c r="O517" s="165"/>
      <c r="P517" s="165"/>
      <c r="Q517" s="165"/>
      <c r="R517" s="165"/>
      <c r="S517" s="165"/>
      <c r="T517" s="166"/>
      <c r="AT517" s="160" t="s">
        <v>156</v>
      </c>
      <c r="AU517" s="160" t="s">
        <v>84</v>
      </c>
      <c r="AV517" s="13" t="s">
        <v>84</v>
      </c>
      <c r="AW517" s="13" t="s">
        <v>32</v>
      </c>
      <c r="AX517" s="13" t="s">
        <v>76</v>
      </c>
      <c r="AY517" s="160" t="s">
        <v>146</v>
      </c>
    </row>
    <row r="518" spans="2:51" s="13" customFormat="1" ht="12">
      <c r="B518" s="158"/>
      <c r="D518" s="159" t="s">
        <v>156</v>
      </c>
      <c r="E518" s="160" t="s">
        <v>1</v>
      </c>
      <c r="F518" s="161" t="s">
        <v>751</v>
      </c>
      <c r="H518" s="162">
        <v>2.6</v>
      </c>
      <c r="I518" s="163"/>
      <c r="L518" s="158"/>
      <c r="M518" s="164"/>
      <c r="N518" s="165"/>
      <c r="O518" s="165"/>
      <c r="P518" s="165"/>
      <c r="Q518" s="165"/>
      <c r="R518" s="165"/>
      <c r="S518" s="165"/>
      <c r="T518" s="166"/>
      <c r="AT518" s="160" t="s">
        <v>156</v>
      </c>
      <c r="AU518" s="160" t="s">
        <v>84</v>
      </c>
      <c r="AV518" s="13" t="s">
        <v>84</v>
      </c>
      <c r="AW518" s="13" t="s">
        <v>32</v>
      </c>
      <c r="AX518" s="13" t="s">
        <v>76</v>
      </c>
      <c r="AY518" s="160" t="s">
        <v>146</v>
      </c>
    </row>
    <row r="519" spans="2:51" s="13" customFormat="1" ht="12">
      <c r="B519" s="158"/>
      <c r="D519" s="159" t="s">
        <v>156</v>
      </c>
      <c r="E519" s="160" t="s">
        <v>1</v>
      </c>
      <c r="F519" s="161" t="s">
        <v>752</v>
      </c>
      <c r="H519" s="162">
        <v>2.6</v>
      </c>
      <c r="I519" s="163"/>
      <c r="L519" s="158"/>
      <c r="M519" s="164"/>
      <c r="N519" s="165"/>
      <c r="O519" s="165"/>
      <c r="P519" s="165"/>
      <c r="Q519" s="165"/>
      <c r="R519" s="165"/>
      <c r="S519" s="165"/>
      <c r="T519" s="166"/>
      <c r="AT519" s="160" t="s">
        <v>156</v>
      </c>
      <c r="AU519" s="160" t="s">
        <v>84</v>
      </c>
      <c r="AV519" s="13" t="s">
        <v>84</v>
      </c>
      <c r="AW519" s="13" t="s">
        <v>32</v>
      </c>
      <c r="AX519" s="13" t="s">
        <v>76</v>
      </c>
      <c r="AY519" s="160" t="s">
        <v>146</v>
      </c>
    </row>
    <row r="520" spans="2:51" s="13" customFormat="1" ht="12">
      <c r="B520" s="158"/>
      <c r="D520" s="159" t="s">
        <v>156</v>
      </c>
      <c r="E520" s="160" t="s">
        <v>1</v>
      </c>
      <c r="F520" s="161" t="s">
        <v>753</v>
      </c>
      <c r="H520" s="162">
        <v>2.6</v>
      </c>
      <c r="I520" s="163"/>
      <c r="L520" s="158"/>
      <c r="M520" s="164"/>
      <c r="N520" s="165"/>
      <c r="O520" s="165"/>
      <c r="P520" s="165"/>
      <c r="Q520" s="165"/>
      <c r="R520" s="165"/>
      <c r="S520" s="165"/>
      <c r="T520" s="166"/>
      <c r="AT520" s="160" t="s">
        <v>156</v>
      </c>
      <c r="AU520" s="160" t="s">
        <v>84</v>
      </c>
      <c r="AV520" s="13" t="s">
        <v>84</v>
      </c>
      <c r="AW520" s="13" t="s">
        <v>32</v>
      </c>
      <c r="AX520" s="13" t="s">
        <v>76</v>
      </c>
      <c r="AY520" s="160" t="s">
        <v>146</v>
      </c>
    </row>
    <row r="521" spans="2:51" s="14" customFormat="1" ht="12">
      <c r="B521" s="167"/>
      <c r="D521" s="159" t="s">
        <v>156</v>
      </c>
      <c r="E521" s="168" t="s">
        <v>1</v>
      </c>
      <c r="F521" s="169" t="s">
        <v>179</v>
      </c>
      <c r="H521" s="170">
        <v>10.4</v>
      </c>
      <c r="I521" s="171"/>
      <c r="L521" s="167"/>
      <c r="M521" s="172"/>
      <c r="N521" s="173"/>
      <c r="O521" s="173"/>
      <c r="P521" s="173"/>
      <c r="Q521" s="173"/>
      <c r="R521" s="173"/>
      <c r="S521" s="173"/>
      <c r="T521" s="174"/>
      <c r="AT521" s="168" t="s">
        <v>156</v>
      </c>
      <c r="AU521" s="168" t="s">
        <v>84</v>
      </c>
      <c r="AV521" s="14" t="s">
        <v>147</v>
      </c>
      <c r="AW521" s="14" t="s">
        <v>32</v>
      </c>
      <c r="AX521" s="14" t="s">
        <v>8</v>
      </c>
      <c r="AY521" s="168" t="s">
        <v>146</v>
      </c>
    </row>
    <row r="522" spans="1:65" s="2" customFormat="1" ht="16.5" customHeight="1">
      <c r="A522" s="32"/>
      <c r="B522" s="144"/>
      <c r="C522" s="145" t="s">
        <v>754</v>
      </c>
      <c r="D522" s="145" t="s">
        <v>149</v>
      </c>
      <c r="E522" s="146" t="s">
        <v>755</v>
      </c>
      <c r="F522" s="147" t="s">
        <v>756</v>
      </c>
      <c r="G522" s="148" t="s">
        <v>259</v>
      </c>
      <c r="H522" s="149">
        <v>92</v>
      </c>
      <c r="I522" s="150">
        <v>78</v>
      </c>
      <c r="J522" s="151">
        <f>ROUND(I522*H522,0)</f>
        <v>7176</v>
      </c>
      <c r="K522" s="147" t="s">
        <v>153</v>
      </c>
      <c r="L522" s="33"/>
      <c r="M522" s="152" t="s">
        <v>1</v>
      </c>
      <c r="N522" s="153" t="s">
        <v>41</v>
      </c>
      <c r="O522" s="58"/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56" t="s">
        <v>186</v>
      </c>
      <c r="AT522" s="156" t="s">
        <v>149</v>
      </c>
      <c r="AU522" s="156" t="s">
        <v>84</v>
      </c>
      <c r="AY522" s="17" t="s">
        <v>146</v>
      </c>
      <c r="BE522" s="157">
        <f>IF(N522="základní",J522,0)</f>
        <v>7176</v>
      </c>
      <c r="BF522" s="157">
        <f>IF(N522="snížená",J522,0)</f>
        <v>0</v>
      </c>
      <c r="BG522" s="157">
        <f>IF(N522="zákl. přenesená",J522,0)</f>
        <v>0</v>
      </c>
      <c r="BH522" s="157">
        <f>IF(N522="sníž. přenesená",J522,0)</f>
        <v>0</v>
      </c>
      <c r="BI522" s="157">
        <f>IF(N522="nulová",J522,0)</f>
        <v>0</v>
      </c>
      <c r="BJ522" s="17" t="s">
        <v>8</v>
      </c>
      <c r="BK522" s="157">
        <f>ROUND(I522*H522,0)</f>
        <v>7176</v>
      </c>
      <c r="BL522" s="17" t="s">
        <v>186</v>
      </c>
      <c r="BM522" s="156" t="s">
        <v>757</v>
      </c>
    </row>
    <row r="523" spans="1:65" s="2" customFormat="1" ht="24.2" customHeight="1">
      <c r="A523" s="32"/>
      <c r="B523" s="144"/>
      <c r="C523" s="145" t="s">
        <v>758</v>
      </c>
      <c r="D523" s="145" t="s">
        <v>149</v>
      </c>
      <c r="E523" s="146" t="s">
        <v>759</v>
      </c>
      <c r="F523" s="147" t="s">
        <v>760</v>
      </c>
      <c r="G523" s="148" t="s">
        <v>192</v>
      </c>
      <c r="H523" s="149">
        <v>8.457</v>
      </c>
      <c r="I523" s="150">
        <v>500</v>
      </c>
      <c r="J523" s="151">
        <f>ROUND(I523*H523,0)</f>
        <v>4229</v>
      </c>
      <c r="K523" s="147" t="s">
        <v>153</v>
      </c>
      <c r="L523" s="33"/>
      <c r="M523" s="152" t="s">
        <v>1</v>
      </c>
      <c r="N523" s="153" t="s">
        <v>41</v>
      </c>
      <c r="O523" s="58"/>
      <c r="P523" s="154">
        <f>O523*H523</f>
        <v>0</v>
      </c>
      <c r="Q523" s="154">
        <v>0</v>
      </c>
      <c r="R523" s="154">
        <f>Q523*H523</f>
        <v>0</v>
      </c>
      <c r="S523" s="154">
        <v>0</v>
      </c>
      <c r="T523" s="155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56" t="s">
        <v>186</v>
      </c>
      <c r="AT523" s="156" t="s">
        <v>149</v>
      </c>
      <c r="AU523" s="156" t="s">
        <v>84</v>
      </c>
      <c r="AY523" s="17" t="s">
        <v>146</v>
      </c>
      <c r="BE523" s="157">
        <f>IF(N523="základní",J523,0)</f>
        <v>4229</v>
      </c>
      <c r="BF523" s="157">
        <f>IF(N523="snížená",J523,0)</f>
        <v>0</v>
      </c>
      <c r="BG523" s="157">
        <f>IF(N523="zákl. přenesená",J523,0)</f>
        <v>0</v>
      </c>
      <c r="BH523" s="157">
        <f>IF(N523="sníž. přenesená",J523,0)</f>
        <v>0</v>
      </c>
      <c r="BI523" s="157">
        <f>IF(N523="nulová",J523,0)</f>
        <v>0</v>
      </c>
      <c r="BJ523" s="17" t="s">
        <v>8</v>
      </c>
      <c r="BK523" s="157">
        <f>ROUND(I523*H523,0)</f>
        <v>4229</v>
      </c>
      <c r="BL523" s="17" t="s">
        <v>186</v>
      </c>
      <c r="BM523" s="156" t="s">
        <v>761</v>
      </c>
    </row>
    <row r="524" spans="1:65" s="2" customFormat="1" ht="24.2" customHeight="1">
      <c r="A524" s="32"/>
      <c r="B524" s="144"/>
      <c r="C524" s="145" t="s">
        <v>490</v>
      </c>
      <c r="D524" s="145" t="s">
        <v>149</v>
      </c>
      <c r="E524" s="146" t="s">
        <v>762</v>
      </c>
      <c r="F524" s="147" t="s">
        <v>763</v>
      </c>
      <c r="G524" s="148" t="s">
        <v>192</v>
      </c>
      <c r="H524" s="149">
        <v>8.457</v>
      </c>
      <c r="I524" s="150">
        <v>500</v>
      </c>
      <c r="J524" s="151">
        <f>ROUND(I524*H524,0)</f>
        <v>4229</v>
      </c>
      <c r="K524" s="147" t="s">
        <v>153</v>
      </c>
      <c r="L524" s="33"/>
      <c r="M524" s="152" t="s">
        <v>1</v>
      </c>
      <c r="N524" s="153" t="s">
        <v>41</v>
      </c>
      <c r="O524" s="58"/>
      <c r="P524" s="154">
        <f>O524*H524</f>
        <v>0</v>
      </c>
      <c r="Q524" s="154">
        <v>0</v>
      </c>
      <c r="R524" s="154">
        <f>Q524*H524</f>
        <v>0</v>
      </c>
      <c r="S524" s="154">
        <v>0</v>
      </c>
      <c r="T524" s="155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6" t="s">
        <v>186</v>
      </c>
      <c r="AT524" s="156" t="s">
        <v>149</v>
      </c>
      <c r="AU524" s="156" t="s">
        <v>84</v>
      </c>
      <c r="AY524" s="17" t="s">
        <v>146</v>
      </c>
      <c r="BE524" s="157">
        <f>IF(N524="základní",J524,0)</f>
        <v>4229</v>
      </c>
      <c r="BF524" s="157">
        <f>IF(N524="snížená",J524,0)</f>
        <v>0</v>
      </c>
      <c r="BG524" s="157">
        <f>IF(N524="zákl. přenesená",J524,0)</f>
        <v>0</v>
      </c>
      <c r="BH524" s="157">
        <f>IF(N524="sníž. přenesená",J524,0)</f>
        <v>0</v>
      </c>
      <c r="BI524" s="157">
        <f>IF(N524="nulová",J524,0)</f>
        <v>0</v>
      </c>
      <c r="BJ524" s="17" t="s">
        <v>8</v>
      </c>
      <c r="BK524" s="157">
        <f>ROUND(I524*H524,0)</f>
        <v>4229</v>
      </c>
      <c r="BL524" s="17" t="s">
        <v>186</v>
      </c>
      <c r="BM524" s="156" t="s">
        <v>764</v>
      </c>
    </row>
    <row r="525" spans="2:63" s="12" customFormat="1" ht="22.9" customHeight="1">
      <c r="B525" s="131"/>
      <c r="D525" s="132" t="s">
        <v>75</v>
      </c>
      <c r="E525" s="142" t="s">
        <v>765</v>
      </c>
      <c r="F525" s="142" t="s">
        <v>766</v>
      </c>
      <c r="I525" s="134"/>
      <c r="J525" s="143">
        <f>BK525</f>
        <v>46939</v>
      </c>
      <c r="L525" s="131"/>
      <c r="M525" s="136"/>
      <c r="N525" s="137"/>
      <c r="O525" s="137"/>
      <c r="P525" s="138">
        <f>SUM(P526:P537)</f>
        <v>0</v>
      </c>
      <c r="Q525" s="137"/>
      <c r="R525" s="138">
        <f>SUM(R526:R537)</f>
        <v>0.05530911999999999</v>
      </c>
      <c r="S525" s="137"/>
      <c r="T525" s="139">
        <f>SUM(T526:T537)</f>
        <v>0</v>
      </c>
      <c r="AR525" s="132" t="s">
        <v>84</v>
      </c>
      <c r="AT525" s="140" t="s">
        <v>75</v>
      </c>
      <c r="AU525" s="140" t="s">
        <v>8</v>
      </c>
      <c r="AY525" s="132" t="s">
        <v>146</v>
      </c>
      <c r="BK525" s="141">
        <f>SUM(BK526:BK537)</f>
        <v>46939</v>
      </c>
    </row>
    <row r="526" spans="1:65" s="2" customFormat="1" ht="21.75" customHeight="1">
      <c r="A526" s="32"/>
      <c r="B526" s="144"/>
      <c r="C526" s="145" t="s">
        <v>767</v>
      </c>
      <c r="D526" s="145" t="s">
        <v>149</v>
      </c>
      <c r="E526" s="146" t="s">
        <v>768</v>
      </c>
      <c r="F526" s="147" t="s">
        <v>769</v>
      </c>
      <c r="G526" s="148" t="s">
        <v>152</v>
      </c>
      <c r="H526" s="149">
        <v>98.24</v>
      </c>
      <c r="I526" s="150">
        <v>150</v>
      </c>
      <c r="J526" s="151">
        <f>ROUND(I526*H526,0)</f>
        <v>14736</v>
      </c>
      <c r="K526" s="147" t="s">
        <v>1</v>
      </c>
      <c r="L526" s="33"/>
      <c r="M526" s="152" t="s">
        <v>1</v>
      </c>
      <c r="N526" s="153" t="s">
        <v>41</v>
      </c>
      <c r="O526" s="58"/>
      <c r="P526" s="154">
        <f>O526*H526</f>
        <v>0</v>
      </c>
      <c r="Q526" s="154">
        <v>0.000255</v>
      </c>
      <c r="R526" s="154">
        <f>Q526*H526</f>
        <v>0.0250512</v>
      </c>
      <c r="S526" s="154">
        <v>0</v>
      </c>
      <c r="T526" s="155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56" t="s">
        <v>186</v>
      </c>
      <c r="AT526" s="156" t="s">
        <v>149</v>
      </c>
      <c r="AU526" s="156" t="s">
        <v>84</v>
      </c>
      <c r="AY526" s="17" t="s">
        <v>146</v>
      </c>
      <c r="BE526" s="157">
        <f>IF(N526="základní",J526,0)</f>
        <v>14736</v>
      </c>
      <c r="BF526" s="157">
        <f>IF(N526="snížená",J526,0)</f>
        <v>0</v>
      </c>
      <c r="BG526" s="157">
        <f>IF(N526="zákl. přenesená",J526,0)</f>
        <v>0</v>
      </c>
      <c r="BH526" s="157">
        <f>IF(N526="sníž. přenesená",J526,0)</f>
        <v>0</v>
      </c>
      <c r="BI526" s="157">
        <f>IF(N526="nulová",J526,0)</f>
        <v>0</v>
      </c>
      <c r="BJ526" s="17" t="s">
        <v>8</v>
      </c>
      <c r="BK526" s="157">
        <f>ROUND(I526*H526,0)</f>
        <v>14736</v>
      </c>
      <c r="BL526" s="17" t="s">
        <v>186</v>
      </c>
      <c r="BM526" s="156" t="s">
        <v>770</v>
      </c>
    </row>
    <row r="527" spans="2:51" s="13" customFormat="1" ht="12">
      <c r="B527" s="158"/>
      <c r="D527" s="159" t="s">
        <v>156</v>
      </c>
      <c r="E527" s="160" t="s">
        <v>1</v>
      </c>
      <c r="F527" s="161" t="s">
        <v>771</v>
      </c>
      <c r="H527" s="162">
        <v>29.72</v>
      </c>
      <c r="I527" s="163"/>
      <c r="L527" s="158"/>
      <c r="M527" s="164"/>
      <c r="N527" s="165"/>
      <c r="O527" s="165"/>
      <c r="P527" s="165"/>
      <c r="Q527" s="165"/>
      <c r="R527" s="165"/>
      <c r="S527" s="165"/>
      <c r="T527" s="166"/>
      <c r="AT527" s="160" t="s">
        <v>156</v>
      </c>
      <c r="AU527" s="160" t="s">
        <v>84</v>
      </c>
      <c r="AV527" s="13" t="s">
        <v>84</v>
      </c>
      <c r="AW527" s="13" t="s">
        <v>32</v>
      </c>
      <c r="AX527" s="13" t="s">
        <v>76</v>
      </c>
      <c r="AY527" s="160" t="s">
        <v>146</v>
      </c>
    </row>
    <row r="528" spans="2:51" s="13" customFormat="1" ht="12">
      <c r="B528" s="158"/>
      <c r="D528" s="159" t="s">
        <v>156</v>
      </c>
      <c r="E528" s="160" t="s">
        <v>1</v>
      </c>
      <c r="F528" s="161" t="s">
        <v>772</v>
      </c>
      <c r="H528" s="162">
        <v>28.72</v>
      </c>
      <c r="I528" s="163"/>
      <c r="L528" s="158"/>
      <c r="M528" s="164"/>
      <c r="N528" s="165"/>
      <c r="O528" s="165"/>
      <c r="P528" s="165"/>
      <c r="Q528" s="165"/>
      <c r="R528" s="165"/>
      <c r="S528" s="165"/>
      <c r="T528" s="166"/>
      <c r="AT528" s="160" t="s">
        <v>156</v>
      </c>
      <c r="AU528" s="160" t="s">
        <v>84</v>
      </c>
      <c r="AV528" s="13" t="s">
        <v>84</v>
      </c>
      <c r="AW528" s="13" t="s">
        <v>32</v>
      </c>
      <c r="AX528" s="13" t="s">
        <v>76</v>
      </c>
      <c r="AY528" s="160" t="s">
        <v>146</v>
      </c>
    </row>
    <row r="529" spans="2:51" s="13" customFormat="1" ht="12">
      <c r="B529" s="158"/>
      <c r="D529" s="159" t="s">
        <v>156</v>
      </c>
      <c r="E529" s="160" t="s">
        <v>1</v>
      </c>
      <c r="F529" s="161" t="s">
        <v>773</v>
      </c>
      <c r="H529" s="162">
        <v>8.6</v>
      </c>
      <c r="I529" s="163"/>
      <c r="L529" s="158"/>
      <c r="M529" s="164"/>
      <c r="N529" s="165"/>
      <c r="O529" s="165"/>
      <c r="P529" s="165"/>
      <c r="Q529" s="165"/>
      <c r="R529" s="165"/>
      <c r="S529" s="165"/>
      <c r="T529" s="166"/>
      <c r="AT529" s="160" t="s">
        <v>156</v>
      </c>
      <c r="AU529" s="160" t="s">
        <v>84</v>
      </c>
      <c r="AV529" s="13" t="s">
        <v>84</v>
      </c>
      <c r="AW529" s="13" t="s">
        <v>32</v>
      </c>
      <c r="AX529" s="13" t="s">
        <v>76</v>
      </c>
      <c r="AY529" s="160" t="s">
        <v>146</v>
      </c>
    </row>
    <row r="530" spans="2:51" s="14" customFormat="1" ht="12">
      <c r="B530" s="167"/>
      <c r="D530" s="159" t="s">
        <v>156</v>
      </c>
      <c r="E530" s="168" t="s">
        <v>1</v>
      </c>
      <c r="F530" s="169" t="s">
        <v>774</v>
      </c>
      <c r="H530" s="170">
        <v>67.03999999999999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8" t="s">
        <v>156</v>
      </c>
      <c r="AU530" s="168" t="s">
        <v>84</v>
      </c>
      <c r="AV530" s="14" t="s">
        <v>147</v>
      </c>
      <c r="AW530" s="14" t="s">
        <v>32</v>
      </c>
      <c r="AX530" s="14" t="s">
        <v>76</v>
      </c>
      <c r="AY530" s="168" t="s">
        <v>146</v>
      </c>
    </row>
    <row r="531" spans="2:51" s="13" customFormat="1" ht="12">
      <c r="B531" s="158"/>
      <c r="D531" s="159" t="s">
        <v>156</v>
      </c>
      <c r="E531" s="160" t="s">
        <v>1</v>
      </c>
      <c r="F531" s="161" t="s">
        <v>775</v>
      </c>
      <c r="H531" s="162">
        <v>11.2</v>
      </c>
      <c r="I531" s="163"/>
      <c r="L531" s="158"/>
      <c r="M531" s="164"/>
      <c r="N531" s="165"/>
      <c r="O531" s="165"/>
      <c r="P531" s="165"/>
      <c r="Q531" s="165"/>
      <c r="R531" s="165"/>
      <c r="S531" s="165"/>
      <c r="T531" s="166"/>
      <c r="AT531" s="160" t="s">
        <v>156</v>
      </c>
      <c r="AU531" s="160" t="s">
        <v>84</v>
      </c>
      <c r="AV531" s="13" t="s">
        <v>84</v>
      </c>
      <c r="AW531" s="13" t="s">
        <v>32</v>
      </c>
      <c r="AX531" s="13" t="s">
        <v>76</v>
      </c>
      <c r="AY531" s="160" t="s">
        <v>146</v>
      </c>
    </row>
    <row r="532" spans="2:51" s="13" customFormat="1" ht="12">
      <c r="B532" s="158"/>
      <c r="D532" s="159" t="s">
        <v>156</v>
      </c>
      <c r="E532" s="160" t="s">
        <v>1</v>
      </c>
      <c r="F532" s="161" t="s">
        <v>776</v>
      </c>
      <c r="H532" s="162">
        <v>12.8</v>
      </c>
      <c r="I532" s="163"/>
      <c r="L532" s="158"/>
      <c r="M532" s="164"/>
      <c r="N532" s="165"/>
      <c r="O532" s="165"/>
      <c r="P532" s="165"/>
      <c r="Q532" s="165"/>
      <c r="R532" s="165"/>
      <c r="S532" s="165"/>
      <c r="T532" s="166"/>
      <c r="AT532" s="160" t="s">
        <v>156</v>
      </c>
      <c r="AU532" s="160" t="s">
        <v>84</v>
      </c>
      <c r="AV532" s="13" t="s">
        <v>84</v>
      </c>
      <c r="AW532" s="13" t="s">
        <v>32</v>
      </c>
      <c r="AX532" s="13" t="s">
        <v>76</v>
      </c>
      <c r="AY532" s="160" t="s">
        <v>146</v>
      </c>
    </row>
    <row r="533" spans="2:51" s="13" customFormat="1" ht="12">
      <c r="B533" s="158"/>
      <c r="D533" s="159" t="s">
        <v>156</v>
      </c>
      <c r="E533" s="160" t="s">
        <v>1</v>
      </c>
      <c r="F533" s="161" t="s">
        <v>777</v>
      </c>
      <c r="H533" s="162">
        <v>7.2</v>
      </c>
      <c r="I533" s="163"/>
      <c r="L533" s="158"/>
      <c r="M533" s="164"/>
      <c r="N533" s="165"/>
      <c r="O533" s="165"/>
      <c r="P533" s="165"/>
      <c r="Q533" s="165"/>
      <c r="R533" s="165"/>
      <c r="S533" s="165"/>
      <c r="T533" s="166"/>
      <c r="AT533" s="160" t="s">
        <v>156</v>
      </c>
      <c r="AU533" s="160" t="s">
        <v>84</v>
      </c>
      <c r="AV533" s="13" t="s">
        <v>84</v>
      </c>
      <c r="AW533" s="13" t="s">
        <v>32</v>
      </c>
      <c r="AX533" s="13" t="s">
        <v>76</v>
      </c>
      <c r="AY533" s="160" t="s">
        <v>146</v>
      </c>
    </row>
    <row r="534" spans="2:51" s="14" customFormat="1" ht="12">
      <c r="B534" s="167"/>
      <c r="D534" s="159" t="s">
        <v>156</v>
      </c>
      <c r="E534" s="168" t="s">
        <v>1</v>
      </c>
      <c r="F534" s="169" t="s">
        <v>778</v>
      </c>
      <c r="H534" s="170">
        <v>31.2</v>
      </c>
      <c r="I534" s="171"/>
      <c r="L534" s="167"/>
      <c r="M534" s="172"/>
      <c r="N534" s="173"/>
      <c r="O534" s="173"/>
      <c r="P534" s="173"/>
      <c r="Q534" s="173"/>
      <c r="R534" s="173"/>
      <c r="S534" s="173"/>
      <c r="T534" s="174"/>
      <c r="AT534" s="168" t="s">
        <v>156</v>
      </c>
      <c r="AU534" s="168" t="s">
        <v>84</v>
      </c>
      <c r="AV534" s="14" t="s">
        <v>147</v>
      </c>
      <c r="AW534" s="14" t="s">
        <v>32</v>
      </c>
      <c r="AX534" s="14" t="s">
        <v>76</v>
      </c>
      <c r="AY534" s="168" t="s">
        <v>146</v>
      </c>
    </row>
    <row r="535" spans="2:51" s="15" customFormat="1" ht="12">
      <c r="B535" s="185"/>
      <c r="D535" s="159" t="s">
        <v>156</v>
      </c>
      <c r="E535" s="186" t="s">
        <v>101</v>
      </c>
      <c r="F535" s="187" t="s">
        <v>390</v>
      </c>
      <c r="H535" s="188">
        <v>98.24</v>
      </c>
      <c r="I535" s="189"/>
      <c r="L535" s="185"/>
      <c r="M535" s="190"/>
      <c r="N535" s="191"/>
      <c r="O535" s="191"/>
      <c r="P535" s="191"/>
      <c r="Q535" s="191"/>
      <c r="R535" s="191"/>
      <c r="S535" s="191"/>
      <c r="T535" s="192"/>
      <c r="AT535" s="186" t="s">
        <v>156</v>
      </c>
      <c r="AU535" s="186" t="s">
        <v>84</v>
      </c>
      <c r="AV535" s="15" t="s">
        <v>154</v>
      </c>
      <c r="AW535" s="15" t="s">
        <v>32</v>
      </c>
      <c r="AX535" s="15" t="s">
        <v>8</v>
      </c>
      <c r="AY535" s="186" t="s">
        <v>146</v>
      </c>
    </row>
    <row r="536" spans="1:65" s="2" customFormat="1" ht="16.5" customHeight="1">
      <c r="A536" s="32"/>
      <c r="B536" s="144"/>
      <c r="C536" s="175" t="s">
        <v>496</v>
      </c>
      <c r="D536" s="175" t="s">
        <v>235</v>
      </c>
      <c r="E536" s="176" t="s">
        <v>779</v>
      </c>
      <c r="F536" s="177" t="s">
        <v>780</v>
      </c>
      <c r="G536" s="178" t="s">
        <v>152</v>
      </c>
      <c r="H536" s="179">
        <v>108.064</v>
      </c>
      <c r="I536" s="180">
        <v>298</v>
      </c>
      <c r="J536" s="181">
        <f>ROUND(I536*H536,0)</f>
        <v>32203</v>
      </c>
      <c r="K536" s="177" t="s">
        <v>1</v>
      </c>
      <c r="L536" s="182"/>
      <c r="M536" s="183" t="s">
        <v>1</v>
      </c>
      <c r="N536" s="184" t="s">
        <v>41</v>
      </c>
      <c r="O536" s="58"/>
      <c r="P536" s="154">
        <f>O536*H536</f>
        <v>0</v>
      </c>
      <c r="Q536" s="154">
        <v>0.00028</v>
      </c>
      <c r="R536" s="154">
        <f>Q536*H536</f>
        <v>0.030257919999999994</v>
      </c>
      <c r="S536" s="154">
        <v>0</v>
      </c>
      <c r="T536" s="155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6" t="s">
        <v>238</v>
      </c>
      <c r="AT536" s="156" t="s">
        <v>235</v>
      </c>
      <c r="AU536" s="156" t="s">
        <v>84</v>
      </c>
      <c r="AY536" s="17" t="s">
        <v>146</v>
      </c>
      <c r="BE536" s="157">
        <f>IF(N536="základní",J536,0)</f>
        <v>32203</v>
      </c>
      <c r="BF536" s="157">
        <f>IF(N536="snížená",J536,0)</f>
        <v>0</v>
      </c>
      <c r="BG536" s="157">
        <f>IF(N536="zákl. přenesená",J536,0)</f>
        <v>0</v>
      </c>
      <c r="BH536" s="157">
        <f>IF(N536="sníž. přenesená",J536,0)</f>
        <v>0</v>
      </c>
      <c r="BI536" s="157">
        <f>IF(N536="nulová",J536,0)</f>
        <v>0</v>
      </c>
      <c r="BJ536" s="17" t="s">
        <v>8</v>
      </c>
      <c r="BK536" s="157">
        <f>ROUND(I536*H536,0)</f>
        <v>32203</v>
      </c>
      <c r="BL536" s="17" t="s">
        <v>186</v>
      </c>
      <c r="BM536" s="156" t="s">
        <v>781</v>
      </c>
    </row>
    <row r="537" spans="2:51" s="13" customFormat="1" ht="12">
      <c r="B537" s="158"/>
      <c r="D537" s="159" t="s">
        <v>156</v>
      </c>
      <c r="E537" s="160" t="s">
        <v>1</v>
      </c>
      <c r="F537" s="161" t="s">
        <v>782</v>
      </c>
      <c r="H537" s="162">
        <v>108.064</v>
      </c>
      <c r="I537" s="163"/>
      <c r="L537" s="158"/>
      <c r="M537" s="164"/>
      <c r="N537" s="165"/>
      <c r="O537" s="165"/>
      <c r="P537" s="165"/>
      <c r="Q537" s="165"/>
      <c r="R537" s="165"/>
      <c r="S537" s="165"/>
      <c r="T537" s="166"/>
      <c r="AT537" s="160" t="s">
        <v>156</v>
      </c>
      <c r="AU537" s="160" t="s">
        <v>84</v>
      </c>
      <c r="AV537" s="13" t="s">
        <v>84</v>
      </c>
      <c r="AW537" s="13" t="s">
        <v>32</v>
      </c>
      <c r="AX537" s="13" t="s">
        <v>8</v>
      </c>
      <c r="AY537" s="160" t="s">
        <v>146</v>
      </c>
    </row>
    <row r="538" spans="2:63" s="12" customFormat="1" ht="22.9" customHeight="1">
      <c r="B538" s="131"/>
      <c r="D538" s="132" t="s">
        <v>75</v>
      </c>
      <c r="E538" s="142" t="s">
        <v>783</v>
      </c>
      <c r="F538" s="142" t="s">
        <v>784</v>
      </c>
      <c r="I538" s="134"/>
      <c r="J538" s="143">
        <f>BK538</f>
        <v>3828</v>
      </c>
      <c r="L538" s="131"/>
      <c r="M538" s="136"/>
      <c r="N538" s="137"/>
      <c r="O538" s="137"/>
      <c r="P538" s="138">
        <f>SUM(P539:P542)</f>
        <v>0</v>
      </c>
      <c r="Q538" s="137"/>
      <c r="R538" s="138">
        <f>SUM(R539:R542)</f>
        <v>0.057209039999999996</v>
      </c>
      <c r="S538" s="137"/>
      <c r="T538" s="139">
        <f>SUM(T539:T542)</f>
        <v>0</v>
      </c>
      <c r="AR538" s="132" t="s">
        <v>84</v>
      </c>
      <c r="AT538" s="140" t="s">
        <v>75</v>
      </c>
      <c r="AU538" s="140" t="s">
        <v>8</v>
      </c>
      <c r="AY538" s="132" t="s">
        <v>146</v>
      </c>
      <c r="BK538" s="141">
        <f>SUM(BK539:BK542)</f>
        <v>3828</v>
      </c>
    </row>
    <row r="539" spans="1:65" s="2" customFormat="1" ht="24.2" customHeight="1">
      <c r="A539" s="32"/>
      <c r="B539" s="144"/>
      <c r="C539" s="145" t="s">
        <v>785</v>
      </c>
      <c r="D539" s="145" t="s">
        <v>149</v>
      </c>
      <c r="E539" s="146" t="s">
        <v>786</v>
      </c>
      <c r="F539" s="147" t="s">
        <v>787</v>
      </c>
      <c r="G539" s="148" t="s">
        <v>152</v>
      </c>
      <c r="H539" s="149">
        <v>2.4</v>
      </c>
      <c r="I539" s="150">
        <v>1500</v>
      </c>
      <c r="J539" s="151">
        <f>ROUND(I539*H539,0)</f>
        <v>3600</v>
      </c>
      <c r="K539" s="147" t="s">
        <v>1</v>
      </c>
      <c r="L539" s="33"/>
      <c r="M539" s="152" t="s">
        <v>1</v>
      </c>
      <c r="N539" s="153" t="s">
        <v>41</v>
      </c>
      <c r="O539" s="58"/>
      <c r="P539" s="154">
        <f>O539*H539</f>
        <v>0</v>
      </c>
      <c r="Q539" s="154">
        <v>0.0238371</v>
      </c>
      <c r="R539" s="154">
        <f>Q539*H539</f>
        <v>0.057209039999999996</v>
      </c>
      <c r="S539" s="154">
        <v>0</v>
      </c>
      <c r="T539" s="155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56" t="s">
        <v>186</v>
      </c>
      <c r="AT539" s="156" t="s">
        <v>149</v>
      </c>
      <c r="AU539" s="156" t="s">
        <v>84</v>
      </c>
      <c r="AY539" s="17" t="s">
        <v>146</v>
      </c>
      <c r="BE539" s="157">
        <f>IF(N539="základní",J539,0)</f>
        <v>3600</v>
      </c>
      <c r="BF539" s="157">
        <f>IF(N539="snížená",J539,0)</f>
        <v>0</v>
      </c>
      <c r="BG539" s="157">
        <f>IF(N539="zákl. přenesená",J539,0)</f>
        <v>0</v>
      </c>
      <c r="BH539" s="157">
        <f>IF(N539="sníž. přenesená",J539,0)</f>
        <v>0</v>
      </c>
      <c r="BI539" s="157">
        <f>IF(N539="nulová",J539,0)</f>
        <v>0</v>
      </c>
      <c r="BJ539" s="17" t="s">
        <v>8</v>
      </c>
      <c r="BK539" s="157">
        <f>ROUND(I539*H539,0)</f>
        <v>3600</v>
      </c>
      <c r="BL539" s="17" t="s">
        <v>186</v>
      </c>
      <c r="BM539" s="156" t="s">
        <v>788</v>
      </c>
    </row>
    <row r="540" spans="2:51" s="13" customFormat="1" ht="12">
      <c r="B540" s="158"/>
      <c r="D540" s="159" t="s">
        <v>156</v>
      </c>
      <c r="E540" s="160" t="s">
        <v>1</v>
      </c>
      <c r="F540" s="161" t="s">
        <v>789</v>
      </c>
      <c r="H540" s="162">
        <v>2.4</v>
      </c>
      <c r="I540" s="163"/>
      <c r="L540" s="158"/>
      <c r="M540" s="164"/>
      <c r="N540" s="165"/>
      <c r="O540" s="165"/>
      <c r="P540" s="165"/>
      <c r="Q540" s="165"/>
      <c r="R540" s="165"/>
      <c r="S540" s="165"/>
      <c r="T540" s="166"/>
      <c r="AT540" s="160" t="s">
        <v>156</v>
      </c>
      <c r="AU540" s="160" t="s">
        <v>84</v>
      </c>
      <c r="AV540" s="13" t="s">
        <v>84</v>
      </c>
      <c r="AW540" s="13" t="s">
        <v>32</v>
      </c>
      <c r="AX540" s="13" t="s">
        <v>8</v>
      </c>
      <c r="AY540" s="160" t="s">
        <v>146</v>
      </c>
    </row>
    <row r="541" spans="1:65" s="2" customFormat="1" ht="24.2" customHeight="1">
      <c r="A541" s="32"/>
      <c r="B541" s="144"/>
      <c r="C541" s="145" t="s">
        <v>790</v>
      </c>
      <c r="D541" s="145" t="s">
        <v>149</v>
      </c>
      <c r="E541" s="146" t="s">
        <v>791</v>
      </c>
      <c r="F541" s="147" t="s">
        <v>792</v>
      </c>
      <c r="G541" s="148" t="s">
        <v>192</v>
      </c>
      <c r="H541" s="149">
        <v>0.057</v>
      </c>
      <c r="I541" s="150">
        <v>2000</v>
      </c>
      <c r="J541" s="151">
        <f>ROUND(I541*H541,0)</f>
        <v>114</v>
      </c>
      <c r="K541" s="147" t="s">
        <v>153</v>
      </c>
      <c r="L541" s="33"/>
      <c r="M541" s="152" t="s">
        <v>1</v>
      </c>
      <c r="N541" s="153" t="s">
        <v>41</v>
      </c>
      <c r="O541" s="58"/>
      <c r="P541" s="154">
        <f>O541*H541</f>
        <v>0</v>
      </c>
      <c r="Q541" s="154">
        <v>0</v>
      </c>
      <c r="R541" s="154">
        <f>Q541*H541</f>
        <v>0</v>
      </c>
      <c r="S541" s="154">
        <v>0</v>
      </c>
      <c r="T541" s="155">
        <f>S541*H541</f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56" t="s">
        <v>186</v>
      </c>
      <c r="AT541" s="156" t="s">
        <v>149</v>
      </c>
      <c r="AU541" s="156" t="s">
        <v>84</v>
      </c>
      <c r="AY541" s="17" t="s">
        <v>146</v>
      </c>
      <c r="BE541" s="157">
        <f>IF(N541="základní",J541,0)</f>
        <v>114</v>
      </c>
      <c r="BF541" s="157">
        <f>IF(N541="snížená",J541,0)</f>
        <v>0</v>
      </c>
      <c r="BG541" s="157">
        <f>IF(N541="zákl. přenesená",J541,0)</f>
        <v>0</v>
      </c>
      <c r="BH541" s="157">
        <f>IF(N541="sníž. přenesená",J541,0)</f>
        <v>0</v>
      </c>
      <c r="BI541" s="157">
        <f>IF(N541="nulová",J541,0)</f>
        <v>0</v>
      </c>
      <c r="BJ541" s="17" t="s">
        <v>8</v>
      </c>
      <c r="BK541" s="157">
        <f>ROUND(I541*H541,0)</f>
        <v>114</v>
      </c>
      <c r="BL541" s="17" t="s">
        <v>186</v>
      </c>
      <c r="BM541" s="156" t="s">
        <v>793</v>
      </c>
    </row>
    <row r="542" spans="1:65" s="2" customFormat="1" ht="24.2" customHeight="1">
      <c r="A542" s="32"/>
      <c r="B542" s="144"/>
      <c r="C542" s="145" t="s">
        <v>794</v>
      </c>
      <c r="D542" s="145" t="s">
        <v>149</v>
      </c>
      <c r="E542" s="146" t="s">
        <v>795</v>
      </c>
      <c r="F542" s="147" t="s">
        <v>796</v>
      </c>
      <c r="G542" s="148" t="s">
        <v>192</v>
      </c>
      <c r="H542" s="149">
        <v>0.057</v>
      </c>
      <c r="I542" s="150">
        <v>2000</v>
      </c>
      <c r="J542" s="151">
        <f>ROUND(I542*H542,0)</f>
        <v>114</v>
      </c>
      <c r="K542" s="147" t="s">
        <v>153</v>
      </c>
      <c r="L542" s="33"/>
      <c r="M542" s="152" t="s">
        <v>1</v>
      </c>
      <c r="N542" s="153" t="s">
        <v>41</v>
      </c>
      <c r="O542" s="58"/>
      <c r="P542" s="154">
        <f>O542*H542</f>
        <v>0</v>
      </c>
      <c r="Q542" s="154">
        <v>0</v>
      </c>
      <c r="R542" s="154">
        <f>Q542*H542</f>
        <v>0</v>
      </c>
      <c r="S542" s="154">
        <v>0</v>
      </c>
      <c r="T542" s="155">
        <f>S542*H542</f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56" t="s">
        <v>186</v>
      </c>
      <c r="AT542" s="156" t="s">
        <v>149</v>
      </c>
      <c r="AU542" s="156" t="s">
        <v>84</v>
      </c>
      <c r="AY542" s="17" t="s">
        <v>146</v>
      </c>
      <c r="BE542" s="157">
        <f>IF(N542="základní",J542,0)</f>
        <v>114</v>
      </c>
      <c r="BF542" s="157">
        <f>IF(N542="snížená",J542,0)</f>
        <v>0</v>
      </c>
      <c r="BG542" s="157">
        <f>IF(N542="zákl. přenesená",J542,0)</f>
        <v>0</v>
      </c>
      <c r="BH542" s="157">
        <f>IF(N542="sníž. přenesená",J542,0)</f>
        <v>0</v>
      </c>
      <c r="BI542" s="157">
        <f>IF(N542="nulová",J542,0)</f>
        <v>0</v>
      </c>
      <c r="BJ542" s="17" t="s">
        <v>8</v>
      </c>
      <c r="BK542" s="157">
        <f>ROUND(I542*H542,0)</f>
        <v>114</v>
      </c>
      <c r="BL542" s="17" t="s">
        <v>186</v>
      </c>
      <c r="BM542" s="156" t="s">
        <v>797</v>
      </c>
    </row>
    <row r="543" spans="2:63" s="12" customFormat="1" ht="25.9" customHeight="1">
      <c r="B543" s="131"/>
      <c r="D543" s="132" t="s">
        <v>75</v>
      </c>
      <c r="E543" s="133" t="s">
        <v>798</v>
      </c>
      <c r="F543" s="133" t="s">
        <v>799</v>
      </c>
      <c r="I543" s="134"/>
      <c r="J543" s="135">
        <f>BK543</f>
        <v>54880</v>
      </c>
      <c r="L543" s="131"/>
      <c r="M543" s="136"/>
      <c r="N543" s="137"/>
      <c r="O543" s="137"/>
      <c r="P543" s="138">
        <f>SUM(P544:P557)</f>
        <v>0</v>
      </c>
      <c r="Q543" s="137"/>
      <c r="R543" s="138">
        <f>SUM(R544:R557)</f>
        <v>0</v>
      </c>
      <c r="S543" s="137"/>
      <c r="T543" s="139">
        <f>SUM(T544:T557)</f>
        <v>0</v>
      </c>
      <c r="AR543" s="132" t="s">
        <v>154</v>
      </c>
      <c r="AT543" s="140" t="s">
        <v>75</v>
      </c>
      <c r="AU543" s="140" t="s">
        <v>76</v>
      </c>
      <c r="AY543" s="132" t="s">
        <v>146</v>
      </c>
      <c r="BK543" s="141">
        <f>SUM(BK544:BK557)</f>
        <v>54880</v>
      </c>
    </row>
    <row r="544" spans="1:65" s="2" customFormat="1" ht="16.5" customHeight="1">
      <c r="A544" s="32"/>
      <c r="B544" s="144"/>
      <c r="C544" s="145" t="s">
        <v>500</v>
      </c>
      <c r="D544" s="145" t="s">
        <v>149</v>
      </c>
      <c r="E544" s="146" t="s">
        <v>800</v>
      </c>
      <c r="F544" s="147" t="s">
        <v>801</v>
      </c>
      <c r="G544" s="148" t="s">
        <v>802</v>
      </c>
      <c r="H544" s="149">
        <v>16</v>
      </c>
      <c r="I544" s="150">
        <v>420</v>
      </c>
      <c r="J544" s="151">
        <f>ROUND(I544*H544,0)</f>
        <v>6720</v>
      </c>
      <c r="K544" s="147" t="s">
        <v>153</v>
      </c>
      <c r="L544" s="33"/>
      <c r="M544" s="152" t="s">
        <v>1</v>
      </c>
      <c r="N544" s="153" t="s">
        <v>41</v>
      </c>
      <c r="O544" s="58"/>
      <c r="P544" s="154">
        <f>O544*H544</f>
        <v>0</v>
      </c>
      <c r="Q544" s="154">
        <v>0</v>
      </c>
      <c r="R544" s="154">
        <f>Q544*H544</f>
        <v>0</v>
      </c>
      <c r="S544" s="154">
        <v>0</v>
      </c>
      <c r="T544" s="155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6" t="s">
        <v>803</v>
      </c>
      <c r="AT544" s="156" t="s">
        <v>149</v>
      </c>
      <c r="AU544" s="156" t="s">
        <v>8</v>
      </c>
      <c r="AY544" s="17" t="s">
        <v>146</v>
      </c>
      <c r="BE544" s="157">
        <f>IF(N544="základní",J544,0)</f>
        <v>6720</v>
      </c>
      <c r="BF544" s="157">
        <f>IF(N544="snížená",J544,0)</f>
        <v>0</v>
      </c>
      <c r="BG544" s="157">
        <f>IF(N544="zákl. přenesená",J544,0)</f>
        <v>0</v>
      </c>
      <c r="BH544" s="157">
        <f>IF(N544="sníž. přenesená",J544,0)</f>
        <v>0</v>
      </c>
      <c r="BI544" s="157">
        <f>IF(N544="nulová",J544,0)</f>
        <v>0</v>
      </c>
      <c r="BJ544" s="17" t="s">
        <v>8</v>
      </c>
      <c r="BK544" s="157">
        <f>ROUND(I544*H544,0)</f>
        <v>6720</v>
      </c>
      <c r="BL544" s="17" t="s">
        <v>803</v>
      </c>
      <c r="BM544" s="156" t="s">
        <v>804</v>
      </c>
    </row>
    <row r="545" spans="2:51" s="13" customFormat="1" ht="12">
      <c r="B545" s="158"/>
      <c r="D545" s="159" t="s">
        <v>156</v>
      </c>
      <c r="E545" s="160" t="s">
        <v>1</v>
      </c>
      <c r="F545" s="161" t="s">
        <v>805</v>
      </c>
      <c r="H545" s="162">
        <v>16</v>
      </c>
      <c r="I545" s="163"/>
      <c r="L545" s="158"/>
      <c r="M545" s="164"/>
      <c r="N545" s="165"/>
      <c r="O545" s="165"/>
      <c r="P545" s="165"/>
      <c r="Q545" s="165"/>
      <c r="R545" s="165"/>
      <c r="S545" s="165"/>
      <c r="T545" s="166"/>
      <c r="AT545" s="160" t="s">
        <v>156</v>
      </c>
      <c r="AU545" s="160" t="s">
        <v>8</v>
      </c>
      <c r="AV545" s="13" t="s">
        <v>84</v>
      </c>
      <c r="AW545" s="13" t="s">
        <v>32</v>
      </c>
      <c r="AX545" s="13" t="s">
        <v>76</v>
      </c>
      <c r="AY545" s="160" t="s">
        <v>146</v>
      </c>
    </row>
    <row r="546" spans="2:51" s="14" customFormat="1" ht="12">
      <c r="B546" s="167"/>
      <c r="D546" s="159" t="s">
        <v>156</v>
      </c>
      <c r="E546" s="168" t="s">
        <v>1</v>
      </c>
      <c r="F546" s="169" t="s">
        <v>179</v>
      </c>
      <c r="H546" s="170">
        <v>16</v>
      </c>
      <c r="I546" s="171"/>
      <c r="L546" s="167"/>
      <c r="M546" s="172"/>
      <c r="N546" s="173"/>
      <c r="O546" s="173"/>
      <c r="P546" s="173"/>
      <c r="Q546" s="173"/>
      <c r="R546" s="173"/>
      <c r="S546" s="173"/>
      <c r="T546" s="174"/>
      <c r="AT546" s="168" t="s">
        <v>156</v>
      </c>
      <c r="AU546" s="168" t="s">
        <v>8</v>
      </c>
      <c r="AV546" s="14" t="s">
        <v>147</v>
      </c>
      <c r="AW546" s="14" t="s">
        <v>32</v>
      </c>
      <c r="AX546" s="14" t="s">
        <v>8</v>
      </c>
      <c r="AY546" s="168" t="s">
        <v>146</v>
      </c>
    </row>
    <row r="547" spans="1:65" s="2" customFormat="1" ht="16.5" customHeight="1">
      <c r="A547" s="32"/>
      <c r="B547" s="144"/>
      <c r="C547" s="145" t="s">
        <v>806</v>
      </c>
      <c r="D547" s="145" t="s">
        <v>149</v>
      </c>
      <c r="E547" s="146" t="s">
        <v>807</v>
      </c>
      <c r="F547" s="147" t="s">
        <v>808</v>
      </c>
      <c r="G547" s="148" t="s">
        <v>802</v>
      </c>
      <c r="H547" s="149">
        <v>16</v>
      </c>
      <c r="I547" s="150">
        <v>420</v>
      </c>
      <c r="J547" s="151">
        <f>ROUND(I547*H547,0)</f>
        <v>6720</v>
      </c>
      <c r="K547" s="147" t="s">
        <v>153</v>
      </c>
      <c r="L547" s="33"/>
      <c r="M547" s="152" t="s">
        <v>1</v>
      </c>
      <c r="N547" s="153" t="s">
        <v>41</v>
      </c>
      <c r="O547" s="58"/>
      <c r="P547" s="154">
        <f>O547*H547</f>
        <v>0</v>
      </c>
      <c r="Q547" s="154">
        <v>0</v>
      </c>
      <c r="R547" s="154">
        <f>Q547*H547</f>
        <v>0</v>
      </c>
      <c r="S547" s="154">
        <v>0</v>
      </c>
      <c r="T547" s="155">
        <f>S547*H547</f>
        <v>0</v>
      </c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R547" s="156" t="s">
        <v>803</v>
      </c>
      <c r="AT547" s="156" t="s">
        <v>149</v>
      </c>
      <c r="AU547" s="156" t="s">
        <v>8</v>
      </c>
      <c r="AY547" s="17" t="s">
        <v>146</v>
      </c>
      <c r="BE547" s="157">
        <f>IF(N547="základní",J547,0)</f>
        <v>6720</v>
      </c>
      <c r="BF547" s="157">
        <f>IF(N547="snížená",J547,0)</f>
        <v>0</v>
      </c>
      <c r="BG547" s="157">
        <f>IF(N547="zákl. přenesená",J547,0)</f>
        <v>0</v>
      </c>
      <c r="BH547" s="157">
        <f>IF(N547="sníž. přenesená",J547,0)</f>
        <v>0</v>
      </c>
      <c r="BI547" s="157">
        <f>IF(N547="nulová",J547,0)</f>
        <v>0</v>
      </c>
      <c r="BJ547" s="17" t="s">
        <v>8</v>
      </c>
      <c r="BK547" s="157">
        <f>ROUND(I547*H547,0)</f>
        <v>6720</v>
      </c>
      <c r="BL547" s="17" t="s">
        <v>803</v>
      </c>
      <c r="BM547" s="156" t="s">
        <v>809</v>
      </c>
    </row>
    <row r="548" spans="2:51" s="13" customFormat="1" ht="12">
      <c r="B548" s="158"/>
      <c r="D548" s="159" t="s">
        <v>156</v>
      </c>
      <c r="E548" s="160" t="s">
        <v>1</v>
      </c>
      <c r="F548" s="161" t="s">
        <v>810</v>
      </c>
      <c r="H548" s="162">
        <v>16</v>
      </c>
      <c r="I548" s="163"/>
      <c r="L548" s="158"/>
      <c r="M548" s="164"/>
      <c r="N548" s="165"/>
      <c r="O548" s="165"/>
      <c r="P548" s="165"/>
      <c r="Q548" s="165"/>
      <c r="R548" s="165"/>
      <c r="S548" s="165"/>
      <c r="T548" s="166"/>
      <c r="AT548" s="160" t="s">
        <v>156</v>
      </c>
      <c r="AU548" s="160" t="s">
        <v>8</v>
      </c>
      <c r="AV548" s="13" t="s">
        <v>84</v>
      </c>
      <c r="AW548" s="13" t="s">
        <v>32</v>
      </c>
      <c r="AX548" s="13" t="s">
        <v>76</v>
      </c>
      <c r="AY548" s="160" t="s">
        <v>146</v>
      </c>
    </row>
    <row r="549" spans="2:51" s="14" customFormat="1" ht="12">
      <c r="B549" s="167"/>
      <c r="D549" s="159" t="s">
        <v>156</v>
      </c>
      <c r="E549" s="168" t="s">
        <v>1</v>
      </c>
      <c r="F549" s="169" t="s">
        <v>179</v>
      </c>
      <c r="H549" s="170">
        <v>16</v>
      </c>
      <c r="I549" s="171"/>
      <c r="L549" s="167"/>
      <c r="M549" s="172"/>
      <c r="N549" s="173"/>
      <c r="O549" s="173"/>
      <c r="P549" s="173"/>
      <c r="Q549" s="173"/>
      <c r="R549" s="173"/>
      <c r="S549" s="173"/>
      <c r="T549" s="174"/>
      <c r="AT549" s="168" t="s">
        <v>156</v>
      </c>
      <c r="AU549" s="168" t="s">
        <v>8</v>
      </c>
      <c r="AV549" s="14" t="s">
        <v>147</v>
      </c>
      <c r="AW549" s="14" t="s">
        <v>32</v>
      </c>
      <c r="AX549" s="14" t="s">
        <v>8</v>
      </c>
      <c r="AY549" s="168" t="s">
        <v>146</v>
      </c>
    </row>
    <row r="550" spans="1:65" s="2" customFormat="1" ht="16.5" customHeight="1">
      <c r="A550" s="32"/>
      <c r="B550" s="144"/>
      <c r="C550" s="145" t="s">
        <v>504</v>
      </c>
      <c r="D550" s="145" t="s">
        <v>149</v>
      </c>
      <c r="E550" s="146" t="s">
        <v>811</v>
      </c>
      <c r="F550" s="147" t="s">
        <v>812</v>
      </c>
      <c r="G550" s="148" t="s">
        <v>802</v>
      </c>
      <c r="H550" s="149">
        <v>16</v>
      </c>
      <c r="I550" s="150">
        <v>420</v>
      </c>
      <c r="J550" s="151">
        <f>ROUND(I550*H550,0)</f>
        <v>6720</v>
      </c>
      <c r="K550" s="147" t="s">
        <v>153</v>
      </c>
      <c r="L550" s="33"/>
      <c r="M550" s="152" t="s">
        <v>1</v>
      </c>
      <c r="N550" s="153" t="s">
        <v>41</v>
      </c>
      <c r="O550" s="58"/>
      <c r="P550" s="154">
        <f>O550*H550</f>
        <v>0</v>
      </c>
      <c r="Q550" s="154">
        <v>0</v>
      </c>
      <c r="R550" s="154">
        <f>Q550*H550</f>
        <v>0</v>
      </c>
      <c r="S550" s="154">
        <v>0</v>
      </c>
      <c r="T550" s="155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56" t="s">
        <v>803</v>
      </c>
      <c r="AT550" s="156" t="s">
        <v>149</v>
      </c>
      <c r="AU550" s="156" t="s">
        <v>8</v>
      </c>
      <c r="AY550" s="17" t="s">
        <v>146</v>
      </c>
      <c r="BE550" s="157">
        <f>IF(N550="základní",J550,0)</f>
        <v>6720</v>
      </c>
      <c r="BF550" s="157">
        <f>IF(N550="snížená",J550,0)</f>
        <v>0</v>
      </c>
      <c r="BG550" s="157">
        <f>IF(N550="zákl. přenesená",J550,0)</f>
        <v>0</v>
      </c>
      <c r="BH550" s="157">
        <f>IF(N550="sníž. přenesená",J550,0)</f>
        <v>0</v>
      </c>
      <c r="BI550" s="157">
        <f>IF(N550="nulová",J550,0)</f>
        <v>0</v>
      </c>
      <c r="BJ550" s="17" t="s">
        <v>8</v>
      </c>
      <c r="BK550" s="157">
        <f>ROUND(I550*H550,0)</f>
        <v>6720</v>
      </c>
      <c r="BL550" s="17" t="s">
        <v>803</v>
      </c>
      <c r="BM550" s="156" t="s">
        <v>813</v>
      </c>
    </row>
    <row r="551" spans="2:51" s="13" customFormat="1" ht="12">
      <c r="B551" s="158"/>
      <c r="D551" s="159" t="s">
        <v>156</v>
      </c>
      <c r="E551" s="160" t="s">
        <v>1</v>
      </c>
      <c r="F551" s="161" t="s">
        <v>814</v>
      </c>
      <c r="H551" s="162">
        <v>16</v>
      </c>
      <c r="I551" s="163"/>
      <c r="L551" s="158"/>
      <c r="M551" s="164"/>
      <c r="N551" s="165"/>
      <c r="O551" s="165"/>
      <c r="P551" s="165"/>
      <c r="Q551" s="165"/>
      <c r="R551" s="165"/>
      <c r="S551" s="165"/>
      <c r="T551" s="166"/>
      <c r="AT551" s="160" t="s">
        <v>156</v>
      </c>
      <c r="AU551" s="160" t="s">
        <v>8</v>
      </c>
      <c r="AV551" s="13" t="s">
        <v>84</v>
      </c>
      <c r="AW551" s="13" t="s">
        <v>32</v>
      </c>
      <c r="AX551" s="13" t="s">
        <v>76</v>
      </c>
      <c r="AY551" s="160" t="s">
        <v>146</v>
      </c>
    </row>
    <row r="552" spans="2:51" s="14" customFormat="1" ht="12">
      <c r="B552" s="167"/>
      <c r="D552" s="159" t="s">
        <v>156</v>
      </c>
      <c r="E552" s="168" t="s">
        <v>1</v>
      </c>
      <c r="F552" s="169" t="s">
        <v>179</v>
      </c>
      <c r="H552" s="170">
        <v>16</v>
      </c>
      <c r="I552" s="171"/>
      <c r="L552" s="167"/>
      <c r="M552" s="172"/>
      <c r="N552" s="173"/>
      <c r="O552" s="173"/>
      <c r="P552" s="173"/>
      <c r="Q552" s="173"/>
      <c r="R552" s="173"/>
      <c r="S552" s="173"/>
      <c r="T552" s="174"/>
      <c r="AT552" s="168" t="s">
        <v>156</v>
      </c>
      <c r="AU552" s="168" t="s">
        <v>8</v>
      </c>
      <c r="AV552" s="14" t="s">
        <v>147</v>
      </c>
      <c r="AW552" s="14" t="s">
        <v>32</v>
      </c>
      <c r="AX552" s="14" t="s">
        <v>8</v>
      </c>
      <c r="AY552" s="168" t="s">
        <v>146</v>
      </c>
    </row>
    <row r="553" spans="1:65" s="2" customFormat="1" ht="21.75" customHeight="1">
      <c r="A553" s="32"/>
      <c r="B553" s="144"/>
      <c r="C553" s="145" t="s">
        <v>815</v>
      </c>
      <c r="D553" s="145" t="s">
        <v>149</v>
      </c>
      <c r="E553" s="146" t="s">
        <v>816</v>
      </c>
      <c r="F553" s="147" t="s">
        <v>817</v>
      </c>
      <c r="G553" s="148" t="s">
        <v>802</v>
      </c>
      <c r="H553" s="149">
        <v>80</v>
      </c>
      <c r="I553" s="150">
        <v>350</v>
      </c>
      <c r="J553" s="151">
        <f>ROUND(I553*H553,0)</f>
        <v>28000</v>
      </c>
      <c r="K553" s="147" t="s">
        <v>153</v>
      </c>
      <c r="L553" s="33"/>
      <c r="M553" s="152" t="s">
        <v>1</v>
      </c>
      <c r="N553" s="153" t="s">
        <v>41</v>
      </c>
      <c r="O553" s="58"/>
      <c r="P553" s="154">
        <f>O553*H553</f>
        <v>0</v>
      </c>
      <c r="Q553" s="154">
        <v>0</v>
      </c>
      <c r="R553" s="154">
        <f>Q553*H553</f>
        <v>0</v>
      </c>
      <c r="S553" s="154">
        <v>0</v>
      </c>
      <c r="T553" s="155">
        <f>S553*H553</f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56" t="s">
        <v>803</v>
      </c>
      <c r="AT553" s="156" t="s">
        <v>149</v>
      </c>
      <c r="AU553" s="156" t="s">
        <v>8</v>
      </c>
      <c r="AY553" s="17" t="s">
        <v>146</v>
      </c>
      <c r="BE553" s="157">
        <f>IF(N553="základní",J553,0)</f>
        <v>28000</v>
      </c>
      <c r="BF553" s="157">
        <f>IF(N553="snížená",J553,0)</f>
        <v>0</v>
      </c>
      <c r="BG553" s="157">
        <f>IF(N553="zákl. přenesená",J553,0)</f>
        <v>0</v>
      </c>
      <c r="BH553" s="157">
        <f>IF(N553="sníž. přenesená",J553,0)</f>
        <v>0</v>
      </c>
      <c r="BI553" s="157">
        <f>IF(N553="nulová",J553,0)</f>
        <v>0</v>
      </c>
      <c r="BJ553" s="17" t="s">
        <v>8</v>
      </c>
      <c r="BK553" s="157">
        <f>ROUND(I553*H553,0)</f>
        <v>28000</v>
      </c>
      <c r="BL553" s="17" t="s">
        <v>803</v>
      </c>
      <c r="BM553" s="156" t="s">
        <v>818</v>
      </c>
    </row>
    <row r="554" spans="2:51" s="13" customFormat="1" ht="12">
      <c r="B554" s="158"/>
      <c r="D554" s="159" t="s">
        <v>156</v>
      </c>
      <c r="E554" s="160" t="s">
        <v>1</v>
      </c>
      <c r="F554" s="161" t="s">
        <v>819</v>
      </c>
      <c r="H554" s="162">
        <v>80</v>
      </c>
      <c r="I554" s="163"/>
      <c r="L554" s="158"/>
      <c r="M554" s="164"/>
      <c r="N554" s="165"/>
      <c r="O554" s="165"/>
      <c r="P554" s="165"/>
      <c r="Q554" s="165"/>
      <c r="R554" s="165"/>
      <c r="S554" s="165"/>
      <c r="T554" s="166"/>
      <c r="AT554" s="160" t="s">
        <v>156</v>
      </c>
      <c r="AU554" s="160" t="s">
        <v>8</v>
      </c>
      <c r="AV554" s="13" t="s">
        <v>84</v>
      </c>
      <c r="AW554" s="13" t="s">
        <v>32</v>
      </c>
      <c r="AX554" s="13" t="s">
        <v>8</v>
      </c>
      <c r="AY554" s="160" t="s">
        <v>146</v>
      </c>
    </row>
    <row r="555" spans="1:65" s="2" customFormat="1" ht="24.2" customHeight="1">
      <c r="A555" s="32"/>
      <c r="B555" s="144"/>
      <c r="C555" s="145" t="s">
        <v>508</v>
      </c>
      <c r="D555" s="145" t="s">
        <v>149</v>
      </c>
      <c r="E555" s="146" t="s">
        <v>820</v>
      </c>
      <c r="F555" s="147" t="s">
        <v>821</v>
      </c>
      <c r="G555" s="148" t="s">
        <v>802</v>
      </c>
      <c r="H555" s="149">
        <v>16</v>
      </c>
      <c r="I555" s="150">
        <v>420</v>
      </c>
      <c r="J555" s="151">
        <f>ROUND(I555*H555,0)</f>
        <v>6720</v>
      </c>
      <c r="K555" s="147" t="s">
        <v>153</v>
      </c>
      <c r="L555" s="33"/>
      <c r="M555" s="152" t="s">
        <v>1</v>
      </c>
      <c r="N555" s="153" t="s">
        <v>41</v>
      </c>
      <c r="O555" s="58"/>
      <c r="P555" s="154">
        <f>O555*H555</f>
        <v>0</v>
      </c>
      <c r="Q555" s="154">
        <v>0</v>
      </c>
      <c r="R555" s="154">
        <f>Q555*H555</f>
        <v>0</v>
      </c>
      <c r="S555" s="154">
        <v>0</v>
      </c>
      <c r="T555" s="155">
        <f>S555*H555</f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56" t="s">
        <v>803</v>
      </c>
      <c r="AT555" s="156" t="s">
        <v>149</v>
      </c>
      <c r="AU555" s="156" t="s">
        <v>8</v>
      </c>
      <c r="AY555" s="17" t="s">
        <v>146</v>
      </c>
      <c r="BE555" s="157">
        <f>IF(N555="základní",J555,0)</f>
        <v>6720</v>
      </c>
      <c r="BF555" s="157">
        <f>IF(N555="snížená",J555,0)</f>
        <v>0</v>
      </c>
      <c r="BG555" s="157">
        <f>IF(N555="zákl. přenesená",J555,0)</f>
        <v>0</v>
      </c>
      <c r="BH555" s="157">
        <f>IF(N555="sníž. přenesená",J555,0)</f>
        <v>0</v>
      </c>
      <c r="BI555" s="157">
        <f>IF(N555="nulová",J555,0)</f>
        <v>0</v>
      </c>
      <c r="BJ555" s="17" t="s">
        <v>8</v>
      </c>
      <c r="BK555" s="157">
        <f>ROUND(I555*H555,0)</f>
        <v>6720</v>
      </c>
      <c r="BL555" s="17" t="s">
        <v>803</v>
      </c>
      <c r="BM555" s="156" t="s">
        <v>822</v>
      </c>
    </row>
    <row r="556" spans="2:51" s="13" customFormat="1" ht="12">
      <c r="B556" s="158"/>
      <c r="D556" s="159" t="s">
        <v>156</v>
      </c>
      <c r="E556" s="160" t="s">
        <v>1</v>
      </c>
      <c r="F556" s="161" t="s">
        <v>823</v>
      </c>
      <c r="H556" s="162">
        <v>16</v>
      </c>
      <c r="I556" s="163"/>
      <c r="L556" s="158"/>
      <c r="M556" s="164"/>
      <c r="N556" s="165"/>
      <c r="O556" s="165"/>
      <c r="P556" s="165"/>
      <c r="Q556" s="165"/>
      <c r="R556" s="165"/>
      <c r="S556" s="165"/>
      <c r="T556" s="166"/>
      <c r="AT556" s="160" t="s">
        <v>156</v>
      </c>
      <c r="AU556" s="160" t="s">
        <v>8</v>
      </c>
      <c r="AV556" s="13" t="s">
        <v>84</v>
      </c>
      <c r="AW556" s="13" t="s">
        <v>32</v>
      </c>
      <c r="AX556" s="13" t="s">
        <v>76</v>
      </c>
      <c r="AY556" s="160" t="s">
        <v>146</v>
      </c>
    </row>
    <row r="557" spans="2:51" s="14" customFormat="1" ht="12">
      <c r="B557" s="167"/>
      <c r="D557" s="159" t="s">
        <v>156</v>
      </c>
      <c r="E557" s="168" t="s">
        <v>1</v>
      </c>
      <c r="F557" s="169" t="s">
        <v>179</v>
      </c>
      <c r="H557" s="170">
        <v>16</v>
      </c>
      <c r="I557" s="171"/>
      <c r="L557" s="167"/>
      <c r="M557" s="193"/>
      <c r="N557" s="194"/>
      <c r="O557" s="194"/>
      <c r="P557" s="194"/>
      <c r="Q557" s="194"/>
      <c r="R557" s="194"/>
      <c r="S557" s="194"/>
      <c r="T557" s="195"/>
      <c r="AT557" s="168" t="s">
        <v>156</v>
      </c>
      <c r="AU557" s="168" t="s">
        <v>8</v>
      </c>
      <c r="AV557" s="14" t="s">
        <v>147</v>
      </c>
      <c r="AW557" s="14" t="s">
        <v>32</v>
      </c>
      <c r="AX557" s="14" t="s">
        <v>8</v>
      </c>
      <c r="AY557" s="168" t="s">
        <v>146</v>
      </c>
    </row>
    <row r="558" spans="1:31" s="2" customFormat="1" ht="6.95" customHeight="1">
      <c r="A558" s="32"/>
      <c r="B558" s="47"/>
      <c r="C558" s="48"/>
      <c r="D558" s="48"/>
      <c r="E558" s="48"/>
      <c r="F558" s="48"/>
      <c r="G558" s="48"/>
      <c r="H558" s="48"/>
      <c r="I558" s="48"/>
      <c r="J558" s="48"/>
      <c r="K558" s="48"/>
      <c r="L558" s="33"/>
      <c r="M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</row>
  </sheetData>
  <autoFilter ref="C135:K55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6"/>
  <sheetViews>
    <sheetView showGridLines="0" workbookViewId="0" topLeftCell="A118">
      <selection activeCell="J135" sqref="J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94</v>
      </c>
      <c r="L4" s="20"/>
      <c r="M4" s="94" t="s">
        <v>11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49" t="str">
        <f>'Rekapitulace stavby'!K6</f>
        <v>Stavební úpravy soc. zázemí UHK, fak.informatiky a managementu</v>
      </c>
      <c r="F7" s="250"/>
      <c r="G7" s="250"/>
      <c r="H7" s="250"/>
      <c r="L7" s="20"/>
    </row>
    <row r="8" spans="1:31" s="2" customFormat="1" ht="12" customHeight="1">
      <c r="A8" s="32"/>
      <c r="B8" s="33"/>
      <c r="C8" s="32"/>
      <c r="D8" s="27" t="s">
        <v>104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1" t="s">
        <v>824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3. 8. 2021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26001381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 xml:space="preserve">ERAMONT s.r.o. </v>
      </c>
      <c r="F18" s="240"/>
      <c r="G18" s="240"/>
      <c r="H18" s="240"/>
      <c r="I18" s="27" t="s">
        <v>28</v>
      </c>
      <c r="J18" s="28" t="str">
        <f>'Rekapitulace stavby'!AN14</f>
        <v>CZ26001381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44" t="s">
        <v>1</v>
      </c>
      <c r="F27" s="244"/>
      <c r="G27" s="244"/>
      <c r="H27" s="24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ROUND(J126,0)</f>
        <v>13000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ROUND((SUM(BE126:BE145)),0)</f>
        <v>13000</v>
      </c>
      <c r="G33" s="32"/>
      <c r="H33" s="32"/>
      <c r="I33" s="101">
        <v>0.21</v>
      </c>
      <c r="J33" s="100">
        <f>ROUND(((SUM(BE126:BE145))*I33),0)</f>
        <v>2730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ROUND((SUM(BF126:BF145)),0)</f>
        <v>0</v>
      </c>
      <c r="G34" s="32"/>
      <c r="H34" s="32"/>
      <c r="I34" s="101">
        <v>0.15</v>
      </c>
      <c r="J34" s="100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ROUND((SUM(BG126:BG145)),0)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ROUND((SUM(BH126:BH145)),0)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ROUND((SUM(BI126:BI145)),0)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15730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9" t="str">
        <f>E7</f>
        <v>Stavební úpravy soc. zázemí UHK, fak.informatiky a managementu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1" t="str">
        <f>E9</f>
        <v>22 - Vedlejší náklady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Hradec Králové</v>
      </c>
      <c r="G89" s="32"/>
      <c r="H89" s="32"/>
      <c r="I89" s="27" t="s">
        <v>23</v>
      </c>
      <c r="J89" s="55" t="str">
        <f>IF(J12="","",J12)</f>
        <v>3. 8. 2021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25</v>
      </c>
      <c r="D91" s="32"/>
      <c r="E91" s="32"/>
      <c r="F91" s="25" t="str">
        <f>E15</f>
        <v>UHK- Hradecká 1249/6, 500 03 Hradec Králové</v>
      </c>
      <c r="G91" s="32"/>
      <c r="H91" s="32"/>
      <c r="I91" s="27" t="s">
        <v>30</v>
      </c>
      <c r="J91" s="30" t="str">
        <f>E21</f>
        <v>Gebas atelier architects, Hradec Králové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 xml:space="preserve">ERAMONT s.r.o. </v>
      </c>
      <c r="G92" s="32"/>
      <c r="H92" s="32"/>
      <c r="I92" s="27" t="s">
        <v>33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107</v>
      </c>
      <c r="D94" s="102"/>
      <c r="E94" s="102"/>
      <c r="F94" s="102"/>
      <c r="G94" s="102"/>
      <c r="H94" s="102"/>
      <c r="I94" s="102"/>
      <c r="J94" s="111" t="s">
        <v>108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109</v>
      </c>
      <c r="D96" s="32"/>
      <c r="E96" s="32"/>
      <c r="F96" s="32"/>
      <c r="G96" s="32"/>
      <c r="H96" s="32"/>
      <c r="I96" s="32"/>
      <c r="J96" s="71">
        <f>J126</f>
        <v>13000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110</v>
      </c>
    </row>
    <row r="97" spans="2:12" s="9" customFormat="1" ht="24.95" customHeight="1">
      <c r="B97" s="113"/>
      <c r="D97" s="114" t="s">
        <v>825</v>
      </c>
      <c r="E97" s="115"/>
      <c r="F97" s="115"/>
      <c r="G97" s="115"/>
      <c r="H97" s="115"/>
      <c r="I97" s="115"/>
      <c r="J97" s="116">
        <f>J127</f>
        <v>13000</v>
      </c>
      <c r="L97" s="113"/>
    </row>
    <row r="98" spans="2:12" s="10" customFormat="1" ht="19.9" customHeight="1">
      <c r="B98" s="117"/>
      <c r="D98" s="118" t="s">
        <v>826</v>
      </c>
      <c r="E98" s="119"/>
      <c r="F98" s="119"/>
      <c r="G98" s="119"/>
      <c r="H98" s="119"/>
      <c r="I98" s="119"/>
      <c r="J98" s="120">
        <f>J128</f>
        <v>1</v>
      </c>
      <c r="L98" s="117"/>
    </row>
    <row r="99" spans="2:12" s="10" customFormat="1" ht="19.9" customHeight="1">
      <c r="B99" s="117"/>
      <c r="D99" s="118" t="s">
        <v>827</v>
      </c>
      <c r="E99" s="119"/>
      <c r="F99" s="119"/>
      <c r="G99" s="119"/>
      <c r="H99" s="119"/>
      <c r="I99" s="119"/>
      <c r="J99" s="120">
        <f>J130</f>
        <v>2000</v>
      </c>
      <c r="L99" s="117"/>
    </row>
    <row r="100" spans="2:12" s="10" customFormat="1" ht="19.9" customHeight="1">
      <c r="B100" s="117"/>
      <c r="D100" s="118" t="s">
        <v>828</v>
      </c>
      <c r="E100" s="119"/>
      <c r="F100" s="119"/>
      <c r="G100" s="119"/>
      <c r="H100" s="119"/>
      <c r="I100" s="119"/>
      <c r="J100" s="120">
        <f>J132</f>
        <v>3000</v>
      </c>
      <c r="L100" s="117"/>
    </row>
    <row r="101" spans="2:12" s="10" customFormat="1" ht="19.9" customHeight="1">
      <c r="B101" s="117"/>
      <c r="D101" s="118" t="s">
        <v>829</v>
      </c>
      <c r="E101" s="119"/>
      <c r="F101" s="119"/>
      <c r="G101" s="119"/>
      <c r="H101" s="119"/>
      <c r="I101" s="119"/>
      <c r="J101" s="120">
        <f>J134</f>
        <v>7994</v>
      </c>
      <c r="L101" s="117"/>
    </row>
    <row r="102" spans="2:12" s="10" customFormat="1" ht="19.9" customHeight="1">
      <c r="B102" s="117"/>
      <c r="D102" s="118" t="s">
        <v>830</v>
      </c>
      <c r="E102" s="119"/>
      <c r="F102" s="119"/>
      <c r="G102" s="119"/>
      <c r="H102" s="119"/>
      <c r="I102" s="119"/>
      <c r="J102" s="120">
        <f>J136</f>
        <v>1</v>
      </c>
      <c r="L102" s="117"/>
    </row>
    <row r="103" spans="2:12" s="10" customFormat="1" ht="19.9" customHeight="1">
      <c r="B103" s="117"/>
      <c r="D103" s="118" t="s">
        <v>831</v>
      </c>
      <c r="E103" s="119"/>
      <c r="F103" s="119"/>
      <c r="G103" s="119"/>
      <c r="H103" s="119"/>
      <c r="I103" s="119"/>
      <c r="J103" s="120">
        <f>J138</f>
        <v>1</v>
      </c>
      <c r="L103" s="117"/>
    </row>
    <row r="104" spans="2:12" s="10" customFormat="1" ht="19.9" customHeight="1">
      <c r="B104" s="117"/>
      <c r="D104" s="118" t="s">
        <v>832</v>
      </c>
      <c r="E104" s="119"/>
      <c r="F104" s="119"/>
      <c r="G104" s="119"/>
      <c r="H104" s="119"/>
      <c r="I104" s="119"/>
      <c r="J104" s="120">
        <f>J140</f>
        <v>1</v>
      </c>
      <c r="L104" s="117"/>
    </row>
    <row r="105" spans="2:12" s="10" customFormat="1" ht="19.9" customHeight="1">
      <c r="B105" s="117"/>
      <c r="D105" s="118" t="s">
        <v>833</v>
      </c>
      <c r="E105" s="119"/>
      <c r="F105" s="119"/>
      <c r="G105" s="119"/>
      <c r="H105" s="119"/>
      <c r="I105" s="119"/>
      <c r="J105" s="120">
        <f>J142</f>
        <v>1</v>
      </c>
      <c r="L105" s="117"/>
    </row>
    <row r="106" spans="2:12" s="10" customFormat="1" ht="19.9" customHeight="1">
      <c r="B106" s="117"/>
      <c r="D106" s="118" t="s">
        <v>834</v>
      </c>
      <c r="E106" s="119"/>
      <c r="F106" s="119"/>
      <c r="G106" s="119"/>
      <c r="H106" s="119"/>
      <c r="I106" s="119"/>
      <c r="J106" s="120">
        <f>J144</f>
        <v>1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131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9" t="str">
        <f>E7</f>
        <v>Stavební úpravy soc. zázemí UHK, fak.informatiky a managementu</v>
      </c>
      <c r="F116" s="250"/>
      <c r="G116" s="250"/>
      <c r="H116" s="25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1" t="str">
        <f>E9</f>
        <v>22 - Vedlejší náklady</v>
      </c>
      <c r="F118" s="248"/>
      <c r="G118" s="248"/>
      <c r="H118" s="24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Hradec Králové</v>
      </c>
      <c r="G120" s="32"/>
      <c r="H120" s="32"/>
      <c r="I120" s="27" t="s">
        <v>23</v>
      </c>
      <c r="J120" s="55" t="str">
        <f>IF(J12="","",J12)</f>
        <v>3. 8. 2021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15" customHeight="1">
      <c r="A122" s="32"/>
      <c r="B122" s="33"/>
      <c r="C122" s="27" t="s">
        <v>25</v>
      </c>
      <c r="D122" s="32"/>
      <c r="E122" s="32"/>
      <c r="F122" s="25" t="str">
        <f>E15</f>
        <v>UHK- Hradecká 1249/6, 500 03 Hradec Králové</v>
      </c>
      <c r="G122" s="32"/>
      <c r="H122" s="32"/>
      <c r="I122" s="27" t="s">
        <v>30</v>
      </c>
      <c r="J122" s="30" t="str">
        <f>E21</f>
        <v>Gebas atelier architects, Hradec Králové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 xml:space="preserve">ERAMONT s.r.o. </v>
      </c>
      <c r="G123" s="32"/>
      <c r="H123" s="32"/>
      <c r="I123" s="27" t="s">
        <v>33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1"/>
      <c r="B125" s="122"/>
      <c r="C125" s="123" t="s">
        <v>132</v>
      </c>
      <c r="D125" s="124" t="s">
        <v>61</v>
      </c>
      <c r="E125" s="124" t="s">
        <v>57</v>
      </c>
      <c r="F125" s="124" t="s">
        <v>58</v>
      </c>
      <c r="G125" s="124" t="s">
        <v>133</v>
      </c>
      <c r="H125" s="124" t="s">
        <v>134</v>
      </c>
      <c r="I125" s="124" t="s">
        <v>135</v>
      </c>
      <c r="J125" s="124" t="s">
        <v>108</v>
      </c>
      <c r="K125" s="125" t="s">
        <v>136</v>
      </c>
      <c r="L125" s="126"/>
      <c r="M125" s="62" t="s">
        <v>1</v>
      </c>
      <c r="N125" s="63" t="s">
        <v>40</v>
      </c>
      <c r="O125" s="63" t="s">
        <v>137</v>
      </c>
      <c r="P125" s="63" t="s">
        <v>138</v>
      </c>
      <c r="Q125" s="63" t="s">
        <v>139</v>
      </c>
      <c r="R125" s="63" t="s">
        <v>140</v>
      </c>
      <c r="S125" s="63" t="s">
        <v>141</v>
      </c>
      <c r="T125" s="64" t="s">
        <v>142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2"/>
      <c r="B126" s="33"/>
      <c r="C126" s="69" t="s">
        <v>143</v>
      </c>
      <c r="D126" s="32"/>
      <c r="E126" s="32"/>
      <c r="F126" s="32"/>
      <c r="G126" s="32"/>
      <c r="H126" s="32"/>
      <c r="I126" s="32"/>
      <c r="J126" s="127">
        <f>BK126</f>
        <v>13000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110</v>
      </c>
      <c r="BK126" s="130">
        <f>BK127</f>
        <v>13000</v>
      </c>
    </row>
    <row r="127" spans="2:63" s="12" customFormat="1" ht="25.9" customHeight="1">
      <c r="B127" s="131"/>
      <c r="D127" s="132" t="s">
        <v>75</v>
      </c>
      <c r="E127" s="133" t="s">
        <v>835</v>
      </c>
      <c r="F127" s="133" t="s">
        <v>836</v>
      </c>
      <c r="I127" s="134"/>
      <c r="J127" s="135">
        <f>BK127</f>
        <v>13000</v>
      </c>
      <c r="L127" s="131"/>
      <c r="M127" s="136"/>
      <c r="N127" s="137"/>
      <c r="O127" s="137"/>
      <c r="P127" s="138">
        <f>P128+P130+P132+P134+P136+P138+P140+P142+P144</f>
        <v>0</v>
      </c>
      <c r="Q127" s="137"/>
      <c r="R127" s="138">
        <f>R128+R130+R132+R134+R136+R138+R140+R142+R144</f>
        <v>0</v>
      </c>
      <c r="S127" s="137"/>
      <c r="T127" s="139">
        <f>T128+T130+T132+T134+T136+T138+T140+T142+T144</f>
        <v>0</v>
      </c>
      <c r="AR127" s="132" t="s">
        <v>170</v>
      </c>
      <c r="AT127" s="140" t="s">
        <v>75</v>
      </c>
      <c r="AU127" s="140" t="s">
        <v>76</v>
      </c>
      <c r="AY127" s="132" t="s">
        <v>146</v>
      </c>
      <c r="BK127" s="141">
        <f>BK128+BK130+BK132+BK134+BK136+BK138+BK140+BK142+BK144</f>
        <v>13000</v>
      </c>
    </row>
    <row r="128" spans="2:63" s="12" customFormat="1" ht="22.9" customHeight="1">
      <c r="B128" s="131"/>
      <c r="D128" s="132" t="s">
        <v>75</v>
      </c>
      <c r="E128" s="142" t="s">
        <v>837</v>
      </c>
      <c r="F128" s="142" t="s">
        <v>838</v>
      </c>
      <c r="I128" s="134"/>
      <c r="J128" s="143">
        <f>BK128</f>
        <v>1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0</v>
      </c>
      <c r="S128" s="137"/>
      <c r="T128" s="139">
        <f>T129</f>
        <v>0</v>
      </c>
      <c r="AR128" s="132" t="s">
        <v>170</v>
      </c>
      <c r="AT128" s="140" t="s">
        <v>75</v>
      </c>
      <c r="AU128" s="140" t="s">
        <v>8</v>
      </c>
      <c r="AY128" s="132" t="s">
        <v>146</v>
      </c>
      <c r="BK128" s="141">
        <f>BK129</f>
        <v>1</v>
      </c>
    </row>
    <row r="129" spans="1:65" s="2" customFormat="1" ht="16.5" customHeight="1">
      <c r="A129" s="32"/>
      <c r="B129" s="144"/>
      <c r="C129" s="145" t="s">
        <v>8</v>
      </c>
      <c r="D129" s="145" t="s">
        <v>149</v>
      </c>
      <c r="E129" s="146" t="s">
        <v>839</v>
      </c>
      <c r="F129" s="147" t="s">
        <v>838</v>
      </c>
      <c r="G129" s="148" t="s">
        <v>840</v>
      </c>
      <c r="H129" s="149">
        <v>1</v>
      </c>
      <c r="I129" s="150">
        <v>1</v>
      </c>
      <c r="J129" s="151">
        <f>ROUND(I129*H129,0)</f>
        <v>1</v>
      </c>
      <c r="K129" s="147" t="s">
        <v>153</v>
      </c>
      <c r="L129" s="33"/>
      <c r="M129" s="152" t="s">
        <v>1</v>
      </c>
      <c r="N129" s="153" t="s">
        <v>41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841</v>
      </c>
      <c r="AT129" s="156" t="s">
        <v>149</v>
      </c>
      <c r="AU129" s="156" t="s">
        <v>84</v>
      </c>
      <c r="AY129" s="17" t="s">
        <v>146</v>
      </c>
      <c r="BE129" s="157">
        <f>IF(N129="základní",J129,0)</f>
        <v>1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</v>
      </c>
      <c r="BK129" s="157">
        <f>ROUND(I129*H129,0)</f>
        <v>1</v>
      </c>
      <c r="BL129" s="17" t="s">
        <v>841</v>
      </c>
      <c r="BM129" s="156" t="s">
        <v>842</v>
      </c>
    </row>
    <row r="130" spans="2:63" s="12" customFormat="1" ht="22.9" customHeight="1">
      <c r="B130" s="131"/>
      <c r="D130" s="132" t="s">
        <v>75</v>
      </c>
      <c r="E130" s="142" t="s">
        <v>843</v>
      </c>
      <c r="F130" s="142" t="s">
        <v>844</v>
      </c>
      <c r="I130" s="134"/>
      <c r="J130" s="143">
        <f>BK130</f>
        <v>2000</v>
      </c>
      <c r="L130" s="131"/>
      <c r="M130" s="136"/>
      <c r="N130" s="137"/>
      <c r="O130" s="137"/>
      <c r="P130" s="138">
        <f>P131</f>
        <v>0</v>
      </c>
      <c r="Q130" s="137"/>
      <c r="R130" s="138">
        <f>R131</f>
        <v>0</v>
      </c>
      <c r="S130" s="137"/>
      <c r="T130" s="139">
        <f>T131</f>
        <v>0</v>
      </c>
      <c r="AR130" s="132" t="s">
        <v>170</v>
      </c>
      <c r="AT130" s="140" t="s">
        <v>75</v>
      </c>
      <c r="AU130" s="140" t="s">
        <v>8</v>
      </c>
      <c r="AY130" s="132" t="s">
        <v>146</v>
      </c>
      <c r="BK130" s="141">
        <f>BK131</f>
        <v>2000</v>
      </c>
    </row>
    <row r="131" spans="1:65" s="2" customFormat="1" ht="16.5" customHeight="1">
      <c r="A131" s="32"/>
      <c r="B131" s="144"/>
      <c r="C131" s="145" t="s">
        <v>84</v>
      </c>
      <c r="D131" s="145" t="s">
        <v>149</v>
      </c>
      <c r="E131" s="146" t="s">
        <v>845</v>
      </c>
      <c r="F131" s="147" t="s">
        <v>844</v>
      </c>
      <c r="G131" s="148" t="s">
        <v>840</v>
      </c>
      <c r="H131" s="149">
        <v>1</v>
      </c>
      <c r="I131" s="150">
        <v>2000</v>
      </c>
      <c r="J131" s="151">
        <f>ROUND(I131*H131,0)</f>
        <v>2000</v>
      </c>
      <c r="K131" s="147" t="s">
        <v>153</v>
      </c>
      <c r="L131" s="33"/>
      <c r="M131" s="152" t="s">
        <v>1</v>
      </c>
      <c r="N131" s="153" t="s">
        <v>41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841</v>
      </c>
      <c r="AT131" s="156" t="s">
        <v>149</v>
      </c>
      <c r="AU131" s="156" t="s">
        <v>84</v>
      </c>
      <c r="AY131" s="17" t="s">
        <v>146</v>
      </c>
      <c r="BE131" s="157">
        <f>IF(N131="základní",J131,0)</f>
        <v>2000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</v>
      </c>
      <c r="BK131" s="157">
        <f>ROUND(I131*H131,0)</f>
        <v>2000</v>
      </c>
      <c r="BL131" s="17" t="s">
        <v>841</v>
      </c>
      <c r="BM131" s="156" t="s">
        <v>846</v>
      </c>
    </row>
    <row r="132" spans="2:63" s="12" customFormat="1" ht="22.9" customHeight="1">
      <c r="B132" s="131"/>
      <c r="D132" s="132" t="s">
        <v>75</v>
      </c>
      <c r="E132" s="142" t="s">
        <v>847</v>
      </c>
      <c r="F132" s="142" t="s">
        <v>848</v>
      </c>
      <c r="I132" s="134"/>
      <c r="J132" s="143">
        <f>BK132</f>
        <v>3000</v>
      </c>
      <c r="L132" s="131"/>
      <c r="M132" s="136"/>
      <c r="N132" s="137"/>
      <c r="O132" s="137"/>
      <c r="P132" s="138">
        <f>P133</f>
        <v>0</v>
      </c>
      <c r="Q132" s="137"/>
      <c r="R132" s="138">
        <f>R133</f>
        <v>0</v>
      </c>
      <c r="S132" s="137"/>
      <c r="T132" s="139">
        <f>T133</f>
        <v>0</v>
      </c>
      <c r="AR132" s="132" t="s">
        <v>170</v>
      </c>
      <c r="AT132" s="140" t="s">
        <v>75</v>
      </c>
      <c r="AU132" s="140" t="s">
        <v>8</v>
      </c>
      <c r="AY132" s="132" t="s">
        <v>146</v>
      </c>
      <c r="BK132" s="141">
        <f>BK133</f>
        <v>3000</v>
      </c>
    </row>
    <row r="133" spans="1:65" s="2" customFormat="1" ht="16.5" customHeight="1">
      <c r="A133" s="32"/>
      <c r="B133" s="144"/>
      <c r="C133" s="145" t="s">
        <v>147</v>
      </c>
      <c r="D133" s="145" t="s">
        <v>149</v>
      </c>
      <c r="E133" s="146" t="s">
        <v>849</v>
      </c>
      <c r="F133" s="147" t="s">
        <v>848</v>
      </c>
      <c r="G133" s="148" t="s">
        <v>840</v>
      </c>
      <c r="H133" s="149">
        <v>1</v>
      </c>
      <c r="I133" s="150">
        <v>3000</v>
      </c>
      <c r="J133" s="151">
        <f>ROUND(I133*H133,0)</f>
        <v>3000</v>
      </c>
      <c r="K133" s="147" t="s">
        <v>153</v>
      </c>
      <c r="L133" s="33"/>
      <c r="M133" s="152" t="s">
        <v>1</v>
      </c>
      <c r="N133" s="153" t="s">
        <v>41</v>
      </c>
      <c r="O133" s="5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841</v>
      </c>
      <c r="AT133" s="156" t="s">
        <v>149</v>
      </c>
      <c r="AU133" s="156" t="s">
        <v>84</v>
      </c>
      <c r="AY133" s="17" t="s">
        <v>146</v>
      </c>
      <c r="BE133" s="157">
        <f>IF(N133="základní",J133,0)</f>
        <v>3000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</v>
      </c>
      <c r="BK133" s="157">
        <f>ROUND(I133*H133,0)</f>
        <v>3000</v>
      </c>
      <c r="BL133" s="17" t="s">
        <v>841</v>
      </c>
      <c r="BM133" s="156" t="s">
        <v>850</v>
      </c>
    </row>
    <row r="134" spans="2:63" s="12" customFormat="1" ht="22.9" customHeight="1">
      <c r="B134" s="131"/>
      <c r="D134" s="132" t="s">
        <v>75</v>
      </c>
      <c r="E134" s="142" t="s">
        <v>851</v>
      </c>
      <c r="F134" s="142" t="s">
        <v>852</v>
      </c>
      <c r="I134" s="134"/>
      <c r="J134" s="143">
        <f>BK134</f>
        <v>7994</v>
      </c>
      <c r="L134" s="131"/>
      <c r="M134" s="136"/>
      <c r="N134" s="137"/>
      <c r="O134" s="137"/>
      <c r="P134" s="138">
        <f>P135</f>
        <v>0</v>
      </c>
      <c r="Q134" s="137"/>
      <c r="R134" s="138">
        <f>R135</f>
        <v>0</v>
      </c>
      <c r="S134" s="137"/>
      <c r="T134" s="139">
        <f>T135</f>
        <v>0</v>
      </c>
      <c r="AR134" s="132" t="s">
        <v>170</v>
      </c>
      <c r="AT134" s="140" t="s">
        <v>75</v>
      </c>
      <c r="AU134" s="140" t="s">
        <v>8</v>
      </c>
      <c r="AY134" s="132" t="s">
        <v>146</v>
      </c>
      <c r="BK134" s="141">
        <f>BK135</f>
        <v>7994</v>
      </c>
    </row>
    <row r="135" spans="1:65" s="2" customFormat="1" ht="16.5" customHeight="1">
      <c r="A135" s="32"/>
      <c r="B135" s="144"/>
      <c r="C135" s="145" t="s">
        <v>154</v>
      </c>
      <c r="D135" s="145" t="s">
        <v>149</v>
      </c>
      <c r="E135" s="146" t="s">
        <v>853</v>
      </c>
      <c r="F135" s="147" t="s">
        <v>852</v>
      </c>
      <c r="G135" s="148" t="s">
        <v>840</v>
      </c>
      <c r="H135" s="149">
        <v>1</v>
      </c>
      <c r="I135" s="150">
        <v>7994</v>
      </c>
      <c r="J135" s="151">
        <f>ROUND(I135*H135,0)</f>
        <v>7994</v>
      </c>
      <c r="K135" s="147" t="s">
        <v>153</v>
      </c>
      <c r="L135" s="33"/>
      <c r="M135" s="152" t="s">
        <v>1</v>
      </c>
      <c r="N135" s="153" t="s">
        <v>41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841</v>
      </c>
      <c r="AT135" s="156" t="s">
        <v>149</v>
      </c>
      <c r="AU135" s="156" t="s">
        <v>84</v>
      </c>
      <c r="AY135" s="17" t="s">
        <v>146</v>
      </c>
      <c r="BE135" s="157">
        <f>IF(N135="základní",J135,0)</f>
        <v>7994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</v>
      </c>
      <c r="BK135" s="157">
        <f>ROUND(I135*H135,0)</f>
        <v>7994</v>
      </c>
      <c r="BL135" s="17" t="s">
        <v>841</v>
      </c>
      <c r="BM135" s="156" t="s">
        <v>854</v>
      </c>
    </row>
    <row r="136" spans="2:63" s="12" customFormat="1" ht="22.9" customHeight="1">
      <c r="B136" s="131"/>
      <c r="D136" s="132" t="s">
        <v>75</v>
      </c>
      <c r="E136" s="142" t="s">
        <v>855</v>
      </c>
      <c r="F136" s="142" t="s">
        <v>856</v>
      </c>
      <c r="I136" s="134"/>
      <c r="J136" s="143">
        <f>BK136</f>
        <v>1</v>
      </c>
      <c r="L136" s="131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2" t="s">
        <v>170</v>
      </c>
      <c r="AT136" s="140" t="s">
        <v>75</v>
      </c>
      <c r="AU136" s="140" t="s">
        <v>8</v>
      </c>
      <c r="AY136" s="132" t="s">
        <v>146</v>
      </c>
      <c r="BK136" s="141">
        <f>BK137</f>
        <v>1</v>
      </c>
    </row>
    <row r="137" spans="1:65" s="2" customFormat="1" ht="16.5" customHeight="1">
      <c r="A137" s="32"/>
      <c r="B137" s="144"/>
      <c r="C137" s="145" t="s">
        <v>170</v>
      </c>
      <c r="D137" s="145" t="s">
        <v>149</v>
      </c>
      <c r="E137" s="146" t="s">
        <v>857</v>
      </c>
      <c r="F137" s="147" t="s">
        <v>856</v>
      </c>
      <c r="G137" s="148" t="s">
        <v>840</v>
      </c>
      <c r="H137" s="149">
        <v>1</v>
      </c>
      <c r="I137" s="150">
        <v>1</v>
      </c>
      <c r="J137" s="151">
        <f>ROUND(I137*H137,0)</f>
        <v>1</v>
      </c>
      <c r="K137" s="147" t="s">
        <v>153</v>
      </c>
      <c r="L137" s="33"/>
      <c r="M137" s="152" t="s">
        <v>1</v>
      </c>
      <c r="N137" s="153" t="s">
        <v>41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841</v>
      </c>
      <c r="AT137" s="156" t="s">
        <v>149</v>
      </c>
      <c r="AU137" s="156" t="s">
        <v>84</v>
      </c>
      <c r="AY137" s="17" t="s">
        <v>146</v>
      </c>
      <c r="BE137" s="157">
        <f>IF(N137="základní",J137,0)</f>
        <v>1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</v>
      </c>
      <c r="BK137" s="157">
        <f>ROUND(I137*H137,0)</f>
        <v>1</v>
      </c>
      <c r="BL137" s="17" t="s">
        <v>841</v>
      </c>
      <c r="BM137" s="156" t="s">
        <v>858</v>
      </c>
    </row>
    <row r="138" spans="2:63" s="12" customFormat="1" ht="22.9" customHeight="1">
      <c r="B138" s="131"/>
      <c r="D138" s="132" t="s">
        <v>75</v>
      </c>
      <c r="E138" s="142" t="s">
        <v>859</v>
      </c>
      <c r="F138" s="142" t="s">
        <v>860</v>
      </c>
      <c r="I138" s="134"/>
      <c r="J138" s="143">
        <f>BK138</f>
        <v>1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0</v>
      </c>
      <c r="S138" s="137"/>
      <c r="T138" s="139">
        <f>T139</f>
        <v>0</v>
      </c>
      <c r="AR138" s="132" t="s">
        <v>170</v>
      </c>
      <c r="AT138" s="140" t="s">
        <v>75</v>
      </c>
      <c r="AU138" s="140" t="s">
        <v>8</v>
      </c>
      <c r="AY138" s="132" t="s">
        <v>146</v>
      </c>
      <c r="BK138" s="141">
        <f>BK139</f>
        <v>1</v>
      </c>
    </row>
    <row r="139" spans="1:65" s="2" customFormat="1" ht="16.5" customHeight="1">
      <c r="A139" s="32"/>
      <c r="B139" s="144"/>
      <c r="C139" s="145" t="s">
        <v>158</v>
      </c>
      <c r="D139" s="145" t="s">
        <v>149</v>
      </c>
      <c r="E139" s="146" t="s">
        <v>861</v>
      </c>
      <c r="F139" s="147" t="s">
        <v>860</v>
      </c>
      <c r="G139" s="148" t="s">
        <v>840</v>
      </c>
      <c r="H139" s="149">
        <v>1</v>
      </c>
      <c r="I139" s="150">
        <v>1</v>
      </c>
      <c r="J139" s="151">
        <f>ROUND(I139*H139,0)</f>
        <v>1</v>
      </c>
      <c r="K139" s="147" t="s">
        <v>153</v>
      </c>
      <c r="L139" s="33"/>
      <c r="M139" s="152" t="s">
        <v>1</v>
      </c>
      <c r="N139" s="153" t="s">
        <v>41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841</v>
      </c>
      <c r="AT139" s="156" t="s">
        <v>149</v>
      </c>
      <c r="AU139" s="156" t="s">
        <v>84</v>
      </c>
      <c r="AY139" s="17" t="s">
        <v>146</v>
      </c>
      <c r="BE139" s="157">
        <f>IF(N139="základní",J139,0)</f>
        <v>1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</v>
      </c>
      <c r="BK139" s="157">
        <f>ROUND(I139*H139,0)</f>
        <v>1</v>
      </c>
      <c r="BL139" s="17" t="s">
        <v>841</v>
      </c>
      <c r="BM139" s="156" t="s">
        <v>862</v>
      </c>
    </row>
    <row r="140" spans="2:63" s="12" customFormat="1" ht="22.9" customHeight="1">
      <c r="B140" s="131"/>
      <c r="D140" s="132" t="s">
        <v>75</v>
      </c>
      <c r="E140" s="142" t="s">
        <v>863</v>
      </c>
      <c r="F140" s="142" t="s">
        <v>864</v>
      </c>
      <c r="I140" s="134"/>
      <c r="J140" s="143">
        <f>BK140</f>
        <v>1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0</v>
      </c>
      <c r="S140" s="137"/>
      <c r="T140" s="139">
        <f>T141</f>
        <v>0</v>
      </c>
      <c r="AR140" s="132" t="s">
        <v>170</v>
      </c>
      <c r="AT140" s="140" t="s">
        <v>75</v>
      </c>
      <c r="AU140" s="140" t="s">
        <v>8</v>
      </c>
      <c r="AY140" s="132" t="s">
        <v>146</v>
      </c>
      <c r="BK140" s="141">
        <f>BK141</f>
        <v>1</v>
      </c>
    </row>
    <row r="141" spans="1:65" s="2" customFormat="1" ht="16.5" customHeight="1">
      <c r="A141" s="32"/>
      <c r="B141" s="144"/>
      <c r="C141" s="145" t="s">
        <v>180</v>
      </c>
      <c r="D141" s="145" t="s">
        <v>149</v>
      </c>
      <c r="E141" s="146" t="s">
        <v>865</v>
      </c>
      <c r="F141" s="147" t="s">
        <v>864</v>
      </c>
      <c r="G141" s="148" t="s">
        <v>840</v>
      </c>
      <c r="H141" s="149">
        <v>1</v>
      </c>
      <c r="I141" s="150">
        <v>1</v>
      </c>
      <c r="J141" s="151">
        <f>ROUND(I141*H141,0)</f>
        <v>1</v>
      </c>
      <c r="K141" s="147" t="s">
        <v>153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841</v>
      </c>
      <c r="AT141" s="156" t="s">
        <v>149</v>
      </c>
      <c r="AU141" s="156" t="s">
        <v>84</v>
      </c>
      <c r="AY141" s="17" t="s">
        <v>146</v>
      </c>
      <c r="BE141" s="157">
        <f>IF(N141="základní",J141,0)</f>
        <v>1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</v>
      </c>
      <c r="BK141" s="157">
        <f>ROUND(I141*H141,0)</f>
        <v>1</v>
      </c>
      <c r="BL141" s="17" t="s">
        <v>841</v>
      </c>
      <c r="BM141" s="156" t="s">
        <v>866</v>
      </c>
    </row>
    <row r="142" spans="2:63" s="12" customFormat="1" ht="22.9" customHeight="1">
      <c r="B142" s="131"/>
      <c r="D142" s="132" t="s">
        <v>75</v>
      </c>
      <c r="E142" s="142" t="s">
        <v>867</v>
      </c>
      <c r="F142" s="142" t="s">
        <v>868</v>
      </c>
      <c r="I142" s="134"/>
      <c r="J142" s="143">
        <f>BK142</f>
        <v>1</v>
      </c>
      <c r="L142" s="131"/>
      <c r="M142" s="136"/>
      <c r="N142" s="137"/>
      <c r="O142" s="137"/>
      <c r="P142" s="138">
        <f>P143</f>
        <v>0</v>
      </c>
      <c r="Q142" s="137"/>
      <c r="R142" s="138">
        <f>R143</f>
        <v>0</v>
      </c>
      <c r="S142" s="137"/>
      <c r="T142" s="139">
        <f>T143</f>
        <v>0</v>
      </c>
      <c r="AR142" s="132" t="s">
        <v>170</v>
      </c>
      <c r="AT142" s="140" t="s">
        <v>75</v>
      </c>
      <c r="AU142" s="140" t="s">
        <v>8</v>
      </c>
      <c r="AY142" s="132" t="s">
        <v>146</v>
      </c>
      <c r="BK142" s="141">
        <f>BK143</f>
        <v>1</v>
      </c>
    </row>
    <row r="143" spans="1:65" s="2" customFormat="1" ht="16.5" customHeight="1">
      <c r="A143" s="32"/>
      <c r="B143" s="144"/>
      <c r="C143" s="145" t="s">
        <v>169</v>
      </c>
      <c r="D143" s="145" t="s">
        <v>149</v>
      </c>
      <c r="E143" s="146" t="s">
        <v>869</v>
      </c>
      <c r="F143" s="147" t="s">
        <v>870</v>
      </c>
      <c r="G143" s="148" t="s">
        <v>840</v>
      </c>
      <c r="H143" s="149">
        <v>1</v>
      </c>
      <c r="I143" s="150">
        <v>1</v>
      </c>
      <c r="J143" s="151">
        <f>ROUND(I143*H143,0)</f>
        <v>1</v>
      </c>
      <c r="K143" s="147" t="s">
        <v>153</v>
      </c>
      <c r="L143" s="33"/>
      <c r="M143" s="152" t="s">
        <v>1</v>
      </c>
      <c r="N143" s="153" t="s">
        <v>41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841</v>
      </c>
      <c r="AT143" s="156" t="s">
        <v>149</v>
      </c>
      <c r="AU143" s="156" t="s">
        <v>84</v>
      </c>
      <c r="AY143" s="17" t="s">
        <v>146</v>
      </c>
      <c r="BE143" s="157">
        <f>IF(N143="základní",J143,0)</f>
        <v>1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</v>
      </c>
      <c r="BK143" s="157">
        <f>ROUND(I143*H143,0)</f>
        <v>1</v>
      </c>
      <c r="BL143" s="17" t="s">
        <v>841</v>
      </c>
      <c r="BM143" s="156" t="s">
        <v>871</v>
      </c>
    </row>
    <row r="144" spans="2:63" s="12" customFormat="1" ht="22.9" customHeight="1">
      <c r="B144" s="131"/>
      <c r="D144" s="132" t="s">
        <v>75</v>
      </c>
      <c r="E144" s="142" t="s">
        <v>872</v>
      </c>
      <c r="F144" s="142" t="s">
        <v>873</v>
      </c>
      <c r="I144" s="134"/>
      <c r="J144" s="143">
        <f>BK144</f>
        <v>1</v>
      </c>
      <c r="L144" s="131"/>
      <c r="M144" s="136"/>
      <c r="N144" s="137"/>
      <c r="O144" s="137"/>
      <c r="P144" s="138">
        <f>P145</f>
        <v>0</v>
      </c>
      <c r="Q144" s="137"/>
      <c r="R144" s="138">
        <f>R145</f>
        <v>0</v>
      </c>
      <c r="S144" s="137"/>
      <c r="T144" s="139">
        <f>T145</f>
        <v>0</v>
      </c>
      <c r="AR144" s="132" t="s">
        <v>170</v>
      </c>
      <c r="AT144" s="140" t="s">
        <v>75</v>
      </c>
      <c r="AU144" s="140" t="s">
        <v>8</v>
      </c>
      <c r="AY144" s="132" t="s">
        <v>146</v>
      </c>
      <c r="BK144" s="141">
        <f>BK145</f>
        <v>1</v>
      </c>
    </row>
    <row r="145" spans="1:65" s="2" customFormat="1" ht="16.5" customHeight="1">
      <c r="A145" s="32"/>
      <c r="B145" s="144"/>
      <c r="C145" s="145" t="s">
        <v>163</v>
      </c>
      <c r="D145" s="145" t="s">
        <v>149</v>
      </c>
      <c r="E145" s="146" t="s">
        <v>874</v>
      </c>
      <c r="F145" s="147" t="s">
        <v>873</v>
      </c>
      <c r="G145" s="148" t="s">
        <v>840</v>
      </c>
      <c r="H145" s="149">
        <v>1</v>
      </c>
      <c r="I145" s="150">
        <v>1</v>
      </c>
      <c r="J145" s="151">
        <f>ROUND(I145*H145,0)</f>
        <v>1</v>
      </c>
      <c r="K145" s="147" t="s">
        <v>153</v>
      </c>
      <c r="L145" s="33"/>
      <c r="M145" s="196" t="s">
        <v>1</v>
      </c>
      <c r="N145" s="197" t="s">
        <v>41</v>
      </c>
      <c r="O145" s="198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841</v>
      </c>
      <c r="AT145" s="156" t="s">
        <v>149</v>
      </c>
      <c r="AU145" s="156" t="s">
        <v>84</v>
      </c>
      <c r="AY145" s="17" t="s">
        <v>146</v>
      </c>
      <c r="BE145" s="157">
        <f>IF(N145="základní",J145,0)</f>
        <v>1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</v>
      </c>
      <c r="BK145" s="157">
        <f>ROUND(I145*H145,0)</f>
        <v>1</v>
      </c>
      <c r="BL145" s="17" t="s">
        <v>841</v>
      </c>
      <c r="BM145" s="156" t="s">
        <v>875</v>
      </c>
    </row>
    <row r="146" spans="1:31" s="2" customFormat="1" ht="6.95" customHeight="1">
      <c r="A146" s="32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876</v>
      </c>
      <c r="H4" s="20"/>
    </row>
    <row r="5" spans="2:8" s="1" customFormat="1" ht="12" customHeight="1">
      <c r="B5" s="20"/>
      <c r="C5" s="24" t="s">
        <v>14</v>
      </c>
      <c r="D5" s="244" t="s">
        <v>15</v>
      </c>
      <c r="E5" s="210"/>
      <c r="F5" s="210"/>
      <c r="H5" s="20"/>
    </row>
    <row r="6" spans="2:8" s="1" customFormat="1" ht="36.95" customHeight="1">
      <c r="B6" s="20"/>
      <c r="C6" s="26" t="s">
        <v>17</v>
      </c>
      <c r="D6" s="241" t="s">
        <v>18</v>
      </c>
      <c r="E6" s="210"/>
      <c r="F6" s="210"/>
      <c r="H6" s="20"/>
    </row>
    <row r="7" spans="2:8" s="1" customFormat="1" ht="16.5" customHeight="1">
      <c r="B7" s="20"/>
      <c r="C7" s="27" t="s">
        <v>23</v>
      </c>
      <c r="D7" s="55" t="str">
        <f>'Rekapitulace stavby'!AN8</f>
        <v>3. 8. 2021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57</v>
      </c>
      <c r="D9" s="124" t="s">
        <v>58</v>
      </c>
      <c r="E9" s="124" t="s">
        <v>133</v>
      </c>
      <c r="F9" s="125" t="s">
        <v>877</v>
      </c>
      <c r="G9" s="121"/>
      <c r="H9" s="122"/>
    </row>
    <row r="10" spans="1:8" s="2" customFormat="1" ht="26.45" customHeight="1">
      <c r="A10" s="32"/>
      <c r="B10" s="33"/>
      <c r="C10" s="201" t="s">
        <v>878</v>
      </c>
      <c r="D10" s="201" t="s">
        <v>81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202" t="s">
        <v>88</v>
      </c>
      <c r="D11" s="203" t="s">
        <v>89</v>
      </c>
      <c r="E11" s="204" t="s">
        <v>1</v>
      </c>
      <c r="F11" s="205">
        <v>67.912</v>
      </c>
      <c r="G11" s="32"/>
      <c r="H11" s="33"/>
    </row>
    <row r="12" spans="1:8" s="2" customFormat="1" ht="16.9" customHeight="1">
      <c r="A12" s="32"/>
      <c r="B12" s="33"/>
      <c r="C12" s="206" t="s">
        <v>1</v>
      </c>
      <c r="D12" s="206" t="s">
        <v>725</v>
      </c>
      <c r="E12" s="17" t="s">
        <v>1</v>
      </c>
      <c r="F12" s="207">
        <v>9.75</v>
      </c>
      <c r="G12" s="32"/>
      <c r="H12" s="33"/>
    </row>
    <row r="13" spans="1:8" s="2" customFormat="1" ht="16.9" customHeight="1">
      <c r="A13" s="32"/>
      <c r="B13" s="33"/>
      <c r="C13" s="206" t="s">
        <v>1</v>
      </c>
      <c r="D13" s="206" t="s">
        <v>726</v>
      </c>
      <c r="E13" s="17" t="s">
        <v>1</v>
      </c>
      <c r="F13" s="207">
        <v>18.746</v>
      </c>
      <c r="G13" s="32"/>
      <c r="H13" s="33"/>
    </row>
    <row r="14" spans="1:8" s="2" customFormat="1" ht="16.9" customHeight="1">
      <c r="A14" s="32"/>
      <c r="B14" s="33"/>
      <c r="C14" s="206" t="s">
        <v>1</v>
      </c>
      <c r="D14" s="206" t="s">
        <v>727</v>
      </c>
      <c r="E14" s="17" t="s">
        <v>1</v>
      </c>
      <c r="F14" s="207">
        <v>4.55</v>
      </c>
      <c r="G14" s="32"/>
      <c r="H14" s="33"/>
    </row>
    <row r="15" spans="1:8" s="2" customFormat="1" ht="16.9" customHeight="1">
      <c r="A15" s="32"/>
      <c r="B15" s="33"/>
      <c r="C15" s="206" t="s">
        <v>1</v>
      </c>
      <c r="D15" s="206" t="s">
        <v>728</v>
      </c>
      <c r="E15" s="17" t="s">
        <v>1</v>
      </c>
      <c r="F15" s="207">
        <v>4.875</v>
      </c>
      <c r="G15" s="32"/>
      <c r="H15" s="33"/>
    </row>
    <row r="16" spans="1:8" s="2" customFormat="1" ht="16.9" customHeight="1">
      <c r="A16" s="32"/>
      <c r="B16" s="33"/>
      <c r="C16" s="206" t="s">
        <v>1</v>
      </c>
      <c r="D16" s="206" t="s">
        <v>729</v>
      </c>
      <c r="E16" s="17" t="s">
        <v>1</v>
      </c>
      <c r="F16" s="207">
        <v>9.568</v>
      </c>
      <c r="G16" s="32"/>
      <c r="H16" s="33"/>
    </row>
    <row r="17" spans="1:8" s="2" customFormat="1" ht="16.9" customHeight="1">
      <c r="A17" s="32"/>
      <c r="B17" s="33"/>
      <c r="C17" s="206" t="s">
        <v>1</v>
      </c>
      <c r="D17" s="206" t="s">
        <v>730</v>
      </c>
      <c r="E17" s="17" t="s">
        <v>1</v>
      </c>
      <c r="F17" s="207">
        <v>5.07</v>
      </c>
      <c r="G17" s="32"/>
      <c r="H17" s="33"/>
    </row>
    <row r="18" spans="1:8" s="2" customFormat="1" ht="16.9" customHeight="1">
      <c r="A18" s="32"/>
      <c r="B18" s="33"/>
      <c r="C18" s="206" t="s">
        <v>1</v>
      </c>
      <c r="D18" s="206" t="s">
        <v>731</v>
      </c>
      <c r="E18" s="17" t="s">
        <v>1</v>
      </c>
      <c r="F18" s="207">
        <v>2.959</v>
      </c>
      <c r="G18" s="32"/>
      <c r="H18" s="33"/>
    </row>
    <row r="19" spans="1:8" s="2" customFormat="1" ht="16.9" customHeight="1">
      <c r="A19" s="32"/>
      <c r="B19" s="33"/>
      <c r="C19" s="206" t="s">
        <v>1</v>
      </c>
      <c r="D19" s="206" t="s">
        <v>732</v>
      </c>
      <c r="E19" s="17" t="s">
        <v>1</v>
      </c>
      <c r="F19" s="207">
        <v>4.784</v>
      </c>
      <c r="G19" s="32"/>
      <c r="H19" s="33"/>
    </row>
    <row r="20" spans="1:8" s="2" customFormat="1" ht="16.9" customHeight="1">
      <c r="A20" s="32"/>
      <c r="B20" s="33"/>
      <c r="C20" s="206" t="s">
        <v>1</v>
      </c>
      <c r="D20" s="206" t="s">
        <v>733</v>
      </c>
      <c r="E20" s="17" t="s">
        <v>1</v>
      </c>
      <c r="F20" s="207">
        <v>2.826</v>
      </c>
      <c r="G20" s="32"/>
      <c r="H20" s="33"/>
    </row>
    <row r="21" spans="1:8" s="2" customFormat="1" ht="16.9" customHeight="1">
      <c r="A21" s="32"/>
      <c r="B21" s="33"/>
      <c r="C21" s="206" t="s">
        <v>1</v>
      </c>
      <c r="D21" s="206" t="s">
        <v>734</v>
      </c>
      <c r="E21" s="17" t="s">
        <v>1</v>
      </c>
      <c r="F21" s="207">
        <v>4.784</v>
      </c>
      <c r="G21" s="32"/>
      <c r="H21" s="33"/>
    </row>
    <row r="22" spans="1:8" s="2" customFormat="1" ht="16.9" customHeight="1">
      <c r="A22" s="32"/>
      <c r="B22" s="33"/>
      <c r="C22" s="206" t="s">
        <v>88</v>
      </c>
      <c r="D22" s="206" t="s">
        <v>179</v>
      </c>
      <c r="E22" s="17" t="s">
        <v>1</v>
      </c>
      <c r="F22" s="207">
        <v>67.912</v>
      </c>
      <c r="G22" s="32"/>
      <c r="H22" s="33"/>
    </row>
    <row r="23" spans="1:8" s="2" customFormat="1" ht="16.9" customHeight="1">
      <c r="A23" s="32"/>
      <c r="B23" s="33"/>
      <c r="C23" s="208" t="s">
        <v>879</v>
      </c>
      <c r="D23" s="32"/>
      <c r="E23" s="32"/>
      <c r="F23" s="32"/>
      <c r="G23" s="32"/>
      <c r="H23" s="33"/>
    </row>
    <row r="24" spans="1:8" s="2" customFormat="1" ht="22.5">
      <c r="A24" s="32"/>
      <c r="B24" s="33"/>
      <c r="C24" s="206" t="s">
        <v>706</v>
      </c>
      <c r="D24" s="206" t="s">
        <v>707</v>
      </c>
      <c r="E24" s="17" t="s">
        <v>152</v>
      </c>
      <c r="F24" s="207">
        <v>67.912</v>
      </c>
      <c r="G24" s="32"/>
      <c r="H24" s="33"/>
    </row>
    <row r="25" spans="1:8" s="2" customFormat="1" ht="16.9" customHeight="1">
      <c r="A25" s="32"/>
      <c r="B25" s="33"/>
      <c r="C25" s="206" t="s">
        <v>682</v>
      </c>
      <c r="D25" s="206" t="s">
        <v>683</v>
      </c>
      <c r="E25" s="17" t="s">
        <v>152</v>
      </c>
      <c r="F25" s="207">
        <v>222.413</v>
      </c>
      <c r="G25" s="32"/>
      <c r="H25" s="33"/>
    </row>
    <row r="26" spans="1:8" s="2" customFormat="1" ht="16.9" customHeight="1">
      <c r="A26" s="32"/>
      <c r="B26" s="33"/>
      <c r="C26" s="206" t="s">
        <v>685</v>
      </c>
      <c r="D26" s="206" t="s">
        <v>686</v>
      </c>
      <c r="E26" s="17" t="s">
        <v>152</v>
      </c>
      <c r="F26" s="207">
        <v>222.413</v>
      </c>
      <c r="G26" s="32"/>
      <c r="H26" s="33"/>
    </row>
    <row r="27" spans="1:8" s="2" customFormat="1" ht="16.9" customHeight="1">
      <c r="A27" s="32"/>
      <c r="B27" s="33"/>
      <c r="C27" s="206" t="s">
        <v>702</v>
      </c>
      <c r="D27" s="206" t="s">
        <v>703</v>
      </c>
      <c r="E27" s="17" t="s">
        <v>152</v>
      </c>
      <c r="F27" s="207">
        <v>222.413</v>
      </c>
      <c r="G27" s="32"/>
      <c r="H27" s="33"/>
    </row>
    <row r="28" spans="1:8" s="2" customFormat="1" ht="16.9" customHeight="1">
      <c r="A28" s="32"/>
      <c r="B28" s="33"/>
      <c r="C28" s="206" t="s">
        <v>184</v>
      </c>
      <c r="D28" s="206" t="s">
        <v>185</v>
      </c>
      <c r="E28" s="17" t="s">
        <v>152</v>
      </c>
      <c r="F28" s="207">
        <v>222.413</v>
      </c>
      <c r="G28" s="32"/>
      <c r="H28" s="33"/>
    </row>
    <row r="29" spans="1:8" s="2" customFormat="1" ht="16.9" customHeight="1">
      <c r="A29" s="32"/>
      <c r="B29" s="33"/>
      <c r="C29" s="206" t="s">
        <v>665</v>
      </c>
      <c r="D29" s="206" t="s">
        <v>666</v>
      </c>
      <c r="E29" s="17" t="s">
        <v>152</v>
      </c>
      <c r="F29" s="207">
        <v>78.099</v>
      </c>
      <c r="G29" s="32"/>
      <c r="H29" s="33"/>
    </row>
    <row r="30" spans="1:8" s="2" customFormat="1" ht="16.9" customHeight="1">
      <c r="A30" s="32"/>
      <c r="B30" s="33"/>
      <c r="C30" s="202" t="s">
        <v>91</v>
      </c>
      <c r="D30" s="203" t="s">
        <v>92</v>
      </c>
      <c r="E30" s="204" t="s">
        <v>1</v>
      </c>
      <c r="F30" s="205">
        <v>154.501</v>
      </c>
      <c r="G30" s="32"/>
      <c r="H30" s="33"/>
    </row>
    <row r="31" spans="1:8" s="2" customFormat="1" ht="16.9" customHeight="1">
      <c r="A31" s="32"/>
      <c r="B31" s="33"/>
      <c r="C31" s="206" t="s">
        <v>1</v>
      </c>
      <c r="D31" s="206" t="s">
        <v>709</v>
      </c>
      <c r="E31" s="17" t="s">
        <v>1</v>
      </c>
      <c r="F31" s="207">
        <v>12.92</v>
      </c>
      <c r="G31" s="32"/>
      <c r="H31" s="33"/>
    </row>
    <row r="32" spans="1:8" s="2" customFormat="1" ht="16.9" customHeight="1">
      <c r="A32" s="32"/>
      <c r="B32" s="33"/>
      <c r="C32" s="206" t="s">
        <v>1</v>
      </c>
      <c r="D32" s="206" t="s">
        <v>710</v>
      </c>
      <c r="E32" s="17" t="s">
        <v>1</v>
      </c>
      <c r="F32" s="207">
        <v>21.254</v>
      </c>
      <c r="G32" s="32"/>
      <c r="H32" s="33"/>
    </row>
    <row r="33" spans="1:8" s="2" customFormat="1" ht="16.9" customHeight="1">
      <c r="A33" s="32"/>
      <c r="B33" s="33"/>
      <c r="C33" s="206" t="s">
        <v>1</v>
      </c>
      <c r="D33" s="206" t="s">
        <v>711</v>
      </c>
      <c r="E33" s="17" t="s">
        <v>1</v>
      </c>
      <c r="F33" s="207">
        <v>12.188</v>
      </c>
      <c r="G33" s="32"/>
      <c r="H33" s="33"/>
    </row>
    <row r="34" spans="1:8" s="2" customFormat="1" ht="16.9" customHeight="1">
      <c r="A34" s="32"/>
      <c r="B34" s="33"/>
      <c r="C34" s="206" t="s">
        <v>1</v>
      </c>
      <c r="D34" s="206" t="s">
        <v>712</v>
      </c>
      <c r="E34" s="17" t="s">
        <v>1</v>
      </c>
      <c r="F34" s="207">
        <v>14.103</v>
      </c>
      <c r="G34" s="32"/>
      <c r="H34" s="33"/>
    </row>
    <row r="35" spans="1:8" s="2" customFormat="1" ht="16.9" customHeight="1">
      <c r="A35" s="32"/>
      <c r="B35" s="33"/>
      <c r="C35" s="206" t="s">
        <v>1</v>
      </c>
      <c r="D35" s="206" t="s">
        <v>713</v>
      </c>
      <c r="E35" s="17" t="s">
        <v>1</v>
      </c>
      <c r="F35" s="207">
        <v>25.284</v>
      </c>
      <c r="G35" s="32"/>
      <c r="H35" s="33"/>
    </row>
    <row r="36" spans="1:8" s="2" customFormat="1" ht="16.9" customHeight="1">
      <c r="A36" s="32"/>
      <c r="B36" s="33"/>
      <c r="C36" s="206" t="s">
        <v>1</v>
      </c>
      <c r="D36" s="206" t="s">
        <v>714</v>
      </c>
      <c r="E36" s="17" t="s">
        <v>1</v>
      </c>
      <c r="F36" s="207">
        <v>12.76</v>
      </c>
      <c r="G36" s="32"/>
      <c r="H36" s="33"/>
    </row>
    <row r="37" spans="1:8" s="2" customFormat="1" ht="16.9" customHeight="1">
      <c r="A37" s="32"/>
      <c r="B37" s="33"/>
      <c r="C37" s="206" t="s">
        <v>1</v>
      </c>
      <c r="D37" s="206" t="s">
        <v>715</v>
      </c>
      <c r="E37" s="17" t="s">
        <v>1</v>
      </c>
      <c r="F37" s="207">
        <v>10.247</v>
      </c>
      <c r="G37" s="32"/>
      <c r="H37" s="33"/>
    </row>
    <row r="38" spans="1:8" s="2" customFormat="1" ht="16.9" customHeight="1">
      <c r="A38" s="32"/>
      <c r="B38" s="33"/>
      <c r="C38" s="206" t="s">
        <v>1</v>
      </c>
      <c r="D38" s="206" t="s">
        <v>716</v>
      </c>
      <c r="E38" s="17" t="s">
        <v>1</v>
      </c>
      <c r="F38" s="207">
        <v>17.684</v>
      </c>
      <c r="G38" s="32"/>
      <c r="H38" s="33"/>
    </row>
    <row r="39" spans="1:8" s="2" customFormat="1" ht="16.9" customHeight="1">
      <c r="A39" s="32"/>
      <c r="B39" s="33"/>
      <c r="C39" s="206" t="s">
        <v>1</v>
      </c>
      <c r="D39" s="206" t="s">
        <v>717</v>
      </c>
      <c r="E39" s="17" t="s">
        <v>1</v>
      </c>
      <c r="F39" s="207">
        <v>10.377</v>
      </c>
      <c r="G39" s="32"/>
      <c r="H39" s="33"/>
    </row>
    <row r="40" spans="1:8" s="2" customFormat="1" ht="16.9" customHeight="1">
      <c r="A40" s="32"/>
      <c r="B40" s="33"/>
      <c r="C40" s="206" t="s">
        <v>1</v>
      </c>
      <c r="D40" s="206" t="s">
        <v>718</v>
      </c>
      <c r="E40" s="17" t="s">
        <v>1</v>
      </c>
      <c r="F40" s="207">
        <v>17.684</v>
      </c>
      <c r="G40" s="32"/>
      <c r="H40" s="33"/>
    </row>
    <row r="41" spans="1:8" s="2" customFormat="1" ht="16.9" customHeight="1">
      <c r="A41" s="32"/>
      <c r="B41" s="33"/>
      <c r="C41" s="206" t="s">
        <v>91</v>
      </c>
      <c r="D41" s="206" t="s">
        <v>179</v>
      </c>
      <c r="E41" s="17" t="s">
        <v>1</v>
      </c>
      <c r="F41" s="207">
        <v>154.501</v>
      </c>
      <c r="G41" s="32"/>
      <c r="H41" s="33"/>
    </row>
    <row r="42" spans="1:8" s="2" customFormat="1" ht="16.9" customHeight="1">
      <c r="A42" s="32"/>
      <c r="B42" s="33"/>
      <c r="C42" s="208" t="s">
        <v>879</v>
      </c>
      <c r="D42" s="32"/>
      <c r="E42" s="32"/>
      <c r="F42" s="32"/>
      <c r="G42" s="32"/>
      <c r="H42" s="33"/>
    </row>
    <row r="43" spans="1:8" s="2" customFormat="1" ht="22.5">
      <c r="A43" s="32"/>
      <c r="B43" s="33"/>
      <c r="C43" s="206" t="s">
        <v>706</v>
      </c>
      <c r="D43" s="206" t="s">
        <v>707</v>
      </c>
      <c r="E43" s="17" t="s">
        <v>152</v>
      </c>
      <c r="F43" s="207">
        <v>154.501</v>
      </c>
      <c r="G43" s="32"/>
      <c r="H43" s="33"/>
    </row>
    <row r="44" spans="1:8" s="2" customFormat="1" ht="16.9" customHeight="1">
      <c r="A44" s="32"/>
      <c r="B44" s="33"/>
      <c r="C44" s="206" t="s">
        <v>682</v>
      </c>
      <c r="D44" s="206" t="s">
        <v>683</v>
      </c>
      <c r="E44" s="17" t="s">
        <v>152</v>
      </c>
      <c r="F44" s="207">
        <v>222.413</v>
      </c>
      <c r="G44" s="32"/>
      <c r="H44" s="33"/>
    </row>
    <row r="45" spans="1:8" s="2" customFormat="1" ht="16.9" customHeight="1">
      <c r="A45" s="32"/>
      <c r="B45" s="33"/>
      <c r="C45" s="206" t="s">
        <v>685</v>
      </c>
      <c r="D45" s="206" t="s">
        <v>686</v>
      </c>
      <c r="E45" s="17" t="s">
        <v>152</v>
      </c>
      <c r="F45" s="207">
        <v>222.413</v>
      </c>
      <c r="G45" s="32"/>
      <c r="H45" s="33"/>
    </row>
    <row r="46" spans="1:8" s="2" customFormat="1" ht="16.9" customHeight="1">
      <c r="A46" s="32"/>
      <c r="B46" s="33"/>
      <c r="C46" s="206" t="s">
        <v>702</v>
      </c>
      <c r="D46" s="206" t="s">
        <v>703</v>
      </c>
      <c r="E46" s="17" t="s">
        <v>152</v>
      </c>
      <c r="F46" s="207">
        <v>222.413</v>
      </c>
      <c r="G46" s="32"/>
      <c r="H46" s="33"/>
    </row>
    <row r="47" spans="1:8" s="2" customFormat="1" ht="16.9" customHeight="1">
      <c r="A47" s="32"/>
      <c r="B47" s="33"/>
      <c r="C47" s="206" t="s">
        <v>184</v>
      </c>
      <c r="D47" s="206" t="s">
        <v>185</v>
      </c>
      <c r="E47" s="17" t="s">
        <v>152</v>
      </c>
      <c r="F47" s="207">
        <v>222.413</v>
      </c>
      <c r="G47" s="32"/>
      <c r="H47" s="33"/>
    </row>
    <row r="48" spans="1:8" s="2" customFormat="1" ht="16.9" customHeight="1">
      <c r="A48" s="32"/>
      <c r="B48" s="33"/>
      <c r="C48" s="206" t="s">
        <v>719</v>
      </c>
      <c r="D48" s="206" t="s">
        <v>720</v>
      </c>
      <c r="E48" s="17" t="s">
        <v>152</v>
      </c>
      <c r="F48" s="207">
        <v>177.676</v>
      </c>
      <c r="G48" s="32"/>
      <c r="H48" s="33"/>
    </row>
    <row r="49" spans="1:8" s="2" customFormat="1" ht="16.9" customHeight="1">
      <c r="A49" s="32"/>
      <c r="B49" s="33"/>
      <c r="C49" s="202" t="s">
        <v>95</v>
      </c>
      <c r="D49" s="203" t="s">
        <v>96</v>
      </c>
      <c r="E49" s="204" t="s">
        <v>1</v>
      </c>
      <c r="F49" s="205">
        <v>59.857</v>
      </c>
      <c r="G49" s="32"/>
      <c r="H49" s="33"/>
    </row>
    <row r="50" spans="1:8" s="2" customFormat="1" ht="16.9" customHeight="1">
      <c r="A50" s="32"/>
      <c r="B50" s="33"/>
      <c r="C50" s="206" t="s">
        <v>1</v>
      </c>
      <c r="D50" s="206" t="s">
        <v>654</v>
      </c>
      <c r="E50" s="17" t="s">
        <v>1</v>
      </c>
      <c r="F50" s="207">
        <v>5.813</v>
      </c>
      <c r="G50" s="32"/>
      <c r="H50" s="33"/>
    </row>
    <row r="51" spans="1:8" s="2" customFormat="1" ht="16.9" customHeight="1">
      <c r="A51" s="32"/>
      <c r="B51" s="33"/>
      <c r="C51" s="206" t="s">
        <v>1</v>
      </c>
      <c r="D51" s="206" t="s">
        <v>655</v>
      </c>
      <c r="E51" s="17" t="s">
        <v>1</v>
      </c>
      <c r="F51" s="207">
        <v>15.898</v>
      </c>
      <c r="G51" s="32"/>
      <c r="H51" s="33"/>
    </row>
    <row r="52" spans="1:8" s="2" customFormat="1" ht="16.9" customHeight="1">
      <c r="A52" s="32"/>
      <c r="B52" s="33"/>
      <c r="C52" s="206" t="s">
        <v>1</v>
      </c>
      <c r="D52" s="206" t="s">
        <v>656</v>
      </c>
      <c r="E52" s="17" t="s">
        <v>1</v>
      </c>
      <c r="F52" s="207">
        <v>3.176</v>
      </c>
      <c r="G52" s="32"/>
      <c r="H52" s="33"/>
    </row>
    <row r="53" spans="1:8" s="2" customFormat="1" ht="16.9" customHeight="1">
      <c r="A53" s="32"/>
      <c r="B53" s="33"/>
      <c r="C53" s="206" t="s">
        <v>1</v>
      </c>
      <c r="D53" s="206" t="s">
        <v>657</v>
      </c>
      <c r="E53" s="17" t="s">
        <v>1</v>
      </c>
      <c r="F53" s="207">
        <v>4.481</v>
      </c>
      <c r="G53" s="32"/>
      <c r="H53" s="33"/>
    </row>
    <row r="54" spans="1:8" s="2" customFormat="1" ht="16.9" customHeight="1">
      <c r="A54" s="32"/>
      <c r="B54" s="33"/>
      <c r="C54" s="206" t="s">
        <v>1</v>
      </c>
      <c r="D54" s="206" t="s">
        <v>658</v>
      </c>
      <c r="E54" s="17" t="s">
        <v>1</v>
      </c>
      <c r="F54" s="207">
        <v>12.254</v>
      </c>
      <c r="G54" s="32"/>
      <c r="H54" s="33"/>
    </row>
    <row r="55" spans="1:8" s="2" customFormat="1" ht="16.9" customHeight="1">
      <c r="A55" s="32"/>
      <c r="B55" s="33"/>
      <c r="C55" s="206" t="s">
        <v>1</v>
      </c>
      <c r="D55" s="206" t="s">
        <v>659</v>
      </c>
      <c r="E55" s="17" t="s">
        <v>1</v>
      </c>
      <c r="F55" s="207">
        <v>3.559</v>
      </c>
      <c r="G55" s="32"/>
      <c r="H55" s="33"/>
    </row>
    <row r="56" spans="1:8" s="2" customFormat="1" ht="16.9" customHeight="1">
      <c r="A56" s="32"/>
      <c r="B56" s="33"/>
      <c r="C56" s="206" t="s">
        <v>1</v>
      </c>
      <c r="D56" s="206" t="s">
        <v>660</v>
      </c>
      <c r="E56" s="17" t="s">
        <v>1</v>
      </c>
      <c r="F56" s="207">
        <v>2.278</v>
      </c>
      <c r="G56" s="32"/>
      <c r="H56" s="33"/>
    </row>
    <row r="57" spans="1:8" s="2" customFormat="1" ht="16.9" customHeight="1">
      <c r="A57" s="32"/>
      <c r="B57" s="33"/>
      <c r="C57" s="206" t="s">
        <v>1</v>
      </c>
      <c r="D57" s="206" t="s">
        <v>661</v>
      </c>
      <c r="E57" s="17" t="s">
        <v>1</v>
      </c>
      <c r="F57" s="207">
        <v>5.06</v>
      </c>
      <c r="G57" s="32"/>
      <c r="H57" s="33"/>
    </row>
    <row r="58" spans="1:8" s="2" customFormat="1" ht="16.9" customHeight="1">
      <c r="A58" s="32"/>
      <c r="B58" s="33"/>
      <c r="C58" s="206" t="s">
        <v>1</v>
      </c>
      <c r="D58" s="206" t="s">
        <v>662</v>
      </c>
      <c r="E58" s="17" t="s">
        <v>1</v>
      </c>
      <c r="F58" s="207">
        <v>2.278</v>
      </c>
      <c r="G58" s="32"/>
      <c r="H58" s="33"/>
    </row>
    <row r="59" spans="1:8" s="2" customFormat="1" ht="16.9" customHeight="1">
      <c r="A59" s="32"/>
      <c r="B59" s="33"/>
      <c r="C59" s="206" t="s">
        <v>1</v>
      </c>
      <c r="D59" s="206" t="s">
        <v>663</v>
      </c>
      <c r="E59" s="17" t="s">
        <v>1</v>
      </c>
      <c r="F59" s="207">
        <v>5.06</v>
      </c>
      <c r="G59" s="32"/>
      <c r="H59" s="33"/>
    </row>
    <row r="60" spans="1:8" s="2" customFormat="1" ht="16.9" customHeight="1">
      <c r="A60" s="32"/>
      <c r="B60" s="33"/>
      <c r="C60" s="206" t="s">
        <v>95</v>
      </c>
      <c r="D60" s="206" t="s">
        <v>179</v>
      </c>
      <c r="E60" s="17" t="s">
        <v>1</v>
      </c>
      <c r="F60" s="207">
        <v>59.857</v>
      </c>
      <c r="G60" s="32"/>
      <c r="H60" s="33"/>
    </row>
    <row r="61" spans="1:8" s="2" customFormat="1" ht="16.9" customHeight="1">
      <c r="A61" s="32"/>
      <c r="B61" s="33"/>
      <c r="C61" s="208" t="s">
        <v>879</v>
      </c>
      <c r="D61" s="32"/>
      <c r="E61" s="32"/>
      <c r="F61" s="32"/>
      <c r="G61" s="32"/>
      <c r="H61" s="33"/>
    </row>
    <row r="62" spans="1:8" s="2" customFormat="1" ht="22.5">
      <c r="A62" s="32"/>
      <c r="B62" s="33"/>
      <c r="C62" s="206" t="s">
        <v>651</v>
      </c>
      <c r="D62" s="206" t="s">
        <v>652</v>
      </c>
      <c r="E62" s="17" t="s">
        <v>152</v>
      </c>
      <c r="F62" s="207">
        <v>59.857</v>
      </c>
      <c r="G62" s="32"/>
      <c r="H62" s="33"/>
    </row>
    <row r="63" spans="1:8" s="2" customFormat="1" ht="16.9" customHeight="1">
      <c r="A63" s="32"/>
      <c r="B63" s="33"/>
      <c r="C63" s="206" t="s">
        <v>160</v>
      </c>
      <c r="D63" s="206" t="s">
        <v>161</v>
      </c>
      <c r="E63" s="17" t="s">
        <v>152</v>
      </c>
      <c r="F63" s="207">
        <v>59.857</v>
      </c>
      <c r="G63" s="32"/>
      <c r="H63" s="33"/>
    </row>
    <row r="64" spans="1:8" s="2" customFormat="1" ht="16.9" customHeight="1">
      <c r="A64" s="32"/>
      <c r="B64" s="33"/>
      <c r="C64" s="206" t="s">
        <v>223</v>
      </c>
      <c r="D64" s="206" t="s">
        <v>224</v>
      </c>
      <c r="E64" s="17" t="s">
        <v>152</v>
      </c>
      <c r="F64" s="207">
        <v>59.857</v>
      </c>
      <c r="G64" s="32"/>
      <c r="H64" s="33"/>
    </row>
    <row r="65" spans="1:8" s="2" customFormat="1" ht="16.9" customHeight="1">
      <c r="A65" s="32"/>
      <c r="B65" s="33"/>
      <c r="C65" s="206" t="s">
        <v>231</v>
      </c>
      <c r="D65" s="206" t="s">
        <v>232</v>
      </c>
      <c r="E65" s="17" t="s">
        <v>152</v>
      </c>
      <c r="F65" s="207">
        <v>59.857</v>
      </c>
      <c r="G65" s="32"/>
      <c r="H65" s="33"/>
    </row>
    <row r="66" spans="1:8" s="2" customFormat="1" ht="16.9" customHeight="1">
      <c r="A66" s="32"/>
      <c r="B66" s="33"/>
      <c r="C66" s="206" t="s">
        <v>484</v>
      </c>
      <c r="D66" s="206" t="s">
        <v>485</v>
      </c>
      <c r="E66" s="17" t="s">
        <v>152</v>
      </c>
      <c r="F66" s="207">
        <v>59.857</v>
      </c>
      <c r="G66" s="32"/>
      <c r="H66" s="33"/>
    </row>
    <row r="67" spans="1:8" s="2" customFormat="1" ht="22.5">
      <c r="A67" s="32"/>
      <c r="B67" s="33"/>
      <c r="C67" s="206" t="s">
        <v>498</v>
      </c>
      <c r="D67" s="206" t="s">
        <v>499</v>
      </c>
      <c r="E67" s="17" t="s">
        <v>152</v>
      </c>
      <c r="F67" s="207">
        <v>59.857</v>
      </c>
      <c r="G67" s="32"/>
      <c r="H67" s="33"/>
    </row>
    <row r="68" spans="1:8" s="2" customFormat="1" ht="16.9" customHeight="1">
      <c r="A68" s="32"/>
      <c r="B68" s="33"/>
      <c r="C68" s="206" t="s">
        <v>617</v>
      </c>
      <c r="D68" s="206" t="s">
        <v>618</v>
      </c>
      <c r="E68" s="17" t="s">
        <v>152</v>
      </c>
      <c r="F68" s="207">
        <v>59.857</v>
      </c>
      <c r="G68" s="32"/>
      <c r="H68" s="33"/>
    </row>
    <row r="69" spans="1:8" s="2" customFormat="1" ht="16.9" customHeight="1">
      <c r="A69" s="32"/>
      <c r="B69" s="33"/>
      <c r="C69" s="206" t="s">
        <v>621</v>
      </c>
      <c r="D69" s="206" t="s">
        <v>622</v>
      </c>
      <c r="E69" s="17" t="s">
        <v>152</v>
      </c>
      <c r="F69" s="207">
        <v>59.857</v>
      </c>
      <c r="G69" s="32"/>
      <c r="H69" s="33"/>
    </row>
    <row r="70" spans="1:8" s="2" customFormat="1" ht="16.9" customHeight="1">
      <c r="A70" s="32"/>
      <c r="B70" s="33"/>
      <c r="C70" s="206" t="s">
        <v>669</v>
      </c>
      <c r="D70" s="206" t="s">
        <v>670</v>
      </c>
      <c r="E70" s="17" t="s">
        <v>152</v>
      </c>
      <c r="F70" s="207">
        <v>59.857</v>
      </c>
      <c r="G70" s="32"/>
      <c r="H70" s="33"/>
    </row>
    <row r="71" spans="1:8" s="2" customFormat="1" ht="22.5">
      <c r="A71" s="32"/>
      <c r="B71" s="33"/>
      <c r="C71" s="206" t="s">
        <v>165</v>
      </c>
      <c r="D71" s="206" t="s">
        <v>166</v>
      </c>
      <c r="E71" s="17" t="s">
        <v>152</v>
      </c>
      <c r="F71" s="207">
        <v>59.857</v>
      </c>
      <c r="G71" s="32"/>
      <c r="H71" s="33"/>
    </row>
    <row r="72" spans="1:8" s="2" customFormat="1" ht="16.9" customHeight="1">
      <c r="A72" s="32"/>
      <c r="B72" s="33"/>
      <c r="C72" s="206" t="s">
        <v>167</v>
      </c>
      <c r="D72" s="206" t="s">
        <v>168</v>
      </c>
      <c r="E72" s="17" t="s">
        <v>152</v>
      </c>
      <c r="F72" s="207">
        <v>59.857</v>
      </c>
      <c r="G72" s="32"/>
      <c r="H72" s="33"/>
    </row>
    <row r="73" spans="1:8" s="2" customFormat="1" ht="16.9" customHeight="1">
      <c r="A73" s="32"/>
      <c r="B73" s="33"/>
      <c r="C73" s="206" t="s">
        <v>171</v>
      </c>
      <c r="D73" s="206" t="s">
        <v>172</v>
      </c>
      <c r="E73" s="17" t="s">
        <v>152</v>
      </c>
      <c r="F73" s="207">
        <v>59.857</v>
      </c>
      <c r="G73" s="32"/>
      <c r="H73" s="33"/>
    </row>
    <row r="74" spans="1:8" s="2" customFormat="1" ht="16.9" customHeight="1">
      <c r="A74" s="32"/>
      <c r="B74" s="33"/>
      <c r="C74" s="206" t="s">
        <v>236</v>
      </c>
      <c r="D74" s="206" t="s">
        <v>237</v>
      </c>
      <c r="E74" s="17" t="s">
        <v>152</v>
      </c>
      <c r="F74" s="207">
        <v>62.85</v>
      </c>
      <c r="G74" s="32"/>
      <c r="H74" s="33"/>
    </row>
    <row r="75" spans="1:8" s="2" customFormat="1" ht="16.9" customHeight="1">
      <c r="A75" s="32"/>
      <c r="B75" s="33"/>
      <c r="C75" s="206" t="s">
        <v>502</v>
      </c>
      <c r="D75" s="206" t="s">
        <v>503</v>
      </c>
      <c r="E75" s="17" t="s">
        <v>152</v>
      </c>
      <c r="F75" s="207">
        <v>62.85</v>
      </c>
      <c r="G75" s="32"/>
      <c r="H75" s="33"/>
    </row>
    <row r="76" spans="1:8" s="2" customFormat="1" ht="16.9" customHeight="1">
      <c r="A76" s="32"/>
      <c r="B76" s="33"/>
      <c r="C76" s="206" t="s">
        <v>665</v>
      </c>
      <c r="D76" s="206" t="s">
        <v>666</v>
      </c>
      <c r="E76" s="17" t="s">
        <v>152</v>
      </c>
      <c r="F76" s="207">
        <v>68.836</v>
      </c>
      <c r="G76" s="32"/>
      <c r="H76" s="33"/>
    </row>
    <row r="77" spans="1:8" s="2" customFormat="1" ht="16.9" customHeight="1">
      <c r="A77" s="32"/>
      <c r="B77" s="33"/>
      <c r="C77" s="202" t="s">
        <v>98</v>
      </c>
      <c r="D77" s="203" t="s">
        <v>99</v>
      </c>
      <c r="E77" s="204" t="s">
        <v>1</v>
      </c>
      <c r="F77" s="205">
        <v>93.852</v>
      </c>
      <c r="G77" s="32"/>
      <c r="H77" s="33"/>
    </row>
    <row r="78" spans="1:8" s="2" customFormat="1" ht="16.9" customHeight="1">
      <c r="A78" s="32"/>
      <c r="B78" s="33"/>
      <c r="C78" s="206" t="s">
        <v>1</v>
      </c>
      <c r="D78" s="206" t="s">
        <v>627</v>
      </c>
      <c r="E78" s="17" t="s">
        <v>1</v>
      </c>
      <c r="F78" s="207">
        <v>9.95</v>
      </c>
      <c r="G78" s="32"/>
      <c r="H78" s="33"/>
    </row>
    <row r="79" spans="1:8" s="2" customFormat="1" ht="16.9" customHeight="1">
      <c r="A79" s="32"/>
      <c r="B79" s="33"/>
      <c r="C79" s="206" t="s">
        <v>1</v>
      </c>
      <c r="D79" s="206" t="s">
        <v>628</v>
      </c>
      <c r="E79" s="17" t="s">
        <v>1</v>
      </c>
      <c r="F79" s="207">
        <v>16</v>
      </c>
      <c r="G79" s="32"/>
      <c r="H79" s="33"/>
    </row>
    <row r="80" spans="1:8" s="2" customFormat="1" ht="16.9" customHeight="1">
      <c r="A80" s="32"/>
      <c r="B80" s="33"/>
      <c r="C80" s="206" t="s">
        <v>1</v>
      </c>
      <c r="D80" s="206" t="s">
        <v>629</v>
      </c>
      <c r="E80" s="17" t="s">
        <v>1</v>
      </c>
      <c r="F80" s="207">
        <v>7.13</v>
      </c>
      <c r="G80" s="32"/>
      <c r="H80" s="33"/>
    </row>
    <row r="81" spans="1:8" s="2" customFormat="1" ht="16.9" customHeight="1">
      <c r="A81" s="32"/>
      <c r="B81" s="33"/>
      <c r="C81" s="206" t="s">
        <v>1</v>
      </c>
      <c r="D81" s="206" t="s">
        <v>630</v>
      </c>
      <c r="E81" s="17" t="s">
        <v>1</v>
      </c>
      <c r="F81" s="207">
        <v>8.53</v>
      </c>
      <c r="G81" s="32"/>
      <c r="H81" s="33"/>
    </row>
    <row r="82" spans="1:8" s="2" customFormat="1" ht="16.9" customHeight="1">
      <c r="A82" s="32"/>
      <c r="B82" s="33"/>
      <c r="C82" s="206" t="s">
        <v>1</v>
      </c>
      <c r="D82" s="206" t="s">
        <v>631</v>
      </c>
      <c r="E82" s="17" t="s">
        <v>1</v>
      </c>
      <c r="F82" s="207">
        <v>14.02</v>
      </c>
      <c r="G82" s="32"/>
      <c r="H82" s="33"/>
    </row>
    <row r="83" spans="1:8" s="2" customFormat="1" ht="16.9" customHeight="1">
      <c r="A83" s="32"/>
      <c r="B83" s="33"/>
      <c r="C83" s="206" t="s">
        <v>1</v>
      </c>
      <c r="D83" s="206" t="s">
        <v>632</v>
      </c>
      <c r="E83" s="17" t="s">
        <v>1</v>
      </c>
      <c r="F83" s="207">
        <v>7.55</v>
      </c>
      <c r="G83" s="32"/>
      <c r="H83" s="33"/>
    </row>
    <row r="84" spans="1:8" s="2" customFormat="1" ht="16.9" customHeight="1">
      <c r="A84" s="32"/>
      <c r="B84" s="33"/>
      <c r="C84" s="206" t="s">
        <v>1</v>
      </c>
      <c r="D84" s="206" t="s">
        <v>633</v>
      </c>
      <c r="E84" s="17" t="s">
        <v>1</v>
      </c>
      <c r="F84" s="207">
        <v>6.156</v>
      </c>
      <c r="G84" s="32"/>
      <c r="H84" s="33"/>
    </row>
    <row r="85" spans="1:8" s="2" customFormat="1" ht="16.9" customHeight="1">
      <c r="A85" s="32"/>
      <c r="B85" s="33"/>
      <c r="C85" s="206" t="s">
        <v>1</v>
      </c>
      <c r="D85" s="206" t="s">
        <v>634</v>
      </c>
      <c r="E85" s="17" t="s">
        <v>1</v>
      </c>
      <c r="F85" s="207">
        <v>9.18</v>
      </c>
      <c r="G85" s="32"/>
      <c r="H85" s="33"/>
    </row>
    <row r="86" spans="1:8" s="2" customFormat="1" ht="16.9" customHeight="1">
      <c r="A86" s="32"/>
      <c r="B86" s="33"/>
      <c r="C86" s="206" t="s">
        <v>1</v>
      </c>
      <c r="D86" s="206" t="s">
        <v>635</v>
      </c>
      <c r="E86" s="17" t="s">
        <v>1</v>
      </c>
      <c r="F86" s="207">
        <v>6.156</v>
      </c>
      <c r="G86" s="32"/>
      <c r="H86" s="33"/>
    </row>
    <row r="87" spans="1:8" s="2" customFormat="1" ht="16.9" customHeight="1">
      <c r="A87" s="32"/>
      <c r="B87" s="33"/>
      <c r="C87" s="206" t="s">
        <v>1</v>
      </c>
      <c r="D87" s="206" t="s">
        <v>636</v>
      </c>
      <c r="E87" s="17" t="s">
        <v>1</v>
      </c>
      <c r="F87" s="207">
        <v>9.18</v>
      </c>
      <c r="G87" s="32"/>
      <c r="H87" s="33"/>
    </row>
    <row r="88" spans="1:8" s="2" customFormat="1" ht="16.9" customHeight="1">
      <c r="A88" s="32"/>
      <c r="B88" s="33"/>
      <c r="C88" s="206" t="s">
        <v>98</v>
      </c>
      <c r="D88" s="206" t="s">
        <v>179</v>
      </c>
      <c r="E88" s="17" t="s">
        <v>1</v>
      </c>
      <c r="F88" s="207">
        <v>93.852</v>
      </c>
      <c r="G88" s="32"/>
      <c r="H88" s="33"/>
    </row>
    <row r="89" spans="1:8" s="2" customFormat="1" ht="16.9" customHeight="1">
      <c r="A89" s="32"/>
      <c r="B89" s="33"/>
      <c r="C89" s="208" t="s">
        <v>879</v>
      </c>
      <c r="D89" s="32"/>
      <c r="E89" s="32"/>
      <c r="F89" s="32"/>
      <c r="G89" s="32"/>
      <c r="H89" s="33"/>
    </row>
    <row r="90" spans="1:8" s="2" customFormat="1" ht="16.9" customHeight="1">
      <c r="A90" s="32"/>
      <c r="B90" s="33"/>
      <c r="C90" s="206" t="s">
        <v>624</v>
      </c>
      <c r="D90" s="206" t="s">
        <v>625</v>
      </c>
      <c r="E90" s="17" t="s">
        <v>229</v>
      </c>
      <c r="F90" s="207">
        <v>93.852</v>
      </c>
      <c r="G90" s="32"/>
      <c r="H90" s="33"/>
    </row>
    <row r="91" spans="1:8" s="2" customFormat="1" ht="16.9" customHeight="1">
      <c r="A91" s="32"/>
      <c r="B91" s="33"/>
      <c r="C91" s="206" t="s">
        <v>227</v>
      </c>
      <c r="D91" s="206" t="s">
        <v>228</v>
      </c>
      <c r="E91" s="17" t="s">
        <v>229</v>
      </c>
      <c r="F91" s="207">
        <v>93.852</v>
      </c>
      <c r="G91" s="32"/>
      <c r="H91" s="33"/>
    </row>
    <row r="92" spans="1:8" s="2" customFormat="1" ht="16.9" customHeight="1">
      <c r="A92" s="32"/>
      <c r="B92" s="33"/>
      <c r="C92" s="206" t="s">
        <v>241</v>
      </c>
      <c r="D92" s="206" t="s">
        <v>242</v>
      </c>
      <c r="E92" s="17" t="s">
        <v>229</v>
      </c>
      <c r="F92" s="207">
        <v>93.852</v>
      </c>
      <c r="G92" s="32"/>
      <c r="H92" s="33"/>
    </row>
    <row r="93" spans="1:8" s="2" customFormat="1" ht="16.9" customHeight="1">
      <c r="A93" s="32"/>
      <c r="B93" s="33"/>
      <c r="C93" s="206" t="s">
        <v>638</v>
      </c>
      <c r="D93" s="206" t="s">
        <v>639</v>
      </c>
      <c r="E93" s="17" t="s">
        <v>229</v>
      </c>
      <c r="F93" s="207">
        <v>103.237</v>
      </c>
      <c r="G93" s="32"/>
      <c r="H93" s="33"/>
    </row>
    <row r="94" spans="1:8" s="2" customFormat="1" ht="16.9" customHeight="1">
      <c r="A94" s="32"/>
      <c r="B94" s="33"/>
      <c r="C94" s="206" t="s">
        <v>244</v>
      </c>
      <c r="D94" s="206" t="s">
        <v>245</v>
      </c>
      <c r="E94" s="17" t="s">
        <v>229</v>
      </c>
      <c r="F94" s="207">
        <v>98.545</v>
      </c>
      <c r="G94" s="32"/>
      <c r="H94" s="33"/>
    </row>
    <row r="95" spans="1:8" s="2" customFormat="1" ht="16.9" customHeight="1">
      <c r="A95" s="32"/>
      <c r="B95" s="33"/>
      <c r="C95" s="202" t="s">
        <v>101</v>
      </c>
      <c r="D95" s="203" t="s">
        <v>102</v>
      </c>
      <c r="E95" s="204" t="s">
        <v>1</v>
      </c>
      <c r="F95" s="205">
        <v>98.24</v>
      </c>
      <c r="G95" s="32"/>
      <c r="H95" s="33"/>
    </row>
    <row r="96" spans="1:8" s="2" customFormat="1" ht="16.9" customHeight="1">
      <c r="A96" s="32"/>
      <c r="B96" s="33"/>
      <c r="C96" s="206" t="s">
        <v>1</v>
      </c>
      <c r="D96" s="206" t="s">
        <v>771</v>
      </c>
      <c r="E96" s="17" t="s">
        <v>1</v>
      </c>
      <c r="F96" s="207">
        <v>29.72</v>
      </c>
      <c r="G96" s="32"/>
      <c r="H96" s="33"/>
    </row>
    <row r="97" spans="1:8" s="2" customFormat="1" ht="16.9" customHeight="1">
      <c r="A97" s="32"/>
      <c r="B97" s="33"/>
      <c r="C97" s="206" t="s">
        <v>1</v>
      </c>
      <c r="D97" s="206" t="s">
        <v>772</v>
      </c>
      <c r="E97" s="17" t="s">
        <v>1</v>
      </c>
      <c r="F97" s="207">
        <v>28.72</v>
      </c>
      <c r="G97" s="32"/>
      <c r="H97" s="33"/>
    </row>
    <row r="98" spans="1:8" s="2" customFormat="1" ht="16.9" customHeight="1">
      <c r="A98" s="32"/>
      <c r="B98" s="33"/>
      <c r="C98" s="206" t="s">
        <v>1</v>
      </c>
      <c r="D98" s="206" t="s">
        <v>773</v>
      </c>
      <c r="E98" s="17" t="s">
        <v>1</v>
      </c>
      <c r="F98" s="207">
        <v>8.6</v>
      </c>
      <c r="G98" s="32"/>
      <c r="H98" s="33"/>
    </row>
    <row r="99" spans="1:8" s="2" customFormat="1" ht="16.9" customHeight="1">
      <c r="A99" s="32"/>
      <c r="B99" s="33"/>
      <c r="C99" s="206" t="s">
        <v>1</v>
      </c>
      <c r="D99" s="206" t="s">
        <v>775</v>
      </c>
      <c r="E99" s="17" t="s">
        <v>1</v>
      </c>
      <c r="F99" s="207">
        <v>11.2</v>
      </c>
      <c r="G99" s="32"/>
      <c r="H99" s="33"/>
    </row>
    <row r="100" spans="1:8" s="2" customFormat="1" ht="16.9" customHeight="1">
      <c r="A100" s="32"/>
      <c r="B100" s="33"/>
      <c r="C100" s="206" t="s">
        <v>1</v>
      </c>
      <c r="D100" s="206" t="s">
        <v>776</v>
      </c>
      <c r="E100" s="17" t="s">
        <v>1</v>
      </c>
      <c r="F100" s="207">
        <v>12.8</v>
      </c>
      <c r="G100" s="32"/>
      <c r="H100" s="33"/>
    </row>
    <row r="101" spans="1:8" s="2" customFormat="1" ht="16.9" customHeight="1">
      <c r="A101" s="32"/>
      <c r="B101" s="33"/>
      <c r="C101" s="206" t="s">
        <v>1</v>
      </c>
      <c r="D101" s="206" t="s">
        <v>777</v>
      </c>
      <c r="E101" s="17" t="s">
        <v>1</v>
      </c>
      <c r="F101" s="207">
        <v>7.2</v>
      </c>
      <c r="G101" s="32"/>
      <c r="H101" s="33"/>
    </row>
    <row r="102" spans="1:8" s="2" customFormat="1" ht="16.9" customHeight="1">
      <c r="A102" s="32"/>
      <c r="B102" s="33"/>
      <c r="C102" s="206" t="s">
        <v>101</v>
      </c>
      <c r="D102" s="206" t="s">
        <v>390</v>
      </c>
      <c r="E102" s="17" t="s">
        <v>1</v>
      </c>
      <c r="F102" s="207">
        <v>98.24</v>
      </c>
      <c r="G102" s="32"/>
      <c r="H102" s="33"/>
    </row>
    <row r="103" spans="1:8" s="2" customFormat="1" ht="16.9" customHeight="1">
      <c r="A103" s="32"/>
      <c r="B103" s="33"/>
      <c r="C103" s="208" t="s">
        <v>879</v>
      </c>
      <c r="D103" s="32"/>
      <c r="E103" s="32"/>
      <c r="F103" s="32"/>
      <c r="G103" s="32"/>
      <c r="H103" s="33"/>
    </row>
    <row r="104" spans="1:8" s="2" customFormat="1" ht="16.9" customHeight="1">
      <c r="A104" s="32"/>
      <c r="B104" s="33"/>
      <c r="C104" s="206" t="s">
        <v>768</v>
      </c>
      <c r="D104" s="206" t="s">
        <v>769</v>
      </c>
      <c r="E104" s="17" t="s">
        <v>152</v>
      </c>
      <c r="F104" s="207">
        <v>98.24</v>
      </c>
      <c r="G104" s="32"/>
      <c r="H104" s="33"/>
    </row>
    <row r="105" spans="1:8" s="2" customFormat="1" ht="16.9" customHeight="1">
      <c r="A105" s="32"/>
      <c r="B105" s="33"/>
      <c r="C105" s="206" t="s">
        <v>779</v>
      </c>
      <c r="D105" s="206" t="s">
        <v>780</v>
      </c>
      <c r="E105" s="17" t="s">
        <v>152</v>
      </c>
      <c r="F105" s="207">
        <v>108.064</v>
      </c>
      <c r="G105" s="32"/>
      <c r="H105" s="33"/>
    </row>
    <row r="106" spans="1:8" s="2" customFormat="1" ht="7.35" customHeight="1">
      <c r="A106" s="32"/>
      <c r="B106" s="47"/>
      <c r="C106" s="48"/>
      <c r="D106" s="48"/>
      <c r="E106" s="48"/>
      <c r="F106" s="48"/>
      <c r="G106" s="48"/>
      <c r="H106" s="33"/>
    </row>
    <row r="107" spans="1:8" s="2" customFormat="1" ht="12">
      <c r="A107" s="32"/>
      <c r="B107" s="32"/>
      <c r="C107" s="32"/>
      <c r="D107" s="32"/>
      <c r="E107" s="32"/>
      <c r="F107" s="32"/>
      <c r="G107" s="32"/>
      <c r="H107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Pavel Struhař</cp:lastModifiedBy>
  <dcterms:created xsi:type="dcterms:W3CDTF">2021-08-22T06:35:38Z</dcterms:created>
  <dcterms:modified xsi:type="dcterms:W3CDTF">2021-08-24T08:59:31Z</dcterms:modified>
  <cp:category/>
  <cp:version/>
  <cp:contentType/>
  <cp:contentStatus/>
</cp:coreProperties>
</file>