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4"/>
  <workbookPr/>
  <bookViews>
    <workbookView xWindow="3090" yWindow="195" windowWidth="22245" windowHeight="14295" activeTab="0"/>
  </bookViews>
  <sheets>
    <sheet name="Rekapitulace stavby" sheetId="1" r:id="rId1"/>
    <sheet name="PŘÍZEMÍ - Rekonstrukce by..." sheetId="2" r:id="rId2"/>
    <sheet name="EI - Elektroinstalace" sheetId="3" r:id="rId3"/>
    <sheet name="Plyn - Plynoinstalace" sheetId="4" r:id="rId4"/>
    <sheet name="ÚT - Ústřední vytápění" sheetId="5" r:id="rId5"/>
    <sheet name="VZT - Vzduchotechnika" sheetId="6" r:id="rId6"/>
    <sheet name="ZTI - Zdravotně technické..." sheetId="7" r:id="rId7"/>
    <sheet name="VRN - Vedlejší rozpočtové..." sheetId="8" r:id="rId8"/>
  </sheets>
  <definedNames>
    <definedName name="_xlnm._FilterDatabase" localSheetId="2" hidden="1">'EI - Elektroinstalace'!$C$119:$K$159</definedName>
    <definedName name="_xlnm._FilterDatabase" localSheetId="3" hidden="1">'Plyn - Plynoinstalace'!$C$117:$K$125</definedName>
    <definedName name="_xlnm._FilterDatabase" localSheetId="1" hidden="1">'PŘÍZEMÍ - Rekonstrukce by...'!$C$134:$K$378</definedName>
    <definedName name="_xlnm._FilterDatabase" localSheetId="4" hidden="1">'ÚT - Ústřední vytápění'!$C$121:$K$182</definedName>
    <definedName name="_xlnm._FilterDatabase" localSheetId="7" hidden="1">'VRN - Vedlejší rozpočtové...'!$C$116:$K$126</definedName>
    <definedName name="_xlnm._FilterDatabase" localSheetId="5" hidden="1">'VZT - Vzduchotechnika'!$C$117:$K$130</definedName>
    <definedName name="_xlnm._FilterDatabase" localSheetId="6" hidden="1">'ZTI - Zdravotně technické...'!$C$121:$K$241</definedName>
    <definedName name="_xlnm.Print_Area" localSheetId="2">'EI - Elektroinstalace'!$C$4:$J$39,'EI - Elektroinstalace'!$C$50:$J$76,'EI - Elektroinstalace'!$C$82:$J$101,'EI - Elektroinstalace'!$C$107:$J$159</definedName>
    <definedName name="_xlnm.Print_Area" localSheetId="3">'Plyn - Plynoinstalace'!$C$4:$J$39,'Plyn - Plynoinstalace'!$C$50:$J$76,'Plyn - Plynoinstalace'!$C$82:$J$99,'Plyn - Plynoinstalace'!$C$105:$J$125</definedName>
    <definedName name="_xlnm.Print_Area" localSheetId="1">'PŘÍZEMÍ - Rekonstrukce by...'!$C$4:$J$39,'PŘÍZEMÍ - Rekonstrukce by...'!$C$50:$J$76,'PŘÍZEMÍ - Rekonstrukce by...'!$C$82:$J$116,'PŘÍZEMÍ - Rekonstrukce by...'!$C$122:$J$378</definedName>
    <definedName name="_xlnm.Print_Area" localSheetId="0">'Rekapitulace stavby'!$D$4:$AO$76,'Rekapitulace stavby'!$C$82:$AQ$102</definedName>
    <definedName name="_xlnm.Print_Area" localSheetId="4">'ÚT - Ústřední vytápění'!$C$4:$J$39,'ÚT - Ústřední vytápění'!$C$50:$J$76,'ÚT - Ústřední vytápění'!$C$82:$J$103,'ÚT - Ústřední vytápění'!$C$109:$J$182</definedName>
    <definedName name="_xlnm.Print_Area" localSheetId="7">'VRN - Vedlejší rozpočtové...'!$C$4:$J$39,'VRN - Vedlejší rozpočtové...'!$C$50:$J$76,'VRN - Vedlejší rozpočtové...'!$C$82:$J$98,'VRN - Vedlejší rozpočtové...'!$C$104:$J$126</definedName>
    <definedName name="_xlnm.Print_Area" localSheetId="5">'VZT - Vzduchotechnika'!$C$4:$J$39,'VZT - Vzduchotechnika'!$C$50:$J$76,'VZT - Vzduchotechnika'!$C$82:$J$99,'VZT - Vzduchotechnika'!$C$105:$J$130</definedName>
    <definedName name="_xlnm.Print_Area" localSheetId="6">'ZTI - Zdravotně technické...'!$C$4:$J$39,'ZTI - Zdravotně technické...'!$C$50:$J$76,'ZTI - Zdravotně technické...'!$C$82:$J$103,'ZTI - Zdravotně technické...'!$C$109:$J$241</definedName>
    <definedName name="_xlnm.Print_Titles" localSheetId="0">'Rekapitulace stavby'!$92:$92</definedName>
    <definedName name="_xlnm.Print_Titles" localSheetId="1">'PŘÍZEMÍ - Rekonstrukce by...'!$134:$134</definedName>
    <definedName name="_xlnm.Print_Titles" localSheetId="2">'EI - Elektroinstalace'!$119:$119</definedName>
    <definedName name="_xlnm.Print_Titles" localSheetId="3">'Plyn - Plynoinstalace'!$117:$117</definedName>
    <definedName name="_xlnm.Print_Titles" localSheetId="4">'ÚT - Ústřední vytápění'!$121:$121</definedName>
    <definedName name="_xlnm.Print_Titles" localSheetId="5">'VZT - Vzduchotechnika'!$117:$117</definedName>
    <definedName name="_xlnm.Print_Titles" localSheetId="6">'ZTI - Zdravotně technické...'!$121:$121</definedName>
    <definedName name="_xlnm.Print_Titles" localSheetId="7">'VRN - Vedlejší rozpočtové...'!$116:$116</definedName>
  </definedNames>
  <calcPr calcId="191029"/>
</workbook>
</file>

<file path=xl/sharedStrings.xml><?xml version="1.0" encoding="utf-8"?>
<sst xmlns="http://schemas.openxmlformats.org/spreadsheetml/2006/main" count="6724" uniqueCount="1446">
  <si>
    <t>Export Komplet</t>
  </si>
  <si>
    <t/>
  </si>
  <si>
    <t>2.0</t>
  </si>
  <si>
    <t>ZAMOK</t>
  </si>
  <si>
    <t>False</t>
  </si>
  <si>
    <t>{d6b50eb5-0ecc-448f-9bfc-cbebdab54145}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</si>
  <si>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</si>
  <si>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</si>
  <si>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</si>
  <si>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</si>
  <si>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</si>
  <si>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</si>
  <si>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</si>
  <si>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</si>
  <si>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UHK-1022021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</si>
  <si>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</si>
  <si>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</si>
  <si>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bytové jednotky 680/1 na adrese ul. Zieglerova, č.p.680/2, 500 03 Hradec Králové</t>
  </si>
  <si>
    <t>KSO:</t>
  </si>
  <si>
    <t>CC-CZ:</t>
  </si>
  <si>
    <t>Místo:</t>
  </si>
  <si>
    <t>na parcele st.č. 232/3, k.ú. Hradec Králové</t>
  </si>
  <si>
    <t>Datum:</t>
  </si>
  <si>
    <t>Zadavatel:</t>
  </si>
  <si>
    <t>IČ:</t>
  </si>
  <si>
    <t>62690094</t>
  </si>
  <si>
    <t>Univerzita Hradec Králové, Rokitanského 82,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</si>
  <si>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</si>
  <si>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</si>
  <si>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</si>
  <si>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</si>
  <si>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</si>
  <si>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</si>
  <si>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</si>
  <si>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</si>
  <si>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 xml:space="preserve">Výkazy výměr (též Soupis prací a dodávek včetně nabídkového ocenění):
Výkaz výměr je zpracován v souladu s vyhláškou. č.169/2016 Sb. celková množství u jednotlivých položek (kusy, metry) byla odměřena a sečtena ručně a digitálně z výkresů. Při vyplňování výkazu výměr je nutné respektovat dále uvedené pokyny:
1) Při zpracování nabídky je nutné využít všech částí (dílů) projektu pro provádění stavby zák. č. 134/2016 Sb. (§92) a vyhlášky  č. 169/2016 Sb. (§2) , tj. technické zprávy, seznamu pozic, všech výkresů, tabulek a specifikací materiálů.
2) Součástí nabídkové ceny musí být veškeré náklady, aby cena byla konečná a zahrnovala celou dodávku a montáž.
3) Každá uchazečem vyplněná položka musí obsahovat veškeré technicky a logicky dovoditelné součásti dodávky a montáže (včetně údajů o podmínkách a úhradě licencí potřebných SW).
4) Dodávky a montáže uvedené v nabídce musí být, včetně veškerého souvisejícího doplňkového, podružného a montážního materiálu, tak, aby celé zařízení bylo funkční a splňovalo všechny předpisy, které se na ně vztahují.
5) Označení výrobků konkrétním výrobcem v projektu pro provádění stavby vyjadřuje standard požadované kvality (zák. č. 134/2016 Sb, §182). Pokud uchazeč nabídne produkt od jiného výrobce je povinen dodržet standard a zároveň, přejímá odpovědnost za správnost náhrady – splnění všech parametrů a koordinaci se všemi navazujícími profesemi, eventuální nutnost úpravy projektu pro provádění stavby půjde k tíží uchazeče (vybraného dodavatele).,
6) Uvedené jednotkové a celkové ceny jsou ceny včetně montáže.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</si>
  <si>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</si>
  <si>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</si>
  <si>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</si>
  <si>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</si>
  <si>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</si>
  <si>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</si>
  <si>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</si>
  <si>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</si>
  <si>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</si>
  <si>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</si>
  <si>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</si>
  <si>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</si>
  <si>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</si>
  <si>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</si>
  <si>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</si>
  <si>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</si>
  <si>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</si>
  <si>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</si>
  <si>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</si>
  <si>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</si>
  <si>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</si>
  <si>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</si>
  <si>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</si>
  <si>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</si>
  <si>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</si>
  <si>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</si>
  <si>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</si>
  <si>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</si>
  <si>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</si>
  <si>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</si>
  <si>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</si>
  <si>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</si>
  <si>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</si>
  <si>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</si>
  <si>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</si>
  <si>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</si>
  <si>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</si>
  <si>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</si>
  <si>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</si>
  <si>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</si>
  <si>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</si>
  <si>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</si>
  <si>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</si>
  <si>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</si>
  <si>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</si>
  <si>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PŘÍZEMÍ</t>
  </si>
  <si>
    <t>Rekonstrukce bytové jednotky 1+kk</t>
  </si>
  <si>
    <t>STA</t>
  </si>
  <si>
    <t>1</t>
  </si>
  <si>
    <t>{98bcd81e-6c8c-4d6a-b1e8-c403e58bd00b}</t>
  </si>
  <si>
    <t>EI</t>
  </si>
  <si>
    <t>Elektroinstalace</t>
  </si>
  <si>
    <t>{de33fdc2-71e0-428a-8f03-541cb1a6994f}</t>
  </si>
  <si>
    <t>Plyn</t>
  </si>
  <si>
    <t>Plynoinstalace</t>
  </si>
  <si>
    <t>{e9737870-41aa-42cd-a677-fd78a7b3912c}</t>
  </si>
  <si>
    <t>ÚT</t>
  </si>
  <si>
    <t>Ústřední vytápění</t>
  </si>
  <si>
    <t>{1242483f-d81c-4568-8f41-7e9c1a57d65b}</t>
  </si>
  <si>
    <t>VZT</t>
  </si>
  <si>
    <t>Vzduchotechnika</t>
  </si>
  <si>
    <t>{08c635f4-3bfb-4100-96ad-fdfdad9768eb}</t>
  </si>
  <si>
    <t>ZTI</t>
  </si>
  <si>
    <t>Zdravotně technické instalace</t>
  </si>
  <si>
    <t>{b13e72ce-6630-4067-a282-c20dc47e4a11}</t>
  </si>
  <si>
    <t>VRN</t>
  </si>
  <si>
    <t>Vedlejší rozpočtové náklady</t>
  </si>
  <si>
    <t>{41fc618a-c7f2-4f94-b546-87498b2645cc}</t>
  </si>
  <si>
    <t>KRYCÍ LIST SOUPISU PRACÍ</t>
  </si>
  <si>
    <t>Objekt:</t>
  </si>
  <si>
    <t>PŘÍZEMÍ - Rekonstrukce bytové jednotky 1+kk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</si>
  <si>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</si>
  <si>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</si>
  <si>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</si>
  <si>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</si>
  <si>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</si>
  <si>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</si>
  <si>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</si>
  <si>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34 - Stěny a příčky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</si>
  <si>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</si>
  <si>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</si>
  <si>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</si>
  <si>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</si>
  <si>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</si>
  <si>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</si>
  <si>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</si>
  <si>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</si>
  <si>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</si>
  <si>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775 - Podlahy skládané</t>
  </si>
  <si>
    <t xml:space="preserve">    776 - Podlahy povlakové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</si>
  <si>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</si>
  <si>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</si>
  <si>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</si>
  <si>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</si>
  <si>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</si>
  <si>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</si>
  <si>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</si>
  <si>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</si>
  <si>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</si>
  <si>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</si>
  <si>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</si>
  <si>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</si>
  <si>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</si>
  <si>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</si>
  <si>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</si>
  <si>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</si>
  <si>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</si>
  <si>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</si>
  <si>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</si>
  <si>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</si>
  <si>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</si>
  <si>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</si>
  <si>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</si>
  <si>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</si>
  <si>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310237241</t>
  </si>
  <si>
    <t>Zazdívka otvorů pl do 0,25 m2 ve zdivu nadzákladovém cihlami pálenými tl do 300 mm</t>
  </si>
  <si>
    <t>kus</t>
  </si>
  <si>
    <t>4</t>
  </si>
  <si>
    <t>2</t>
  </si>
  <si>
    <t>1172167920</t>
  </si>
  <si>
    <t>VV</t>
  </si>
  <si>
    <t>2" dozdívka a zazdívka po posunutí  vodoměru</t>
  </si>
  <si>
    <t>319202214</t>
  </si>
  <si>
    <t>Dodatečná izolace zdiva tl do 600 mm beztlakou injektáží silikonovou mikroemulzí</t>
  </si>
  <si>
    <t>m</t>
  </si>
  <si>
    <t>959597967</t>
  </si>
  <si>
    <t>P</t>
  </si>
  <si>
    <t xml:space="preserve">Poznámka k položce:
Dle popisu TZ
V obvodových stěnách bude provedena chemická injektáž proti vzlínání vody
</t>
  </si>
  <si>
    <t>346244354</t>
  </si>
  <si>
    <t>Obezdívka koupelnových van ploch rovných tl 100 mm z pórobetonových přesných tvárnic</t>
  </si>
  <si>
    <t>m2</t>
  </si>
  <si>
    <t>-1301425864</t>
  </si>
  <si>
    <t>1*0,3*4+1 "vanička SK</t>
  </si>
  <si>
    <t>1,5*1,5 "WC</t>
  </si>
  <si>
    <t>Součet</t>
  </si>
  <si>
    <t>34</t>
  </si>
  <si>
    <t>Stěny a příčky</t>
  </si>
  <si>
    <t>346244371</t>
  </si>
  <si>
    <t>Zazdívka o tl 140 mm rýh, nik nebo kapes z cihel pálených</t>
  </si>
  <si>
    <t>2114820395</t>
  </si>
  <si>
    <t>1 "po vybouraných ZP a prvků EI</t>
  </si>
  <si>
    <t>6</t>
  </si>
  <si>
    <t>Úpravy povrchů, podlahy a osazování výplní</t>
  </si>
  <si>
    <t>5</t>
  </si>
  <si>
    <t>611315222</t>
  </si>
  <si>
    <t>Vápenná štuková omítka malých ploch do 0,25 m2 na stropech</t>
  </si>
  <si>
    <t>-488871190</t>
  </si>
  <si>
    <t>611325423</t>
  </si>
  <si>
    <t>Oprava vnitřní vápenocementové štukové omítky stropů v rozsahu plochy do 50%</t>
  </si>
  <si>
    <t>-1853377863</t>
  </si>
  <si>
    <t>5,35+3,5+25,47+3,8 "po rozvodech EI stropních svítidel</t>
  </si>
  <si>
    <t>7</t>
  </si>
  <si>
    <t>612131101</t>
  </si>
  <si>
    <t>Cementový postřik vnitřních stěn nanášený celoplošně ručně</t>
  </si>
  <si>
    <t>95880191</t>
  </si>
  <si>
    <t>8</t>
  </si>
  <si>
    <t>612135101</t>
  </si>
  <si>
    <t>Hrubá výplň rýh ve stěnách maltou jakékoli šířky rýhy</t>
  </si>
  <si>
    <t>510271673</t>
  </si>
  <si>
    <t>24*0,3 "po rozvodech profesí</t>
  </si>
  <si>
    <t>9</t>
  </si>
  <si>
    <t>612142001</t>
  </si>
  <si>
    <t>Potažení vnitřních stěn sklovláknitým pletivem vtlačeným do tenkovrstvé hmoty</t>
  </si>
  <si>
    <t>-1005656368</t>
  </si>
  <si>
    <t>12 "lokálně</t>
  </si>
  <si>
    <t>10</t>
  </si>
  <si>
    <t>612311131</t>
  </si>
  <si>
    <t>Potažení vnitřních stěn vápenným štukem tloušťky do 3 mm</t>
  </si>
  <si>
    <t>572337965</t>
  </si>
  <si>
    <t>11</t>
  </si>
  <si>
    <t>612315223</t>
  </si>
  <si>
    <t>Vápenná štuková omítka malých ploch do 1,0 m2 na stěnách</t>
  </si>
  <si>
    <t>1376028265</t>
  </si>
  <si>
    <t>1,000 "po posunutí vodoměru</t>
  </si>
  <si>
    <t>12</t>
  </si>
  <si>
    <t>612321121</t>
  </si>
  <si>
    <t>Vápenocementová omítka hladká jednovrstvá vnitřních stěn nanášená ručně</t>
  </si>
  <si>
    <t>21364880</t>
  </si>
  <si>
    <t>12,64 "pod nové obklady</t>
  </si>
  <si>
    <t>13</t>
  </si>
  <si>
    <t>612321141</t>
  </si>
  <si>
    <t>Vápenocementová omítka štuková dvouvrstvá vnitřních stěn nanášená ručně</t>
  </si>
  <si>
    <t>-796766324</t>
  </si>
  <si>
    <t>126-12,64</t>
  </si>
  <si>
    <t>14</t>
  </si>
  <si>
    <t>612335302</t>
  </si>
  <si>
    <t>Cementová štuková omítka ostění nebo nadpraží</t>
  </si>
  <si>
    <t>1341435690</t>
  </si>
  <si>
    <t>Poznámka k položce:
Dle popsu TZ - bude provedena oprava špalet oken</t>
  </si>
  <si>
    <t>3,6</t>
  </si>
  <si>
    <t>Ostatní konstrukce a práce-bourání</t>
  </si>
  <si>
    <t>949101111</t>
  </si>
  <si>
    <t>Lešení pomocné pro objekty pozemních staveb s lešeňovou podlahou v do 1,9 m zatížení do 150 kg/m2</t>
  </si>
  <si>
    <t>-1100385611</t>
  </si>
  <si>
    <t>16</t>
  </si>
  <si>
    <t>952901111</t>
  </si>
  <si>
    <t>Vyčištění budov bytové a občanské výstavby při výšce podlaží do 4 m</t>
  </si>
  <si>
    <t>692048430</t>
  </si>
  <si>
    <t>5,35+3,5+25,47+3,8</t>
  </si>
  <si>
    <t>17</t>
  </si>
  <si>
    <t>962031132</t>
  </si>
  <si>
    <t>Bourání příček z cihel pálených na MVC tl do 100 mm</t>
  </si>
  <si>
    <t>1306859228</t>
  </si>
  <si>
    <t xml:space="preserve">0,65*2,55 "dle v.č. D.1.1b.02 - bourání </t>
  </si>
  <si>
    <t>18</t>
  </si>
  <si>
    <t>962032240</t>
  </si>
  <si>
    <t>Bourání zdiva z cihel pálených nebo vápenopískových na MC do 1m3</t>
  </si>
  <si>
    <t>m3</t>
  </si>
  <si>
    <t>-1332475829</t>
  </si>
  <si>
    <t>1,5*0,7*0,7 "vybourání zazděné a podezděné vany</t>
  </si>
  <si>
    <t>19</t>
  </si>
  <si>
    <t>965043341</t>
  </si>
  <si>
    <t>Bourání podkladů pod dlažby betonových s potěrem nebo teracem tl do 100 mm pl přes 4 m2</t>
  </si>
  <si>
    <t>1685196933</t>
  </si>
  <si>
    <t>Poznámka k položce:
Dle popisu TZ
ze skladby - Stávající skladba podlahy:
Betonová mazanina vyztužená kari sítí tl. 120mm</t>
  </si>
  <si>
    <t>(3,8+3,5+5,35+25,47)*0,12</t>
  </si>
  <si>
    <t>20</t>
  </si>
  <si>
    <t>965049111</t>
  </si>
  <si>
    <t>Příplatek k bourání betonových mazanin za bourání mazanin se svařovanou sítí tl do 100 mm</t>
  </si>
  <si>
    <t>-353853167</t>
  </si>
  <si>
    <t>965081213</t>
  </si>
  <si>
    <t>Bourání podlah z dlaždic keramických nebo xylolitových tl do 10 mm plochy přes 1 m2</t>
  </si>
  <si>
    <t>800879774</t>
  </si>
  <si>
    <t>3,8+3,5+5,35</t>
  </si>
  <si>
    <t>22</t>
  </si>
  <si>
    <t>965081611</t>
  </si>
  <si>
    <t>Odsekání soklíků rovných</t>
  </si>
  <si>
    <t>-1575751111</t>
  </si>
  <si>
    <t xml:space="preserve">38 " sokl systém podlah pokoj, kuchyně, chodba </t>
  </si>
  <si>
    <t>23</t>
  </si>
  <si>
    <t>965082923</t>
  </si>
  <si>
    <t>Odstranění násypů pod podlahami tl do 100 mm pl přes 2 m2</t>
  </si>
  <si>
    <t>1388835969</t>
  </si>
  <si>
    <t xml:space="preserve">Poznámka k položce:
Dle popisu TZ
ze skladby - Stávající skladba podlahy:
- Ochranná fólie
- Podlahový polystyren tl. 50mm
- Asfaltový modifikovaný pás na železobetonové roznášecí desce
</t>
  </si>
  <si>
    <t>(3,8+3,5+5,35+25,47)*0,08</t>
  </si>
  <si>
    <t>24</t>
  </si>
  <si>
    <t>969031111</t>
  </si>
  <si>
    <t>Vybourání vnitřního ocelového potrubí do DN 50</t>
  </si>
  <si>
    <t>-473345804</t>
  </si>
  <si>
    <t>25</t>
  </si>
  <si>
    <t>969041111</t>
  </si>
  <si>
    <t>Vybourání vnitřního plastového potrubí do DN 50</t>
  </si>
  <si>
    <t>264950896</t>
  </si>
  <si>
    <t>26</t>
  </si>
  <si>
    <t>973031344</t>
  </si>
  <si>
    <t>Vysekání kapes ve zdivu cihelném na MV nebo MVC pl do 0,25 m2 hl do 150 mm</t>
  </si>
  <si>
    <t>-717639871</t>
  </si>
  <si>
    <t>2,000 "pro EI</t>
  </si>
  <si>
    <t>27</t>
  </si>
  <si>
    <t>973031345</t>
  </si>
  <si>
    <t>Vysekání kapes ve zdivu cihelném na MV nebo MVC pl do 0,25 m2 hl do 300 mm</t>
  </si>
  <si>
    <t>1502243983</t>
  </si>
  <si>
    <t>2 "pro ZP</t>
  </si>
  <si>
    <t>28</t>
  </si>
  <si>
    <t>973031346</t>
  </si>
  <si>
    <t>Vysekání kapes ve zdivu cihelném na MV nebo MVC pl do 0,25 m2 hl do 450 mm</t>
  </si>
  <si>
    <t>727514245</t>
  </si>
  <si>
    <t>1 "pro posunutí vodměru tak, aby se vešla vestavná skříň zakrývající plynový kote</t>
  </si>
  <si>
    <t>29</t>
  </si>
  <si>
    <t>974082112</t>
  </si>
  <si>
    <t>Vysekání rýh pro vodiče v omítce MV nebo MVC stěn š do 30 mm</t>
  </si>
  <si>
    <t>1427395902</t>
  </si>
  <si>
    <t>30</t>
  </si>
  <si>
    <t>974082821</t>
  </si>
  <si>
    <t>Vysekání rýh pro vodiče v podhledu kamenných kleneb nebo betonových stropů hl do 30 mm š do 30 mm</t>
  </si>
  <si>
    <t>-497080001</t>
  </si>
  <si>
    <t>31</t>
  </si>
  <si>
    <t>977312112</t>
  </si>
  <si>
    <t>Řezání stávajících betonových mazanin vyztužených hl do 100 mm</t>
  </si>
  <si>
    <t>-2089999785</t>
  </si>
  <si>
    <t>28 "před bouráním stávajících betonů</t>
  </si>
  <si>
    <t>32</t>
  </si>
  <si>
    <t>978011161</t>
  </si>
  <si>
    <t>Otlučení vnitřní vápenné nebo vápenocementové omítky stropů v rozsahu do 50 %</t>
  </si>
  <si>
    <t>-987731613</t>
  </si>
  <si>
    <t>33</t>
  </si>
  <si>
    <t>978013191</t>
  </si>
  <si>
    <t>Otlučení (osekání) vnitřní vápenné nebo vápenocementové omítky stěn v rozsahu do 100 %</t>
  </si>
  <si>
    <t>1532203885</t>
  </si>
  <si>
    <t>(1,735+2,34)*2*2,55*1,1</t>
  </si>
  <si>
    <t>(2,335+1,5)*2*2,55*1,1</t>
  </si>
  <si>
    <t>(1,945+2,935)*2*2,54*1,1</t>
  </si>
  <si>
    <t>(4,39+0,6+4,18+4,85+4,785)*2,56*1,1</t>
  </si>
  <si>
    <t>978023411</t>
  </si>
  <si>
    <t xml:space="preserve">Vyškrabání spár zdiva cihelného </t>
  </si>
  <si>
    <t>287338742</t>
  </si>
  <si>
    <t>35</t>
  </si>
  <si>
    <t>978059541</t>
  </si>
  <si>
    <t>Odsekání a odebrání obkladů stěn z vnitřních obkládaček plochy přes 1 m2</t>
  </si>
  <si>
    <t>1538038088</t>
  </si>
  <si>
    <t>(1,5+2,335)*2*1,8-1,4  "koupelna</t>
  </si>
  <si>
    <t>(0,8+2,35+0,8)*0,8 " kuchyně</t>
  </si>
  <si>
    <t>997</t>
  </si>
  <si>
    <t>Přesun sutě</t>
  </si>
  <si>
    <t>36</t>
  </si>
  <si>
    <t>997013211</t>
  </si>
  <si>
    <t>Vnitrostaveništní doprava suti a vybouraných hmot pro budovy v do 6 m ručně</t>
  </si>
  <si>
    <t>t</t>
  </si>
  <si>
    <t>-1322201015</t>
  </si>
  <si>
    <t>37</t>
  </si>
  <si>
    <t>997013219</t>
  </si>
  <si>
    <t>Příplatek k vnitrostaveništní dopravě suti a vybouraných hmot za zvětšenou dopravu suti ZKD 10 m</t>
  </si>
  <si>
    <t>-1166103393</t>
  </si>
  <si>
    <t>38</t>
  </si>
  <si>
    <t>997013501</t>
  </si>
  <si>
    <t>Odvoz suti a vybouraných hmot na skládku nebo meziskládku do 1 km se složením</t>
  </si>
  <si>
    <t>1051430898</t>
  </si>
  <si>
    <t>39</t>
  </si>
  <si>
    <t>997013509</t>
  </si>
  <si>
    <t>Příplatek k odvozu suti a vybouraných hmot na skládku ZKD 1 km přes 1 km</t>
  </si>
  <si>
    <t>1811384212</t>
  </si>
  <si>
    <t>27,498*18 'Přepočtené koeficientem množství</t>
  </si>
  <si>
    <t>40</t>
  </si>
  <si>
    <t>997013631</t>
  </si>
  <si>
    <t>Poplatek za uložení na skládce (skládkovné) stavebního odpadu směsného kód odpadu 17 09 04</t>
  </si>
  <si>
    <t>-879202033</t>
  </si>
  <si>
    <t>998</t>
  </si>
  <si>
    <t>Přesun hmot</t>
  </si>
  <si>
    <t>41</t>
  </si>
  <si>
    <t>998018001</t>
  </si>
  <si>
    <t>Přesun hmot ruční pro budovy v do 6 m</t>
  </si>
  <si>
    <t>173561394</t>
  </si>
  <si>
    <t>42</t>
  </si>
  <si>
    <t>998018011</t>
  </si>
  <si>
    <t>Příplatek k ručnímu přesunu hmot pro budovy zděné za zvětšený přesun ZKD 100 m</t>
  </si>
  <si>
    <t>-2008087367</t>
  </si>
  <si>
    <t>PSV</t>
  </si>
  <si>
    <t>Práce a dodávky PSV</t>
  </si>
  <si>
    <t>711</t>
  </si>
  <si>
    <t>Izolace proti vodě, vlhkosti a plynům</t>
  </si>
  <si>
    <t>43</t>
  </si>
  <si>
    <t>711111001</t>
  </si>
  <si>
    <t>Provedení izolace proti zemní vlhkosti vodorovné za studena nátěrem penetračním</t>
  </si>
  <si>
    <t>-2017512173</t>
  </si>
  <si>
    <t>38,12*1,3 "s vytažením na stěnu</t>
  </si>
  <si>
    <t>44</t>
  </si>
  <si>
    <t>M</t>
  </si>
  <si>
    <t>11163150</t>
  </si>
  <si>
    <t>lak penetrační asfaltový</t>
  </si>
  <si>
    <t>-1357462663</t>
  </si>
  <si>
    <t>Poznámka k položce:
Spotřeba 0,3-0,4kg/m2</t>
  </si>
  <si>
    <t>49,556*0,4/1000</t>
  </si>
  <si>
    <t>45</t>
  </si>
  <si>
    <t>711141559</t>
  </si>
  <si>
    <t>Provedení izolace proti zemní vlhkosti pásy přitavením vodorovné NAIP</t>
  </si>
  <si>
    <t>102065637</t>
  </si>
  <si>
    <t xml:space="preserve">Poznámka k položce:
Dle popisu TZ - Nová skladba podlahy:
ze skladby -asfaltový modifikovaný pás na železobetonové roznášecí desce
</t>
  </si>
  <si>
    <t>46</t>
  </si>
  <si>
    <t>62855001</t>
  </si>
  <si>
    <t>pás asfaltový natavitelný modifikovaný SBS tl 4,0mm s vložkou z polyesterové rohože a spalitelnou PE fólií nebo jemnozrnný minerálním posypem na horním povrchu</t>
  </si>
  <si>
    <t>919092871</t>
  </si>
  <si>
    <t>49,556*1,2</t>
  </si>
  <si>
    <t>47</t>
  </si>
  <si>
    <t>711161232</t>
  </si>
  <si>
    <t>Izolace proti zemní vlhkosti a beztlakové vodě nopovými fóliemi na ploše svislé S vrstva ochranná, odvětrávací a drenážní s integrovanou mřížkou pro aplikaci omítky výška nopku 8,0 mm, tl. fólie do 0,6 mm</t>
  </si>
  <si>
    <t>-1570089080</t>
  </si>
  <si>
    <t>Poznámka k položce:
Dle popisu TZ - Otlučené omítky budou nahrazeny provětrávanou omítkou tvořenou nopovou fólií se skelnou nebo plastovou tkaninou, které budou mechanicky kotvené do otlučených stěn</t>
  </si>
  <si>
    <t>(7,135+1,735+1,5+1,945+2,935+4,18+4,85)*2,8</t>
  </si>
  <si>
    <t>48</t>
  </si>
  <si>
    <t>711161384</t>
  </si>
  <si>
    <t>Izolace proti zemní vlhkosti nopovou fólií ukončení provětrávací lištou</t>
  </si>
  <si>
    <t>-556616317</t>
  </si>
  <si>
    <t>(7,135+1,735+1,5+1,945+2,935+4,18+4,85)*2 "u podlahy a stropu</t>
  </si>
  <si>
    <t>49</t>
  </si>
  <si>
    <t>711161387</t>
  </si>
  <si>
    <t>Izolace proti zemní vlhkosti nopovou fólií připevnění tvarovky pro průchodky průměru 100 mm</t>
  </si>
  <si>
    <t>-1170537279</t>
  </si>
  <si>
    <t>50</t>
  </si>
  <si>
    <t>711161388</t>
  </si>
  <si>
    <t>Izolace proti zemní vlhkosti nopovou fólií připevnění tvarovky pro průchodky průměru 200 mm</t>
  </si>
  <si>
    <t>1527906551</t>
  </si>
  <si>
    <t>51</t>
  </si>
  <si>
    <t>711161389</t>
  </si>
  <si>
    <t>Izolace proti zemní vlhkosti nopovou fólií utěsnění spár tmelem elastickým</t>
  </si>
  <si>
    <t>-143727117</t>
  </si>
  <si>
    <t>52</t>
  </si>
  <si>
    <t>711161391</t>
  </si>
  <si>
    <t>Izolace proti zemní vlhkosti připevnění folie hřeby</t>
  </si>
  <si>
    <t>144337956</t>
  </si>
  <si>
    <t>53</t>
  </si>
  <si>
    <t>998711101</t>
  </si>
  <si>
    <t>Přesun hmot tonážní pro izolace proti vodě, vlhkosti a plynům v objektech výšky do 6 m</t>
  </si>
  <si>
    <t>-1199628763</t>
  </si>
  <si>
    <t>54</t>
  </si>
  <si>
    <t>998711181</t>
  </si>
  <si>
    <t>Příplatek k přesunu hmot tonážní 711 prováděný bez použití mechanizace</t>
  </si>
  <si>
    <t>-944024960</t>
  </si>
  <si>
    <t>55</t>
  </si>
  <si>
    <t>998711192</t>
  </si>
  <si>
    <t>Příplatek k přesunu hmot tonážní 711 za zvětšený přesun do 100 m</t>
  </si>
  <si>
    <t>1683789705</t>
  </si>
  <si>
    <t>713</t>
  </si>
  <si>
    <t>Izolace tepelné</t>
  </si>
  <si>
    <t>56</t>
  </si>
  <si>
    <t>713121111</t>
  </si>
  <si>
    <t>Montáž izolace tepelné podlah volně kladenými rohožemi, pásy, dílci, deskami 1 vrstva</t>
  </si>
  <si>
    <t>864696279</t>
  </si>
  <si>
    <t>Poznámka k položce:
Dle popisu TZ - ze skladby Nová skladba podlahy:
Extrudovaný polystyren tl. 30mm</t>
  </si>
  <si>
    <t>57</t>
  </si>
  <si>
    <t>28376417</t>
  </si>
  <si>
    <t>deska z polystyrénu XPS, hrana polodrážková a hladký povrch 300kPa tl 50mm</t>
  </si>
  <si>
    <t>-829532944</t>
  </si>
  <si>
    <t>38,12*1,1</t>
  </si>
  <si>
    <t>58</t>
  </si>
  <si>
    <t>713121131</t>
  </si>
  <si>
    <t>Montáž izolace tepelné podlah parotěsné reflexní tl do 5 mm</t>
  </si>
  <si>
    <t>1269106568</t>
  </si>
  <si>
    <t>59</t>
  </si>
  <si>
    <t>28323053</t>
  </si>
  <si>
    <t>fólie PE (500 kg/m3) separační podlahová oddělující tepelnou izolaci tl 0,6mm</t>
  </si>
  <si>
    <t>-393509861</t>
  </si>
  <si>
    <t>60</t>
  </si>
  <si>
    <t>713121312</t>
  </si>
  <si>
    <t>Montáž izolace tepelné podlah izolačním zásypem volně sypaným tl vrstvy do 100 mm</t>
  </si>
  <si>
    <t>-225074950</t>
  </si>
  <si>
    <t xml:space="preserve">Poznámka k položce:
Dle popisu TZ - ze skladby Nová skladba podlahy:
Vyrovnávací podsyp (např. Fermacell) tl. cca 49mm
</t>
  </si>
  <si>
    <t>61</t>
  </si>
  <si>
    <t>59030306</t>
  </si>
  <si>
    <t>podsyp suchý vyrovnávací pod plovoucí podlahy</t>
  </si>
  <si>
    <t>litr</t>
  </si>
  <si>
    <t>206496784</t>
  </si>
  <si>
    <t>39*0,049*1000*1,1</t>
  </si>
  <si>
    <t>62</t>
  </si>
  <si>
    <t>998713101</t>
  </si>
  <si>
    <t>Přesun hmot tonážní pro izolace tepelné v objektech v do 6 m</t>
  </si>
  <si>
    <t>767212598</t>
  </si>
  <si>
    <t>63</t>
  </si>
  <si>
    <t>998713181</t>
  </si>
  <si>
    <t>Příplatek k přesunu hmot tonážní 713 prováděný bez použití mechanizace</t>
  </si>
  <si>
    <t>1332061474</t>
  </si>
  <si>
    <t>64</t>
  </si>
  <si>
    <t>998713192</t>
  </si>
  <si>
    <t>Příplatek k přesunu hmot tonážní 713 za zvětšený přesun do 100 m</t>
  </si>
  <si>
    <t>1841186157</t>
  </si>
  <si>
    <t>763</t>
  </si>
  <si>
    <t>Konstrukce suché výstavby</t>
  </si>
  <si>
    <t>65</t>
  </si>
  <si>
    <t>763131822</t>
  </si>
  <si>
    <t>Demontáž SDK podhledu s dvouvrstvou nosnou kcí z ocelových profilů opláštění dvojité</t>
  </si>
  <si>
    <t>-1703414800</t>
  </si>
  <si>
    <t xml:space="preserve">Poznámka k položce:
dle v.č. D.1.1b.02 - bourání
</t>
  </si>
  <si>
    <t>4,39*0,6</t>
  </si>
  <si>
    <t>4,39*0,3</t>
  </si>
  <si>
    <t>0,6*0,3</t>
  </si>
  <si>
    <t>66</t>
  </si>
  <si>
    <t>763132811</t>
  </si>
  <si>
    <t>Demontáž desek jednoduché opláštění SDK podhled</t>
  </si>
  <si>
    <t>-1292495527</t>
  </si>
  <si>
    <t>67</t>
  </si>
  <si>
    <t>763132987</t>
  </si>
  <si>
    <t>Vyspravení SDK podhledu, podkroví plochy do 1,5 m2 deska 1xH2 12,5</t>
  </si>
  <si>
    <t>1842767544</t>
  </si>
  <si>
    <t xml:space="preserve">Poznámka k položce:
Podhled bude následně zaklopen, bude pořád snížený </t>
  </si>
  <si>
    <t>2 "doplnění</t>
  </si>
  <si>
    <t>68</t>
  </si>
  <si>
    <t>763164540</t>
  </si>
  <si>
    <t>SDK obklad kcí tvaru L š do 0,8 m desky 2xDFRIH2 12,5</t>
  </si>
  <si>
    <t>1838601103</t>
  </si>
  <si>
    <t>8,2 "vedení potrubí odvětrání od digestoře a z koupelny</t>
  </si>
  <si>
    <t>69</t>
  </si>
  <si>
    <t>763172312</t>
  </si>
  <si>
    <t>Montáž revizních dvířek SDK kcí vel. 300x300 mm</t>
  </si>
  <si>
    <t>-750853645</t>
  </si>
  <si>
    <t>70</t>
  </si>
  <si>
    <t>59030711</t>
  </si>
  <si>
    <t>dvířka revizní s automatickým zámkem 300x300mm</t>
  </si>
  <si>
    <t>1724266917</t>
  </si>
  <si>
    <t>71</t>
  </si>
  <si>
    <t>763251211</t>
  </si>
  <si>
    <t xml:space="preserve">Sádrovláknitá podlaha 2E22 tl 25 mm z desek tl 2x12,5 mm  </t>
  </si>
  <si>
    <t>-1617115651</t>
  </si>
  <si>
    <t>72</t>
  </si>
  <si>
    <t>998763301</t>
  </si>
  <si>
    <t>Přesun hmot tonážní pro sádrokartonové konstrukce v objektech v do 6 m</t>
  </si>
  <si>
    <t>-100351625</t>
  </si>
  <si>
    <t>73</t>
  </si>
  <si>
    <t>998763381</t>
  </si>
  <si>
    <t>Příplatek k přesunu hmot tonážní 763 SDK prováděný bez použití mechanizace</t>
  </si>
  <si>
    <t>1258519187</t>
  </si>
  <si>
    <t>74</t>
  </si>
  <si>
    <t>998763391</t>
  </si>
  <si>
    <t>Příplatek k přesunu hmot tonážní 763 SDK za zvětšený přesun do 100 m</t>
  </si>
  <si>
    <t>-1037521818</t>
  </si>
  <si>
    <t>766</t>
  </si>
  <si>
    <t>Konstrukce truhlářské</t>
  </si>
  <si>
    <t>75</t>
  </si>
  <si>
    <t>76699-R10</t>
  </si>
  <si>
    <t>Dodávka a montáž vestavné skříně dle popisu projektu</t>
  </si>
  <si>
    <t>2098217837</t>
  </si>
  <si>
    <t>Poznámka k položce:
Dle popisu TZ - Výplně otvorů
Prostor niky, kde bude umístěn nový plynový kotel bude opatřen vestavnou skříní se zabudováním plynového kotle a polic tvořící úložný prostor. Dveře budou v dekoru interiérových dveří. 
Vestavná skříň zakrývající kotel a nový rozvaděč topení vč. polic na boty</t>
  </si>
  <si>
    <t xml:space="preserve">1 "Kompletní provedení - dodávka montáž, přesun hmot  </t>
  </si>
  <si>
    <t>775</t>
  </si>
  <si>
    <t>Podlahy skládané</t>
  </si>
  <si>
    <t>76</t>
  </si>
  <si>
    <t>775541811</t>
  </si>
  <si>
    <t>Demontáž podlah plovoucích laminátových lepených do suti</t>
  </si>
  <si>
    <t>-162448304</t>
  </si>
  <si>
    <t>25,47 "POKOJ</t>
  </si>
  <si>
    <t>776</t>
  </si>
  <si>
    <t>Podlahy povlakové</t>
  </si>
  <si>
    <t>77</t>
  </si>
  <si>
    <t>776111115</t>
  </si>
  <si>
    <t>Broušení podkladu povlakových podlah před litím stěrky</t>
  </si>
  <si>
    <t>1238512925</t>
  </si>
  <si>
    <t>78</t>
  </si>
  <si>
    <t>776111311</t>
  </si>
  <si>
    <t>Vysátí podkladu povlakových podlah</t>
  </si>
  <si>
    <t>-441948010</t>
  </si>
  <si>
    <t>79</t>
  </si>
  <si>
    <t>776121321</t>
  </si>
  <si>
    <t>Vodou ředitelná penetrace savého podkladu povlakových podlah neředěná</t>
  </si>
  <si>
    <t>599545055</t>
  </si>
  <si>
    <t>34,62</t>
  </si>
  <si>
    <t>80</t>
  </si>
  <si>
    <t>776131111</t>
  </si>
  <si>
    <t>Vyztužení podkladu povlakových podlah armovacím pletivem ze skelných vláken</t>
  </si>
  <si>
    <t>1622361500</t>
  </si>
  <si>
    <t>81</t>
  </si>
  <si>
    <t>776141121</t>
  </si>
  <si>
    <t>Vyrovnání podkladu povlakových podlah stěrkou pevnosti 30 MPa tl 3 mm</t>
  </si>
  <si>
    <t>1204881185</t>
  </si>
  <si>
    <t>82</t>
  </si>
  <si>
    <t>776241111</t>
  </si>
  <si>
    <t>Lepení hladkých (bez vzoru) pásů ze sametového vinylu</t>
  </si>
  <si>
    <t>1413670278</t>
  </si>
  <si>
    <t>25,47+3,8+5,35</t>
  </si>
  <si>
    <t>83</t>
  </si>
  <si>
    <t>28411081</t>
  </si>
  <si>
    <t>vinyl sametový vyrobený systémem vločkování, digit tisk tl 4,3mm, nylon 6.6, hustota vlákna 70mil/m2, zátěž 33, R10, hořlavost Bfl S1, útlum 20dB</t>
  </si>
  <si>
    <t>-2118517635</t>
  </si>
  <si>
    <t>34,620*1,2</t>
  </si>
  <si>
    <t>84</t>
  </si>
  <si>
    <t>776411111</t>
  </si>
  <si>
    <t>Montáž obvodových soklíků výšky do 80 mm</t>
  </si>
  <si>
    <t>246</t>
  </si>
  <si>
    <t>85</t>
  </si>
  <si>
    <t>28411004</t>
  </si>
  <si>
    <t>lišta soklová PVC samolepící 30x30mm</t>
  </si>
  <si>
    <t>1411502518</t>
  </si>
  <si>
    <t>38*1,2</t>
  </si>
  <si>
    <t>86</t>
  </si>
  <si>
    <t>776421312</t>
  </si>
  <si>
    <t>Montáž přechodových šroubovaných lišt</t>
  </si>
  <si>
    <t>1216889191</t>
  </si>
  <si>
    <t>87</t>
  </si>
  <si>
    <t>55343110</t>
  </si>
  <si>
    <t>profil přechodový Al narážecí 30mm stříbro</t>
  </si>
  <si>
    <t>1173528631</t>
  </si>
  <si>
    <t>88</t>
  </si>
  <si>
    <t>998776101</t>
  </si>
  <si>
    <t>Přesun hmot tonážní pro podlahy povlakové v objektech v do 6 m</t>
  </si>
  <si>
    <t>462979898</t>
  </si>
  <si>
    <t>89</t>
  </si>
  <si>
    <t>998776181</t>
  </si>
  <si>
    <t>Příplatek k přesunu hmot tonážní 776 prováděný bez použití mechanizace</t>
  </si>
  <si>
    <t>-2039237207</t>
  </si>
  <si>
    <t>90</t>
  </si>
  <si>
    <t>998776192</t>
  </si>
  <si>
    <t>Příplatek k přesunu hmot tonážní 776 za zvětšený přesun do 100 m</t>
  </si>
  <si>
    <t>142824220</t>
  </si>
  <si>
    <t>771</t>
  </si>
  <si>
    <t>Podlahy z dlaždic</t>
  </si>
  <si>
    <t>91</t>
  </si>
  <si>
    <t>771111011</t>
  </si>
  <si>
    <t>Vysátí podkladu před pokládkou dlažby</t>
  </si>
  <si>
    <t>1165293396</t>
  </si>
  <si>
    <t>92</t>
  </si>
  <si>
    <t>771121011</t>
  </si>
  <si>
    <t>Nátěr penetrační na podlahu</t>
  </si>
  <si>
    <t>1810859225</t>
  </si>
  <si>
    <t>93</t>
  </si>
  <si>
    <t>771151022</t>
  </si>
  <si>
    <t>Samonivelační stěrka podlah pevnosti 30 MPa tl 5 mm</t>
  </si>
  <si>
    <t>982200982</t>
  </si>
  <si>
    <t>94</t>
  </si>
  <si>
    <t>771161021</t>
  </si>
  <si>
    <t>Montáž profilu ukončujícího pro plynulý přechod (dlažby s kobercem apod.)</t>
  </si>
  <si>
    <t>-494121402</t>
  </si>
  <si>
    <t>95</t>
  </si>
  <si>
    <t>59054100</t>
  </si>
  <si>
    <t>profil přechodový Al  8x20mm</t>
  </si>
  <si>
    <t>457766020</t>
  </si>
  <si>
    <t>96</t>
  </si>
  <si>
    <t>771574373</t>
  </si>
  <si>
    <t xml:space="preserve">Montáž podlah keramických pro mechanické zatížení protiskluzných lepených flexi rychletuhnoucím lepidlem </t>
  </si>
  <si>
    <t>1926719351</t>
  </si>
  <si>
    <t>97</t>
  </si>
  <si>
    <t>59761428</t>
  </si>
  <si>
    <t xml:space="preserve">dlažba keramická hutná protiskluzná do interiéru i exteriéru pro vysoké mechanické namáhání  </t>
  </si>
  <si>
    <t>909090610</t>
  </si>
  <si>
    <t>3,5*1,2</t>
  </si>
  <si>
    <t>98</t>
  </si>
  <si>
    <t>771577121</t>
  </si>
  <si>
    <t>Příplatek k montáži podlah keramických lepených flexibilním rychletuhnoucím lepidlem za plochu do 5 m2</t>
  </si>
  <si>
    <t>-1470222653</t>
  </si>
  <si>
    <t>99</t>
  </si>
  <si>
    <t>771577122</t>
  </si>
  <si>
    <t>Příplatek k montáži podlah keramických lepených flexibilním rychletuhnoucím lepidlem za omezený prostor</t>
  </si>
  <si>
    <t>-1164002721</t>
  </si>
  <si>
    <t>100</t>
  </si>
  <si>
    <t>771577124</t>
  </si>
  <si>
    <t>Příplatek k montáži podlah keramických lepených flexibilním rychletuhnoucím lepidlem za spárování tmelem dvousložkovým</t>
  </si>
  <si>
    <t>-1226134741</t>
  </si>
  <si>
    <t>101</t>
  </si>
  <si>
    <t>771591112</t>
  </si>
  <si>
    <t>Izolace pod dlažbu nátěrem nebo stěrkou ve dvou vrstvách</t>
  </si>
  <si>
    <t>-1395493589</t>
  </si>
  <si>
    <t>3,5*1,3</t>
  </si>
  <si>
    <t>102</t>
  </si>
  <si>
    <t>771591232</t>
  </si>
  <si>
    <t>Izolace těsnícími pásy pružná přes dilatační spáry mezi podlahou a stěnu</t>
  </si>
  <si>
    <t>-1294400836</t>
  </si>
  <si>
    <t>(1,5+2,4)*2</t>
  </si>
  <si>
    <t>103</t>
  </si>
  <si>
    <t>771591241</t>
  </si>
  <si>
    <t>Izolace těsnícími pásy vnitřní kout</t>
  </si>
  <si>
    <t>-2127184967</t>
  </si>
  <si>
    <t>104</t>
  </si>
  <si>
    <t>998771101</t>
  </si>
  <si>
    <t>Přesun hmot tonážní pro podlahy z dlaždic v objektech v do 6 m</t>
  </si>
  <si>
    <t>171307793</t>
  </si>
  <si>
    <t>105</t>
  </si>
  <si>
    <t>998771181</t>
  </si>
  <si>
    <t>Příplatek k přesunu hmot tonážní 771 prováděný bez použití mechanizace</t>
  </si>
  <si>
    <t>-1151903571</t>
  </si>
  <si>
    <t>106</t>
  </si>
  <si>
    <t>998771192</t>
  </si>
  <si>
    <t>Příplatek k přesunu hmot tonážní 771 za zvětšený přesun do 100 m</t>
  </si>
  <si>
    <t>1804344494</t>
  </si>
  <si>
    <t>781</t>
  </si>
  <si>
    <t>Dokončovací práce - obklady</t>
  </si>
  <si>
    <t>107</t>
  </si>
  <si>
    <t>781111011</t>
  </si>
  <si>
    <t>Ometení (oprášení) stěny při přípravě podkladu</t>
  </si>
  <si>
    <t>745876183</t>
  </si>
  <si>
    <t>12,64</t>
  </si>
  <si>
    <t>108</t>
  </si>
  <si>
    <t>781121011</t>
  </si>
  <si>
    <t>Nátěr penetrační na stěnu</t>
  </si>
  <si>
    <t>1884050320</t>
  </si>
  <si>
    <t>109</t>
  </si>
  <si>
    <t>781131112</t>
  </si>
  <si>
    <t>Izolace pod obklad nátěrem nebo stěrkou ve dvou vrstvách</t>
  </si>
  <si>
    <t>709487214</t>
  </si>
  <si>
    <t>12,64*1,3</t>
  </si>
  <si>
    <t>110</t>
  </si>
  <si>
    <t>781131241</t>
  </si>
  <si>
    <t>Izolace pod obklad těsnícími pásy vnitřní kout</t>
  </si>
  <si>
    <t>-278525797</t>
  </si>
  <si>
    <t>111</t>
  </si>
  <si>
    <t>781131264</t>
  </si>
  <si>
    <t>Izolace pod obklad těsnícími pásy mezi podlahou a stěnou</t>
  </si>
  <si>
    <t>1809959827</t>
  </si>
  <si>
    <t>112</t>
  </si>
  <si>
    <t>781161012</t>
  </si>
  <si>
    <t>Montáž profilu dilatační spáry koutové bez izolace při styku podlahy se stěnou</t>
  </si>
  <si>
    <t>19237180</t>
  </si>
  <si>
    <t>113</t>
  </si>
  <si>
    <t>59054172</t>
  </si>
  <si>
    <t>profil dvoudílný na pero drážku s hranou dlaždice z hmoty PVC/CPE 8 mm</t>
  </si>
  <si>
    <t>1937971053</t>
  </si>
  <si>
    <t>114</t>
  </si>
  <si>
    <t>781474120</t>
  </si>
  <si>
    <t>Montáž obkladů vnitřních keramických hladkých lepených flexibilním lepidlem</t>
  </si>
  <si>
    <t>-1077620102</t>
  </si>
  <si>
    <t>(1,5+2,4)*2*1,8-1,4</t>
  </si>
  <si>
    <t>115</t>
  </si>
  <si>
    <t>59761071</t>
  </si>
  <si>
    <t>obklad keramický hladký přes 12 do 19ks/m2</t>
  </si>
  <si>
    <t>2134582498</t>
  </si>
  <si>
    <t>12,640*1,2</t>
  </si>
  <si>
    <t>116</t>
  </si>
  <si>
    <t>781493611</t>
  </si>
  <si>
    <t>Montáž vanových plastových dvířek s rámem lepených</t>
  </si>
  <si>
    <t>-1818033212</t>
  </si>
  <si>
    <t>117</t>
  </si>
  <si>
    <t>56245721</t>
  </si>
  <si>
    <t>dvířka vanová bílá 300x300mm</t>
  </si>
  <si>
    <t>-545988982</t>
  </si>
  <si>
    <t>118</t>
  </si>
  <si>
    <t>781494111</t>
  </si>
  <si>
    <t>Plastové profily rohové lepené flexibilním lepidlem</t>
  </si>
  <si>
    <t>2145880271</t>
  </si>
  <si>
    <t>1,8*6</t>
  </si>
  <si>
    <t>119</t>
  </si>
  <si>
    <t>781494211</t>
  </si>
  <si>
    <t>Plastové profily vanové lepené flexibilním lepidlem</t>
  </si>
  <si>
    <t>2139550058</t>
  </si>
  <si>
    <t>120</t>
  </si>
  <si>
    <t>781495115</t>
  </si>
  <si>
    <t>Spárování vnitřních obkladů silikonem</t>
  </si>
  <si>
    <t>-120728304</t>
  </si>
  <si>
    <t>121</t>
  </si>
  <si>
    <t>781495141</t>
  </si>
  <si>
    <t>Průnik obkladem kruhový do DN 30</t>
  </si>
  <si>
    <t>664667909</t>
  </si>
  <si>
    <t>122</t>
  </si>
  <si>
    <t>781495143</t>
  </si>
  <si>
    <t>Průnik obkladem kruhový přes DN 90</t>
  </si>
  <si>
    <t>-1733673273</t>
  </si>
  <si>
    <t>123</t>
  </si>
  <si>
    <t>998781101</t>
  </si>
  <si>
    <t>Přesun hmot tonážní pro obklady keramické v objektech v do 6 m</t>
  </si>
  <si>
    <t>-2121615512</t>
  </si>
  <si>
    <t>124</t>
  </si>
  <si>
    <t>998781181</t>
  </si>
  <si>
    <t>Příplatek k přesunu hmot tonážní 781 prováděný bez použití mechanizace</t>
  </si>
  <si>
    <t>-1270684461</t>
  </si>
  <si>
    <t>125</t>
  </si>
  <si>
    <t>998781192</t>
  </si>
  <si>
    <t>Příplatek k přesunu hmot tonážní 781 za zvětšený přesun do 100 m</t>
  </si>
  <si>
    <t>-1051931602</t>
  </si>
  <si>
    <t>783</t>
  </si>
  <si>
    <t>Dokončovací práce - nátěry</t>
  </si>
  <si>
    <t>126</t>
  </si>
  <si>
    <t>783000111</t>
  </si>
  <si>
    <t>Ochrana svislých ploch při provádění nátěrů olepením páskou nebo fólií</t>
  </si>
  <si>
    <t>945335592</t>
  </si>
  <si>
    <t>127</t>
  </si>
  <si>
    <t>58124833</t>
  </si>
  <si>
    <t>páska pro malířské potřeby maskovací krepová 19mmx50m</t>
  </si>
  <si>
    <t>-839838974</t>
  </si>
  <si>
    <t>128</t>
  </si>
  <si>
    <t>783000125</t>
  </si>
  <si>
    <t>Ochrana konstrukcí nebo prvků při provádění nátěrů obalením fólií</t>
  </si>
  <si>
    <t>-2071828490</t>
  </si>
  <si>
    <t>129</t>
  </si>
  <si>
    <t>58124842</t>
  </si>
  <si>
    <t>fólie pro malířské potřeby zakrývací tl 7µ 4x5m</t>
  </si>
  <si>
    <t>-1374566704</t>
  </si>
  <si>
    <t>130</t>
  </si>
  <si>
    <t>783101201</t>
  </si>
  <si>
    <t>Hrubé obroušení podkladu truhlářských konstrukcí před provedením nátěru</t>
  </si>
  <si>
    <t>-1756389320</t>
  </si>
  <si>
    <t>131</t>
  </si>
  <si>
    <t>783101203</t>
  </si>
  <si>
    <t>Jemné obroušení podkladu truhlářských konstrukcí před provedením nátěru</t>
  </si>
  <si>
    <t>985073092</t>
  </si>
  <si>
    <t>132</t>
  </si>
  <si>
    <t>783101401</t>
  </si>
  <si>
    <t>Ometení podkladu truhlářských konstrukcí před provedením nátěru</t>
  </si>
  <si>
    <t>848041739</t>
  </si>
  <si>
    <t>133</t>
  </si>
  <si>
    <t>783101403</t>
  </si>
  <si>
    <t>Oprášení podkladu truhlářských konstrukcí před provedením nátěru</t>
  </si>
  <si>
    <t>104499502</t>
  </si>
  <si>
    <t>134</t>
  </si>
  <si>
    <t>783114101</t>
  </si>
  <si>
    <t>Základní jednonásobný syntetický nátěr truhlářských konstrukcí</t>
  </si>
  <si>
    <t>-1046222061</t>
  </si>
  <si>
    <t>135</t>
  </si>
  <si>
    <t>783118211</t>
  </si>
  <si>
    <t>Lakovací dvojnásobný syntetický nátěr truhlářských konstrukcí s mezibroušením</t>
  </si>
  <si>
    <t>-323347748</t>
  </si>
  <si>
    <t xml:space="preserve">Poznámka k položce:
Výplně otvorů
Stávající interiérové dveře zůstanou zachovány. V rámci stavby budou křídla dveří vysazeny a dřevěné zárubně budou zakryty fólií případně obdobným prostředkem zamezujícím poškození. Po dokončení stavebních úprav dojde k obroušení jak dveřních křídel, tak zárubní, vše bude vyspraveno tmelem a bude proveden nový nátěr v bílém odstínu
</t>
  </si>
  <si>
    <t>9 "nátěry dveří a zárubní</t>
  </si>
  <si>
    <t>136</t>
  </si>
  <si>
    <t>783122131</t>
  </si>
  <si>
    <t>Plošné (plné) tmelení truhlářských konstrukcí včetně přebroušení disperzním tmelem</t>
  </si>
  <si>
    <t>943550387</t>
  </si>
  <si>
    <t>137</t>
  </si>
  <si>
    <t>783-R100</t>
  </si>
  <si>
    <t xml:space="preserve">Repase okna </t>
  </si>
  <si>
    <t>-1549131488</t>
  </si>
  <si>
    <t xml:space="preserve">Poznámka k položce:
Kompletní provedení dodávka, montáž, podružný materiál, přesun hmot
Dle popisu TZ - Dřevěná okna budou obroušena, bude z nich odstraněno původní nevyhovující těsnění a následně budou nově natřena a bude doplněno nové těsnění.
 špalety u oken budou opraveny a vymalovány (včetně špalet mezi okny - dvojitá okna)
Vzhledem k otluku omítek budou stávající parapety oken odstraněny a budou nahrazeny novými parapety ve stejném rozměru i dekoru. 
</t>
  </si>
  <si>
    <t>2,7*2 "dle v.č. D.1.1b.02</t>
  </si>
  <si>
    <t>784</t>
  </si>
  <si>
    <t>Dokončovací práce - malby a tapety</t>
  </si>
  <si>
    <t>138</t>
  </si>
  <si>
    <t>784181111</t>
  </si>
  <si>
    <t>Základní silikátová jednonásobná penetrace podkladu v místnostech výšky do 3,80m</t>
  </si>
  <si>
    <t>-639722935</t>
  </si>
  <si>
    <t>113,36+38,12</t>
  </si>
  <si>
    <t>139</t>
  </si>
  <si>
    <t>784321031</t>
  </si>
  <si>
    <t>Dvojnásobné silikátové bílé malby v místnosti výšky do 3,80 m</t>
  </si>
  <si>
    <t>160395364</t>
  </si>
  <si>
    <t>HZS</t>
  </si>
  <si>
    <t>Hodinové zúčtovací sazby</t>
  </si>
  <si>
    <t>140</t>
  </si>
  <si>
    <t>HZS1302</t>
  </si>
  <si>
    <t>Hodinová zúčtovací sazba zedník specialista</t>
  </si>
  <si>
    <t>hod</t>
  </si>
  <si>
    <t>512</t>
  </si>
  <si>
    <t>541050911</t>
  </si>
  <si>
    <t>16 "stavební práce jinde neuvedené</t>
  </si>
  <si>
    <t>141</t>
  </si>
  <si>
    <t>HZS2122</t>
  </si>
  <si>
    <t>Hodinová zúčtovací sazba truhlář odborný</t>
  </si>
  <si>
    <t>622384795</t>
  </si>
  <si>
    <t>8 " montáže a úpravy jinde neuvedené</t>
  </si>
  <si>
    <t>EI - Elektroinstalace</t>
  </si>
  <si>
    <t xml:space="preserve">    741 - Elektroinstalace - silnoproud</t>
  </si>
  <si>
    <t xml:space="preserve">    742 - Elektroinstalace - slaboproud</t>
  </si>
  <si>
    <t>741</t>
  </si>
  <si>
    <t>Elektroinstalace - silnoproud</t>
  </si>
  <si>
    <t>741112001</t>
  </si>
  <si>
    <t>Montáž krabice zapuštěná plastová kruhová</t>
  </si>
  <si>
    <t>185097740</t>
  </si>
  <si>
    <t>34571521</t>
  </si>
  <si>
    <t>krabice univerzální rozvodná z PH s víčkem a svorkovnicí krabicovou šroubovací s vodiči 12x4mm2 D 73,5mmx43mm</t>
  </si>
  <si>
    <t>1382755012</t>
  </si>
  <si>
    <t>741122015</t>
  </si>
  <si>
    <t>Montáž kabel Cu bez ukončení uložený pod omítku plný kulatý 3x1,5 mm2 (CYKY)</t>
  </si>
  <si>
    <t>-950761357</t>
  </si>
  <si>
    <t>34111030</t>
  </si>
  <si>
    <t>kabel silový s Cu jádrem 1kV 3x1,5mm2</t>
  </si>
  <si>
    <t>2115321966</t>
  </si>
  <si>
    <t>741122016</t>
  </si>
  <si>
    <t>Montáž kabel Cu bez ukončení uložený pod omítku plný kulatý 3x2,5 až 6 mm2 (CYKY)</t>
  </si>
  <si>
    <t>802958757</t>
  </si>
  <si>
    <t>34111036</t>
  </si>
  <si>
    <t>kabel silový s Cu jádrem 1kV 3x2,5mm2</t>
  </si>
  <si>
    <t>-201065761</t>
  </si>
  <si>
    <t>741210001</t>
  </si>
  <si>
    <t>Montáž rozvodnice oceloplechová nebo plastová běžná do 20 kg</t>
  </si>
  <si>
    <t>-309762088</t>
  </si>
  <si>
    <t>35713104</t>
  </si>
  <si>
    <t>rozvodnice nástěnná, neprůhledné dveře, 3 řady, šířka 14 modulárních jednotek</t>
  </si>
  <si>
    <t>-362997907</t>
  </si>
  <si>
    <t>741310001</t>
  </si>
  <si>
    <t>Montáž vypínač nástěnný 1-jednopólový prostředí normální</t>
  </si>
  <si>
    <t>1381768785</t>
  </si>
  <si>
    <t>34535516</t>
  </si>
  <si>
    <t>spínač jednopólový 10A ostatní barvy</t>
  </si>
  <si>
    <t>-293626595</t>
  </si>
  <si>
    <t>741313002</t>
  </si>
  <si>
    <t>Montáž zásuvka (polo)zapuštěná bezšroubové připojení 2P+PE dvojí zapojení - průběžná</t>
  </si>
  <si>
    <t>-1095648838</t>
  </si>
  <si>
    <t>34555104</t>
  </si>
  <si>
    <t>zásuvka 1násobná 16A ostatní barvy</t>
  </si>
  <si>
    <t>1160941397</t>
  </si>
  <si>
    <t>741313012</t>
  </si>
  <si>
    <t>Montáž zásuvka chráněná bezšroubové připojení v krabici 2P+PE dvojí zapojení prostř. základní,vlhké</t>
  </si>
  <si>
    <t>-250748415</t>
  </si>
  <si>
    <t>34555121</t>
  </si>
  <si>
    <t>zásuvka 2násobná 16A bílá</t>
  </si>
  <si>
    <t>83163831</t>
  </si>
  <si>
    <t>741320103</t>
  </si>
  <si>
    <t>Montáž jistič jednopólový nn do 25 A s krytem</t>
  </si>
  <si>
    <t>-1700804657</t>
  </si>
  <si>
    <t>35822111</t>
  </si>
  <si>
    <t>jistič 1pólový-charakteristika B 16A</t>
  </si>
  <si>
    <t>1313267919</t>
  </si>
  <si>
    <t>741370002</t>
  </si>
  <si>
    <t>Montáž svítidlo žárovkové bytové stropní přisazené 1 zdroj se sklem</t>
  </si>
  <si>
    <t>580833625</t>
  </si>
  <si>
    <t>34821275</t>
  </si>
  <si>
    <t>svítidlo bytové žárovkové IP42, max. 60W E27</t>
  </si>
  <si>
    <t>340827531</t>
  </si>
  <si>
    <t>741371031</t>
  </si>
  <si>
    <t>Montáž svítidlo zářivkové bytové nástěnné přisazené 1 zdroj</t>
  </si>
  <si>
    <t>1938469331</t>
  </si>
  <si>
    <t>34823739</t>
  </si>
  <si>
    <t>svítidlo zářivkové interiérové s kompenzací, barva bílá, 2x18W, délka 1000mm</t>
  </si>
  <si>
    <t>1250540773</t>
  </si>
  <si>
    <t>741810001</t>
  </si>
  <si>
    <t>Celková prohlídka elektrického rozvodu a zařízení do 100 000,- Kč</t>
  </si>
  <si>
    <t>875760910</t>
  </si>
  <si>
    <t>998741201</t>
  </si>
  <si>
    <t>Přesun hmot procentní pro silnoproud v objektech v do 6 m</t>
  </si>
  <si>
    <t>%</t>
  </si>
  <si>
    <t>-1882462006</t>
  </si>
  <si>
    <t>998741292</t>
  </si>
  <si>
    <t>Příplatek k přesunu hmot procentní 741 za zvětšený přesun do 100 m</t>
  </si>
  <si>
    <t>-204648652</t>
  </si>
  <si>
    <t>742</t>
  </si>
  <si>
    <t>Elektroinstalace - slaboproud</t>
  </si>
  <si>
    <t>742320012</t>
  </si>
  <si>
    <t>Montáž elektromechanického zámku včetně trasy dveřmi a přechodové krabice</t>
  </si>
  <si>
    <t>-704703881</t>
  </si>
  <si>
    <t>742320031</t>
  </si>
  <si>
    <t>Montáž napájecího zdroje pro elektrický zámek</t>
  </si>
  <si>
    <t>1684241554</t>
  </si>
  <si>
    <t>742340021</t>
  </si>
  <si>
    <t>Montáž domovního  zvonku</t>
  </si>
  <si>
    <t>37414130</t>
  </si>
  <si>
    <t>zvonek bytový</t>
  </si>
  <si>
    <t>37422103</t>
  </si>
  <si>
    <t>transformátor zvonkový 4VA 220/240V 8V 16VA 24</t>
  </si>
  <si>
    <t>34531735</t>
  </si>
  <si>
    <t>ovladač zvonkový tlačítkový 3171-8011 jednonásobný</t>
  </si>
  <si>
    <t>998742201</t>
  </si>
  <si>
    <t>Přesun hmot procentní pro slaboproud v objektech v do 6 m</t>
  </si>
  <si>
    <t>454586064</t>
  </si>
  <si>
    <t>998742292</t>
  </si>
  <si>
    <t>Příplatek k přesunu hmot procentní 742 za zvětšený přesun do 100 m</t>
  </si>
  <si>
    <t>75840386</t>
  </si>
  <si>
    <t>HZS2221</t>
  </si>
  <si>
    <t>Hodinová zúčtovací sazba elektrikář</t>
  </si>
  <si>
    <t>392127379</t>
  </si>
  <si>
    <t>24 "demontáže stávajících rozvodů</t>
  </si>
  <si>
    <t>HZS2222</t>
  </si>
  <si>
    <t>Hodinová zúčtovací sazba elektrikář odborný</t>
  </si>
  <si>
    <t>1384446017</t>
  </si>
  <si>
    <t>16 "před zadájením rekonstrukce odpojení od přívodu el.energie, zapezpečení</t>
  </si>
  <si>
    <t>Plyn - Plynoinstalace</t>
  </si>
  <si>
    <t xml:space="preserve">    723 - Zdravotechnika - vnitřní plynovod</t>
  </si>
  <si>
    <t>723</t>
  </si>
  <si>
    <t>Zdravotechnika - vnitřní plynovod</t>
  </si>
  <si>
    <t>723150801</t>
  </si>
  <si>
    <t>Demontáž potrubí ocelové hladké svařované do D 32</t>
  </si>
  <si>
    <t>-675651979</t>
  </si>
  <si>
    <t>Poznámka k položce:
Dle popisu TZ
Trubka vedoucí do kuchyně odstraněna</t>
  </si>
  <si>
    <t>723290821</t>
  </si>
  <si>
    <t>Přemístění vnitrostaveništní demontovaných hmot pro vnitřní plynovod v objektech výšky do 6 m</t>
  </si>
  <si>
    <t>-1326448228</t>
  </si>
  <si>
    <t>72399-R1</t>
  </si>
  <si>
    <t>Revize plynového potrubí a kotle</t>
  </si>
  <si>
    <t>soubor</t>
  </si>
  <si>
    <t>1346365488</t>
  </si>
  <si>
    <t>Poznámka k položce:
Dle popisu TZ - plynový kotel zůstane stávající, s tím že nebude zasováno do komína</t>
  </si>
  <si>
    <t>ÚT - Ústřední vytápění</t>
  </si>
  <si>
    <t xml:space="preserve">    731 - Ústřední vytápění - kotelny   </t>
  </si>
  <si>
    <t xml:space="preserve">    733 - Ústřední vytápění - rozvodné potrubí</t>
  </si>
  <si>
    <t xml:space="preserve">    734 - Ústřední vytápění - armatury   </t>
  </si>
  <si>
    <t xml:space="preserve">    735 - Ústřední vytápění - otopná tělesa</t>
  </si>
  <si>
    <t>731</t>
  </si>
  <si>
    <t xml:space="preserve">Ústřední vytápění - kotelny   </t>
  </si>
  <si>
    <t>7319-R10</t>
  </si>
  <si>
    <t>Dodávka a montáž přečerpávač kondenzátu s elektrodovým hladinovým spínačem od přepadu kotle</t>
  </si>
  <si>
    <t>soub</t>
  </si>
  <si>
    <t>1146735735</t>
  </si>
  <si>
    <t xml:space="preserve">Poznámka k položce:
Dle popisu TZ
Vytápění
Vytápění bytu bude řešeno pomocí stávajícího plynového kotle VUW 236/7-2 (H-INT II) ecoTEC  pure a odvodem kondenzátu do kanalizace přečerpáváním. 
</t>
  </si>
  <si>
    <t>1" Kompletní provedení dodávka, montáž, podružný materiál, přesun hmot</t>
  </si>
  <si>
    <t>733</t>
  </si>
  <si>
    <t>Ústřední vytápění - rozvodné potrubí</t>
  </si>
  <si>
    <t>733223105</t>
  </si>
  <si>
    <t>Potrubí měděné tvrdé spojované měkkým pájením D 28x1,5</t>
  </si>
  <si>
    <t>1621136169</t>
  </si>
  <si>
    <t>10 "k rozdělovači</t>
  </si>
  <si>
    <t>733290801</t>
  </si>
  <si>
    <t>Demontáž potrubí měděného do D 35x1,5 mm</t>
  </si>
  <si>
    <t>805270936</t>
  </si>
  <si>
    <t>733291101</t>
  </si>
  <si>
    <t>Zkouška těsnosti potrubí měděné do D 35x1,5</t>
  </si>
  <si>
    <t>-25632540</t>
  </si>
  <si>
    <t>733811241</t>
  </si>
  <si>
    <t>Ochrana potrubí ústředního vytápění termoizolačními trubicemi z PE tl do 20 mm DN do 22 mm</t>
  </si>
  <si>
    <t>1840097425</t>
  </si>
  <si>
    <t>733890801</t>
  </si>
  <si>
    <t>Přemístění potrubí demontovaného vodorovně do 100 m v objektech výšky do 6 m</t>
  </si>
  <si>
    <t>1319951949</t>
  </si>
  <si>
    <t>998733101</t>
  </si>
  <si>
    <t>Přesun hmot tonážní pro rozvody potrubí v objektech v do 6 m</t>
  </si>
  <si>
    <t>-1325526458</t>
  </si>
  <si>
    <t>998733181</t>
  </si>
  <si>
    <t>Příplatek k přesunu hmot tonážní 733 prováděný bez použití mechanizace</t>
  </si>
  <si>
    <t>1038362231</t>
  </si>
  <si>
    <t>998733193</t>
  </si>
  <si>
    <t>Příplatek k přesunu hmot tonážní 733 za zvětšený přesun do 500 m</t>
  </si>
  <si>
    <t>229101379</t>
  </si>
  <si>
    <t>734</t>
  </si>
  <si>
    <t xml:space="preserve">Ústřední vytápění - armatury   </t>
  </si>
  <si>
    <t>734211120</t>
  </si>
  <si>
    <t>Ventil závitový odvzdušňovací G 1/2 PN 14 do 120°C automatický</t>
  </si>
  <si>
    <t>-192639694</t>
  </si>
  <si>
    <t>734261233</t>
  </si>
  <si>
    <t>Šroubení topenářské přímé G 1/2 PN 16 do 120°C</t>
  </si>
  <si>
    <t>370650723</t>
  </si>
  <si>
    <t>734261234</t>
  </si>
  <si>
    <t>Šroubení topenářské přímé G 3/4 PN 16 do 120°C</t>
  </si>
  <si>
    <t>-367175282</t>
  </si>
  <si>
    <t>734291124</t>
  </si>
  <si>
    <t>Kohout plnící a vypouštěcí G 3/4 PN 10 do 90°C závitový</t>
  </si>
  <si>
    <t>902856359</t>
  </si>
  <si>
    <t>734291263</t>
  </si>
  <si>
    <t>Filtr závitový přímý G 3/4 PN 30 do 110°C s vnitřními závity</t>
  </si>
  <si>
    <t>260245159</t>
  </si>
  <si>
    <t>998734101</t>
  </si>
  <si>
    <t>Přesun hmot tonážní pro armatury v objektech v do 6 m</t>
  </si>
  <si>
    <t>-1719340295</t>
  </si>
  <si>
    <t>998734181</t>
  </si>
  <si>
    <t>Příplatek k přesunu hmot tonážní 734 prováděný bez použití mechanizace</t>
  </si>
  <si>
    <t>-1148682216</t>
  </si>
  <si>
    <t>998734193</t>
  </si>
  <si>
    <t>Příplatek k přesunu hmot tonážní 734 za zvětšený přesun do 500 m</t>
  </si>
  <si>
    <t>-1207701628</t>
  </si>
  <si>
    <t>735</t>
  </si>
  <si>
    <t>Ústřední vytápění - otopná tělesa</t>
  </si>
  <si>
    <t>735151821</t>
  </si>
  <si>
    <t>Demontáž otopného tělesa panelového dvouřadého délka do 1500 mm</t>
  </si>
  <si>
    <t>-362160300</t>
  </si>
  <si>
    <t>735161811</t>
  </si>
  <si>
    <t>Demontáž otopného tělesa trubkového s hliníkovými lamelami délka do 1500 mm</t>
  </si>
  <si>
    <t>-349090614</t>
  </si>
  <si>
    <t>735164251</t>
  </si>
  <si>
    <t>Otopné těleso trubkové elektrické přímotopné výška/délka 1215/450 mm</t>
  </si>
  <si>
    <t>-598458512</t>
  </si>
  <si>
    <t>"v.č.D.1.1b.03</t>
  </si>
  <si>
    <t>1 "koupelna</t>
  </si>
  <si>
    <t>735494811</t>
  </si>
  <si>
    <t>Vypuštění vody z otopných těles</t>
  </si>
  <si>
    <t>-1292448758</t>
  </si>
  <si>
    <t>735511008</t>
  </si>
  <si>
    <t>Podlahové vytápění - systémová deska s kombinovanou tepelnou a kročejovou izolací celkové výšky 50 až 53 mm</t>
  </si>
  <si>
    <t>-776703538</t>
  </si>
  <si>
    <t>735511010</t>
  </si>
  <si>
    <t>Podlahové vytápění - rozvodné potrubí polyethylen PE-Xa 17x2,0 mm pro systémovou desku rozteč 150 mm</t>
  </si>
  <si>
    <t>-525186078</t>
  </si>
  <si>
    <t>39*7,5</t>
  </si>
  <si>
    <t>735511-R1</t>
  </si>
  <si>
    <t xml:space="preserve">Dodávka a montáž teplonosný plech pro potrubí </t>
  </si>
  <si>
    <t>-1772582792</t>
  </si>
  <si>
    <t xml:space="preserve">Poznámka k položce:
Dle popisu TZ
Jednotlivé smyčky budou ukládány do systémových desek podlahy s tepelně vodivými plechy
</t>
  </si>
  <si>
    <t>39*5</t>
  </si>
  <si>
    <t>735511062</t>
  </si>
  <si>
    <t>Podlahové vytápění - obvodový dilatační pás samolepící s folií</t>
  </si>
  <si>
    <t>-258892711</t>
  </si>
  <si>
    <t>735511063</t>
  </si>
  <si>
    <t>Podlahové vytápění - ochranná trubka potrubí podlahového topení</t>
  </si>
  <si>
    <t>157879026</t>
  </si>
  <si>
    <t>735511064</t>
  </si>
  <si>
    <t>Podlahové vytápění - středový (spárový) dilatační profil</t>
  </si>
  <si>
    <t>-1766790767</t>
  </si>
  <si>
    <t>735511083</t>
  </si>
  <si>
    <t>Podlahové vytápění - rozdělovač mosazný s průtokoměry čtyřokruhový</t>
  </si>
  <si>
    <t>-548428787</t>
  </si>
  <si>
    <t>735511102</t>
  </si>
  <si>
    <t>Podlahové vytápění - skříň podomítková pro rozdělovač s 2-6 okruhy</t>
  </si>
  <si>
    <t>-1408422957</t>
  </si>
  <si>
    <t>735511138</t>
  </si>
  <si>
    <t>Podlahové vytápění - svěrné šroubení se závitem EK 3/4" pro připojení potrubí 17x2,0 mm na rozdělovač</t>
  </si>
  <si>
    <t>1984856481</t>
  </si>
  <si>
    <t>735511142</t>
  </si>
  <si>
    <t>Podlahové vytápění - prostorový termostat programovatelný týdenní</t>
  </si>
  <si>
    <t>-255212731</t>
  </si>
  <si>
    <t>735511143</t>
  </si>
  <si>
    <t>Podlahové vytápění - elektrotermická hlavice (termopohon)</t>
  </si>
  <si>
    <t>-417704763</t>
  </si>
  <si>
    <t>735890801</t>
  </si>
  <si>
    <t>Přemístění demontovaného otopného tělesa vodorovně 100 m v objektech výšky do 6 m</t>
  </si>
  <si>
    <t>-1683653783</t>
  </si>
  <si>
    <t>998735101</t>
  </si>
  <si>
    <t>Přesun hmot tonážní pro otopná tělesa v objektech v do 6 m</t>
  </si>
  <si>
    <t>1558721831</t>
  </si>
  <si>
    <t>998735181</t>
  </si>
  <si>
    <t>Příplatek k přesunu hmot tonážní 735 prováděný bez použití mechanizace</t>
  </si>
  <si>
    <t>-1283915171</t>
  </si>
  <si>
    <t>998735193</t>
  </si>
  <si>
    <t>Příplatek k přesunu hmot tonážní 735 za zvětšený přesun do 500 m</t>
  </si>
  <si>
    <t>164169975</t>
  </si>
  <si>
    <t>HZS2211</t>
  </si>
  <si>
    <t>Hodinová zúčtovací sazba instalatér</t>
  </si>
  <si>
    <t>2083332479</t>
  </si>
  <si>
    <t xml:space="preserve">Poznámka k položce:
včetně likvidace
</t>
  </si>
  <si>
    <t>32 "instalatér - topenář -  demontáž stávajících rozvodů vytápění jinde neuvedené</t>
  </si>
  <si>
    <t>HZS2212</t>
  </si>
  <si>
    <t>Hodinová zúčtovací sazba instalatér odborný</t>
  </si>
  <si>
    <t>-475328417</t>
  </si>
  <si>
    <t>40  "instalatér - topenář -  topná zkouška, seznámení s obsluhou, provozní řád</t>
  </si>
  <si>
    <t>HZS4211</t>
  </si>
  <si>
    <t>Hodinová zúčtovací sazba revizní technik</t>
  </si>
  <si>
    <t>601994046</t>
  </si>
  <si>
    <t>16 " zprovoznění kotle oprávněnou firmou s protokolem</t>
  </si>
  <si>
    <t>HZS4212</t>
  </si>
  <si>
    <t>Hodinová zúčtovací sazba revizní technik specialista</t>
  </si>
  <si>
    <t>-1826402527</t>
  </si>
  <si>
    <t>8 " revize plyn a revize odkouření kotle s protokolem</t>
  </si>
  <si>
    <t>VZT - Vzduchotechnika</t>
  </si>
  <si>
    <t xml:space="preserve">    751 - Vzduchotechnika</t>
  </si>
  <si>
    <t>751</t>
  </si>
  <si>
    <t>751122011</t>
  </si>
  <si>
    <t>Mtž vent rad ntl nástěnného základního D do 100 mm</t>
  </si>
  <si>
    <t>1560582862</t>
  </si>
  <si>
    <t>Poznámka k položce:
Dle popisu TZ
Větrání
Větrání z koupelny bude řešeno odtahovým ventilátorem nad střechu v rámci stavebních úprav dojde pouze k výměně ventilátoru – rozvody jsou stávající, nebude do nich zasahováno</t>
  </si>
  <si>
    <t>42914127</t>
  </si>
  <si>
    <t>ventilátor axiální stěnový skříň z plastu zpětná klapka a nastavitelný doběh průtok 95m3/h D 100mm 13W IP44</t>
  </si>
  <si>
    <t>-913141488</t>
  </si>
  <si>
    <t>751377012</t>
  </si>
  <si>
    <t>Mtž odsávacího zákrytu (digestoř) bytového komínového</t>
  </si>
  <si>
    <t>1583153967</t>
  </si>
  <si>
    <t>751377812</t>
  </si>
  <si>
    <t>Demontáž odsávacího zákrytu (digestoř) bytového komínového</t>
  </si>
  <si>
    <t>421601921</t>
  </si>
  <si>
    <t>7519-R1</t>
  </si>
  <si>
    <t>Úprava potrubí odvětrání</t>
  </si>
  <si>
    <t>-827766361</t>
  </si>
  <si>
    <t>Poznámka k položce:
Budou upraveny rozvody větrání - klasické KG protrubí o průměru 125mm, bude z velké části zachováno, ale bude zkráceno o bouranou příčku a bude zabočeno do příčky oddělující kuchyni a koupelnu, aby bylo možné připojit digestoř. (+2 kolena a práce)</t>
  </si>
  <si>
    <t>1 "kompletní porvedení včetně přesunů hmot</t>
  </si>
  <si>
    <t>998751201</t>
  </si>
  <si>
    <t>Přesun hmot procentní pro vzduchotechniku v objektech v do 12 m</t>
  </si>
  <si>
    <t>-2058084020</t>
  </si>
  <si>
    <t>998751291</t>
  </si>
  <si>
    <t>Příplatek k přesunu hmot procentní 751 za zvětšený přesun do 500 m</t>
  </si>
  <si>
    <t>1524982743</t>
  </si>
  <si>
    <t>ZTI - Zdravotně technické instalace</t>
  </si>
  <si>
    <t xml:space="preserve">    721 - Zdravotechnika - vnitřní kanalizace</t>
  </si>
  <si>
    <t xml:space="preserve">    722 - Zdravotechnika - vnitřní vodovod   </t>
  </si>
  <si>
    <t xml:space="preserve">    725 - Zdravotechnika - zařizovací předměty</t>
  </si>
  <si>
    <t xml:space="preserve">    726 - Zdravotechnika - předstěnové instalace</t>
  </si>
  <si>
    <t>721</t>
  </si>
  <si>
    <t>Zdravotechnika - vnitřní kanalizace</t>
  </si>
  <si>
    <t>721171803</t>
  </si>
  <si>
    <t>Demontáž potrubí z PVC do D 75</t>
  </si>
  <si>
    <t>1538388691</t>
  </si>
  <si>
    <t>721171808</t>
  </si>
  <si>
    <t>Demontáž potrubí z PVC do D 114</t>
  </si>
  <si>
    <t>-1466205316</t>
  </si>
  <si>
    <t>721171903</t>
  </si>
  <si>
    <t>Potrubí z PP vsazení odbočky do hrdla DN 50</t>
  </si>
  <si>
    <t>45080479</t>
  </si>
  <si>
    <t>721171912</t>
  </si>
  <si>
    <t>Potrubí z PP propojení potrubí DN 40</t>
  </si>
  <si>
    <t>615801730</t>
  </si>
  <si>
    <t>721171913</t>
  </si>
  <si>
    <t>Potrubí z PP propojení potrubí DN 50</t>
  </si>
  <si>
    <t>-1851786750</t>
  </si>
  <si>
    <t>721171914</t>
  </si>
  <si>
    <t>Potrubí z PP propojení potrubí DN 75</t>
  </si>
  <si>
    <t>-2031096218</t>
  </si>
  <si>
    <t>721171915</t>
  </si>
  <si>
    <t>Potrubí z PP propojení potrubí DN 110</t>
  </si>
  <si>
    <t>-1327954434</t>
  </si>
  <si>
    <t>721173722</t>
  </si>
  <si>
    <t>Potrubí kanalizační z PE připojovací DN 40</t>
  </si>
  <si>
    <t>-1006495658</t>
  </si>
  <si>
    <t>Poznámka k položce:
Stávající plynový kotel má odvod kondenzátu pomocí čerpadle. Toto řešení bude nahrazeno klasickýmy kanalizačními trubkami HT např. průměr 40mm. Gravitačně v nové podlaze do koupelny do splaškové kanalizac</t>
  </si>
  <si>
    <t>721173723</t>
  </si>
  <si>
    <t>Potrubí kanalizační z PE připojovací DN 50</t>
  </si>
  <si>
    <t>1968852585</t>
  </si>
  <si>
    <t>721173724</t>
  </si>
  <si>
    <t>Potrubí kanalizační z PE připojovací DN 70</t>
  </si>
  <si>
    <t>-1296406441</t>
  </si>
  <si>
    <t>721173726</t>
  </si>
  <si>
    <t>Potrubí kanalizační z PE připojovací DN 100</t>
  </si>
  <si>
    <t>-955402283</t>
  </si>
  <si>
    <t>721194104</t>
  </si>
  <si>
    <t>Vyvedení a upevnění odpadních výpustek DN 40</t>
  </si>
  <si>
    <t>-612060287</t>
  </si>
  <si>
    <t>721194105</t>
  </si>
  <si>
    <t>Vyvedení a upevnění odpadních výpustek DN 50</t>
  </si>
  <si>
    <t>1484557011</t>
  </si>
  <si>
    <t>721194107</t>
  </si>
  <si>
    <t>Vyvedení a upevnění odpadních výpustek DN 70</t>
  </si>
  <si>
    <t>324137931</t>
  </si>
  <si>
    <t>721194109</t>
  </si>
  <si>
    <t>Vyvedení a upevnění odpadních výpustek DN 100</t>
  </si>
  <si>
    <t>1301722774</t>
  </si>
  <si>
    <t>721210818</t>
  </si>
  <si>
    <t>Demontáž vpustí vanových DN 100</t>
  </si>
  <si>
    <t>1246027375</t>
  </si>
  <si>
    <t>721220801</t>
  </si>
  <si>
    <t>Demontáž uzávěrek zápachových DN 70</t>
  </si>
  <si>
    <t>1398155810</t>
  </si>
  <si>
    <t>721220802</t>
  </si>
  <si>
    <t>Demontáž uzávěrek zápachových DN 100</t>
  </si>
  <si>
    <t>1340707386</t>
  </si>
  <si>
    <t>721226512</t>
  </si>
  <si>
    <t>Zápachová uzávěrka podomítková pro pračku a myčku DN 50</t>
  </si>
  <si>
    <t>317747721</t>
  </si>
  <si>
    <t>Poznámka k položce:
V rámci stavebních úprav bude proveden druhý nový přívod vody do chodby v rohu sousedícím s koupelnou, tak aby v případě nutnosti bylo možné v tomto místě napojit pračku, v případě že by nový uživatel bytu nechtěl pračku v koupelně</t>
  </si>
  <si>
    <t xml:space="preserve">3 " 2x pračka 1x myčka </t>
  </si>
  <si>
    <t>721274121</t>
  </si>
  <si>
    <t>Přivzdušňovací ventil vnitřní odpadních potrubí do DN 50</t>
  </si>
  <si>
    <t>1976895040</t>
  </si>
  <si>
    <t>721274122</t>
  </si>
  <si>
    <t>Přivzdušňovací ventil vnitřní odpadních potrubí DN 70</t>
  </si>
  <si>
    <t>-2129920023</t>
  </si>
  <si>
    <t>721274123</t>
  </si>
  <si>
    <t>Přivzdušňovací ventil vnitřní odpadních potrubí DN 100</t>
  </si>
  <si>
    <t>-510931292</t>
  </si>
  <si>
    <t>721290111</t>
  </si>
  <si>
    <t>Zkouška těsnosti potrubí kanalizace vodou do DN 125</t>
  </si>
  <si>
    <t>-1962668354</t>
  </si>
  <si>
    <t>7219-R10</t>
  </si>
  <si>
    <t xml:space="preserve">Stávající odvod kondenzátu přečerpáváním čerpadlem bude zrušen </t>
  </si>
  <si>
    <t>736675714</t>
  </si>
  <si>
    <t>1 " KOMPLETNÍ PROVEDENÍ VČETNĚ LIKVIDACE</t>
  </si>
  <si>
    <t>998721101</t>
  </si>
  <si>
    <t>Přesun hmot tonážní pro vnitřní kanalizace v objektech v do 6 m</t>
  </si>
  <si>
    <t>1892781867</t>
  </si>
  <si>
    <t>998721181</t>
  </si>
  <si>
    <t>Příplatek k přesunu hmot tonážní 721 prováděný bez použití mechanizace</t>
  </si>
  <si>
    <t>-395932057</t>
  </si>
  <si>
    <t>998721192</t>
  </si>
  <si>
    <t>Příplatek k přesunu hmot tonážní 721 za zvětšený přesun do 100 m</t>
  </si>
  <si>
    <t>452910472</t>
  </si>
  <si>
    <t>722</t>
  </si>
  <si>
    <t xml:space="preserve">Zdravotechnika - vnitřní vodovod   </t>
  </si>
  <si>
    <t>722131932</t>
  </si>
  <si>
    <t>Potrubí pozinkované závitové propojení potrubí DN 20</t>
  </si>
  <si>
    <t>2084423279</t>
  </si>
  <si>
    <t>722170801</t>
  </si>
  <si>
    <t>Demontáž rozvodů vody z plastů do D 25</t>
  </si>
  <si>
    <t>-1663340163</t>
  </si>
  <si>
    <t>722174002</t>
  </si>
  <si>
    <t>Potrubí vodovodní plastové PPR svar polyfuze PN 16 D 20 x 2,8 mm</t>
  </si>
  <si>
    <t>-925161214</t>
  </si>
  <si>
    <t>722179191</t>
  </si>
  <si>
    <t>Příplatek k rozvodu vody z plastů za malý rozsah prací na zakázce do 20 m</t>
  </si>
  <si>
    <t>237912105</t>
  </si>
  <si>
    <t>722181221</t>
  </si>
  <si>
    <t>Ochrana vodovodního potrubí přilepenými termoizolačními trubicemi z PE tl do 9 mm DN do 22 mm</t>
  </si>
  <si>
    <t>1917971194</t>
  </si>
  <si>
    <t>722181231</t>
  </si>
  <si>
    <t>Ochrana vodovodního potrubí přilepenými termoizolačními trubicemi z PE tl do 13 mm DN do 22 mm</t>
  </si>
  <si>
    <t>656903480</t>
  </si>
  <si>
    <t>722181812</t>
  </si>
  <si>
    <t>Demontáž plstěných pásů z trub do D 50</t>
  </si>
  <si>
    <t>1661307734</t>
  </si>
  <si>
    <t>722190401</t>
  </si>
  <si>
    <t>Vyvedení a upevnění výpustku do DN 25</t>
  </si>
  <si>
    <t>-1956558221</t>
  </si>
  <si>
    <t>722190901</t>
  </si>
  <si>
    <t>Uzavření nebo otevření vodovodního potrubí při opravách</t>
  </si>
  <si>
    <t>-719888287</t>
  </si>
  <si>
    <t>722220231</t>
  </si>
  <si>
    <t>Přechodka dGK PPR PN 20 D 20 x G 1/2 s kovovým vnitřním závitem</t>
  </si>
  <si>
    <t>-1266604642</t>
  </si>
  <si>
    <t>722220241</t>
  </si>
  <si>
    <t>Přechodka dGK PPR PN 20 D 20 x G 1/2 s kovovým vnitřním závitem a převlečnou maticí</t>
  </si>
  <si>
    <t>355268636</t>
  </si>
  <si>
    <t>722220861</t>
  </si>
  <si>
    <t>Demontáž armatur závitových se dvěma závity G do 3/4</t>
  </si>
  <si>
    <t>2007110339</t>
  </si>
  <si>
    <t>722240101</t>
  </si>
  <si>
    <t>Ventily plastové PPR přímé DN 20</t>
  </si>
  <si>
    <t>1710811241</t>
  </si>
  <si>
    <t>722260812</t>
  </si>
  <si>
    <t>Demontáž vodoměrů závitových G 3/4</t>
  </si>
  <si>
    <t>526894631</t>
  </si>
  <si>
    <t>722262211</t>
  </si>
  <si>
    <t>Vodoměr závitový jednovtokový suchoběžný do 40°C G 1/2 x 80 mm Qn 1,5 m3/h horizontální</t>
  </si>
  <si>
    <t>-388604789</t>
  </si>
  <si>
    <t>722290226</t>
  </si>
  <si>
    <t xml:space="preserve">Zkouška těsnosti vodovodního potrubí </t>
  </si>
  <si>
    <t>530940571</t>
  </si>
  <si>
    <t>722290234</t>
  </si>
  <si>
    <t xml:space="preserve">Proplach a dezinfekce vodovodního potrubí </t>
  </si>
  <si>
    <t>1940887490</t>
  </si>
  <si>
    <t>722290821</t>
  </si>
  <si>
    <t>Přemístění vnitrostaveništní demontovaných hmot pro vnitřní vodovod v objektech výšky do 6 m</t>
  </si>
  <si>
    <t>1874324323</t>
  </si>
  <si>
    <t>998722101</t>
  </si>
  <si>
    <t>Přesun hmot tonážní pro vnitřní vodovod v objektech v do 6 m</t>
  </si>
  <si>
    <t>-1501402886</t>
  </si>
  <si>
    <t>998722181</t>
  </si>
  <si>
    <t>Příplatek k přesunu hmot tonážní 722 prováděný bez použití mechanizace</t>
  </si>
  <si>
    <t>-1368683136</t>
  </si>
  <si>
    <t>998722192</t>
  </si>
  <si>
    <t>Příplatek k přesunu hmot tonážní 722 za zvětšený přesun do 100 m</t>
  </si>
  <si>
    <t>1880781706</t>
  </si>
  <si>
    <t>725</t>
  </si>
  <si>
    <t>Zdravotechnika - zařizovací předměty</t>
  </si>
  <si>
    <t>725110811</t>
  </si>
  <si>
    <t>Demontáž klozetů splachovací s nádrží</t>
  </si>
  <si>
    <t>-1608538318</t>
  </si>
  <si>
    <t>725112022</t>
  </si>
  <si>
    <t>Klozet keramický závěsný na nosné stěny s hlubokým splachováním odpad vodorovný</t>
  </si>
  <si>
    <t>-1036041188</t>
  </si>
  <si>
    <t>725210821</t>
  </si>
  <si>
    <t>Demontáž umyvadel bez výtokových armatur</t>
  </si>
  <si>
    <t>-1752975984</t>
  </si>
  <si>
    <t>725212115</t>
  </si>
  <si>
    <t>Umyvadlo keramické bílé nábytkové šířky 600 mm včetně skříňky s jednou zásuvkou</t>
  </si>
  <si>
    <t>323734661</t>
  </si>
  <si>
    <t>725220842</t>
  </si>
  <si>
    <t>Demontáž van ocelových volně stojících</t>
  </si>
  <si>
    <t>-681026999</t>
  </si>
  <si>
    <t>725241113</t>
  </si>
  <si>
    <t>Vanička sprchová akrylátová čtvercová 1000x1000 mm</t>
  </si>
  <si>
    <t>1907459668</t>
  </si>
  <si>
    <t>725244754</t>
  </si>
  <si>
    <t>Zástěna sprchová rohová bezrámová skleněná tl. 6 a 8 mm dveře otvíravé dvoukřídlové vstup z rohu na vaničku 1000x1000 mm</t>
  </si>
  <si>
    <t>-1747614068</t>
  </si>
  <si>
    <t xml:space="preserve">1 " Sprchový kout bude skleněný, s tím že jedna stran bude pevná a druhá bude posuvná, rozdělená na 3 sekce. </t>
  </si>
  <si>
    <t>725291111</t>
  </si>
  <si>
    <t>Doplňky zařízení koupelen a záchodů keramické toaletní deska rovná šířka 450 mm</t>
  </si>
  <si>
    <t>368641968</t>
  </si>
  <si>
    <t>725291211</t>
  </si>
  <si>
    <t>Doplňky zařízení koupelen a záchodů keramické mýdelník jednoduchý</t>
  </si>
  <si>
    <t>1183173853</t>
  </si>
  <si>
    <t>725291708</t>
  </si>
  <si>
    <t>Doplňky zařízení koupelen a záchodů smaltované madlo rovné dl 1000 mm</t>
  </si>
  <si>
    <t>1608211355</t>
  </si>
  <si>
    <t>725291712</t>
  </si>
  <si>
    <t>Doplňky zařízení koupelen a záchodů smaltované madlo krakorcové dl 834 mm</t>
  </si>
  <si>
    <t>-417555669</t>
  </si>
  <si>
    <t>725310823</t>
  </si>
  <si>
    <t>Demontáž dřez jednoduchý vestavěný v kuchyňských sestavách bez výtokových armatur</t>
  </si>
  <si>
    <t>-1966601167</t>
  </si>
  <si>
    <t>725311131</t>
  </si>
  <si>
    <t>Dřez dvojitý nerezový se zápachovou uzávěrkou nástavný 900x600 mm</t>
  </si>
  <si>
    <t>1448138712</t>
  </si>
  <si>
    <t>725590811</t>
  </si>
  <si>
    <t>Přemístění vnitrostaveništní demontovaných zařizovacích předmětů v objektech výšky do 6 m</t>
  </si>
  <si>
    <t>371728791</t>
  </si>
  <si>
    <t>725813111</t>
  </si>
  <si>
    <t>Ventil rohový bez připojovací trubičky nebo flexi hadičky G 1/2</t>
  </si>
  <si>
    <t>295443259</t>
  </si>
  <si>
    <t>725813112</t>
  </si>
  <si>
    <t>Ventil rohový pračkový G 3/4</t>
  </si>
  <si>
    <t>-976249073</t>
  </si>
  <si>
    <t>725820801</t>
  </si>
  <si>
    <t>Demontáž baterie nástěnné do G 3 / 4</t>
  </si>
  <si>
    <t>-638877921</t>
  </si>
  <si>
    <t>725821329</t>
  </si>
  <si>
    <t>Baterie dřezová stojánková páková s vytahovací sprškou</t>
  </si>
  <si>
    <t>-1455591312</t>
  </si>
  <si>
    <t>725822613</t>
  </si>
  <si>
    <t>Baterie umyvadlová stojánková páková s výpustí</t>
  </si>
  <si>
    <t>-342580554</t>
  </si>
  <si>
    <t>725840850</t>
  </si>
  <si>
    <t>Demontáž baterie sprch diferenciální do G 3/4x1</t>
  </si>
  <si>
    <t>1380482142</t>
  </si>
  <si>
    <t>725841332</t>
  </si>
  <si>
    <t>Baterie sprchová s přepínačem a pohyblivým držákem</t>
  </si>
  <si>
    <t>1197733029</t>
  </si>
  <si>
    <t>725851315</t>
  </si>
  <si>
    <t>Ventil odpadní dřezový s přepadem G 6/4</t>
  </si>
  <si>
    <t>342277962</t>
  </si>
  <si>
    <t>725851325</t>
  </si>
  <si>
    <t>Ventil odpadní umyvadlový bez přepadu G 5/4</t>
  </si>
  <si>
    <t>237436401</t>
  </si>
  <si>
    <t>725860811</t>
  </si>
  <si>
    <t>Demontáž uzávěrů zápachu jednoduchých</t>
  </si>
  <si>
    <t>293584075</t>
  </si>
  <si>
    <t>725861102</t>
  </si>
  <si>
    <t>Zápachová uzávěrka pro umyvadla DN 40</t>
  </si>
  <si>
    <t>2088219421</t>
  </si>
  <si>
    <t>725865322</t>
  </si>
  <si>
    <t>Zápachová uzávěrka sprchových van DN 40/50 s kulovým kloubem na odtoku a přepadovou trubicí</t>
  </si>
  <si>
    <t>-485053696</t>
  </si>
  <si>
    <t>725980123</t>
  </si>
  <si>
    <t>Dvířka 30/30</t>
  </si>
  <si>
    <t>-704250526</t>
  </si>
  <si>
    <t>1,000 "pro vodoměr</t>
  </si>
  <si>
    <t>72599-R10</t>
  </si>
  <si>
    <t>Dodávka a montáž vestavná lednice v. 1800 mm</t>
  </si>
  <si>
    <t>1995050195</t>
  </si>
  <si>
    <t>Poznámka k položce:
Vestavná lednice v. 180mm (nad lednicí skříňka do úrovně horních skříněk kuchyně)</t>
  </si>
  <si>
    <t xml:space="preserve">1 " dle specifikace v TZ - kompletní provedení - dodávka, montáž, přesun hmot </t>
  </si>
  <si>
    <t>72599-R20</t>
  </si>
  <si>
    <t>Dodávka a montáž vestavná trouba elektrická</t>
  </si>
  <si>
    <t>-468151918</t>
  </si>
  <si>
    <t>72599-R30</t>
  </si>
  <si>
    <t>Dodávka a montáž sklokeramická varná deska elektrická</t>
  </si>
  <si>
    <t>-1308669767</t>
  </si>
  <si>
    <t>72599-R40</t>
  </si>
  <si>
    <t>Dodávka a montáž automatická pračka s horní plněním úzká 400 mm</t>
  </si>
  <si>
    <t>1401330291</t>
  </si>
  <si>
    <t>72599-R50</t>
  </si>
  <si>
    <t>Dodávka a montáž kuchyňská linka</t>
  </si>
  <si>
    <t>1940066331</t>
  </si>
  <si>
    <t>Poznámka k položce:
Kuchyňská linka vč. horních skříněk</t>
  </si>
  <si>
    <t xml:space="preserve">2,435+1,735 " Kuchyňská linka dle specifikace v TZ - kompletní provedení - dodávka, montáž, přesun hmot </t>
  </si>
  <si>
    <t>72599-R60</t>
  </si>
  <si>
    <t xml:space="preserve">Dodávka a montáž digestoř - odtahová </t>
  </si>
  <si>
    <t>-142226205</t>
  </si>
  <si>
    <t>Poznámka k položce:
Digestoř odtahová do stávajícího ventilačního vedení vyvedeného nad střechu vč. komínku zakrývajícího odvod vzduchu</t>
  </si>
  <si>
    <t>998725101</t>
  </si>
  <si>
    <t>Přesun hmot tonážní pro zařizovací předměty v objektech v do 6 m</t>
  </si>
  <si>
    <t>1254905306</t>
  </si>
  <si>
    <t>998725181</t>
  </si>
  <si>
    <t>Příplatek k přesunu hmot tonážní 725 prováděný bez použití mechanizace</t>
  </si>
  <si>
    <t>928538685</t>
  </si>
  <si>
    <t>998725192</t>
  </si>
  <si>
    <t>Příplatek k přesunu hmot tonážní 725 za zvětšený přesun do 100 m</t>
  </si>
  <si>
    <t>994985140</t>
  </si>
  <si>
    <t>726</t>
  </si>
  <si>
    <t>Zdravotechnika - předstěnové instalace</t>
  </si>
  <si>
    <t>726111041</t>
  </si>
  <si>
    <t>Instalační předstěna - klozet s ovládáním shora v 820 mm závěsný do masivní zděné kce</t>
  </si>
  <si>
    <t>-786735762</t>
  </si>
  <si>
    <t>55281795</t>
  </si>
  <si>
    <t>tlačítko pro ovládání WC shora/zepředu plast dvě množství vody 213x142mm</t>
  </si>
  <si>
    <t>1830367173</t>
  </si>
  <si>
    <t>726191001</t>
  </si>
  <si>
    <t>Zvukoizolační souprava pro klozet a bidet</t>
  </si>
  <si>
    <t>1640604345</t>
  </si>
  <si>
    <t>726191002</t>
  </si>
  <si>
    <t>Souprava pro předstěnovou montáž</t>
  </si>
  <si>
    <t>1240865870</t>
  </si>
  <si>
    <t>998726111</t>
  </si>
  <si>
    <t>Přesun hmot tonážní pro instalační prefabrikáty v objektech v do 6 m</t>
  </si>
  <si>
    <t>1581027820</t>
  </si>
  <si>
    <t>998726181</t>
  </si>
  <si>
    <t>Příplatek k přesunu hmot tonážní 726 prováděný bez použití mechanizace</t>
  </si>
  <si>
    <t>-346216750</t>
  </si>
  <si>
    <t>998726192</t>
  </si>
  <si>
    <t>Příplatek k přesunu hmot tonážní 726 za zvětšený přesun do 100 m</t>
  </si>
  <si>
    <t>91700857</t>
  </si>
  <si>
    <t>187990822</t>
  </si>
  <si>
    <t>8 "demontáže jinde neuvedené</t>
  </si>
  <si>
    <t>-440404222</t>
  </si>
  <si>
    <t>16 " montáže jinde neuvedené</t>
  </si>
  <si>
    <t>924460273</t>
  </si>
  <si>
    <t xml:space="preserve">8 " zapojení zařizovacích předmětů jinde neuvedené </t>
  </si>
  <si>
    <t>VRN - Vedlejší rozpočtové náklady</t>
  </si>
  <si>
    <t>020001000</t>
  </si>
  <si>
    <t>Příprava staveniště</t>
  </si>
  <si>
    <t>Kč</t>
  </si>
  <si>
    <t>1024</t>
  </si>
  <si>
    <t>-773457004</t>
  </si>
  <si>
    <t>Poznámka k položce:
Zaměření a vytýčení stávajících sítí v místě stavby z hlediska jejich ochrany při provádění stavby a ochrana stávajících vedení a zařízení před poškozením</t>
  </si>
  <si>
    <t>030001000</t>
  </si>
  <si>
    <t>Zařízení staveniště</t>
  </si>
  <si>
    <t>-679955413</t>
  </si>
  <si>
    <t>Poznámka k položce:
Veškeré náklady spojené s vybudováním, provozem a odstraněním zařízení staveniště.</t>
  </si>
  <si>
    <t>045203000</t>
  </si>
  <si>
    <t>Kompletační činnost</t>
  </si>
  <si>
    <t>838840538</t>
  </si>
  <si>
    <t>045303000</t>
  </si>
  <si>
    <t>Koordinační činnost</t>
  </si>
  <si>
    <t>-202403710</t>
  </si>
  <si>
    <t>070001000</t>
  </si>
  <si>
    <t>Provozní vlivy</t>
  </si>
  <si>
    <t>-1119019252</t>
  </si>
  <si>
    <t>Poznámka k položce:
Provoz přilehlých prostorů – provoz nepřerušen!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</si>
</sst>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Protection="1"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workbookViewId="0" topLeftCell="A79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5" t="s">
        <v>14</v>
      </c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2"/>
      <c r="AQ5" s="22"/>
      <c r="AR5" s="20"/>
      <c r="BE5" s="272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7" t="s">
        <v>17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2"/>
      <c r="AQ6" s="22"/>
      <c r="AR6" s="20"/>
      <c r="BE6" s="273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3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263">
        <v>44321</v>
      </c>
      <c r="AO8" s="22"/>
      <c r="AP8" s="22"/>
      <c r="AQ8" s="22"/>
      <c r="AR8" s="20"/>
      <c r="BE8" s="273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3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25</v>
      </c>
      <c r="AO10" s="22"/>
      <c r="AP10" s="22"/>
      <c r="AQ10" s="22"/>
      <c r="AR10" s="20"/>
      <c r="BE10" s="273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73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3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29</v>
      </c>
      <c r="AO13" s="22"/>
      <c r="AP13" s="22"/>
      <c r="AQ13" s="22"/>
      <c r="AR13" s="20"/>
      <c r="BE13" s="273"/>
      <c r="BS13" s="17" t="s">
        <v>6</v>
      </c>
    </row>
    <row r="14" spans="2:71" ht="12.75">
      <c r="B14" s="21"/>
      <c r="C14" s="22"/>
      <c r="D14" s="22"/>
      <c r="E14" s="278" t="s">
        <v>29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73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3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73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73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3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73"/>
      <c r="BS19" s="17" t="s">
        <v>6</v>
      </c>
    </row>
    <row r="20" spans="2:71" s="1" customFormat="1" ht="18.4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73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3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3"/>
    </row>
    <row r="23" spans="2:57" s="1" customFormat="1" ht="204" customHeight="1">
      <c r="B23" s="21"/>
      <c r="C23" s="22"/>
      <c r="D23" s="22"/>
      <c r="E23" s="280" t="s">
        <v>35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2"/>
      <c r="AP23" s="22"/>
      <c r="AQ23" s="22"/>
      <c r="AR23" s="20"/>
      <c r="BE23" s="273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3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3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1">
        <f>ROUND(AG94,1)</f>
        <v>769980.2</v>
      </c>
      <c r="AL26" s="282"/>
      <c r="AM26" s="282"/>
      <c r="AN26" s="282"/>
      <c r="AO26" s="282"/>
      <c r="AP26" s="36"/>
      <c r="AQ26" s="36"/>
      <c r="AR26" s="39"/>
      <c r="BE26" s="273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3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3" t="s">
        <v>37</v>
      </c>
      <c r="M28" s="283"/>
      <c r="N28" s="283"/>
      <c r="O28" s="283"/>
      <c r="P28" s="283"/>
      <c r="Q28" s="36"/>
      <c r="R28" s="36"/>
      <c r="S28" s="36"/>
      <c r="T28" s="36"/>
      <c r="U28" s="36"/>
      <c r="V28" s="36"/>
      <c r="W28" s="283" t="s">
        <v>38</v>
      </c>
      <c r="X28" s="283"/>
      <c r="Y28" s="283"/>
      <c r="Z28" s="283"/>
      <c r="AA28" s="283"/>
      <c r="AB28" s="283"/>
      <c r="AC28" s="283"/>
      <c r="AD28" s="283"/>
      <c r="AE28" s="283"/>
      <c r="AF28" s="36"/>
      <c r="AG28" s="36"/>
      <c r="AH28" s="36"/>
      <c r="AI28" s="36"/>
      <c r="AJ28" s="36"/>
      <c r="AK28" s="283" t="s">
        <v>39</v>
      </c>
      <c r="AL28" s="283"/>
      <c r="AM28" s="283"/>
      <c r="AN28" s="283"/>
      <c r="AO28" s="283"/>
      <c r="AP28" s="36"/>
      <c r="AQ28" s="36"/>
      <c r="AR28" s="39"/>
      <c r="BE28" s="273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67">
        <v>0.21</v>
      </c>
      <c r="M29" s="266"/>
      <c r="N29" s="266"/>
      <c r="O29" s="266"/>
      <c r="P29" s="266"/>
      <c r="Q29" s="41"/>
      <c r="R29" s="41"/>
      <c r="S29" s="41"/>
      <c r="T29" s="41"/>
      <c r="U29" s="41"/>
      <c r="V29" s="41"/>
      <c r="W29" s="265">
        <f>ROUND(AZ94,1)</f>
        <v>0</v>
      </c>
      <c r="X29" s="266"/>
      <c r="Y29" s="266"/>
      <c r="Z29" s="266"/>
      <c r="AA29" s="266"/>
      <c r="AB29" s="266"/>
      <c r="AC29" s="266"/>
      <c r="AD29" s="266"/>
      <c r="AE29" s="266"/>
      <c r="AF29" s="41"/>
      <c r="AG29" s="41"/>
      <c r="AH29" s="41"/>
      <c r="AI29" s="41"/>
      <c r="AJ29" s="41"/>
      <c r="AK29" s="265">
        <f>ROUND(AV94,1)</f>
        <v>0</v>
      </c>
      <c r="AL29" s="266"/>
      <c r="AM29" s="266"/>
      <c r="AN29" s="266"/>
      <c r="AO29" s="266"/>
      <c r="AP29" s="41"/>
      <c r="AQ29" s="41"/>
      <c r="AR29" s="42"/>
      <c r="BE29" s="274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67">
        <v>0.15</v>
      </c>
      <c r="M30" s="266"/>
      <c r="N30" s="266"/>
      <c r="O30" s="266"/>
      <c r="P30" s="266"/>
      <c r="Q30" s="41"/>
      <c r="R30" s="41"/>
      <c r="S30" s="41"/>
      <c r="T30" s="41"/>
      <c r="U30" s="41"/>
      <c r="V30" s="41"/>
      <c r="W30" s="265">
        <f>ROUND(BA94,1)</f>
        <v>769980.2</v>
      </c>
      <c r="X30" s="266"/>
      <c r="Y30" s="266"/>
      <c r="Z30" s="266"/>
      <c r="AA30" s="266"/>
      <c r="AB30" s="266"/>
      <c r="AC30" s="266"/>
      <c r="AD30" s="266"/>
      <c r="AE30" s="266"/>
      <c r="AF30" s="41"/>
      <c r="AG30" s="41"/>
      <c r="AH30" s="41"/>
      <c r="AI30" s="41"/>
      <c r="AJ30" s="41"/>
      <c r="AK30" s="265">
        <f>ROUND(AW94,1)</f>
        <v>115497</v>
      </c>
      <c r="AL30" s="266"/>
      <c r="AM30" s="266"/>
      <c r="AN30" s="266"/>
      <c r="AO30" s="266"/>
      <c r="AP30" s="41"/>
      <c r="AQ30" s="41"/>
      <c r="AR30" s="42"/>
      <c r="BE30" s="274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67">
        <v>0.21</v>
      </c>
      <c r="M31" s="266"/>
      <c r="N31" s="266"/>
      <c r="O31" s="266"/>
      <c r="P31" s="266"/>
      <c r="Q31" s="41"/>
      <c r="R31" s="41"/>
      <c r="S31" s="41"/>
      <c r="T31" s="41"/>
      <c r="U31" s="41"/>
      <c r="V31" s="41"/>
      <c r="W31" s="265">
        <f>ROUND(BB94,1)</f>
        <v>0</v>
      </c>
      <c r="X31" s="266"/>
      <c r="Y31" s="266"/>
      <c r="Z31" s="266"/>
      <c r="AA31" s="266"/>
      <c r="AB31" s="266"/>
      <c r="AC31" s="266"/>
      <c r="AD31" s="266"/>
      <c r="AE31" s="266"/>
      <c r="AF31" s="41"/>
      <c r="AG31" s="41"/>
      <c r="AH31" s="41"/>
      <c r="AI31" s="41"/>
      <c r="AJ31" s="41"/>
      <c r="AK31" s="265">
        <v>0</v>
      </c>
      <c r="AL31" s="266"/>
      <c r="AM31" s="266"/>
      <c r="AN31" s="266"/>
      <c r="AO31" s="266"/>
      <c r="AP31" s="41"/>
      <c r="AQ31" s="41"/>
      <c r="AR31" s="42"/>
      <c r="BE31" s="274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67">
        <v>0.15</v>
      </c>
      <c r="M32" s="266"/>
      <c r="N32" s="266"/>
      <c r="O32" s="266"/>
      <c r="P32" s="266"/>
      <c r="Q32" s="41"/>
      <c r="R32" s="41"/>
      <c r="S32" s="41"/>
      <c r="T32" s="41"/>
      <c r="U32" s="41"/>
      <c r="V32" s="41"/>
      <c r="W32" s="265">
        <f>ROUND(BC94,1)</f>
        <v>0</v>
      </c>
      <c r="X32" s="266"/>
      <c r="Y32" s="266"/>
      <c r="Z32" s="266"/>
      <c r="AA32" s="266"/>
      <c r="AB32" s="266"/>
      <c r="AC32" s="266"/>
      <c r="AD32" s="266"/>
      <c r="AE32" s="266"/>
      <c r="AF32" s="41"/>
      <c r="AG32" s="41"/>
      <c r="AH32" s="41"/>
      <c r="AI32" s="41"/>
      <c r="AJ32" s="41"/>
      <c r="AK32" s="265">
        <v>0</v>
      </c>
      <c r="AL32" s="266"/>
      <c r="AM32" s="266"/>
      <c r="AN32" s="266"/>
      <c r="AO32" s="266"/>
      <c r="AP32" s="41"/>
      <c r="AQ32" s="41"/>
      <c r="AR32" s="42"/>
      <c r="BE32" s="274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67">
        <v>0</v>
      </c>
      <c r="M33" s="266"/>
      <c r="N33" s="266"/>
      <c r="O33" s="266"/>
      <c r="P33" s="266"/>
      <c r="Q33" s="41"/>
      <c r="R33" s="41"/>
      <c r="S33" s="41"/>
      <c r="T33" s="41"/>
      <c r="U33" s="41"/>
      <c r="V33" s="41"/>
      <c r="W33" s="265">
        <f>ROUND(BD94,1)</f>
        <v>0</v>
      </c>
      <c r="X33" s="266"/>
      <c r="Y33" s="266"/>
      <c r="Z33" s="266"/>
      <c r="AA33" s="266"/>
      <c r="AB33" s="266"/>
      <c r="AC33" s="266"/>
      <c r="AD33" s="266"/>
      <c r="AE33" s="266"/>
      <c r="AF33" s="41"/>
      <c r="AG33" s="41"/>
      <c r="AH33" s="41"/>
      <c r="AI33" s="41"/>
      <c r="AJ33" s="41"/>
      <c r="AK33" s="265">
        <v>0</v>
      </c>
      <c r="AL33" s="266"/>
      <c r="AM33" s="266"/>
      <c r="AN33" s="266"/>
      <c r="AO33" s="266"/>
      <c r="AP33" s="41"/>
      <c r="AQ33" s="41"/>
      <c r="AR33" s="42"/>
      <c r="BE33" s="274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3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71" t="s">
        <v>48</v>
      </c>
      <c r="Y35" s="269"/>
      <c r="Z35" s="269"/>
      <c r="AA35" s="269"/>
      <c r="AB35" s="269"/>
      <c r="AC35" s="45"/>
      <c r="AD35" s="45"/>
      <c r="AE35" s="45"/>
      <c r="AF35" s="45"/>
      <c r="AG35" s="45"/>
      <c r="AH35" s="45"/>
      <c r="AI35" s="45"/>
      <c r="AJ35" s="45"/>
      <c r="AK35" s="268">
        <f>SUM(AK26:AK33)</f>
        <v>885477.2</v>
      </c>
      <c r="AL35" s="269"/>
      <c r="AM35" s="269"/>
      <c r="AN35" s="269"/>
      <c r="AO35" s="270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UHK-1022021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7" t="str">
        <f>K6</f>
        <v>Rekonstrukce bytové jednotky 680/1 na adrese ul. Zieglerova, č.p.680/2, 500 03 Hradec Králové</v>
      </c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na parcele st.č. 232/3, k.ú. Hradec Králové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9">
        <f>IF(AN8="","",AN8)</f>
        <v>44321</v>
      </c>
      <c r="AN87" s="289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Univerzita Hradec Králové, Rokitanského 82, HK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90" t="str">
        <f>IF(E17="","",E17)</f>
        <v xml:space="preserve"> </v>
      </c>
      <c r="AN89" s="291"/>
      <c r="AO89" s="291"/>
      <c r="AP89" s="291"/>
      <c r="AQ89" s="36"/>
      <c r="AR89" s="39"/>
      <c r="AS89" s="294" t="s">
        <v>56</v>
      </c>
      <c r="AT89" s="29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90" t="str">
        <f>IF(E20="","",E20)</f>
        <v xml:space="preserve"> </v>
      </c>
      <c r="AN90" s="291"/>
      <c r="AO90" s="291"/>
      <c r="AP90" s="291"/>
      <c r="AQ90" s="36"/>
      <c r="AR90" s="39"/>
      <c r="AS90" s="296"/>
      <c r="AT90" s="29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8"/>
      <c r="AT91" s="29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300" t="s">
        <v>57</v>
      </c>
      <c r="D92" s="301"/>
      <c r="E92" s="301"/>
      <c r="F92" s="301"/>
      <c r="G92" s="301"/>
      <c r="H92" s="73"/>
      <c r="I92" s="303" t="s">
        <v>58</v>
      </c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2" t="s">
        <v>59</v>
      </c>
      <c r="AH92" s="301"/>
      <c r="AI92" s="301"/>
      <c r="AJ92" s="301"/>
      <c r="AK92" s="301"/>
      <c r="AL92" s="301"/>
      <c r="AM92" s="301"/>
      <c r="AN92" s="303" t="s">
        <v>60</v>
      </c>
      <c r="AO92" s="301"/>
      <c r="AP92" s="304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2">
        <f>ROUND(SUM(AG95:AG101),1)</f>
        <v>769980.2</v>
      </c>
      <c r="AH94" s="292"/>
      <c r="AI94" s="292"/>
      <c r="AJ94" s="292"/>
      <c r="AK94" s="292"/>
      <c r="AL94" s="292"/>
      <c r="AM94" s="292"/>
      <c r="AN94" s="293">
        <f aca="true" t="shared" si="0" ref="AN94:AN101">SUM(AG94,AT94)</f>
        <v>885477.2</v>
      </c>
      <c r="AO94" s="293"/>
      <c r="AP94" s="293"/>
      <c r="AQ94" s="85" t="s">
        <v>1</v>
      </c>
      <c r="AR94" s="86"/>
      <c r="AS94" s="87">
        <f>ROUND(SUM(AS95:AS101),1)</f>
        <v>0</v>
      </c>
      <c r="AT94" s="88">
        <f aca="true" t="shared" si="1" ref="AT94:AT101">ROUND(SUM(AV94:AW94),1)</f>
        <v>115497</v>
      </c>
      <c r="AU94" s="89">
        <f>ROUND(SUM(AU95:AU101),5)</f>
        <v>0</v>
      </c>
      <c r="AV94" s="88">
        <f>ROUND(AZ94*L29,1)</f>
        <v>0</v>
      </c>
      <c r="AW94" s="88">
        <f>ROUND(BA94*L30,1)</f>
        <v>115497</v>
      </c>
      <c r="AX94" s="88">
        <f>ROUND(BB94*L29,1)</f>
        <v>0</v>
      </c>
      <c r="AY94" s="88">
        <f>ROUND(BC94*L30,1)</f>
        <v>0</v>
      </c>
      <c r="AZ94" s="88">
        <f>ROUND(SUM(AZ95:AZ101),1)</f>
        <v>0</v>
      </c>
      <c r="BA94" s="88">
        <f>ROUND(SUM(BA95:BA101),1)</f>
        <v>769980.2</v>
      </c>
      <c r="BB94" s="88">
        <f>ROUND(SUM(BB95:BB101),1)</f>
        <v>0</v>
      </c>
      <c r="BC94" s="88">
        <f>ROUND(SUM(BC95:BC101),1)</f>
        <v>0</v>
      </c>
      <c r="BD94" s="90">
        <f>ROUND(SUM(BD95:BD101),1)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86" t="s">
        <v>81</v>
      </c>
      <c r="E95" s="286"/>
      <c r="F95" s="286"/>
      <c r="G95" s="286"/>
      <c r="H95" s="286"/>
      <c r="I95" s="96"/>
      <c r="J95" s="286" t="s">
        <v>82</v>
      </c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4">
        <f>'PŘÍZEMÍ - Rekonstrukce by...'!J30</f>
        <v>449848.8</v>
      </c>
      <c r="AH95" s="285"/>
      <c r="AI95" s="285"/>
      <c r="AJ95" s="285"/>
      <c r="AK95" s="285"/>
      <c r="AL95" s="285"/>
      <c r="AM95" s="285"/>
      <c r="AN95" s="284">
        <f t="shared" si="0"/>
        <v>517326.1</v>
      </c>
      <c r="AO95" s="285"/>
      <c r="AP95" s="285"/>
      <c r="AQ95" s="97" t="s">
        <v>83</v>
      </c>
      <c r="AR95" s="98"/>
      <c r="AS95" s="99">
        <v>0</v>
      </c>
      <c r="AT95" s="100">
        <f t="shared" si="1"/>
        <v>67477.3</v>
      </c>
      <c r="AU95" s="101">
        <f>'PŘÍZEMÍ - Rekonstrukce by...'!P135</f>
        <v>0</v>
      </c>
      <c r="AV95" s="100">
        <f>'PŘÍZEMÍ - Rekonstrukce by...'!J33</f>
        <v>0</v>
      </c>
      <c r="AW95" s="100">
        <f>'PŘÍZEMÍ - Rekonstrukce by...'!J34</f>
        <v>67477.3</v>
      </c>
      <c r="AX95" s="100">
        <f>'PŘÍZEMÍ - Rekonstrukce by...'!J35</f>
        <v>0</v>
      </c>
      <c r="AY95" s="100">
        <f>'PŘÍZEMÍ - Rekonstrukce by...'!J36</f>
        <v>0</v>
      </c>
      <c r="AZ95" s="100">
        <f>'PŘÍZEMÍ - Rekonstrukce by...'!F33</f>
        <v>0</v>
      </c>
      <c r="BA95" s="100">
        <f>'PŘÍZEMÍ - Rekonstrukce by...'!F34</f>
        <v>449848.8</v>
      </c>
      <c r="BB95" s="100">
        <f>'PŘÍZEMÍ - Rekonstrukce by...'!F35</f>
        <v>0</v>
      </c>
      <c r="BC95" s="100">
        <f>'PŘÍZEMÍ - Rekonstrukce by...'!F36</f>
        <v>0</v>
      </c>
      <c r="BD95" s="102">
        <f>'PŘÍZEMÍ - Rekonstrukce by...'!F37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84</v>
      </c>
    </row>
    <row r="96" spans="1:91" s="7" customFormat="1" ht="16.5" customHeight="1">
      <c r="A96" s="93" t="s">
        <v>80</v>
      </c>
      <c r="B96" s="94"/>
      <c r="C96" s="95"/>
      <c r="D96" s="286" t="s">
        <v>86</v>
      </c>
      <c r="E96" s="286"/>
      <c r="F96" s="286"/>
      <c r="G96" s="286"/>
      <c r="H96" s="286"/>
      <c r="I96" s="96"/>
      <c r="J96" s="286" t="s">
        <v>87</v>
      </c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4">
        <f>'EI - Elektroinstalace'!J30</f>
        <v>51139.6</v>
      </c>
      <c r="AH96" s="285"/>
      <c r="AI96" s="285"/>
      <c r="AJ96" s="285"/>
      <c r="AK96" s="285"/>
      <c r="AL96" s="285"/>
      <c r="AM96" s="285"/>
      <c r="AN96" s="284">
        <f t="shared" si="0"/>
        <v>58810.5</v>
      </c>
      <c r="AO96" s="285"/>
      <c r="AP96" s="285"/>
      <c r="AQ96" s="97" t="s">
        <v>83</v>
      </c>
      <c r="AR96" s="98"/>
      <c r="AS96" s="99">
        <v>0</v>
      </c>
      <c r="AT96" s="100">
        <f t="shared" si="1"/>
        <v>7670.9</v>
      </c>
      <c r="AU96" s="101">
        <f>'EI - Elektroinstalace'!P120</f>
        <v>0</v>
      </c>
      <c r="AV96" s="100">
        <f>'EI - Elektroinstalace'!J33</f>
        <v>0</v>
      </c>
      <c r="AW96" s="100">
        <f>'EI - Elektroinstalace'!J34</f>
        <v>7670.9</v>
      </c>
      <c r="AX96" s="100">
        <f>'EI - Elektroinstalace'!J35</f>
        <v>0</v>
      </c>
      <c r="AY96" s="100">
        <f>'EI - Elektroinstalace'!J36</f>
        <v>0</v>
      </c>
      <c r="AZ96" s="100">
        <f>'EI - Elektroinstalace'!F33</f>
        <v>0</v>
      </c>
      <c r="BA96" s="100">
        <f>'EI - Elektroinstalace'!F34</f>
        <v>51139.6</v>
      </c>
      <c r="BB96" s="100">
        <f>'EI - Elektroinstalace'!F35</f>
        <v>0</v>
      </c>
      <c r="BC96" s="100">
        <f>'EI - Elektroinstalace'!F36</f>
        <v>0</v>
      </c>
      <c r="BD96" s="102">
        <f>'EI - Elektroinstalace'!F37</f>
        <v>0</v>
      </c>
      <c r="BT96" s="103" t="s">
        <v>84</v>
      </c>
      <c r="BV96" s="103" t="s">
        <v>78</v>
      </c>
      <c r="BW96" s="103" t="s">
        <v>88</v>
      </c>
      <c r="BX96" s="103" t="s">
        <v>5</v>
      </c>
      <c r="CL96" s="103" t="s">
        <v>1</v>
      </c>
      <c r="CM96" s="103" t="s">
        <v>84</v>
      </c>
    </row>
    <row r="97" spans="1:91" s="7" customFormat="1" ht="16.5" customHeight="1">
      <c r="A97" s="93" t="s">
        <v>80</v>
      </c>
      <c r="B97" s="94"/>
      <c r="C97" s="95"/>
      <c r="D97" s="286" t="s">
        <v>89</v>
      </c>
      <c r="E97" s="286"/>
      <c r="F97" s="286"/>
      <c r="G97" s="286"/>
      <c r="H97" s="286"/>
      <c r="I97" s="96"/>
      <c r="J97" s="286" t="s">
        <v>90</v>
      </c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4">
        <f>'Plyn - Plynoinstalace'!J30</f>
        <v>3382.5</v>
      </c>
      <c r="AH97" s="285"/>
      <c r="AI97" s="285"/>
      <c r="AJ97" s="285"/>
      <c r="AK97" s="285"/>
      <c r="AL97" s="285"/>
      <c r="AM97" s="285"/>
      <c r="AN97" s="284">
        <f t="shared" si="0"/>
        <v>3889.9</v>
      </c>
      <c r="AO97" s="285"/>
      <c r="AP97" s="285"/>
      <c r="AQ97" s="97" t="s">
        <v>83</v>
      </c>
      <c r="AR97" s="98"/>
      <c r="AS97" s="99">
        <v>0</v>
      </c>
      <c r="AT97" s="100">
        <f t="shared" si="1"/>
        <v>507.4</v>
      </c>
      <c r="AU97" s="101">
        <f>'Plyn - Plynoinstalace'!P118</f>
        <v>0</v>
      </c>
      <c r="AV97" s="100">
        <f>'Plyn - Plynoinstalace'!J33</f>
        <v>0</v>
      </c>
      <c r="AW97" s="100">
        <f>'Plyn - Plynoinstalace'!J34</f>
        <v>507.4</v>
      </c>
      <c r="AX97" s="100">
        <f>'Plyn - Plynoinstalace'!J35</f>
        <v>0</v>
      </c>
      <c r="AY97" s="100">
        <f>'Plyn - Plynoinstalace'!J36</f>
        <v>0</v>
      </c>
      <c r="AZ97" s="100">
        <f>'Plyn - Plynoinstalace'!F33</f>
        <v>0</v>
      </c>
      <c r="BA97" s="100">
        <f>'Plyn - Plynoinstalace'!F34</f>
        <v>3382.5</v>
      </c>
      <c r="BB97" s="100">
        <f>'Plyn - Plynoinstalace'!F35</f>
        <v>0</v>
      </c>
      <c r="BC97" s="100">
        <f>'Plyn - Plynoinstalace'!F36</f>
        <v>0</v>
      </c>
      <c r="BD97" s="102">
        <f>'Plyn - Plynoinstalace'!F37</f>
        <v>0</v>
      </c>
      <c r="BT97" s="103" t="s">
        <v>84</v>
      </c>
      <c r="BV97" s="103" t="s">
        <v>78</v>
      </c>
      <c r="BW97" s="103" t="s">
        <v>91</v>
      </c>
      <c r="BX97" s="103" t="s">
        <v>5</v>
      </c>
      <c r="CL97" s="103" t="s">
        <v>1</v>
      </c>
      <c r="CM97" s="103" t="s">
        <v>84</v>
      </c>
    </row>
    <row r="98" spans="1:91" s="7" customFormat="1" ht="16.5" customHeight="1">
      <c r="A98" s="93" t="s">
        <v>80</v>
      </c>
      <c r="B98" s="94"/>
      <c r="C98" s="95"/>
      <c r="D98" s="286" t="s">
        <v>92</v>
      </c>
      <c r="E98" s="286"/>
      <c r="F98" s="286"/>
      <c r="G98" s="286"/>
      <c r="H98" s="286"/>
      <c r="I98" s="96"/>
      <c r="J98" s="286" t="s">
        <v>93</v>
      </c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4">
        <f>'ÚT - Ústřední vytápění'!J30</f>
        <v>113150.9</v>
      </c>
      <c r="AH98" s="285"/>
      <c r="AI98" s="285"/>
      <c r="AJ98" s="285"/>
      <c r="AK98" s="285"/>
      <c r="AL98" s="285"/>
      <c r="AM98" s="285"/>
      <c r="AN98" s="284">
        <f t="shared" si="0"/>
        <v>130123.5</v>
      </c>
      <c r="AO98" s="285"/>
      <c r="AP98" s="285"/>
      <c r="AQ98" s="97" t="s">
        <v>83</v>
      </c>
      <c r="AR98" s="98"/>
      <c r="AS98" s="99">
        <v>0</v>
      </c>
      <c r="AT98" s="100">
        <f t="shared" si="1"/>
        <v>16972.6</v>
      </c>
      <c r="AU98" s="101">
        <f>'ÚT - Ústřední vytápění'!P122</f>
        <v>0</v>
      </c>
      <c r="AV98" s="100">
        <f>'ÚT - Ústřední vytápění'!J33</f>
        <v>0</v>
      </c>
      <c r="AW98" s="100">
        <f>'ÚT - Ústřední vytápění'!J34</f>
        <v>16972.6</v>
      </c>
      <c r="AX98" s="100">
        <f>'ÚT - Ústřední vytápění'!J35</f>
        <v>0</v>
      </c>
      <c r="AY98" s="100">
        <f>'ÚT - Ústřední vytápění'!J36</f>
        <v>0</v>
      </c>
      <c r="AZ98" s="100">
        <f>'ÚT - Ústřední vytápění'!F33</f>
        <v>0</v>
      </c>
      <c r="BA98" s="100">
        <f>'ÚT - Ústřední vytápění'!F34</f>
        <v>113150.9</v>
      </c>
      <c r="BB98" s="100">
        <f>'ÚT - Ústřední vytápění'!F35</f>
        <v>0</v>
      </c>
      <c r="BC98" s="100">
        <f>'ÚT - Ústřední vytápění'!F36</f>
        <v>0</v>
      </c>
      <c r="BD98" s="102">
        <f>'ÚT - Ústřední vytápění'!F37</f>
        <v>0</v>
      </c>
      <c r="BT98" s="103" t="s">
        <v>84</v>
      </c>
      <c r="BV98" s="103" t="s">
        <v>78</v>
      </c>
      <c r="BW98" s="103" t="s">
        <v>94</v>
      </c>
      <c r="BX98" s="103" t="s">
        <v>5</v>
      </c>
      <c r="CL98" s="103" t="s">
        <v>1</v>
      </c>
      <c r="CM98" s="103" t="s">
        <v>84</v>
      </c>
    </row>
    <row r="99" spans="1:91" s="7" customFormat="1" ht="16.5" customHeight="1">
      <c r="A99" s="93" t="s">
        <v>80</v>
      </c>
      <c r="B99" s="94"/>
      <c r="C99" s="95"/>
      <c r="D99" s="286" t="s">
        <v>95</v>
      </c>
      <c r="E99" s="286"/>
      <c r="F99" s="286"/>
      <c r="G99" s="286"/>
      <c r="H99" s="286"/>
      <c r="I99" s="96"/>
      <c r="J99" s="286" t="s">
        <v>96</v>
      </c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4">
        <f>'VZT - Vzduchotechnika'!J30</f>
        <v>4460</v>
      </c>
      <c r="AH99" s="285"/>
      <c r="AI99" s="285"/>
      <c r="AJ99" s="285"/>
      <c r="AK99" s="285"/>
      <c r="AL99" s="285"/>
      <c r="AM99" s="285"/>
      <c r="AN99" s="284">
        <f t="shared" si="0"/>
        <v>5129</v>
      </c>
      <c r="AO99" s="285"/>
      <c r="AP99" s="285"/>
      <c r="AQ99" s="97" t="s">
        <v>83</v>
      </c>
      <c r="AR99" s="98"/>
      <c r="AS99" s="99">
        <v>0</v>
      </c>
      <c r="AT99" s="100">
        <f t="shared" si="1"/>
        <v>669</v>
      </c>
      <c r="AU99" s="101">
        <f>'VZT - Vzduchotechnika'!P118</f>
        <v>0</v>
      </c>
      <c r="AV99" s="100">
        <f>'VZT - Vzduchotechnika'!J33</f>
        <v>0</v>
      </c>
      <c r="AW99" s="100">
        <f>'VZT - Vzduchotechnika'!J34</f>
        <v>669</v>
      </c>
      <c r="AX99" s="100">
        <f>'VZT - Vzduchotechnika'!J35</f>
        <v>0</v>
      </c>
      <c r="AY99" s="100">
        <f>'VZT - Vzduchotechnika'!J36</f>
        <v>0</v>
      </c>
      <c r="AZ99" s="100">
        <f>'VZT - Vzduchotechnika'!F33</f>
        <v>0</v>
      </c>
      <c r="BA99" s="100">
        <f>'VZT - Vzduchotechnika'!F34</f>
        <v>4460</v>
      </c>
      <c r="BB99" s="100">
        <f>'VZT - Vzduchotechnika'!F35</f>
        <v>0</v>
      </c>
      <c r="BC99" s="100">
        <f>'VZT - Vzduchotechnika'!F36</f>
        <v>0</v>
      </c>
      <c r="BD99" s="102">
        <f>'VZT - Vzduchotechnika'!F37</f>
        <v>0</v>
      </c>
      <c r="BT99" s="103" t="s">
        <v>84</v>
      </c>
      <c r="BV99" s="103" t="s">
        <v>78</v>
      </c>
      <c r="BW99" s="103" t="s">
        <v>97</v>
      </c>
      <c r="BX99" s="103" t="s">
        <v>5</v>
      </c>
      <c r="CL99" s="103" t="s">
        <v>1</v>
      </c>
      <c r="CM99" s="103" t="s">
        <v>84</v>
      </c>
    </row>
    <row r="100" spans="1:91" s="7" customFormat="1" ht="16.5" customHeight="1">
      <c r="A100" s="93" t="s">
        <v>80</v>
      </c>
      <c r="B100" s="94"/>
      <c r="C100" s="95"/>
      <c r="D100" s="286" t="s">
        <v>98</v>
      </c>
      <c r="E100" s="286"/>
      <c r="F100" s="286"/>
      <c r="G100" s="286"/>
      <c r="H100" s="286"/>
      <c r="I100" s="96"/>
      <c r="J100" s="286" t="s">
        <v>99</v>
      </c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4">
        <f>'ZTI - Zdravotně technické...'!J30</f>
        <v>137998.4</v>
      </c>
      <c r="AH100" s="285"/>
      <c r="AI100" s="285"/>
      <c r="AJ100" s="285"/>
      <c r="AK100" s="285"/>
      <c r="AL100" s="285"/>
      <c r="AM100" s="285"/>
      <c r="AN100" s="284">
        <f t="shared" si="0"/>
        <v>158698.19999999998</v>
      </c>
      <c r="AO100" s="285"/>
      <c r="AP100" s="285"/>
      <c r="AQ100" s="97" t="s">
        <v>83</v>
      </c>
      <c r="AR100" s="98"/>
      <c r="AS100" s="99">
        <v>0</v>
      </c>
      <c r="AT100" s="100">
        <f t="shared" si="1"/>
        <v>20699.8</v>
      </c>
      <c r="AU100" s="101">
        <f>'ZTI - Zdravotně technické...'!P122</f>
        <v>0</v>
      </c>
      <c r="AV100" s="100">
        <f>'ZTI - Zdravotně technické...'!J33</f>
        <v>0</v>
      </c>
      <c r="AW100" s="100">
        <f>'ZTI - Zdravotně technické...'!J34</f>
        <v>20699.8</v>
      </c>
      <c r="AX100" s="100">
        <f>'ZTI - Zdravotně technické...'!J35</f>
        <v>0</v>
      </c>
      <c r="AY100" s="100">
        <f>'ZTI - Zdravotně technické...'!J36</f>
        <v>0</v>
      </c>
      <c r="AZ100" s="100">
        <f>'ZTI - Zdravotně technické...'!F33</f>
        <v>0</v>
      </c>
      <c r="BA100" s="100">
        <f>'ZTI - Zdravotně technické...'!F34</f>
        <v>137998.4</v>
      </c>
      <c r="BB100" s="100">
        <f>'ZTI - Zdravotně technické...'!F35</f>
        <v>0</v>
      </c>
      <c r="BC100" s="100">
        <f>'ZTI - Zdravotně technické...'!F36</f>
        <v>0</v>
      </c>
      <c r="BD100" s="102">
        <f>'ZTI - Zdravotně technické...'!F37</f>
        <v>0</v>
      </c>
      <c r="BT100" s="103" t="s">
        <v>84</v>
      </c>
      <c r="BV100" s="103" t="s">
        <v>78</v>
      </c>
      <c r="BW100" s="103" t="s">
        <v>100</v>
      </c>
      <c r="BX100" s="103" t="s">
        <v>5</v>
      </c>
      <c r="CL100" s="103" t="s">
        <v>1</v>
      </c>
      <c r="CM100" s="103" t="s">
        <v>84</v>
      </c>
    </row>
    <row r="101" spans="1:91" s="7" customFormat="1" ht="16.5" customHeight="1">
      <c r="A101" s="93" t="s">
        <v>80</v>
      </c>
      <c r="B101" s="94"/>
      <c r="C101" s="95"/>
      <c r="D101" s="286" t="s">
        <v>101</v>
      </c>
      <c r="E101" s="286"/>
      <c r="F101" s="286"/>
      <c r="G101" s="286"/>
      <c r="H101" s="286"/>
      <c r="I101" s="96"/>
      <c r="J101" s="286" t="s">
        <v>102</v>
      </c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4">
        <f>'VRN - Vedlejší rozpočtové...'!J30</f>
        <v>10000</v>
      </c>
      <c r="AH101" s="285"/>
      <c r="AI101" s="285"/>
      <c r="AJ101" s="285"/>
      <c r="AK101" s="285"/>
      <c r="AL101" s="285"/>
      <c r="AM101" s="285"/>
      <c r="AN101" s="284">
        <f t="shared" si="0"/>
        <v>11500</v>
      </c>
      <c r="AO101" s="285"/>
      <c r="AP101" s="285"/>
      <c r="AQ101" s="97" t="s">
        <v>83</v>
      </c>
      <c r="AR101" s="98"/>
      <c r="AS101" s="104">
        <v>0</v>
      </c>
      <c r="AT101" s="105">
        <f t="shared" si="1"/>
        <v>1500</v>
      </c>
      <c r="AU101" s="106">
        <f>'VRN - Vedlejší rozpočtové...'!P117</f>
        <v>0</v>
      </c>
      <c r="AV101" s="105">
        <f>'VRN - Vedlejší rozpočtové...'!J33</f>
        <v>0</v>
      </c>
      <c r="AW101" s="105">
        <f>'VRN - Vedlejší rozpočtové...'!J34</f>
        <v>1500</v>
      </c>
      <c r="AX101" s="105">
        <f>'VRN - Vedlejší rozpočtové...'!J35</f>
        <v>0</v>
      </c>
      <c r="AY101" s="105">
        <f>'VRN - Vedlejší rozpočtové...'!J36</f>
        <v>0</v>
      </c>
      <c r="AZ101" s="105">
        <f>'VRN - Vedlejší rozpočtové...'!F33</f>
        <v>0</v>
      </c>
      <c r="BA101" s="105">
        <f>'VRN - Vedlejší rozpočtové...'!F34</f>
        <v>10000</v>
      </c>
      <c r="BB101" s="105">
        <f>'VRN - Vedlejší rozpočtové...'!F35</f>
        <v>0</v>
      </c>
      <c r="BC101" s="105">
        <f>'VRN - Vedlejší rozpočtové...'!F36</f>
        <v>0</v>
      </c>
      <c r="BD101" s="107">
        <f>'VRN - Vedlejší rozpočtové...'!F37</f>
        <v>0</v>
      </c>
      <c r="BT101" s="103" t="s">
        <v>84</v>
      </c>
      <c r="BV101" s="103" t="s">
        <v>78</v>
      </c>
      <c r="BW101" s="103" t="s">
        <v>103</v>
      </c>
      <c r="BX101" s="103" t="s">
        <v>5</v>
      </c>
      <c r="CL101" s="103" t="s">
        <v>1</v>
      </c>
      <c r="CM101" s="103" t="s">
        <v>84</v>
      </c>
    </row>
    <row r="102" spans="1:57" s="2" customFormat="1" ht="30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39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</sheetData>
  <sheetProtection algorithmName="SHA-512" hashValue="UNmAvuhfsxxkl2/0Jhuute5iGqfv7Hy7/DLsmDfJYvvX02T9bHeTPMOwPcwEWJV1sAwHcQ0Aiohp86XS/JQexA==" saltValue="y3qzU0Lxp3nyJmqYCpyjrE8y5MpxH8FyJpP+snV5MD1izLmi5I0CCNBYYjoNw+4sSdcSiY//lmQJt8mmyMtppA==" spinCount="100000" sheet="1" objects="1" scenarios="1" formatColumns="0" formatRows="0"/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PŘÍZEMÍ - Rekonstrukce by...'!C2" display="/"/>
    <hyperlink ref="A96" location="'EI - Elektroinstalace'!C2" display="/"/>
    <hyperlink ref="A97" location="'Plyn - Plynoinstalace'!C2" display="/"/>
    <hyperlink ref="A98" location="'ÚT - Ústřední vytápění'!C2" display="/"/>
    <hyperlink ref="A99" location="'VZT - Vzduchotechnika'!C2" display="/"/>
    <hyperlink ref="A100" location="'ZTI - Zdravotně technické...'!C2" display="/"/>
    <hyperlink ref="A10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79"/>
  <sheetViews>
    <sheetView showGridLines="0" workbookViewId="0" topLeftCell="A1">
      <selection activeCell="W138" sqref="W1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7" t="s">
        <v>85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104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8" t="str">
        <f>'Rekapitulace stavby'!K6</f>
        <v>Rekonstrukce bytové jednotky 680/1 na adrese ul. Zieglerova, č.p.680/2, 500 03 Hradec Králové</v>
      </c>
      <c r="F7" s="309"/>
      <c r="G7" s="309"/>
      <c r="H7" s="309"/>
      <c r="L7" s="20"/>
    </row>
    <row r="8" spans="1:31" s="2" customFormat="1" ht="12" customHeight="1">
      <c r="A8" s="34"/>
      <c r="B8" s="39"/>
      <c r="C8" s="34"/>
      <c r="D8" s="112" t="s">
        <v>105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0" t="s">
        <v>106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44321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4" t="s">
        <v>1</v>
      </c>
      <c r="F27" s="314"/>
      <c r="G27" s="314"/>
      <c r="H27" s="31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ROUND(J135,1)</f>
        <v>449848.8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ROUND((SUM(BE135:BE378)),1)</f>
        <v>0</v>
      </c>
      <c r="G33" s="34"/>
      <c r="H33" s="34"/>
      <c r="I33" s="124">
        <v>0.21</v>
      </c>
      <c r="J33" s="123">
        <f>ROUND(((SUM(BE135:BE378))*I33),1)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ROUND((SUM(BF135:BF378)),1)</f>
        <v>449848.8</v>
      </c>
      <c r="G34" s="34"/>
      <c r="H34" s="34"/>
      <c r="I34" s="124">
        <v>0.15</v>
      </c>
      <c r="J34" s="123">
        <f>ROUND(((SUM(BF135:BF378))*I34),1)</f>
        <v>67477.3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ROUND((SUM(BG135:BG378)),1)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ROUND((SUM(BH135:BH378)),1)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ROUND((SUM(BI135:BI378)),1)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517326.1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6" t="str">
        <f>E7</f>
        <v>Rekonstrukce bytové jednotky 680/1 na adrese ul. Zieglerova, č.p.680/2, 500 03 Hradec Králové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7" t="str">
        <f>E9</f>
        <v>PŘÍZEMÍ - Rekonstrukce bytové jednotky 1+kk</v>
      </c>
      <c r="F87" s="305"/>
      <c r="G87" s="305"/>
      <c r="H87" s="30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parcele st.č. 232/3, k.ú. Hradec Králové</v>
      </c>
      <c r="G89" s="36"/>
      <c r="H89" s="36"/>
      <c r="I89" s="29" t="s">
        <v>22</v>
      </c>
      <c r="J89" s="66">
        <f>IF(J12="","",J12)</f>
        <v>44321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Univerzita Hradec Králové, Rokitanského 82, HK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108</v>
      </c>
      <c r="D94" s="144"/>
      <c r="E94" s="144"/>
      <c r="F94" s="144"/>
      <c r="G94" s="144"/>
      <c r="H94" s="144"/>
      <c r="I94" s="144"/>
      <c r="J94" s="145" t="s">
        <v>109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110</v>
      </c>
      <c r="D96" s="36"/>
      <c r="E96" s="36"/>
      <c r="F96" s="36"/>
      <c r="G96" s="36"/>
      <c r="H96" s="36"/>
      <c r="I96" s="36"/>
      <c r="J96" s="84">
        <f>J135</f>
        <v>449848.8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111</v>
      </c>
    </row>
    <row r="97" spans="2:12" s="9" customFormat="1" ht="24.95" customHeight="1">
      <c r="B97" s="147"/>
      <c r="C97" s="148"/>
      <c r="D97" s="149" t="s">
        <v>112</v>
      </c>
      <c r="E97" s="150"/>
      <c r="F97" s="150"/>
      <c r="G97" s="150"/>
      <c r="H97" s="150"/>
      <c r="I97" s="150"/>
      <c r="J97" s="151">
        <f>J136</f>
        <v>222700.69999999998</v>
      </c>
      <c r="K97" s="148"/>
      <c r="L97" s="152"/>
    </row>
    <row r="98" spans="2:12" s="10" customFormat="1" ht="19.9" customHeight="1">
      <c r="B98" s="153"/>
      <c r="C98" s="154"/>
      <c r="D98" s="155" t="s">
        <v>113</v>
      </c>
      <c r="E98" s="156"/>
      <c r="F98" s="156"/>
      <c r="G98" s="156"/>
      <c r="H98" s="156"/>
      <c r="I98" s="156"/>
      <c r="J98" s="157">
        <f>J137</f>
        <v>72147.5</v>
      </c>
      <c r="K98" s="154"/>
      <c r="L98" s="158"/>
    </row>
    <row r="99" spans="2:12" s="10" customFormat="1" ht="19.9" customHeight="1">
      <c r="B99" s="153"/>
      <c r="C99" s="154"/>
      <c r="D99" s="155" t="s">
        <v>114</v>
      </c>
      <c r="E99" s="156"/>
      <c r="F99" s="156"/>
      <c r="G99" s="156"/>
      <c r="H99" s="156"/>
      <c r="I99" s="156"/>
      <c r="J99" s="157">
        <f>J146</f>
        <v>750</v>
      </c>
      <c r="K99" s="154"/>
      <c r="L99" s="158"/>
    </row>
    <row r="100" spans="2:12" s="10" customFormat="1" ht="19.9" customHeight="1">
      <c r="B100" s="153"/>
      <c r="C100" s="154"/>
      <c r="D100" s="155" t="s">
        <v>115</v>
      </c>
      <c r="E100" s="156"/>
      <c r="F100" s="156"/>
      <c r="G100" s="156"/>
      <c r="H100" s="156"/>
      <c r="I100" s="156"/>
      <c r="J100" s="157">
        <f>J149</f>
        <v>54273</v>
      </c>
      <c r="K100" s="154"/>
      <c r="L100" s="158"/>
    </row>
    <row r="101" spans="2:12" s="10" customFormat="1" ht="19.9" customHeight="1">
      <c r="B101" s="153"/>
      <c r="C101" s="154"/>
      <c r="D101" s="155" t="s">
        <v>116</v>
      </c>
      <c r="E101" s="156"/>
      <c r="F101" s="156"/>
      <c r="G101" s="156"/>
      <c r="H101" s="156"/>
      <c r="I101" s="156"/>
      <c r="J101" s="157">
        <f>J169</f>
        <v>51378.399999999994</v>
      </c>
      <c r="K101" s="154"/>
      <c r="L101" s="158"/>
    </row>
    <row r="102" spans="2:12" s="10" customFormat="1" ht="19.9" customHeight="1">
      <c r="B102" s="153"/>
      <c r="C102" s="154"/>
      <c r="D102" s="155" t="s">
        <v>117</v>
      </c>
      <c r="E102" s="156"/>
      <c r="F102" s="156"/>
      <c r="G102" s="156"/>
      <c r="H102" s="156"/>
      <c r="I102" s="156"/>
      <c r="J102" s="157">
        <f>J213</f>
        <v>40697</v>
      </c>
      <c r="K102" s="154"/>
      <c r="L102" s="158"/>
    </row>
    <row r="103" spans="2:12" s="10" customFormat="1" ht="19.9" customHeight="1">
      <c r="B103" s="153"/>
      <c r="C103" s="154"/>
      <c r="D103" s="155" t="s">
        <v>118</v>
      </c>
      <c r="E103" s="156"/>
      <c r="F103" s="156"/>
      <c r="G103" s="156"/>
      <c r="H103" s="156"/>
      <c r="I103" s="156"/>
      <c r="J103" s="157">
        <f>J220</f>
        <v>3454.8</v>
      </c>
      <c r="K103" s="154"/>
      <c r="L103" s="158"/>
    </row>
    <row r="104" spans="2:12" s="9" customFormat="1" ht="24.95" customHeight="1">
      <c r="B104" s="147"/>
      <c r="C104" s="148"/>
      <c r="D104" s="149" t="s">
        <v>119</v>
      </c>
      <c r="E104" s="150"/>
      <c r="F104" s="150"/>
      <c r="G104" s="150"/>
      <c r="H104" s="150"/>
      <c r="I104" s="150"/>
      <c r="J104" s="151">
        <f>J223</f>
        <v>219948.1</v>
      </c>
      <c r="K104" s="148"/>
      <c r="L104" s="152"/>
    </row>
    <row r="105" spans="2:12" s="10" customFormat="1" ht="19.9" customHeight="1">
      <c r="B105" s="153"/>
      <c r="C105" s="154"/>
      <c r="D105" s="155" t="s">
        <v>120</v>
      </c>
      <c r="E105" s="156"/>
      <c r="F105" s="156"/>
      <c r="G105" s="156"/>
      <c r="H105" s="156"/>
      <c r="I105" s="156"/>
      <c r="J105" s="157">
        <f>J224</f>
        <v>52442</v>
      </c>
      <c r="K105" s="154"/>
      <c r="L105" s="158"/>
    </row>
    <row r="106" spans="2:12" s="10" customFormat="1" ht="19.9" customHeight="1">
      <c r="B106" s="153"/>
      <c r="C106" s="154"/>
      <c r="D106" s="155" t="s">
        <v>121</v>
      </c>
      <c r="E106" s="156"/>
      <c r="F106" s="156"/>
      <c r="G106" s="156"/>
      <c r="H106" s="156"/>
      <c r="I106" s="156"/>
      <c r="J106" s="157">
        <f>J247</f>
        <v>18295.2</v>
      </c>
      <c r="K106" s="154"/>
      <c r="L106" s="158"/>
    </row>
    <row r="107" spans="2:12" s="10" customFormat="1" ht="19.9" customHeight="1">
      <c r="B107" s="153"/>
      <c r="C107" s="154"/>
      <c r="D107" s="155" t="s">
        <v>122</v>
      </c>
      <c r="E107" s="156"/>
      <c r="F107" s="156"/>
      <c r="G107" s="156"/>
      <c r="H107" s="156"/>
      <c r="I107" s="156"/>
      <c r="J107" s="157">
        <f>J263</f>
        <v>37775.79999999999</v>
      </c>
      <c r="K107" s="154"/>
      <c r="L107" s="158"/>
    </row>
    <row r="108" spans="2:12" s="10" customFormat="1" ht="19.9" customHeight="1">
      <c r="B108" s="153"/>
      <c r="C108" s="154"/>
      <c r="D108" s="155" t="s">
        <v>123</v>
      </c>
      <c r="E108" s="156"/>
      <c r="F108" s="156"/>
      <c r="G108" s="156"/>
      <c r="H108" s="156"/>
      <c r="I108" s="156"/>
      <c r="J108" s="157">
        <f>J282</f>
        <v>15200</v>
      </c>
      <c r="K108" s="154"/>
      <c r="L108" s="158"/>
    </row>
    <row r="109" spans="2:12" s="10" customFormat="1" ht="19.9" customHeight="1">
      <c r="B109" s="153"/>
      <c r="C109" s="154"/>
      <c r="D109" s="155" t="s">
        <v>124</v>
      </c>
      <c r="E109" s="156"/>
      <c r="F109" s="156"/>
      <c r="G109" s="156"/>
      <c r="H109" s="156"/>
      <c r="I109" s="156"/>
      <c r="J109" s="157">
        <f>J286</f>
        <v>891.5</v>
      </c>
      <c r="K109" s="154"/>
      <c r="L109" s="158"/>
    </row>
    <row r="110" spans="2:12" s="10" customFormat="1" ht="19.9" customHeight="1">
      <c r="B110" s="153"/>
      <c r="C110" s="154"/>
      <c r="D110" s="155" t="s">
        <v>125</v>
      </c>
      <c r="E110" s="156"/>
      <c r="F110" s="156"/>
      <c r="G110" s="156"/>
      <c r="H110" s="156"/>
      <c r="I110" s="156"/>
      <c r="J110" s="157">
        <f>J289</f>
        <v>39311.7</v>
      </c>
      <c r="K110" s="154"/>
      <c r="L110" s="158"/>
    </row>
    <row r="111" spans="2:12" s="10" customFormat="1" ht="19.9" customHeight="1">
      <c r="B111" s="153"/>
      <c r="C111" s="154"/>
      <c r="D111" s="155" t="s">
        <v>126</v>
      </c>
      <c r="E111" s="156"/>
      <c r="F111" s="156"/>
      <c r="G111" s="156"/>
      <c r="H111" s="156"/>
      <c r="I111" s="156"/>
      <c r="J111" s="157">
        <f>J308</f>
        <v>8755</v>
      </c>
      <c r="K111" s="154"/>
      <c r="L111" s="158"/>
    </row>
    <row r="112" spans="2:12" s="10" customFormat="1" ht="19.9" customHeight="1">
      <c r="B112" s="153"/>
      <c r="C112" s="154"/>
      <c r="D112" s="155" t="s">
        <v>127</v>
      </c>
      <c r="E112" s="156"/>
      <c r="F112" s="156"/>
      <c r="G112" s="156"/>
      <c r="H112" s="156"/>
      <c r="I112" s="156"/>
      <c r="J112" s="157">
        <f>J328</f>
        <v>27900.7</v>
      </c>
      <c r="K112" s="154"/>
      <c r="L112" s="158"/>
    </row>
    <row r="113" spans="2:12" s="10" customFormat="1" ht="19.9" customHeight="1">
      <c r="B113" s="153"/>
      <c r="C113" s="154"/>
      <c r="D113" s="155" t="s">
        <v>128</v>
      </c>
      <c r="E113" s="156"/>
      <c r="F113" s="156"/>
      <c r="G113" s="156"/>
      <c r="H113" s="156"/>
      <c r="I113" s="156"/>
      <c r="J113" s="157">
        <f>J353</f>
        <v>9530</v>
      </c>
      <c r="K113" s="154"/>
      <c r="L113" s="158"/>
    </row>
    <row r="114" spans="2:12" s="10" customFormat="1" ht="19.9" customHeight="1">
      <c r="B114" s="153"/>
      <c r="C114" s="154"/>
      <c r="D114" s="155" t="s">
        <v>129</v>
      </c>
      <c r="E114" s="156"/>
      <c r="F114" s="156"/>
      <c r="G114" s="156"/>
      <c r="H114" s="156"/>
      <c r="I114" s="156"/>
      <c r="J114" s="157">
        <f>J370</f>
        <v>9846.199999999999</v>
      </c>
      <c r="K114" s="154"/>
      <c r="L114" s="158"/>
    </row>
    <row r="115" spans="2:12" s="9" customFormat="1" ht="24.95" customHeight="1">
      <c r="B115" s="147"/>
      <c r="C115" s="148"/>
      <c r="D115" s="149" t="s">
        <v>130</v>
      </c>
      <c r="E115" s="150"/>
      <c r="F115" s="150"/>
      <c r="G115" s="150"/>
      <c r="H115" s="150"/>
      <c r="I115" s="150"/>
      <c r="J115" s="151">
        <f>J374</f>
        <v>7200</v>
      </c>
      <c r="K115" s="148"/>
      <c r="L115" s="152"/>
    </row>
    <row r="116" spans="1:31" s="2" customFormat="1" ht="21.7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31" s="2" customFormat="1" ht="6.95" customHeight="1">
      <c r="A121" s="34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4.95" customHeight="1">
      <c r="A122" s="34"/>
      <c r="B122" s="35"/>
      <c r="C122" s="23" t="s">
        <v>131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306" t="str">
        <f>E7</f>
        <v>Rekonstrukce bytové jednotky 680/1 na adrese ul. Zieglerova, č.p.680/2, 500 03 Hradec Králové</v>
      </c>
      <c r="F125" s="307"/>
      <c r="G125" s="307"/>
      <c r="H125" s="307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105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87" t="str">
        <f>E9</f>
        <v>PŘÍZEMÍ - Rekonstrukce bytové jednotky 1+kk</v>
      </c>
      <c r="F127" s="305"/>
      <c r="G127" s="305"/>
      <c r="H127" s="305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F12</f>
        <v>na parcele st.č. 232/3, k.ú. Hradec Králové</v>
      </c>
      <c r="G129" s="36"/>
      <c r="H129" s="36"/>
      <c r="I129" s="29" t="s">
        <v>22</v>
      </c>
      <c r="J129" s="66">
        <f>IF(J12="","",J12)</f>
        <v>44321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5.2" customHeight="1">
      <c r="A131" s="34"/>
      <c r="B131" s="35"/>
      <c r="C131" s="29" t="s">
        <v>23</v>
      </c>
      <c r="D131" s="36"/>
      <c r="E131" s="36"/>
      <c r="F131" s="27" t="str">
        <f>E15</f>
        <v>Univerzita Hradec Králové, Rokitanského 82, HK</v>
      </c>
      <c r="G131" s="36"/>
      <c r="H131" s="36"/>
      <c r="I131" s="29" t="s">
        <v>30</v>
      </c>
      <c r="J131" s="32" t="str">
        <f>E21</f>
        <v xml:space="preserve"> 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2" customHeight="1">
      <c r="A132" s="34"/>
      <c r="B132" s="35"/>
      <c r="C132" s="29" t="s">
        <v>28</v>
      </c>
      <c r="D132" s="36"/>
      <c r="E132" s="36"/>
      <c r="F132" s="27" t="str">
        <f>IF(E18="","",E18)</f>
        <v>Vyplň údaj</v>
      </c>
      <c r="G132" s="36"/>
      <c r="H132" s="36"/>
      <c r="I132" s="29" t="s">
        <v>33</v>
      </c>
      <c r="J132" s="32" t="str">
        <f>E24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59"/>
      <c r="B134" s="160"/>
      <c r="C134" s="161" t="s">
        <v>132</v>
      </c>
      <c r="D134" s="162" t="s">
        <v>61</v>
      </c>
      <c r="E134" s="162" t="s">
        <v>57</v>
      </c>
      <c r="F134" s="162" t="s">
        <v>58</v>
      </c>
      <c r="G134" s="162" t="s">
        <v>133</v>
      </c>
      <c r="H134" s="162" t="s">
        <v>134</v>
      </c>
      <c r="I134" s="162" t="s">
        <v>135</v>
      </c>
      <c r="J134" s="163" t="s">
        <v>109</v>
      </c>
      <c r="K134" s="164" t="s">
        <v>136</v>
      </c>
      <c r="L134" s="165"/>
      <c r="M134" s="75" t="s">
        <v>1</v>
      </c>
      <c r="N134" s="76" t="s">
        <v>40</v>
      </c>
      <c r="O134" s="76" t="s">
        <v>137</v>
      </c>
      <c r="P134" s="76" t="s">
        <v>138</v>
      </c>
      <c r="Q134" s="76" t="s">
        <v>139</v>
      </c>
      <c r="R134" s="76" t="s">
        <v>140</v>
      </c>
      <c r="S134" s="76" t="s">
        <v>141</v>
      </c>
      <c r="T134" s="77" t="s">
        <v>142</v>
      </c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</row>
    <row r="135" spans="1:63" s="2" customFormat="1" ht="22.9" customHeight="1">
      <c r="A135" s="34"/>
      <c r="B135" s="35"/>
      <c r="C135" s="82" t="s">
        <v>143</v>
      </c>
      <c r="D135" s="36"/>
      <c r="E135" s="36"/>
      <c r="F135" s="36"/>
      <c r="G135" s="36"/>
      <c r="H135" s="36"/>
      <c r="I135" s="36"/>
      <c r="J135" s="166">
        <f>BK135</f>
        <v>449848.8</v>
      </c>
      <c r="K135" s="36"/>
      <c r="L135" s="39"/>
      <c r="M135" s="78"/>
      <c r="N135" s="167"/>
      <c r="O135" s="79"/>
      <c r="P135" s="168">
        <f>P136+P223+P374</f>
        <v>0</v>
      </c>
      <c r="Q135" s="79"/>
      <c r="R135" s="168">
        <f>R136+R223+R374</f>
        <v>9.55978064</v>
      </c>
      <c r="S135" s="79"/>
      <c r="T135" s="169">
        <f>T136+T223+T374</f>
        <v>27.498288810000002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75</v>
      </c>
      <c r="AU135" s="17" t="s">
        <v>111</v>
      </c>
      <c r="BK135" s="170">
        <f>BK136+BK223+BK374</f>
        <v>449848.8</v>
      </c>
    </row>
    <row r="136" spans="2:63" s="12" customFormat="1" ht="25.9" customHeight="1">
      <c r="B136" s="171"/>
      <c r="C136" s="172"/>
      <c r="D136" s="173" t="s">
        <v>75</v>
      </c>
      <c r="E136" s="174" t="s">
        <v>144</v>
      </c>
      <c r="F136" s="174" t="s">
        <v>145</v>
      </c>
      <c r="G136" s="172"/>
      <c r="H136" s="172"/>
      <c r="I136" s="175"/>
      <c r="J136" s="176">
        <f>BK136</f>
        <v>222700.69999999998</v>
      </c>
      <c r="K136" s="172"/>
      <c r="L136" s="177"/>
      <c r="M136" s="178"/>
      <c r="N136" s="179"/>
      <c r="O136" s="179"/>
      <c r="P136" s="180">
        <f>P137+P146+P149+P169+P213+P220</f>
        <v>0</v>
      </c>
      <c r="Q136" s="179"/>
      <c r="R136" s="180">
        <f>R137+R146+R149+R169+R213+R220</f>
        <v>5.758113700000001</v>
      </c>
      <c r="S136" s="179"/>
      <c r="T136" s="181">
        <f>T137+T146+T149+T169+T213+T220</f>
        <v>27.099876000000002</v>
      </c>
      <c r="AR136" s="182" t="s">
        <v>84</v>
      </c>
      <c r="AT136" s="183" t="s">
        <v>75</v>
      </c>
      <c r="AU136" s="183" t="s">
        <v>76</v>
      </c>
      <c r="AY136" s="182" t="s">
        <v>146</v>
      </c>
      <c r="BK136" s="184">
        <f>BK137+BK146+BK149+BK169+BK213+BK220</f>
        <v>222700.69999999998</v>
      </c>
    </row>
    <row r="137" spans="2:63" s="12" customFormat="1" ht="22.9" customHeight="1">
      <c r="B137" s="171"/>
      <c r="C137" s="172"/>
      <c r="D137" s="173" t="s">
        <v>75</v>
      </c>
      <c r="E137" s="185" t="s">
        <v>147</v>
      </c>
      <c r="F137" s="185" t="s">
        <v>148</v>
      </c>
      <c r="G137" s="172"/>
      <c r="H137" s="172"/>
      <c r="I137" s="175"/>
      <c r="J137" s="186">
        <f>BK137</f>
        <v>72147.5</v>
      </c>
      <c r="K137" s="172"/>
      <c r="L137" s="177"/>
      <c r="M137" s="178"/>
      <c r="N137" s="179"/>
      <c r="O137" s="179"/>
      <c r="P137" s="180">
        <f>SUM(P138:P145)</f>
        <v>0</v>
      </c>
      <c r="Q137" s="179"/>
      <c r="R137" s="180">
        <f>SUM(R138:R145)</f>
        <v>0.6005425</v>
      </c>
      <c r="S137" s="179"/>
      <c r="T137" s="181">
        <f>SUM(T138:T145)</f>
        <v>0.0011200000000000001</v>
      </c>
      <c r="AR137" s="182" t="s">
        <v>84</v>
      </c>
      <c r="AT137" s="183" t="s">
        <v>75</v>
      </c>
      <c r="AU137" s="183" t="s">
        <v>84</v>
      </c>
      <c r="AY137" s="182" t="s">
        <v>146</v>
      </c>
      <c r="BK137" s="184">
        <f>SUM(BK138:BK145)</f>
        <v>72147.5</v>
      </c>
    </row>
    <row r="138" spans="1:65" s="2" customFormat="1" ht="16.5" customHeight="1">
      <c r="A138" s="34"/>
      <c r="B138" s="35"/>
      <c r="C138" s="187" t="s">
        <v>84</v>
      </c>
      <c r="D138" s="187" t="s">
        <v>149</v>
      </c>
      <c r="E138" s="188" t="s">
        <v>150</v>
      </c>
      <c r="F138" s="189" t="s">
        <v>151</v>
      </c>
      <c r="G138" s="190" t="s">
        <v>152</v>
      </c>
      <c r="H138" s="191">
        <v>2</v>
      </c>
      <c r="I138" s="192">
        <v>550</v>
      </c>
      <c r="J138" s="193">
        <f>ROUND(I138*H138,1)</f>
        <v>1100</v>
      </c>
      <c r="K138" s="194"/>
      <c r="L138" s="39"/>
      <c r="M138" s="195" t="s">
        <v>1</v>
      </c>
      <c r="N138" s="196" t="s">
        <v>42</v>
      </c>
      <c r="O138" s="71"/>
      <c r="P138" s="197">
        <f>O138*H138</f>
        <v>0</v>
      </c>
      <c r="Q138" s="197">
        <v>0.12021</v>
      </c>
      <c r="R138" s="197">
        <f>Q138*H138</f>
        <v>0.24042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153</v>
      </c>
      <c r="AT138" s="199" t="s">
        <v>149</v>
      </c>
      <c r="AU138" s="199" t="s">
        <v>154</v>
      </c>
      <c r="AY138" s="17" t="s">
        <v>146</v>
      </c>
      <c r="BE138" s="200">
        <f>IF(N138="základní",J138,0)</f>
        <v>0</v>
      </c>
      <c r="BF138" s="200">
        <f>IF(N138="snížená",J138,0)</f>
        <v>1100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154</v>
      </c>
      <c r="BK138" s="200">
        <f>ROUND(I138*H138,1)</f>
        <v>1100</v>
      </c>
      <c r="BL138" s="17" t="s">
        <v>153</v>
      </c>
      <c r="BM138" s="199" t="s">
        <v>155</v>
      </c>
    </row>
    <row r="139" spans="2:51" s="13" customFormat="1" ht="12">
      <c r="B139" s="201"/>
      <c r="C139" s="202"/>
      <c r="D139" s="203" t="s">
        <v>156</v>
      </c>
      <c r="E139" s="204" t="s">
        <v>1</v>
      </c>
      <c r="F139" s="205" t="s">
        <v>157</v>
      </c>
      <c r="G139" s="202"/>
      <c r="H139" s="206">
        <v>2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156</v>
      </c>
      <c r="AU139" s="212" t="s">
        <v>154</v>
      </c>
      <c r="AV139" s="13" t="s">
        <v>154</v>
      </c>
      <c r="AW139" s="13" t="s">
        <v>32</v>
      </c>
      <c r="AX139" s="13" t="s">
        <v>76</v>
      </c>
      <c r="AY139" s="212" t="s">
        <v>146</v>
      </c>
    </row>
    <row r="140" spans="1:65" s="2" customFormat="1" ht="16.5" customHeight="1">
      <c r="A140" s="34"/>
      <c r="B140" s="35"/>
      <c r="C140" s="187" t="s">
        <v>154</v>
      </c>
      <c r="D140" s="187" t="s">
        <v>149</v>
      </c>
      <c r="E140" s="188" t="s">
        <v>158</v>
      </c>
      <c r="F140" s="189" t="s">
        <v>159</v>
      </c>
      <c r="G140" s="190" t="s">
        <v>160</v>
      </c>
      <c r="H140" s="191">
        <v>28</v>
      </c>
      <c r="I140" s="192">
        <v>2450</v>
      </c>
      <c r="J140" s="193">
        <f>ROUND(I140*H140,1)</f>
        <v>68600</v>
      </c>
      <c r="K140" s="194"/>
      <c r="L140" s="39"/>
      <c r="M140" s="195" t="s">
        <v>1</v>
      </c>
      <c r="N140" s="196" t="s">
        <v>42</v>
      </c>
      <c r="O140" s="71"/>
      <c r="P140" s="197">
        <f>O140*H140</f>
        <v>0</v>
      </c>
      <c r="Q140" s="197">
        <v>0.00122</v>
      </c>
      <c r="R140" s="197">
        <f>Q140*H140</f>
        <v>0.034159999999999996</v>
      </c>
      <c r="S140" s="197">
        <v>4E-05</v>
      </c>
      <c r="T140" s="198">
        <f>S140*H140</f>
        <v>0.0011200000000000001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153</v>
      </c>
      <c r="AT140" s="199" t="s">
        <v>149</v>
      </c>
      <c r="AU140" s="199" t="s">
        <v>154</v>
      </c>
      <c r="AY140" s="17" t="s">
        <v>146</v>
      </c>
      <c r="BE140" s="200">
        <f>IF(N140="základní",J140,0)</f>
        <v>0</v>
      </c>
      <c r="BF140" s="200">
        <f>IF(N140="snížená",J140,0)</f>
        <v>68600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154</v>
      </c>
      <c r="BK140" s="200">
        <f>ROUND(I140*H140,1)</f>
        <v>68600</v>
      </c>
      <c r="BL140" s="17" t="s">
        <v>153</v>
      </c>
      <c r="BM140" s="199" t="s">
        <v>161</v>
      </c>
    </row>
    <row r="141" spans="1:47" s="2" customFormat="1" ht="48.75">
      <c r="A141" s="34"/>
      <c r="B141" s="35"/>
      <c r="C141" s="36"/>
      <c r="D141" s="203" t="s">
        <v>162</v>
      </c>
      <c r="E141" s="36"/>
      <c r="F141" s="213" t="s">
        <v>163</v>
      </c>
      <c r="G141" s="36"/>
      <c r="H141" s="36"/>
      <c r="I141" s="261"/>
      <c r="J141" s="36"/>
      <c r="K141" s="36"/>
      <c r="L141" s="39"/>
      <c r="M141" s="215"/>
      <c r="N141" s="216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162</v>
      </c>
      <c r="AU141" s="17" t="s">
        <v>154</v>
      </c>
    </row>
    <row r="142" spans="1:65" s="2" customFormat="1" ht="16.5" customHeight="1">
      <c r="A142" s="34"/>
      <c r="B142" s="35"/>
      <c r="C142" s="187" t="s">
        <v>147</v>
      </c>
      <c r="D142" s="187" t="s">
        <v>149</v>
      </c>
      <c r="E142" s="188" t="s">
        <v>164</v>
      </c>
      <c r="F142" s="189" t="s">
        <v>165</v>
      </c>
      <c r="G142" s="190" t="s">
        <v>166</v>
      </c>
      <c r="H142" s="191">
        <v>4.45</v>
      </c>
      <c r="I142" s="192">
        <v>550</v>
      </c>
      <c r="J142" s="193">
        <f>ROUND(I142*H142,1)</f>
        <v>2447.5</v>
      </c>
      <c r="K142" s="194"/>
      <c r="L142" s="39"/>
      <c r="M142" s="195" t="s">
        <v>1</v>
      </c>
      <c r="N142" s="196" t="s">
        <v>42</v>
      </c>
      <c r="O142" s="71"/>
      <c r="P142" s="197">
        <f>O142*H142</f>
        <v>0</v>
      </c>
      <c r="Q142" s="197">
        <v>0.07325</v>
      </c>
      <c r="R142" s="197">
        <f>Q142*H142</f>
        <v>0.3259625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153</v>
      </c>
      <c r="AT142" s="199" t="s">
        <v>149</v>
      </c>
      <c r="AU142" s="199" t="s">
        <v>154</v>
      </c>
      <c r="AY142" s="17" t="s">
        <v>146</v>
      </c>
      <c r="BE142" s="200">
        <f>IF(N142="základní",J142,0)</f>
        <v>0</v>
      </c>
      <c r="BF142" s="200">
        <f>IF(N142="snížená",J142,0)</f>
        <v>2447.5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154</v>
      </c>
      <c r="BK142" s="200">
        <f>ROUND(I142*H142,1)</f>
        <v>2447.5</v>
      </c>
      <c r="BL142" s="17" t="s">
        <v>153</v>
      </c>
      <c r="BM142" s="199" t="s">
        <v>167</v>
      </c>
    </row>
    <row r="143" spans="2:51" s="13" customFormat="1" ht="12">
      <c r="B143" s="201"/>
      <c r="C143" s="202"/>
      <c r="D143" s="203" t="s">
        <v>156</v>
      </c>
      <c r="E143" s="204" t="s">
        <v>1</v>
      </c>
      <c r="F143" s="205" t="s">
        <v>168</v>
      </c>
      <c r="G143" s="202"/>
      <c r="H143" s="206">
        <v>2.2</v>
      </c>
      <c r="I143" s="207"/>
      <c r="J143" s="202"/>
      <c r="K143" s="202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156</v>
      </c>
      <c r="AU143" s="212" t="s">
        <v>154</v>
      </c>
      <c r="AV143" s="13" t="s">
        <v>154</v>
      </c>
      <c r="AW143" s="13" t="s">
        <v>32</v>
      </c>
      <c r="AX143" s="13" t="s">
        <v>76</v>
      </c>
      <c r="AY143" s="212" t="s">
        <v>146</v>
      </c>
    </row>
    <row r="144" spans="2:51" s="13" customFormat="1" ht="12">
      <c r="B144" s="201"/>
      <c r="C144" s="202"/>
      <c r="D144" s="203" t="s">
        <v>156</v>
      </c>
      <c r="E144" s="204" t="s">
        <v>1</v>
      </c>
      <c r="F144" s="205" t="s">
        <v>169</v>
      </c>
      <c r="G144" s="202"/>
      <c r="H144" s="206">
        <v>2.25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156</v>
      </c>
      <c r="AU144" s="212" t="s">
        <v>154</v>
      </c>
      <c r="AV144" s="13" t="s">
        <v>154</v>
      </c>
      <c r="AW144" s="13" t="s">
        <v>32</v>
      </c>
      <c r="AX144" s="13" t="s">
        <v>76</v>
      </c>
      <c r="AY144" s="212" t="s">
        <v>146</v>
      </c>
    </row>
    <row r="145" spans="2:51" s="14" customFormat="1" ht="12">
      <c r="B145" s="217"/>
      <c r="C145" s="218"/>
      <c r="D145" s="203" t="s">
        <v>156</v>
      </c>
      <c r="E145" s="219" t="s">
        <v>1</v>
      </c>
      <c r="F145" s="220" t="s">
        <v>170</v>
      </c>
      <c r="G145" s="218"/>
      <c r="H145" s="221">
        <v>4.45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156</v>
      </c>
      <c r="AU145" s="227" t="s">
        <v>154</v>
      </c>
      <c r="AV145" s="14" t="s">
        <v>153</v>
      </c>
      <c r="AW145" s="14" t="s">
        <v>32</v>
      </c>
      <c r="AX145" s="14" t="s">
        <v>84</v>
      </c>
      <c r="AY145" s="227" t="s">
        <v>146</v>
      </c>
    </row>
    <row r="146" spans="2:63" s="12" customFormat="1" ht="22.9" customHeight="1">
      <c r="B146" s="171"/>
      <c r="C146" s="172"/>
      <c r="D146" s="173" t="s">
        <v>75</v>
      </c>
      <c r="E146" s="185" t="s">
        <v>171</v>
      </c>
      <c r="F146" s="185" t="s">
        <v>172</v>
      </c>
      <c r="G146" s="172"/>
      <c r="H146" s="172"/>
      <c r="I146" s="262"/>
      <c r="J146" s="186">
        <f>BK146</f>
        <v>750</v>
      </c>
      <c r="K146" s="172"/>
      <c r="L146" s="177"/>
      <c r="M146" s="178"/>
      <c r="N146" s="179"/>
      <c r="O146" s="179"/>
      <c r="P146" s="180">
        <f>SUM(P147:P148)</f>
        <v>0</v>
      </c>
      <c r="Q146" s="179"/>
      <c r="R146" s="180">
        <f>SUM(R147:R148)</f>
        <v>0.25365</v>
      </c>
      <c r="S146" s="179"/>
      <c r="T146" s="181">
        <f>SUM(T147:T148)</f>
        <v>0</v>
      </c>
      <c r="AR146" s="182" t="s">
        <v>84</v>
      </c>
      <c r="AT146" s="183" t="s">
        <v>75</v>
      </c>
      <c r="AU146" s="183" t="s">
        <v>84</v>
      </c>
      <c r="AY146" s="182" t="s">
        <v>146</v>
      </c>
      <c r="BK146" s="184">
        <f>SUM(BK147:BK148)</f>
        <v>750</v>
      </c>
    </row>
    <row r="147" spans="1:65" s="2" customFormat="1" ht="16.5" customHeight="1">
      <c r="A147" s="34"/>
      <c r="B147" s="35"/>
      <c r="C147" s="187" t="s">
        <v>153</v>
      </c>
      <c r="D147" s="187" t="s">
        <v>149</v>
      </c>
      <c r="E147" s="188" t="s">
        <v>173</v>
      </c>
      <c r="F147" s="189" t="s">
        <v>174</v>
      </c>
      <c r="G147" s="190" t="s">
        <v>166</v>
      </c>
      <c r="H147" s="191">
        <v>1</v>
      </c>
      <c r="I147" s="192">
        <v>750</v>
      </c>
      <c r="J147" s="193">
        <f>ROUND(I147*H147,1)</f>
        <v>750</v>
      </c>
      <c r="K147" s="194"/>
      <c r="L147" s="39"/>
      <c r="M147" s="195" t="s">
        <v>1</v>
      </c>
      <c r="N147" s="196" t="s">
        <v>42</v>
      </c>
      <c r="O147" s="71"/>
      <c r="P147" s="197">
        <f>O147*H147</f>
        <v>0</v>
      </c>
      <c r="Q147" s="197">
        <v>0.25365</v>
      </c>
      <c r="R147" s="197">
        <f>Q147*H147</f>
        <v>0.25365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153</v>
      </c>
      <c r="AT147" s="199" t="s">
        <v>149</v>
      </c>
      <c r="AU147" s="199" t="s">
        <v>154</v>
      </c>
      <c r="AY147" s="17" t="s">
        <v>146</v>
      </c>
      <c r="BE147" s="200">
        <f>IF(N147="základní",J147,0)</f>
        <v>0</v>
      </c>
      <c r="BF147" s="200">
        <f>IF(N147="snížená",J147,0)</f>
        <v>750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154</v>
      </c>
      <c r="BK147" s="200">
        <f>ROUND(I147*H147,1)</f>
        <v>750</v>
      </c>
      <c r="BL147" s="17" t="s">
        <v>153</v>
      </c>
      <c r="BM147" s="199" t="s">
        <v>175</v>
      </c>
    </row>
    <row r="148" spans="2:51" s="13" customFormat="1" ht="12">
      <c r="B148" s="201"/>
      <c r="C148" s="202"/>
      <c r="D148" s="203" t="s">
        <v>156</v>
      </c>
      <c r="E148" s="204" t="s">
        <v>1</v>
      </c>
      <c r="F148" s="205" t="s">
        <v>176</v>
      </c>
      <c r="G148" s="202"/>
      <c r="H148" s="206">
        <v>1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156</v>
      </c>
      <c r="AU148" s="212" t="s">
        <v>154</v>
      </c>
      <c r="AV148" s="13" t="s">
        <v>154</v>
      </c>
      <c r="AW148" s="13" t="s">
        <v>32</v>
      </c>
      <c r="AX148" s="13" t="s">
        <v>84</v>
      </c>
      <c r="AY148" s="212" t="s">
        <v>146</v>
      </c>
    </row>
    <row r="149" spans="2:63" s="12" customFormat="1" ht="22.9" customHeight="1">
      <c r="B149" s="171"/>
      <c r="C149" s="172"/>
      <c r="D149" s="173" t="s">
        <v>75</v>
      </c>
      <c r="E149" s="185" t="s">
        <v>177</v>
      </c>
      <c r="F149" s="185" t="s">
        <v>178</v>
      </c>
      <c r="G149" s="172"/>
      <c r="H149" s="172"/>
      <c r="I149" s="262"/>
      <c r="J149" s="186">
        <f>BK149</f>
        <v>54273</v>
      </c>
      <c r="K149" s="172"/>
      <c r="L149" s="177"/>
      <c r="M149" s="178"/>
      <c r="N149" s="179"/>
      <c r="O149" s="179"/>
      <c r="P149" s="180">
        <f>SUM(P150:P168)</f>
        <v>0</v>
      </c>
      <c r="Q149" s="179"/>
      <c r="R149" s="180">
        <f>SUM(R150:R168)</f>
        <v>4.897440800000001</v>
      </c>
      <c r="S149" s="179"/>
      <c r="T149" s="181">
        <f>SUM(T150:T168)</f>
        <v>0</v>
      </c>
      <c r="AR149" s="182" t="s">
        <v>84</v>
      </c>
      <c r="AT149" s="183" t="s">
        <v>75</v>
      </c>
      <c r="AU149" s="183" t="s">
        <v>84</v>
      </c>
      <c r="AY149" s="182" t="s">
        <v>146</v>
      </c>
      <c r="BK149" s="184">
        <f>SUM(BK150:BK168)</f>
        <v>54273</v>
      </c>
    </row>
    <row r="150" spans="1:65" s="2" customFormat="1" ht="16.5" customHeight="1">
      <c r="A150" s="34"/>
      <c r="B150" s="35"/>
      <c r="C150" s="187" t="s">
        <v>179</v>
      </c>
      <c r="D150" s="187" t="s">
        <v>149</v>
      </c>
      <c r="E150" s="188" t="s">
        <v>180</v>
      </c>
      <c r="F150" s="189" t="s">
        <v>181</v>
      </c>
      <c r="G150" s="190" t="s">
        <v>152</v>
      </c>
      <c r="H150" s="191">
        <v>4</v>
      </c>
      <c r="I150" s="192">
        <v>300</v>
      </c>
      <c r="J150" s="193">
        <f>ROUND(I150*H150,1)</f>
        <v>1200</v>
      </c>
      <c r="K150" s="194"/>
      <c r="L150" s="39"/>
      <c r="M150" s="195" t="s">
        <v>1</v>
      </c>
      <c r="N150" s="196" t="s">
        <v>42</v>
      </c>
      <c r="O150" s="71"/>
      <c r="P150" s="197">
        <f>O150*H150</f>
        <v>0</v>
      </c>
      <c r="Q150" s="197">
        <v>0.01</v>
      </c>
      <c r="R150" s="197">
        <f>Q150*H150</f>
        <v>0.04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153</v>
      </c>
      <c r="AT150" s="199" t="s">
        <v>149</v>
      </c>
      <c r="AU150" s="199" t="s">
        <v>154</v>
      </c>
      <c r="AY150" s="17" t="s">
        <v>146</v>
      </c>
      <c r="BE150" s="200">
        <f>IF(N150="základní",J150,0)</f>
        <v>0</v>
      </c>
      <c r="BF150" s="200">
        <f>IF(N150="snížená",J150,0)</f>
        <v>1200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154</v>
      </c>
      <c r="BK150" s="200">
        <f>ROUND(I150*H150,1)</f>
        <v>1200</v>
      </c>
      <c r="BL150" s="17" t="s">
        <v>153</v>
      </c>
      <c r="BM150" s="199" t="s">
        <v>182</v>
      </c>
    </row>
    <row r="151" spans="1:65" s="2" customFormat="1" ht="16.5" customHeight="1">
      <c r="A151" s="34"/>
      <c r="B151" s="35"/>
      <c r="C151" s="187" t="s">
        <v>177</v>
      </c>
      <c r="D151" s="187" t="s">
        <v>149</v>
      </c>
      <c r="E151" s="188" t="s">
        <v>183</v>
      </c>
      <c r="F151" s="189" t="s">
        <v>184</v>
      </c>
      <c r="G151" s="190" t="s">
        <v>166</v>
      </c>
      <c r="H151" s="191">
        <v>38.12</v>
      </c>
      <c r="I151" s="192">
        <v>150</v>
      </c>
      <c r="J151" s="193">
        <f>ROUND(I151*H151,1)</f>
        <v>5718</v>
      </c>
      <c r="K151" s="194"/>
      <c r="L151" s="39"/>
      <c r="M151" s="195" t="s">
        <v>1</v>
      </c>
      <c r="N151" s="196" t="s">
        <v>42</v>
      </c>
      <c r="O151" s="71"/>
      <c r="P151" s="197">
        <f>O151*H151</f>
        <v>0</v>
      </c>
      <c r="Q151" s="197">
        <v>0.0284</v>
      </c>
      <c r="R151" s="197">
        <f>Q151*H151</f>
        <v>1.082608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153</v>
      </c>
      <c r="AT151" s="199" t="s">
        <v>149</v>
      </c>
      <c r="AU151" s="199" t="s">
        <v>154</v>
      </c>
      <c r="AY151" s="17" t="s">
        <v>146</v>
      </c>
      <c r="BE151" s="200">
        <f>IF(N151="základní",J151,0)</f>
        <v>0</v>
      </c>
      <c r="BF151" s="200">
        <f>IF(N151="snížená",J151,0)</f>
        <v>5718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154</v>
      </c>
      <c r="BK151" s="200">
        <f>ROUND(I151*H151,1)</f>
        <v>5718</v>
      </c>
      <c r="BL151" s="17" t="s">
        <v>153</v>
      </c>
      <c r="BM151" s="199" t="s">
        <v>185</v>
      </c>
    </row>
    <row r="152" spans="2:51" s="13" customFormat="1" ht="12">
      <c r="B152" s="201"/>
      <c r="C152" s="202"/>
      <c r="D152" s="203" t="s">
        <v>156</v>
      </c>
      <c r="E152" s="204" t="s">
        <v>1</v>
      </c>
      <c r="F152" s="205" t="s">
        <v>186</v>
      </c>
      <c r="G152" s="202"/>
      <c r="H152" s="206">
        <v>38.12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156</v>
      </c>
      <c r="AU152" s="212" t="s">
        <v>154</v>
      </c>
      <c r="AV152" s="13" t="s">
        <v>154</v>
      </c>
      <c r="AW152" s="13" t="s">
        <v>32</v>
      </c>
      <c r="AX152" s="13" t="s">
        <v>84</v>
      </c>
      <c r="AY152" s="212" t="s">
        <v>146</v>
      </c>
    </row>
    <row r="153" spans="1:65" s="2" customFormat="1" ht="16.5" customHeight="1">
      <c r="A153" s="34"/>
      <c r="B153" s="35"/>
      <c r="C153" s="187" t="s">
        <v>187</v>
      </c>
      <c r="D153" s="187" t="s">
        <v>149</v>
      </c>
      <c r="E153" s="188" t="s">
        <v>188</v>
      </c>
      <c r="F153" s="189" t="s">
        <v>189</v>
      </c>
      <c r="G153" s="190" t="s">
        <v>166</v>
      </c>
      <c r="H153" s="191">
        <v>126</v>
      </c>
      <c r="I153" s="192">
        <v>55</v>
      </c>
      <c r="J153" s="193">
        <f>ROUND(I153*H153,1)</f>
        <v>6930</v>
      </c>
      <c r="K153" s="194"/>
      <c r="L153" s="39"/>
      <c r="M153" s="195" t="s">
        <v>1</v>
      </c>
      <c r="N153" s="196" t="s">
        <v>42</v>
      </c>
      <c r="O153" s="71"/>
      <c r="P153" s="197">
        <f>O153*H153</f>
        <v>0</v>
      </c>
      <c r="Q153" s="197">
        <v>0.00735</v>
      </c>
      <c r="R153" s="197">
        <f>Q153*H153</f>
        <v>0.9260999999999999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153</v>
      </c>
      <c r="AT153" s="199" t="s">
        <v>149</v>
      </c>
      <c r="AU153" s="199" t="s">
        <v>154</v>
      </c>
      <c r="AY153" s="17" t="s">
        <v>146</v>
      </c>
      <c r="BE153" s="200">
        <f>IF(N153="základní",J153,0)</f>
        <v>0</v>
      </c>
      <c r="BF153" s="200">
        <f>IF(N153="snížená",J153,0)</f>
        <v>6930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154</v>
      </c>
      <c r="BK153" s="200">
        <f>ROUND(I153*H153,1)</f>
        <v>6930</v>
      </c>
      <c r="BL153" s="17" t="s">
        <v>153</v>
      </c>
      <c r="BM153" s="199" t="s">
        <v>190</v>
      </c>
    </row>
    <row r="154" spans="1:65" s="2" customFormat="1" ht="16.5" customHeight="1">
      <c r="A154" s="34"/>
      <c r="B154" s="35"/>
      <c r="C154" s="187" t="s">
        <v>191</v>
      </c>
      <c r="D154" s="187" t="s">
        <v>149</v>
      </c>
      <c r="E154" s="188" t="s">
        <v>192</v>
      </c>
      <c r="F154" s="189" t="s">
        <v>193</v>
      </c>
      <c r="G154" s="190" t="s">
        <v>166</v>
      </c>
      <c r="H154" s="191">
        <v>7.2</v>
      </c>
      <c r="I154" s="192">
        <v>250</v>
      </c>
      <c r="J154" s="193">
        <f>ROUND(I154*H154,1)</f>
        <v>1800</v>
      </c>
      <c r="K154" s="194"/>
      <c r="L154" s="39"/>
      <c r="M154" s="195" t="s">
        <v>1</v>
      </c>
      <c r="N154" s="196" t="s">
        <v>42</v>
      </c>
      <c r="O154" s="71"/>
      <c r="P154" s="197">
        <f>O154*H154</f>
        <v>0</v>
      </c>
      <c r="Q154" s="197">
        <v>0.04</v>
      </c>
      <c r="R154" s="197">
        <f>Q154*H154</f>
        <v>0.28800000000000003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153</v>
      </c>
      <c r="AT154" s="199" t="s">
        <v>149</v>
      </c>
      <c r="AU154" s="199" t="s">
        <v>154</v>
      </c>
      <c r="AY154" s="17" t="s">
        <v>146</v>
      </c>
      <c r="BE154" s="200">
        <f>IF(N154="základní",J154,0)</f>
        <v>0</v>
      </c>
      <c r="BF154" s="200">
        <f>IF(N154="snížená",J154,0)</f>
        <v>1800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154</v>
      </c>
      <c r="BK154" s="200">
        <f>ROUND(I154*H154,1)</f>
        <v>1800</v>
      </c>
      <c r="BL154" s="17" t="s">
        <v>153</v>
      </c>
      <c r="BM154" s="199" t="s">
        <v>194</v>
      </c>
    </row>
    <row r="155" spans="2:51" s="13" customFormat="1" ht="12">
      <c r="B155" s="201"/>
      <c r="C155" s="202"/>
      <c r="D155" s="203" t="s">
        <v>156</v>
      </c>
      <c r="E155" s="204" t="s">
        <v>1</v>
      </c>
      <c r="F155" s="205" t="s">
        <v>195</v>
      </c>
      <c r="G155" s="202"/>
      <c r="H155" s="206">
        <v>7.2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156</v>
      </c>
      <c r="AU155" s="212" t="s">
        <v>154</v>
      </c>
      <c r="AV155" s="13" t="s">
        <v>154</v>
      </c>
      <c r="AW155" s="13" t="s">
        <v>32</v>
      </c>
      <c r="AX155" s="13" t="s">
        <v>84</v>
      </c>
      <c r="AY155" s="212" t="s">
        <v>146</v>
      </c>
    </row>
    <row r="156" spans="1:65" s="2" customFormat="1" ht="16.5" customHeight="1">
      <c r="A156" s="34"/>
      <c r="B156" s="35"/>
      <c r="C156" s="187" t="s">
        <v>196</v>
      </c>
      <c r="D156" s="187" t="s">
        <v>149</v>
      </c>
      <c r="E156" s="188" t="s">
        <v>197</v>
      </c>
      <c r="F156" s="189" t="s">
        <v>198</v>
      </c>
      <c r="G156" s="190" t="s">
        <v>166</v>
      </c>
      <c r="H156" s="191">
        <v>12</v>
      </c>
      <c r="I156" s="192">
        <v>160</v>
      </c>
      <c r="J156" s="193">
        <f>ROUND(I156*H156,1)</f>
        <v>1920</v>
      </c>
      <c r="K156" s="194"/>
      <c r="L156" s="39"/>
      <c r="M156" s="195" t="s">
        <v>1</v>
      </c>
      <c r="N156" s="196" t="s">
        <v>42</v>
      </c>
      <c r="O156" s="71"/>
      <c r="P156" s="197">
        <f>O156*H156</f>
        <v>0</v>
      </c>
      <c r="Q156" s="197">
        <v>0.00438</v>
      </c>
      <c r="R156" s="197">
        <f>Q156*H156</f>
        <v>0.05256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153</v>
      </c>
      <c r="AT156" s="199" t="s">
        <v>149</v>
      </c>
      <c r="AU156" s="199" t="s">
        <v>154</v>
      </c>
      <c r="AY156" s="17" t="s">
        <v>146</v>
      </c>
      <c r="BE156" s="200">
        <f>IF(N156="základní",J156,0)</f>
        <v>0</v>
      </c>
      <c r="BF156" s="200">
        <f>IF(N156="snížená",J156,0)</f>
        <v>1920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154</v>
      </c>
      <c r="BK156" s="200">
        <f>ROUND(I156*H156,1)</f>
        <v>1920</v>
      </c>
      <c r="BL156" s="17" t="s">
        <v>153</v>
      </c>
      <c r="BM156" s="199" t="s">
        <v>199</v>
      </c>
    </row>
    <row r="157" spans="2:51" s="13" customFormat="1" ht="12">
      <c r="B157" s="201"/>
      <c r="C157" s="202"/>
      <c r="D157" s="203" t="s">
        <v>156</v>
      </c>
      <c r="E157" s="204" t="s">
        <v>1</v>
      </c>
      <c r="F157" s="205" t="s">
        <v>200</v>
      </c>
      <c r="G157" s="202"/>
      <c r="H157" s="206">
        <v>12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156</v>
      </c>
      <c r="AU157" s="212" t="s">
        <v>154</v>
      </c>
      <c r="AV157" s="13" t="s">
        <v>154</v>
      </c>
      <c r="AW157" s="13" t="s">
        <v>32</v>
      </c>
      <c r="AX157" s="13" t="s">
        <v>84</v>
      </c>
      <c r="AY157" s="212" t="s">
        <v>146</v>
      </c>
    </row>
    <row r="158" spans="1:65" s="2" customFormat="1" ht="16.5" customHeight="1">
      <c r="A158" s="34"/>
      <c r="B158" s="35"/>
      <c r="C158" s="187" t="s">
        <v>201</v>
      </c>
      <c r="D158" s="187" t="s">
        <v>149</v>
      </c>
      <c r="E158" s="188" t="s">
        <v>202</v>
      </c>
      <c r="F158" s="189" t="s">
        <v>203</v>
      </c>
      <c r="G158" s="190" t="s">
        <v>166</v>
      </c>
      <c r="H158" s="191">
        <v>12</v>
      </c>
      <c r="I158" s="192">
        <v>135</v>
      </c>
      <c r="J158" s="193">
        <f>ROUND(I158*H158,1)</f>
        <v>1620</v>
      </c>
      <c r="K158" s="194"/>
      <c r="L158" s="39"/>
      <c r="M158" s="195" t="s">
        <v>1</v>
      </c>
      <c r="N158" s="196" t="s">
        <v>42</v>
      </c>
      <c r="O158" s="71"/>
      <c r="P158" s="197">
        <f>O158*H158</f>
        <v>0</v>
      </c>
      <c r="Q158" s="197">
        <v>0.003</v>
      </c>
      <c r="R158" s="197">
        <f>Q158*H158</f>
        <v>0.036000000000000004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153</v>
      </c>
      <c r="AT158" s="199" t="s">
        <v>149</v>
      </c>
      <c r="AU158" s="199" t="s">
        <v>154</v>
      </c>
      <c r="AY158" s="17" t="s">
        <v>146</v>
      </c>
      <c r="BE158" s="200">
        <f>IF(N158="základní",J158,0)</f>
        <v>0</v>
      </c>
      <c r="BF158" s="200">
        <f>IF(N158="snížená",J158,0)</f>
        <v>1620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154</v>
      </c>
      <c r="BK158" s="200">
        <f>ROUND(I158*H158,1)</f>
        <v>1620</v>
      </c>
      <c r="BL158" s="17" t="s">
        <v>153</v>
      </c>
      <c r="BM158" s="199" t="s">
        <v>204</v>
      </c>
    </row>
    <row r="159" spans="2:51" s="13" customFormat="1" ht="12">
      <c r="B159" s="201"/>
      <c r="C159" s="202"/>
      <c r="D159" s="203" t="s">
        <v>156</v>
      </c>
      <c r="E159" s="204" t="s">
        <v>1</v>
      </c>
      <c r="F159" s="205" t="s">
        <v>200</v>
      </c>
      <c r="G159" s="202"/>
      <c r="H159" s="206">
        <v>12</v>
      </c>
      <c r="I159" s="207"/>
      <c r="J159" s="202"/>
      <c r="K159" s="202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156</v>
      </c>
      <c r="AU159" s="212" t="s">
        <v>154</v>
      </c>
      <c r="AV159" s="13" t="s">
        <v>154</v>
      </c>
      <c r="AW159" s="13" t="s">
        <v>32</v>
      </c>
      <c r="AX159" s="13" t="s">
        <v>76</v>
      </c>
      <c r="AY159" s="212" t="s">
        <v>146</v>
      </c>
    </row>
    <row r="160" spans="1:65" s="2" customFormat="1" ht="16.5" customHeight="1">
      <c r="A160" s="34"/>
      <c r="B160" s="35"/>
      <c r="C160" s="187" t="s">
        <v>205</v>
      </c>
      <c r="D160" s="187" t="s">
        <v>149</v>
      </c>
      <c r="E160" s="188" t="s">
        <v>206</v>
      </c>
      <c r="F160" s="189" t="s">
        <v>207</v>
      </c>
      <c r="G160" s="190" t="s">
        <v>152</v>
      </c>
      <c r="H160" s="191">
        <v>1</v>
      </c>
      <c r="I160" s="192">
        <v>300</v>
      </c>
      <c r="J160" s="193">
        <f>ROUND(I160*H160,1)</f>
        <v>300</v>
      </c>
      <c r="K160" s="194"/>
      <c r="L160" s="39"/>
      <c r="M160" s="195" t="s">
        <v>1</v>
      </c>
      <c r="N160" s="196" t="s">
        <v>42</v>
      </c>
      <c r="O160" s="71"/>
      <c r="P160" s="197">
        <f>O160*H160</f>
        <v>0</v>
      </c>
      <c r="Q160" s="197">
        <v>0.0406</v>
      </c>
      <c r="R160" s="197">
        <f>Q160*H160</f>
        <v>0.0406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153</v>
      </c>
      <c r="AT160" s="199" t="s">
        <v>149</v>
      </c>
      <c r="AU160" s="199" t="s">
        <v>154</v>
      </c>
      <c r="AY160" s="17" t="s">
        <v>146</v>
      </c>
      <c r="BE160" s="200">
        <f>IF(N160="základní",J160,0)</f>
        <v>0</v>
      </c>
      <c r="BF160" s="200">
        <f>IF(N160="snížená",J160,0)</f>
        <v>300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154</v>
      </c>
      <c r="BK160" s="200">
        <f>ROUND(I160*H160,1)</f>
        <v>300</v>
      </c>
      <c r="BL160" s="17" t="s">
        <v>153</v>
      </c>
      <c r="BM160" s="199" t="s">
        <v>208</v>
      </c>
    </row>
    <row r="161" spans="2:51" s="13" customFormat="1" ht="12">
      <c r="B161" s="201"/>
      <c r="C161" s="202"/>
      <c r="D161" s="203" t="s">
        <v>156</v>
      </c>
      <c r="E161" s="204" t="s">
        <v>1</v>
      </c>
      <c r="F161" s="205" t="s">
        <v>209</v>
      </c>
      <c r="G161" s="202"/>
      <c r="H161" s="206">
        <v>1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156</v>
      </c>
      <c r="AU161" s="212" t="s">
        <v>154</v>
      </c>
      <c r="AV161" s="13" t="s">
        <v>154</v>
      </c>
      <c r="AW161" s="13" t="s">
        <v>32</v>
      </c>
      <c r="AX161" s="13" t="s">
        <v>76</v>
      </c>
      <c r="AY161" s="212" t="s">
        <v>146</v>
      </c>
    </row>
    <row r="162" spans="1:65" s="2" customFormat="1" ht="16.5" customHeight="1">
      <c r="A162" s="34"/>
      <c r="B162" s="35"/>
      <c r="C162" s="187" t="s">
        <v>210</v>
      </c>
      <c r="D162" s="187" t="s">
        <v>149</v>
      </c>
      <c r="E162" s="188" t="s">
        <v>211</v>
      </c>
      <c r="F162" s="189" t="s">
        <v>212</v>
      </c>
      <c r="G162" s="190" t="s">
        <v>166</v>
      </c>
      <c r="H162" s="191">
        <v>12.64</v>
      </c>
      <c r="I162" s="192">
        <v>186</v>
      </c>
      <c r="J162" s="193">
        <f>ROUND(I162*H162,1)</f>
        <v>2351</v>
      </c>
      <c r="K162" s="194"/>
      <c r="L162" s="39"/>
      <c r="M162" s="195" t="s">
        <v>1</v>
      </c>
      <c r="N162" s="196" t="s">
        <v>42</v>
      </c>
      <c r="O162" s="71"/>
      <c r="P162" s="197">
        <f>O162*H162</f>
        <v>0</v>
      </c>
      <c r="Q162" s="197">
        <v>0.0154</v>
      </c>
      <c r="R162" s="197">
        <f>Q162*H162</f>
        <v>0.19465600000000002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153</v>
      </c>
      <c r="AT162" s="199" t="s">
        <v>149</v>
      </c>
      <c r="AU162" s="199" t="s">
        <v>154</v>
      </c>
      <c r="AY162" s="17" t="s">
        <v>146</v>
      </c>
      <c r="BE162" s="200">
        <f>IF(N162="základní",J162,0)</f>
        <v>0</v>
      </c>
      <c r="BF162" s="200">
        <f>IF(N162="snížená",J162,0)</f>
        <v>2351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154</v>
      </c>
      <c r="BK162" s="200">
        <f>ROUND(I162*H162,1)</f>
        <v>2351</v>
      </c>
      <c r="BL162" s="17" t="s">
        <v>153</v>
      </c>
      <c r="BM162" s="199" t="s">
        <v>213</v>
      </c>
    </row>
    <row r="163" spans="2:51" s="13" customFormat="1" ht="12">
      <c r="B163" s="201"/>
      <c r="C163" s="202"/>
      <c r="D163" s="203" t="s">
        <v>156</v>
      </c>
      <c r="E163" s="204" t="s">
        <v>1</v>
      </c>
      <c r="F163" s="205" t="s">
        <v>214</v>
      </c>
      <c r="G163" s="202"/>
      <c r="H163" s="206">
        <v>12.64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156</v>
      </c>
      <c r="AU163" s="212" t="s">
        <v>154</v>
      </c>
      <c r="AV163" s="13" t="s">
        <v>154</v>
      </c>
      <c r="AW163" s="13" t="s">
        <v>32</v>
      </c>
      <c r="AX163" s="13" t="s">
        <v>84</v>
      </c>
      <c r="AY163" s="212" t="s">
        <v>146</v>
      </c>
    </row>
    <row r="164" spans="1:65" s="2" customFormat="1" ht="16.5" customHeight="1">
      <c r="A164" s="34"/>
      <c r="B164" s="35"/>
      <c r="C164" s="187" t="s">
        <v>215</v>
      </c>
      <c r="D164" s="187" t="s">
        <v>149</v>
      </c>
      <c r="E164" s="188" t="s">
        <v>216</v>
      </c>
      <c r="F164" s="189" t="s">
        <v>217</v>
      </c>
      <c r="G164" s="190" t="s">
        <v>166</v>
      </c>
      <c r="H164" s="191">
        <v>113.36</v>
      </c>
      <c r="I164" s="192">
        <v>275</v>
      </c>
      <c r="J164" s="193">
        <f>ROUND(I164*H164,1)</f>
        <v>31174</v>
      </c>
      <c r="K164" s="194"/>
      <c r="L164" s="39"/>
      <c r="M164" s="195" t="s">
        <v>1</v>
      </c>
      <c r="N164" s="196" t="s">
        <v>42</v>
      </c>
      <c r="O164" s="71"/>
      <c r="P164" s="197">
        <f>O164*H164</f>
        <v>0</v>
      </c>
      <c r="Q164" s="197">
        <v>0.01838</v>
      </c>
      <c r="R164" s="197">
        <f>Q164*H164</f>
        <v>2.0835568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153</v>
      </c>
      <c r="AT164" s="199" t="s">
        <v>149</v>
      </c>
      <c r="AU164" s="199" t="s">
        <v>154</v>
      </c>
      <c r="AY164" s="17" t="s">
        <v>146</v>
      </c>
      <c r="BE164" s="200">
        <f>IF(N164="základní",J164,0)</f>
        <v>0</v>
      </c>
      <c r="BF164" s="200">
        <f>IF(N164="snížená",J164,0)</f>
        <v>31174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154</v>
      </c>
      <c r="BK164" s="200">
        <f>ROUND(I164*H164,1)</f>
        <v>31174</v>
      </c>
      <c r="BL164" s="17" t="s">
        <v>153</v>
      </c>
      <c r="BM164" s="199" t="s">
        <v>218</v>
      </c>
    </row>
    <row r="165" spans="2:51" s="13" customFormat="1" ht="12">
      <c r="B165" s="201"/>
      <c r="C165" s="202"/>
      <c r="D165" s="203" t="s">
        <v>156</v>
      </c>
      <c r="E165" s="204" t="s">
        <v>1</v>
      </c>
      <c r="F165" s="205" t="s">
        <v>219</v>
      </c>
      <c r="G165" s="202"/>
      <c r="H165" s="206">
        <v>113.36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156</v>
      </c>
      <c r="AU165" s="212" t="s">
        <v>154</v>
      </c>
      <c r="AV165" s="13" t="s">
        <v>154</v>
      </c>
      <c r="AW165" s="13" t="s">
        <v>32</v>
      </c>
      <c r="AX165" s="13" t="s">
        <v>84</v>
      </c>
      <c r="AY165" s="212" t="s">
        <v>146</v>
      </c>
    </row>
    <row r="166" spans="1:65" s="2" customFormat="1" ht="16.5" customHeight="1">
      <c r="A166" s="34"/>
      <c r="B166" s="35"/>
      <c r="C166" s="187" t="s">
        <v>220</v>
      </c>
      <c r="D166" s="187" t="s">
        <v>149</v>
      </c>
      <c r="E166" s="188" t="s">
        <v>221</v>
      </c>
      <c r="F166" s="189" t="s">
        <v>222</v>
      </c>
      <c r="G166" s="190" t="s">
        <v>166</v>
      </c>
      <c r="H166" s="191">
        <v>3.6</v>
      </c>
      <c r="I166" s="192">
        <v>350</v>
      </c>
      <c r="J166" s="193">
        <f>ROUND(I166*H166,1)</f>
        <v>1260</v>
      </c>
      <c r="K166" s="194"/>
      <c r="L166" s="39"/>
      <c r="M166" s="195" t="s">
        <v>1</v>
      </c>
      <c r="N166" s="196" t="s">
        <v>42</v>
      </c>
      <c r="O166" s="71"/>
      <c r="P166" s="197">
        <f>O166*H166</f>
        <v>0</v>
      </c>
      <c r="Q166" s="197">
        <v>0.0426</v>
      </c>
      <c r="R166" s="197">
        <f>Q166*H166</f>
        <v>0.15336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153</v>
      </c>
      <c r="AT166" s="199" t="s">
        <v>149</v>
      </c>
      <c r="AU166" s="199" t="s">
        <v>154</v>
      </c>
      <c r="AY166" s="17" t="s">
        <v>146</v>
      </c>
      <c r="BE166" s="200">
        <f>IF(N166="základní",J166,0)</f>
        <v>0</v>
      </c>
      <c r="BF166" s="200">
        <f>IF(N166="snížená",J166,0)</f>
        <v>1260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154</v>
      </c>
      <c r="BK166" s="200">
        <f>ROUND(I166*H166,1)</f>
        <v>1260</v>
      </c>
      <c r="BL166" s="17" t="s">
        <v>153</v>
      </c>
      <c r="BM166" s="199" t="s">
        <v>223</v>
      </c>
    </row>
    <row r="167" spans="1:47" s="2" customFormat="1" ht="19.5">
      <c r="A167" s="34"/>
      <c r="B167" s="35"/>
      <c r="C167" s="36"/>
      <c r="D167" s="203" t="s">
        <v>162</v>
      </c>
      <c r="E167" s="36"/>
      <c r="F167" s="213" t="s">
        <v>224</v>
      </c>
      <c r="G167" s="36"/>
      <c r="H167" s="36"/>
      <c r="I167" s="261"/>
      <c r="J167" s="36"/>
      <c r="K167" s="36"/>
      <c r="L167" s="39"/>
      <c r="M167" s="215"/>
      <c r="N167" s="216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162</v>
      </c>
      <c r="AU167" s="17" t="s">
        <v>154</v>
      </c>
    </row>
    <row r="168" spans="2:51" s="13" customFormat="1" ht="12">
      <c r="B168" s="201"/>
      <c r="C168" s="202"/>
      <c r="D168" s="203" t="s">
        <v>156</v>
      </c>
      <c r="E168" s="204" t="s">
        <v>1</v>
      </c>
      <c r="F168" s="205" t="s">
        <v>225</v>
      </c>
      <c r="G168" s="202"/>
      <c r="H168" s="206">
        <v>3.6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156</v>
      </c>
      <c r="AU168" s="212" t="s">
        <v>154</v>
      </c>
      <c r="AV168" s="13" t="s">
        <v>154</v>
      </c>
      <c r="AW168" s="13" t="s">
        <v>4</v>
      </c>
      <c r="AX168" s="13" t="s">
        <v>76</v>
      </c>
      <c r="AY168" s="212" t="s">
        <v>146</v>
      </c>
    </row>
    <row r="169" spans="2:63" s="12" customFormat="1" ht="22.9" customHeight="1">
      <c r="B169" s="171"/>
      <c r="C169" s="172"/>
      <c r="D169" s="173" t="s">
        <v>75</v>
      </c>
      <c r="E169" s="185" t="s">
        <v>196</v>
      </c>
      <c r="F169" s="185" t="s">
        <v>226</v>
      </c>
      <c r="G169" s="172"/>
      <c r="H169" s="172"/>
      <c r="I169" s="262"/>
      <c r="J169" s="186">
        <f>BK169</f>
        <v>51378.399999999994</v>
      </c>
      <c r="K169" s="172"/>
      <c r="L169" s="177"/>
      <c r="M169" s="178"/>
      <c r="N169" s="179"/>
      <c r="O169" s="179"/>
      <c r="P169" s="180">
        <f>SUM(P170:P212)</f>
        <v>0</v>
      </c>
      <c r="Q169" s="179"/>
      <c r="R169" s="180">
        <f>SUM(R170:R212)</f>
        <v>0.006480399999999999</v>
      </c>
      <c r="S169" s="179"/>
      <c r="T169" s="181">
        <f>SUM(T170:T212)</f>
        <v>27.098756</v>
      </c>
      <c r="AR169" s="182" t="s">
        <v>84</v>
      </c>
      <c r="AT169" s="183" t="s">
        <v>75</v>
      </c>
      <c r="AU169" s="183" t="s">
        <v>84</v>
      </c>
      <c r="AY169" s="182" t="s">
        <v>146</v>
      </c>
      <c r="BK169" s="184">
        <f>SUM(BK170:BK212)</f>
        <v>51378.399999999994</v>
      </c>
    </row>
    <row r="170" spans="1:65" s="2" customFormat="1" ht="21.75" customHeight="1">
      <c r="A170" s="34"/>
      <c r="B170" s="35"/>
      <c r="C170" s="187" t="s">
        <v>8</v>
      </c>
      <c r="D170" s="187" t="s">
        <v>149</v>
      </c>
      <c r="E170" s="188" t="s">
        <v>227</v>
      </c>
      <c r="F170" s="189" t="s">
        <v>228</v>
      </c>
      <c r="G170" s="190" t="s">
        <v>166</v>
      </c>
      <c r="H170" s="191">
        <v>38.12</v>
      </c>
      <c r="I170" s="192">
        <v>35</v>
      </c>
      <c r="J170" s="193">
        <f>ROUND(I170*H170,1)</f>
        <v>1334.2</v>
      </c>
      <c r="K170" s="194"/>
      <c r="L170" s="39"/>
      <c r="M170" s="195" t="s">
        <v>1</v>
      </c>
      <c r="N170" s="196" t="s">
        <v>42</v>
      </c>
      <c r="O170" s="71"/>
      <c r="P170" s="197">
        <f>O170*H170</f>
        <v>0</v>
      </c>
      <c r="Q170" s="197">
        <v>0.00013</v>
      </c>
      <c r="R170" s="197">
        <f>Q170*H170</f>
        <v>0.004955599999999999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153</v>
      </c>
      <c r="AT170" s="199" t="s">
        <v>149</v>
      </c>
      <c r="AU170" s="199" t="s">
        <v>154</v>
      </c>
      <c r="AY170" s="17" t="s">
        <v>146</v>
      </c>
      <c r="BE170" s="200">
        <f>IF(N170="základní",J170,0)</f>
        <v>0</v>
      </c>
      <c r="BF170" s="200">
        <f>IF(N170="snížená",J170,0)</f>
        <v>1334.2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154</v>
      </c>
      <c r="BK170" s="200">
        <f>ROUND(I170*H170,1)</f>
        <v>1334.2</v>
      </c>
      <c r="BL170" s="17" t="s">
        <v>153</v>
      </c>
      <c r="BM170" s="199" t="s">
        <v>229</v>
      </c>
    </row>
    <row r="171" spans="1:65" s="2" customFormat="1" ht="16.5" customHeight="1">
      <c r="A171" s="34"/>
      <c r="B171" s="35"/>
      <c r="C171" s="187" t="s">
        <v>230</v>
      </c>
      <c r="D171" s="187" t="s">
        <v>149</v>
      </c>
      <c r="E171" s="188" t="s">
        <v>231</v>
      </c>
      <c r="F171" s="189" t="s">
        <v>232</v>
      </c>
      <c r="G171" s="190" t="s">
        <v>166</v>
      </c>
      <c r="H171" s="191">
        <v>38.12</v>
      </c>
      <c r="I171" s="192">
        <v>50</v>
      </c>
      <c r="J171" s="193">
        <f>ROUND(I171*H171,1)</f>
        <v>1906</v>
      </c>
      <c r="K171" s="194"/>
      <c r="L171" s="39"/>
      <c r="M171" s="195" t="s">
        <v>1</v>
      </c>
      <c r="N171" s="196" t="s">
        <v>42</v>
      </c>
      <c r="O171" s="71"/>
      <c r="P171" s="197">
        <f>O171*H171</f>
        <v>0</v>
      </c>
      <c r="Q171" s="197">
        <v>4E-05</v>
      </c>
      <c r="R171" s="197">
        <f>Q171*H171</f>
        <v>0.0015248</v>
      </c>
      <c r="S171" s="197">
        <v>0</v>
      </c>
      <c r="T171" s="19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153</v>
      </c>
      <c r="AT171" s="199" t="s">
        <v>149</v>
      </c>
      <c r="AU171" s="199" t="s">
        <v>154</v>
      </c>
      <c r="AY171" s="17" t="s">
        <v>146</v>
      </c>
      <c r="BE171" s="200">
        <f>IF(N171="základní",J171,0)</f>
        <v>0</v>
      </c>
      <c r="BF171" s="200">
        <f>IF(N171="snížená",J171,0)</f>
        <v>1906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154</v>
      </c>
      <c r="BK171" s="200">
        <f>ROUND(I171*H171,1)</f>
        <v>1906</v>
      </c>
      <c r="BL171" s="17" t="s">
        <v>153</v>
      </c>
      <c r="BM171" s="199" t="s">
        <v>233</v>
      </c>
    </row>
    <row r="172" spans="2:51" s="13" customFormat="1" ht="12">
      <c r="B172" s="201"/>
      <c r="C172" s="202"/>
      <c r="D172" s="203" t="s">
        <v>156</v>
      </c>
      <c r="E172" s="204" t="s">
        <v>1</v>
      </c>
      <c r="F172" s="205" t="s">
        <v>234</v>
      </c>
      <c r="G172" s="202"/>
      <c r="H172" s="206">
        <v>38.12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156</v>
      </c>
      <c r="AU172" s="212" t="s">
        <v>154</v>
      </c>
      <c r="AV172" s="13" t="s">
        <v>154</v>
      </c>
      <c r="AW172" s="13" t="s">
        <v>32</v>
      </c>
      <c r="AX172" s="13" t="s">
        <v>84</v>
      </c>
      <c r="AY172" s="212" t="s">
        <v>146</v>
      </c>
    </row>
    <row r="173" spans="1:65" s="2" customFormat="1" ht="16.5" customHeight="1">
      <c r="A173" s="34"/>
      <c r="B173" s="35"/>
      <c r="C173" s="187" t="s">
        <v>235</v>
      </c>
      <c r="D173" s="187" t="s">
        <v>149</v>
      </c>
      <c r="E173" s="188" t="s">
        <v>236</v>
      </c>
      <c r="F173" s="189" t="s">
        <v>237</v>
      </c>
      <c r="G173" s="190" t="s">
        <v>166</v>
      </c>
      <c r="H173" s="191">
        <v>1.658</v>
      </c>
      <c r="I173" s="192">
        <v>180</v>
      </c>
      <c r="J173" s="193">
        <f>ROUND(I173*H173,1)</f>
        <v>298.4</v>
      </c>
      <c r="K173" s="194"/>
      <c r="L173" s="39"/>
      <c r="M173" s="195" t="s">
        <v>1</v>
      </c>
      <c r="N173" s="196" t="s">
        <v>42</v>
      </c>
      <c r="O173" s="71"/>
      <c r="P173" s="197">
        <f>O173*H173</f>
        <v>0</v>
      </c>
      <c r="Q173" s="197">
        <v>0</v>
      </c>
      <c r="R173" s="197">
        <f>Q173*H173</f>
        <v>0</v>
      </c>
      <c r="S173" s="197">
        <v>0.131</v>
      </c>
      <c r="T173" s="198">
        <f>S173*H173</f>
        <v>0.217198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153</v>
      </c>
      <c r="AT173" s="199" t="s">
        <v>149</v>
      </c>
      <c r="AU173" s="199" t="s">
        <v>154</v>
      </c>
      <c r="AY173" s="17" t="s">
        <v>146</v>
      </c>
      <c r="BE173" s="200">
        <f>IF(N173="základní",J173,0)</f>
        <v>0</v>
      </c>
      <c r="BF173" s="200">
        <f>IF(N173="snížená",J173,0)</f>
        <v>298.4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154</v>
      </c>
      <c r="BK173" s="200">
        <f>ROUND(I173*H173,1)</f>
        <v>298.4</v>
      </c>
      <c r="BL173" s="17" t="s">
        <v>153</v>
      </c>
      <c r="BM173" s="199" t="s">
        <v>238</v>
      </c>
    </row>
    <row r="174" spans="2:51" s="13" customFormat="1" ht="12">
      <c r="B174" s="201"/>
      <c r="C174" s="202"/>
      <c r="D174" s="203" t="s">
        <v>156</v>
      </c>
      <c r="E174" s="204" t="s">
        <v>1</v>
      </c>
      <c r="F174" s="205" t="s">
        <v>239</v>
      </c>
      <c r="G174" s="202"/>
      <c r="H174" s="206">
        <v>1.658</v>
      </c>
      <c r="I174" s="207"/>
      <c r="J174" s="202"/>
      <c r="K174" s="202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156</v>
      </c>
      <c r="AU174" s="212" t="s">
        <v>154</v>
      </c>
      <c r="AV174" s="13" t="s">
        <v>154</v>
      </c>
      <c r="AW174" s="13" t="s">
        <v>32</v>
      </c>
      <c r="AX174" s="13" t="s">
        <v>76</v>
      </c>
      <c r="AY174" s="212" t="s">
        <v>146</v>
      </c>
    </row>
    <row r="175" spans="1:65" s="2" customFormat="1" ht="16.5" customHeight="1">
      <c r="A175" s="34"/>
      <c r="B175" s="35"/>
      <c r="C175" s="187" t="s">
        <v>240</v>
      </c>
      <c r="D175" s="187" t="s">
        <v>149</v>
      </c>
      <c r="E175" s="188" t="s">
        <v>241</v>
      </c>
      <c r="F175" s="189" t="s">
        <v>242</v>
      </c>
      <c r="G175" s="190" t="s">
        <v>243</v>
      </c>
      <c r="H175" s="191">
        <v>0.735</v>
      </c>
      <c r="I175" s="192">
        <v>1500</v>
      </c>
      <c r="J175" s="193">
        <f>ROUND(I175*H175,1)</f>
        <v>1102.5</v>
      </c>
      <c r="K175" s="194"/>
      <c r="L175" s="39"/>
      <c r="M175" s="195" t="s">
        <v>1</v>
      </c>
      <c r="N175" s="196" t="s">
        <v>42</v>
      </c>
      <c r="O175" s="71"/>
      <c r="P175" s="197">
        <f>O175*H175</f>
        <v>0</v>
      </c>
      <c r="Q175" s="197">
        <v>0</v>
      </c>
      <c r="R175" s="197">
        <f>Q175*H175</f>
        <v>0</v>
      </c>
      <c r="S175" s="197">
        <v>1.95</v>
      </c>
      <c r="T175" s="198">
        <f>S175*H175</f>
        <v>1.43325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153</v>
      </c>
      <c r="AT175" s="199" t="s">
        <v>149</v>
      </c>
      <c r="AU175" s="199" t="s">
        <v>154</v>
      </c>
      <c r="AY175" s="17" t="s">
        <v>146</v>
      </c>
      <c r="BE175" s="200">
        <f>IF(N175="základní",J175,0)</f>
        <v>0</v>
      </c>
      <c r="BF175" s="200">
        <f>IF(N175="snížená",J175,0)</f>
        <v>1102.5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154</v>
      </c>
      <c r="BK175" s="200">
        <f>ROUND(I175*H175,1)</f>
        <v>1102.5</v>
      </c>
      <c r="BL175" s="17" t="s">
        <v>153</v>
      </c>
      <c r="BM175" s="199" t="s">
        <v>244</v>
      </c>
    </row>
    <row r="176" spans="2:51" s="13" customFormat="1" ht="12">
      <c r="B176" s="201"/>
      <c r="C176" s="202"/>
      <c r="D176" s="203" t="s">
        <v>156</v>
      </c>
      <c r="E176" s="204" t="s">
        <v>1</v>
      </c>
      <c r="F176" s="205" t="s">
        <v>245</v>
      </c>
      <c r="G176" s="202"/>
      <c r="H176" s="206">
        <v>0.735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156</v>
      </c>
      <c r="AU176" s="212" t="s">
        <v>154</v>
      </c>
      <c r="AV176" s="13" t="s">
        <v>154</v>
      </c>
      <c r="AW176" s="13" t="s">
        <v>32</v>
      </c>
      <c r="AX176" s="13" t="s">
        <v>84</v>
      </c>
      <c r="AY176" s="212" t="s">
        <v>146</v>
      </c>
    </row>
    <row r="177" spans="1:65" s="2" customFormat="1" ht="21.75" customHeight="1">
      <c r="A177" s="34"/>
      <c r="B177" s="35"/>
      <c r="C177" s="187" t="s">
        <v>246</v>
      </c>
      <c r="D177" s="187" t="s">
        <v>149</v>
      </c>
      <c r="E177" s="188" t="s">
        <v>247</v>
      </c>
      <c r="F177" s="189" t="s">
        <v>248</v>
      </c>
      <c r="G177" s="190" t="s">
        <v>243</v>
      </c>
      <c r="H177" s="191">
        <v>4.574</v>
      </c>
      <c r="I177" s="192">
        <v>2500</v>
      </c>
      <c r="J177" s="193">
        <f>ROUND(I177*H177,1)</f>
        <v>11435</v>
      </c>
      <c r="K177" s="194"/>
      <c r="L177" s="39"/>
      <c r="M177" s="195" t="s">
        <v>1</v>
      </c>
      <c r="N177" s="196" t="s">
        <v>42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2.2</v>
      </c>
      <c r="T177" s="198">
        <f>S177*H177</f>
        <v>10.062800000000001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153</v>
      </c>
      <c r="AT177" s="199" t="s">
        <v>149</v>
      </c>
      <c r="AU177" s="199" t="s">
        <v>154</v>
      </c>
      <c r="AY177" s="17" t="s">
        <v>146</v>
      </c>
      <c r="BE177" s="200">
        <f>IF(N177="základní",J177,0)</f>
        <v>0</v>
      </c>
      <c r="BF177" s="200">
        <f>IF(N177="snížená",J177,0)</f>
        <v>11435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154</v>
      </c>
      <c r="BK177" s="200">
        <f>ROUND(I177*H177,1)</f>
        <v>11435</v>
      </c>
      <c r="BL177" s="17" t="s">
        <v>153</v>
      </c>
      <c r="BM177" s="199" t="s">
        <v>249</v>
      </c>
    </row>
    <row r="178" spans="1:47" s="2" customFormat="1" ht="39">
      <c r="A178" s="34"/>
      <c r="B178" s="35"/>
      <c r="C178" s="36"/>
      <c r="D178" s="203" t="s">
        <v>162</v>
      </c>
      <c r="E178" s="36"/>
      <c r="F178" s="213" t="s">
        <v>250</v>
      </c>
      <c r="G178" s="36"/>
      <c r="H178" s="36"/>
      <c r="I178" s="261"/>
      <c r="J178" s="36"/>
      <c r="K178" s="36"/>
      <c r="L178" s="39"/>
      <c r="M178" s="215"/>
      <c r="N178" s="216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162</v>
      </c>
      <c r="AU178" s="17" t="s">
        <v>154</v>
      </c>
    </row>
    <row r="179" spans="2:51" s="13" customFormat="1" ht="12">
      <c r="B179" s="201"/>
      <c r="C179" s="202"/>
      <c r="D179" s="203" t="s">
        <v>156</v>
      </c>
      <c r="E179" s="204" t="s">
        <v>1</v>
      </c>
      <c r="F179" s="205" t="s">
        <v>251</v>
      </c>
      <c r="G179" s="202"/>
      <c r="H179" s="206">
        <v>4.574</v>
      </c>
      <c r="I179" s="207"/>
      <c r="J179" s="202"/>
      <c r="K179" s="202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156</v>
      </c>
      <c r="AU179" s="212" t="s">
        <v>154</v>
      </c>
      <c r="AV179" s="13" t="s">
        <v>154</v>
      </c>
      <c r="AW179" s="13" t="s">
        <v>32</v>
      </c>
      <c r="AX179" s="13" t="s">
        <v>84</v>
      </c>
      <c r="AY179" s="212" t="s">
        <v>146</v>
      </c>
    </row>
    <row r="180" spans="1:65" s="2" customFormat="1" ht="16.5" customHeight="1">
      <c r="A180" s="34"/>
      <c r="B180" s="35"/>
      <c r="C180" s="187" t="s">
        <v>252</v>
      </c>
      <c r="D180" s="187" t="s">
        <v>149</v>
      </c>
      <c r="E180" s="188" t="s">
        <v>253</v>
      </c>
      <c r="F180" s="189" t="s">
        <v>254</v>
      </c>
      <c r="G180" s="190" t="s">
        <v>243</v>
      </c>
      <c r="H180" s="191">
        <v>4.574</v>
      </c>
      <c r="I180" s="192">
        <v>500</v>
      </c>
      <c r="J180" s="193">
        <f>ROUND(I180*H180,1)</f>
        <v>2287</v>
      </c>
      <c r="K180" s="194"/>
      <c r="L180" s="39"/>
      <c r="M180" s="195" t="s">
        <v>1</v>
      </c>
      <c r="N180" s="196" t="s">
        <v>42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0.044</v>
      </c>
      <c r="T180" s="198">
        <f>S180*H180</f>
        <v>0.201256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153</v>
      </c>
      <c r="AT180" s="199" t="s">
        <v>149</v>
      </c>
      <c r="AU180" s="199" t="s">
        <v>154</v>
      </c>
      <c r="AY180" s="17" t="s">
        <v>146</v>
      </c>
      <c r="BE180" s="200">
        <f>IF(N180="základní",J180,0)</f>
        <v>0</v>
      </c>
      <c r="BF180" s="200">
        <f>IF(N180="snížená",J180,0)</f>
        <v>2287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154</v>
      </c>
      <c r="BK180" s="200">
        <f>ROUND(I180*H180,1)</f>
        <v>2287</v>
      </c>
      <c r="BL180" s="17" t="s">
        <v>153</v>
      </c>
      <c r="BM180" s="199" t="s">
        <v>255</v>
      </c>
    </row>
    <row r="181" spans="1:65" s="2" customFormat="1" ht="16.5" customHeight="1">
      <c r="A181" s="34"/>
      <c r="B181" s="35"/>
      <c r="C181" s="187" t="s">
        <v>7</v>
      </c>
      <c r="D181" s="187" t="s">
        <v>149</v>
      </c>
      <c r="E181" s="188" t="s">
        <v>256</v>
      </c>
      <c r="F181" s="189" t="s">
        <v>257</v>
      </c>
      <c r="G181" s="190" t="s">
        <v>166</v>
      </c>
      <c r="H181" s="191">
        <v>12.65</v>
      </c>
      <c r="I181" s="192">
        <v>85</v>
      </c>
      <c r="J181" s="193">
        <f>ROUND(I181*H181,1)</f>
        <v>1075.3</v>
      </c>
      <c r="K181" s="194"/>
      <c r="L181" s="39"/>
      <c r="M181" s="195" t="s">
        <v>1</v>
      </c>
      <c r="N181" s="196" t="s">
        <v>42</v>
      </c>
      <c r="O181" s="71"/>
      <c r="P181" s="197">
        <f>O181*H181</f>
        <v>0</v>
      </c>
      <c r="Q181" s="197">
        <v>0</v>
      </c>
      <c r="R181" s="197">
        <f>Q181*H181</f>
        <v>0</v>
      </c>
      <c r="S181" s="197">
        <v>0.035</v>
      </c>
      <c r="T181" s="198">
        <f>S181*H181</f>
        <v>0.44275000000000003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153</v>
      </c>
      <c r="AT181" s="199" t="s">
        <v>149</v>
      </c>
      <c r="AU181" s="199" t="s">
        <v>154</v>
      </c>
      <c r="AY181" s="17" t="s">
        <v>146</v>
      </c>
      <c r="BE181" s="200">
        <f>IF(N181="základní",J181,0)</f>
        <v>0</v>
      </c>
      <c r="BF181" s="200">
        <f>IF(N181="snížená",J181,0)</f>
        <v>1075.3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154</v>
      </c>
      <c r="BK181" s="200">
        <f>ROUND(I181*H181,1)</f>
        <v>1075.3</v>
      </c>
      <c r="BL181" s="17" t="s">
        <v>153</v>
      </c>
      <c r="BM181" s="199" t="s">
        <v>258</v>
      </c>
    </row>
    <row r="182" spans="2:51" s="13" customFormat="1" ht="12">
      <c r="B182" s="201"/>
      <c r="C182" s="202"/>
      <c r="D182" s="203" t="s">
        <v>156</v>
      </c>
      <c r="E182" s="204" t="s">
        <v>1</v>
      </c>
      <c r="F182" s="205" t="s">
        <v>259</v>
      </c>
      <c r="G182" s="202"/>
      <c r="H182" s="206">
        <v>12.65</v>
      </c>
      <c r="I182" s="207"/>
      <c r="J182" s="202"/>
      <c r="K182" s="202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156</v>
      </c>
      <c r="AU182" s="212" t="s">
        <v>154</v>
      </c>
      <c r="AV182" s="13" t="s">
        <v>154</v>
      </c>
      <c r="AW182" s="13" t="s">
        <v>32</v>
      </c>
      <c r="AX182" s="13" t="s">
        <v>84</v>
      </c>
      <c r="AY182" s="212" t="s">
        <v>146</v>
      </c>
    </row>
    <row r="183" spans="1:65" s="2" customFormat="1" ht="16.5" customHeight="1">
      <c r="A183" s="34"/>
      <c r="B183" s="35"/>
      <c r="C183" s="187" t="s">
        <v>260</v>
      </c>
      <c r="D183" s="187" t="s">
        <v>149</v>
      </c>
      <c r="E183" s="188" t="s">
        <v>261</v>
      </c>
      <c r="F183" s="189" t="s">
        <v>262</v>
      </c>
      <c r="G183" s="190" t="s">
        <v>160</v>
      </c>
      <c r="H183" s="191">
        <v>38</v>
      </c>
      <c r="I183" s="192">
        <v>30</v>
      </c>
      <c r="J183" s="193">
        <f>ROUND(I183*H183,1)</f>
        <v>1140</v>
      </c>
      <c r="K183" s="194"/>
      <c r="L183" s="39"/>
      <c r="M183" s="195" t="s">
        <v>1</v>
      </c>
      <c r="N183" s="196" t="s">
        <v>42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0.009</v>
      </c>
      <c r="T183" s="198">
        <f>S183*H183</f>
        <v>0.34199999999999997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153</v>
      </c>
      <c r="AT183" s="199" t="s">
        <v>149</v>
      </c>
      <c r="AU183" s="199" t="s">
        <v>154</v>
      </c>
      <c r="AY183" s="17" t="s">
        <v>146</v>
      </c>
      <c r="BE183" s="200">
        <f>IF(N183="základní",J183,0)</f>
        <v>0</v>
      </c>
      <c r="BF183" s="200">
        <f>IF(N183="snížená",J183,0)</f>
        <v>1140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154</v>
      </c>
      <c r="BK183" s="200">
        <f>ROUND(I183*H183,1)</f>
        <v>1140</v>
      </c>
      <c r="BL183" s="17" t="s">
        <v>153</v>
      </c>
      <c r="BM183" s="199" t="s">
        <v>263</v>
      </c>
    </row>
    <row r="184" spans="2:51" s="13" customFormat="1" ht="12">
      <c r="B184" s="201"/>
      <c r="C184" s="202"/>
      <c r="D184" s="203" t="s">
        <v>156</v>
      </c>
      <c r="E184" s="204" t="s">
        <v>1</v>
      </c>
      <c r="F184" s="205" t="s">
        <v>264</v>
      </c>
      <c r="G184" s="202"/>
      <c r="H184" s="206">
        <v>38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156</v>
      </c>
      <c r="AU184" s="212" t="s">
        <v>154</v>
      </c>
      <c r="AV184" s="13" t="s">
        <v>154</v>
      </c>
      <c r="AW184" s="13" t="s">
        <v>32</v>
      </c>
      <c r="AX184" s="13" t="s">
        <v>84</v>
      </c>
      <c r="AY184" s="212" t="s">
        <v>146</v>
      </c>
    </row>
    <row r="185" spans="1:65" s="2" customFormat="1" ht="16.5" customHeight="1">
      <c r="A185" s="34"/>
      <c r="B185" s="35"/>
      <c r="C185" s="187" t="s">
        <v>265</v>
      </c>
      <c r="D185" s="187" t="s">
        <v>149</v>
      </c>
      <c r="E185" s="188" t="s">
        <v>266</v>
      </c>
      <c r="F185" s="189" t="s">
        <v>267</v>
      </c>
      <c r="G185" s="190" t="s">
        <v>243</v>
      </c>
      <c r="H185" s="191">
        <v>3.05</v>
      </c>
      <c r="I185" s="192">
        <v>450</v>
      </c>
      <c r="J185" s="193">
        <f>ROUND(I185*H185,1)</f>
        <v>1372.5</v>
      </c>
      <c r="K185" s="194"/>
      <c r="L185" s="39"/>
      <c r="M185" s="195" t="s">
        <v>1</v>
      </c>
      <c r="N185" s="196" t="s">
        <v>42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1.4</v>
      </c>
      <c r="T185" s="198">
        <f>S185*H185</f>
        <v>4.27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153</v>
      </c>
      <c r="AT185" s="199" t="s">
        <v>149</v>
      </c>
      <c r="AU185" s="199" t="s">
        <v>154</v>
      </c>
      <c r="AY185" s="17" t="s">
        <v>146</v>
      </c>
      <c r="BE185" s="200">
        <f>IF(N185="základní",J185,0)</f>
        <v>0</v>
      </c>
      <c r="BF185" s="200">
        <f>IF(N185="snížená",J185,0)</f>
        <v>1372.5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154</v>
      </c>
      <c r="BK185" s="200">
        <f>ROUND(I185*H185,1)</f>
        <v>1372.5</v>
      </c>
      <c r="BL185" s="17" t="s">
        <v>153</v>
      </c>
      <c r="BM185" s="199" t="s">
        <v>268</v>
      </c>
    </row>
    <row r="186" spans="1:47" s="2" customFormat="1" ht="78">
      <c r="A186" s="34"/>
      <c r="B186" s="35"/>
      <c r="C186" s="36"/>
      <c r="D186" s="203" t="s">
        <v>162</v>
      </c>
      <c r="E186" s="36"/>
      <c r="F186" s="213" t="s">
        <v>269</v>
      </c>
      <c r="G186" s="36"/>
      <c r="H186" s="36"/>
      <c r="I186" s="261"/>
      <c r="J186" s="36"/>
      <c r="K186" s="36"/>
      <c r="L186" s="39"/>
      <c r="M186" s="215"/>
      <c r="N186" s="216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162</v>
      </c>
      <c r="AU186" s="17" t="s">
        <v>154</v>
      </c>
    </row>
    <row r="187" spans="2:51" s="13" customFormat="1" ht="12">
      <c r="B187" s="201"/>
      <c r="C187" s="202"/>
      <c r="D187" s="203" t="s">
        <v>156</v>
      </c>
      <c r="E187" s="204" t="s">
        <v>1</v>
      </c>
      <c r="F187" s="205" t="s">
        <v>270</v>
      </c>
      <c r="G187" s="202"/>
      <c r="H187" s="206">
        <v>3.05</v>
      </c>
      <c r="I187" s="207"/>
      <c r="J187" s="202"/>
      <c r="K187" s="202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156</v>
      </c>
      <c r="AU187" s="212" t="s">
        <v>154</v>
      </c>
      <c r="AV187" s="13" t="s">
        <v>154</v>
      </c>
      <c r="AW187" s="13" t="s">
        <v>32</v>
      </c>
      <c r="AX187" s="13" t="s">
        <v>84</v>
      </c>
      <c r="AY187" s="212" t="s">
        <v>146</v>
      </c>
    </row>
    <row r="188" spans="1:65" s="2" customFormat="1" ht="16.5" customHeight="1">
      <c r="A188" s="34"/>
      <c r="B188" s="35"/>
      <c r="C188" s="187" t="s">
        <v>271</v>
      </c>
      <c r="D188" s="187" t="s">
        <v>149</v>
      </c>
      <c r="E188" s="188" t="s">
        <v>272</v>
      </c>
      <c r="F188" s="189" t="s">
        <v>273</v>
      </c>
      <c r="G188" s="190" t="s">
        <v>160</v>
      </c>
      <c r="H188" s="191">
        <v>20</v>
      </c>
      <c r="I188" s="192">
        <v>35</v>
      </c>
      <c r="J188" s="193">
        <f>ROUND(I188*H188,1)</f>
        <v>700</v>
      </c>
      <c r="K188" s="194"/>
      <c r="L188" s="39"/>
      <c r="M188" s="195" t="s">
        <v>1</v>
      </c>
      <c r="N188" s="196" t="s">
        <v>42</v>
      </c>
      <c r="O188" s="71"/>
      <c r="P188" s="197">
        <f>O188*H188</f>
        <v>0</v>
      </c>
      <c r="Q188" s="197">
        <v>0</v>
      </c>
      <c r="R188" s="197">
        <f>Q188*H188</f>
        <v>0</v>
      </c>
      <c r="S188" s="197">
        <v>0.007</v>
      </c>
      <c r="T188" s="198">
        <f>S188*H188</f>
        <v>0.14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153</v>
      </c>
      <c r="AT188" s="199" t="s">
        <v>149</v>
      </c>
      <c r="AU188" s="199" t="s">
        <v>154</v>
      </c>
      <c r="AY188" s="17" t="s">
        <v>146</v>
      </c>
      <c r="BE188" s="200">
        <f>IF(N188="základní",J188,0)</f>
        <v>0</v>
      </c>
      <c r="BF188" s="200">
        <f>IF(N188="snížená",J188,0)</f>
        <v>700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154</v>
      </c>
      <c r="BK188" s="200">
        <f>ROUND(I188*H188,1)</f>
        <v>700</v>
      </c>
      <c r="BL188" s="17" t="s">
        <v>153</v>
      </c>
      <c r="BM188" s="199" t="s">
        <v>274</v>
      </c>
    </row>
    <row r="189" spans="1:65" s="2" customFormat="1" ht="16.5" customHeight="1">
      <c r="A189" s="34"/>
      <c r="B189" s="35"/>
      <c r="C189" s="187" t="s">
        <v>275</v>
      </c>
      <c r="D189" s="187" t="s">
        <v>149</v>
      </c>
      <c r="E189" s="188" t="s">
        <v>276</v>
      </c>
      <c r="F189" s="189" t="s">
        <v>277</v>
      </c>
      <c r="G189" s="190" t="s">
        <v>160</v>
      </c>
      <c r="H189" s="191">
        <v>24</v>
      </c>
      <c r="I189" s="192">
        <v>30</v>
      </c>
      <c r="J189" s="193">
        <f>ROUND(I189*H189,1)</f>
        <v>720</v>
      </c>
      <c r="K189" s="194"/>
      <c r="L189" s="39"/>
      <c r="M189" s="195" t="s">
        <v>1</v>
      </c>
      <c r="N189" s="196" t="s">
        <v>42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0.0022</v>
      </c>
      <c r="T189" s="198">
        <f>S189*H189</f>
        <v>0.0528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153</v>
      </c>
      <c r="AT189" s="199" t="s">
        <v>149</v>
      </c>
      <c r="AU189" s="199" t="s">
        <v>154</v>
      </c>
      <c r="AY189" s="17" t="s">
        <v>146</v>
      </c>
      <c r="BE189" s="200">
        <f>IF(N189="základní",J189,0)</f>
        <v>0</v>
      </c>
      <c r="BF189" s="200">
        <f>IF(N189="snížená",J189,0)</f>
        <v>720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154</v>
      </c>
      <c r="BK189" s="200">
        <f>ROUND(I189*H189,1)</f>
        <v>720</v>
      </c>
      <c r="BL189" s="17" t="s">
        <v>153</v>
      </c>
      <c r="BM189" s="199" t="s">
        <v>278</v>
      </c>
    </row>
    <row r="190" spans="1:65" s="2" customFormat="1" ht="16.5" customHeight="1">
      <c r="A190" s="34"/>
      <c r="B190" s="35"/>
      <c r="C190" s="187" t="s">
        <v>279</v>
      </c>
      <c r="D190" s="187" t="s">
        <v>149</v>
      </c>
      <c r="E190" s="188" t="s">
        <v>280</v>
      </c>
      <c r="F190" s="189" t="s">
        <v>281</v>
      </c>
      <c r="G190" s="190" t="s">
        <v>152</v>
      </c>
      <c r="H190" s="191">
        <v>2</v>
      </c>
      <c r="I190" s="192">
        <v>250</v>
      </c>
      <c r="J190" s="193">
        <f>ROUND(I190*H190,1)</f>
        <v>500</v>
      </c>
      <c r="K190" s="194"/>
      <c r="L190" s="39"/>
      <c r="M190" s="195" t="s">
        <v>1</v>
      </c>
      <c r="N190" s="196" t="s">
        <v>42</v>
      </c>
      <c r="O190" s="71"/>
      <c r="P190" s="197">
        <f>O190*H190</f>
        <v>0</v>
      </c>
      <c r="Q190" s="197">
        <v>0</v>
      </c>
      <c r="R190" s="197">
        <f>Q190*H190</f>
        <v>0</v>
      </c>
      <c r="S190" s="197">
        <v>0.049</v>
      </c>
      <c r="T190" s="198">
        <f>S190*H190</f>
        <v>0.098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153</v>
      </c>
      <c r="AT190" s="199" t="s">
        <v>149</v>
      </c>
      <c r="AU190" s="199" t="s">
        <v>154</v>
      </c>
      <c r="AY190" s="17" t="s">
        <v>146</v>
      </c>
      <c r="BE190" s="200">
        <f>IF(N190="základní",J190,0)</f>
        <v>0</v>
      </c>
      <c r="BF190" s="200">
        <f>IF(N190="snížená",J190,0)</f>
        <v>500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154</v>
      </c>
      <c r="BK190" s="200">
        <f>ROUND(I190*H190,1)</f>
        <v>500</v>
      </c>
      <c r="BL190" s="17" t="s">
        <v>153</v>
      </c>
      <c r="BM190" s="199" t="s">
        <v>282</v>
      </c>
    </row>
    <row r="191" spans="2:51" s="13" customFormat="1" ht="12">
      <c r="B191" s="201"/>
      <c r="C191" s="202"/>
      <c r="D191" s="203" t="s">
        <v>156</v>
      </c>
      <c r="E191" s="204" t="s">
        <v>1</v>
      </c>
      <c r="F191" s="205" t="s">
        <v>283</v>
      </c>
      <c r="G191" s="202"/>
      <c r="H191" s="206">
        <v>2</v>
      </c>
      <c r="I191" s="207"/>
      <c r="J191" s="202"/>
      <c r="K191" s="202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156</v>
      </c>
      <c r="AU191" s="212" t="s">
        <v>154</v>
      </c>
      <c r="AV191" s="13" t="s">
        <v>154</v>
      </c>
      <c r="AW191" s="13" t="s">
        <v>32</v>
      </c>
      <c r="AX191" s="13" t="s">
        <v>84</v>
      </c>
      <c r="AY191" s="212" t="s">
        <v>146</v>
      </c>
    </row>
    <row r="192" spans="1:65" s="2" customFormat="1" ht="16.5" customHeight="1">
      <c r="A192" s="34"/>
      <c r="B192" s="35"/>
      <c r="C192" s="187" t="s">
        <v>284</v>
      </c>
      <c r="D192" s="187" t="s">
        <v>149</v>
      </c>
      <c r="E192" s="188" t="s">
        <v>285</v>
      </c>
      <c r="F192" s="189" t="s">
        <v>286</v>
      </c>
      <c r="G192" s="190" t="s">
        <v>152</v>
      </c>
      <c r="H192" s="191">
        <v>2</v>
      </c>
      <c r="I192" s="192">
        <v>250</v>
      </c>
      <c r="J192" s="193">
        <f>ROUND(I192*H192,1)</f>
        <v>500</v>
      </c>
      <c r="K192" s="194"/>
      <c r="L192" s="39"/>
      <c r="M192" s="195" t="s">
        <v>1</v>
      </c>
      <c r="N192" s="196" t="s">
        <v>42</v>
      </c>
      <c r="O192" s="71"/>
      <c r="P192" s="197">
        <f>O192*H192</f>
        <v>0</v>
      </c>
      <c r="Q192" s="197">
        <v>0</v>
      </c>
      <c r="R192" s="197">
        <f>Q192*H192</f>
        <v>0</v>
      </c>
      <c r="S192" s="197">
        <v>0.097</v>
      </c>
      <c r="T192" s="198">
        <f>S192*H192</f>
        <v>0.194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153</v>
      </c>
      <c r="AT192" s="199" t="s">
        <v>149</v>
      </c>
      <c r="AU192" s="199" t="s">
        <v>154</v>
      </c>
      <c r="AY192" s="17" t="s">
        <v>146</v>
      </c>
      <c r="BE192" s="200">
        <f>IF(N192="základní",J192,0)</f>
        <v>0</v>
      </c>
      <c r="BF192" s="200">
        <f>IF(N192="snížená",J192,0)</f>
        <v>500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154</v>
      </c>
      <c r="BK192" s="200">
        <f>ROUND(I192*H192,1)</f>
        <v>500</v>
      </c>
      <c r="BL192" s="17" t="s">
        <v>153</v>
      </c>
      <c r="BM192" s="199" t="s">
        <v>287</v>
      </c>
    </row>
    <row r="193" spans="2:51" s="13" customFormat="1" ht="12">
      <c r="B193" s="201"/>
      <c r="C193" s="202"/>
      <c r="D193" s="203" t="s">
        <v>156</v>
      </c>
      <c r="E193" s="204" t="s">
        <v>1</v>
      </c>
      <c r="F193" s="205" t="s">
        <v>288</v>
      </c>
      <c r="G193" s="202"/>
      <c r="H193" s="206">
        <v>2</v>
      </c>
      <c r="I193" s="207"/>
      <c r="J193" s="202"/>
      <c r="K193" s="202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156</v>
      </c>
      <c r="AU193" s="212" t="s">
        <v>154</v>
      </c>
      <c r="AV193" s="13" t="s">
        <v>154</v>
      </c>
      <c r="AW193" s="13" t="s">
        <v>32</v>
      </c>
      <c r="AX193" s="13" t="s">
        <v>84</v>
      </c>
      <c r="AY193" s="212" t="s">
        <v>146</v>
      </c>
    </row>
    <row r="194" spans="1:65" s="2" customFormat="1" ht="16.5" customHeight="1">
      <c r="A194" s="34"/>
      <c r="B194" s="35"/>
      <c r="C194" s="187" t="s">
        <v>289</v>
      </c>
      <c r="D194" s="187" t="s">
        <v>149</v>
      </c>
      <c r="E194" s="188" t="s">
        <v>290</v>
      </c>
      <c r="F194" s="189" t="s">
        <v>291</v>
      </c>
      <c r="G194" s="190" t="s">
        <v>152</v>
      </c>
      <c r="H194" s="191">
        <v>1</v>
      </c>
      <c r="I194" s="192">
        <v>300</v>
      </c>
      <c r="J194" s="193">
        <f>ROUND(I194*H194,1)</f>
        <v>300</v>
      </c>
      <c r="K194" s="194"/>
      <c r="L194" s="39"/>
      <c r="M194" s="195" t="s">
        <v>1</v>
      </c>
      <c r="N194" s="196" t="s">
        <v>42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0.154</v>
      </c>
      <c r="T194" s="198">
        <f>S194*H194</f>
        <v>0.154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153</v>
      </c>
      <c r="AT194" s="199" t="s">
        <v>149</v>
      </c>
      <c r="AU194" s="199" t="s">
        <v>154</v>
      </c>
      <c r="AY194" s="17" t="s">
        <v>146</v>
      </c>
      <c r="BE194" s="200">
        <f>IF(N194="základní",J194,0)</f>
        <v>0</v>
      </c>
      <c r="BF194" s="200">
        <f>IF(N194="snížená",J194,0)</f>
        <v>300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154</v>
      </c>
      <c r="BK194" s="200">
        <f>ROUND(I194*H194,1)</f>
        <v>300</v>
      </c>
      <c r="BL194" s="17" t="s">
        <v>153</v>
      </c>
      <c r="BM194" s="199" t="s">
        <v>292</v>
      </c>
    </row>
    <row r="195" spans="2:51" s="13" customFormat="1" ht="12">
      <c r="B195" s="201"/>
      <c r="C195" s="202"/>
      <c r="D195" s="203" t="s">
        <v>156</v>
      </c>
      <c r="E195" s="204" t="s">
        <v>1</v>
      </c>
      <c r="F195" s="205" t="s">
        <v>293</v>
      </c>
      <c r="G195" s="202"/>
      <c r="H195" s="206">
        <v>1</v>
      </c>
      <c r="I195" s="207"/>
      <c r="J195" s="202"/>
      <c r="K195" s="202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156</v>
      </c>
      <c r="AU195" s="212" t="s">
        <v>154</v>
      </c>
      <c r="AV195" s="13" t="s">
        <v>154</v>
      </c>
      <c r="AW195" s="13" t="s">
        <v>32</v>
      </c>
      <c r="AX195" s="13" t="s">
        <v>76</v>
      </c>
      <c r="AY195" s="212" t="s">
        <v>146</v>
      </c>
    </row>
    <row r="196" spans="1:65" s="2" customFormat="1" ht="16.5" customHeight="1">
      <c r="A196" s="34"/>
      <c r="B196" s="35"/>
      <c r="C196" s="187" t="s">
        <v>294</v>
      </c>
      <c r="D196" s="187" t="s">
        <v>149</v>
      </c>
      <c r="E196" s="188" t="s">
        <v>295</v>
      </c>
      <c r="F196" s="189" t="s">
        <v>296</v>
      </c>
      <c r="G196" s="190" t="s">
        <v>160</v>
      </c>
      <c r="H196" s="191">
        <v>170</v>
      </c>
      <c r="I196" s="192">
        <v>30</v>
      </c>
      <c r="J196" s="193">
        <f>ROUND(I196*H196,1)</f>
        <v>5100</v>
      </c>
      <c r="K196" s="194"/>
      <c r="L196" s="39"/>
      <c r="M196" s="195" t="s">
        <v>1</v>
      </c>
      <c r="N196" s="196" t="s">
        <v>42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0.001</v>
      </c>
      <c r="T196" s="198">
        <f>S196*H196</f>
        <v>0.17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153</v>
      </c>
      <c r="AT196" s="199" t="s">
        <v>149</v>
      </c>
      <c r="AU196" s="199" t="s">
        <v>154</v>
      </c>
      <c r="AY196" s="17" t="s">
        <v>146</v>
      </c>
      <c r="BE196" s="200">
        <f>IF(N196="základní",J196,0)</f>
        <v>0</v>
      </c>
      <c r="BF196" s="200">
        <f>IF(N196="snížená",J196,0)</f>
        <v>5100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154</v>
      </c>
      <c r="BK196" s="200">
        <f>ROUND(I196*H196,1)</f>
        <v>5100</v>
      </c>
      <c r="BL196" s="17" t="s">
        <v>153</v>
      </c>
      <c r="BM196" s="199" t="s">
        <v>297</v>
      </c>
    </row>
    <row r="197" spans="1:65" s="2" customFormat="1" ht="21.75" customHeight="1">
      <c r="A197" s="34"/>
      <c r="B197" s="35"/>
      <c r="C197" s="187" t="s">
        <v>298</v>
      </c>
      <c r="D197" s="187" t="s">
        <v>149</v>
      </c>
      <c r="E197" s="188" t="s">
        <v>299</v>
      </c>
      <c r="F197" s="189" t="s">
        <v>300</v>
      </c>
      <c r="G197" s="190" t="s">
        <v>160</v>
      </c>
      <c r="H197" s="191">
        <v>12</v>
      </c>
      <c r="I197" s="192">
        <v>85</v>
      </c>
      <c r="J197" s="193">
        <f>ROUND(I197*H197,1)</f>
        <v>1020</v>
      </c>
      <c r="K197" s="194"/>
      <c r="L197" s="39"/>
      <c r="M197" s="195" t="s">
        <v>1</v>
      </c>
      <c r="N197" s="196" t="s">
        <v>42</v>
      </c>
      <c r="O197" s="71"/>
      <c r="P197" s="197">
        <f>O197*H197</f>
        <v>0</v>
      </c>
      <c r="Q197" s="197">
        <v>0</v>
      </c>
      <c r="R197" s="197">
        <f>Q197*H197</f>
        <v>0</v>
      </c>
      <c r="S197" s="197">
        <v>0.002</v>
      </c>
      <c r="T197" s="198">
        <f>S197*H197</f>
        <v>0.024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153</v>
      </c>
      <c r="AT197" s="199" t="s">
        <v>149</v>
      </c>
      <c r="AU197" s="199" t="s">
        <v>154</v>
      </c>
      <c r="AY197" s="17" t="s">
        <v>146</v>
      </c>
      <c r="BE197" s="200">
        <f>IF(N197="základní",J197,0)</f>
        <v>0</v>
      </c>
      <c r="BF197" s="200">
        <f>IF(N197="snížená",J197,0)</f>
        <v>1020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154</v>
      </c>
      <c r="BK197" s="200">
        <f>ROUND(I197*H197,1)</f>
        <v>1020</v>
      </c>
      <c r="BL197" s="17" t="s">
        <v>153</v>
      </c>
      <c r="BM197" s="199" t="s">
        <v>301</v>
      </c>
    </row>
    <row r="198" spans="1:65" s="2" customFormat="1" ht="16.5" customHeight="1">
      <c r="A198" s="34"/>
      <c r="B198" s="35"/>
      <c r="C198" s="187" t="s">
        <v>302</v>
      </c>
      <c r="D198" s="187" t="s">
        <v>149</v>
      </c>
      <c r="E198" s="188" t="s">
        <v>303</v>
      </c>
      <c r="F198" s="189" t="s">
        <v>304</v>
      </c>
      <c r="G198" s="190" t="s">
        <v>160</v>
      </c>
      <c r="H198" s="191">
        <v>28</v>
      </c>
      <c r="I198" s="192">
        <v>120</v>
      </c>
      <c r="J198" s="193">
        <f>ROUND(I198*H198,1)</f>
        <v>3360</v>
      </c>
      <c r="K198" s="194"/>
      <c r="L198" s="39"/>
      <c r="M198" s="195" t="s">
        <v>1</v>
      </c>
      <c r="N198" s="196" t="s">
        <v>42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153</v>
      </c>
      <c r="AT198" s="199" t="s">
        <v>149</v>
      </c>
      <c r="AU198" s="199" t="s">
        <v>154</v>
      </c>
      <c r="AY198" s="17" t="s">
        <v>146</v>
      </c>
      <c r="BE198" s="200">
        <f>IF(N198="základní",J198,0)</f>
        <v>0</v>
      </c>
      <c r="BF198" s="200">
        <f>IF(N198="snížená",J198,0)</f>
        <v>3360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154</v>
      </c>
      <c r="BK198" s="200">
        <f>ROUND(I198*H198,1)</f>
        <v>3360</v>
      </c>
      <c r="BL198" s="17" t="s">
        <v>153</v>
      </c>
      <c r="BM198" s="199" t="s">
        <v>305</v>
      </c>
    </row>
    <row r="199" spans="2:51" s="13" customFormat="1" ht="12">
      <c r="B199" s="201"/>
      <c r="C199" s="202"/>
      <c r="D199" s="203" t="s">
        <v>156</v>
      </c>
      <c r="E199" s="204" t="s">
        <v>1</v>
      </c>
      <c r="F199" s="205" t="s">
        <v>306</v>
      </c>
      <c r="G199" s="202"/>
      <c r="H199" s="206">
        <v>28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156</v>
      </c>
      <c r="AU199" s="212" t="s">
        <v>154</v>
      </c>
      <c r="AV199" s="13" t="s">
        <v>154</v>
      </c>
      <c r="AW199" s="13" t="s">
        <v>32</v>
      </c>
      <c r="AX199" s="13" t="s">
        <v>84</v>
      </c>
      <c r="AY199" s="212" t="s">
        <v>146</v>
      </c>
    </row>
    <row r="200" spans="1:65" s="2" customFormat="1" ht="16.5" customHeight="1">
      <c r="A200" s="34"/>
      <c r="B200" s="35"/>
      <c r="C200" s="187" t="s">
        <v>307</v>
      </c>
      <c r="D200" s="187" t="s">
        <v>149</v>
      </c>
      <c r="E200" s="188" t="s">
        <v>308</v>
      </c>
      <c r="F200" s="189" t="s">
        <v>309</v>
      </c>
      <c r="G200" s="190" t="s">
        <v>166</v>
      </c>
      <c r="H200" s="191">
        <v>38.12</v>
      </c>
      <c r="I200" s="192">
        <v>25</v>
      </c>
      <c r="J200" s="193">
        <f>ROUND(I200*H200,1)</f>
        <v>953</v>
      </c>
      <c r="K200" s="194"/>
      <c r="L200" s="39"/>
      <c r="M200" s="195" t="s">
        <v>1</v>
      </c>
      <c r="N200" s="196" t="s">
        <v>42</v>
      </c>
      <c r="O200" s="71"/>
      <c r="P200" s="197">
        <f>O200*H200</f>
        <v>0</v>
      </c>
      <c r="Q200" s="197">
        <v>0</v>
      </c>
      <c r="R200" s="197">
        <f>Q200*H200</f>
        <v>0</v>
      </c>
      <c r="S200" s="197">
        <v>0.02</v>
      </c>
      <c r="T200" s="198">
        <f>S200*H200</f>
        <v>0.7624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153</v>
      </c>
      <c r="AT200" s="199" t="s">
        <v>149</v>
      </c>
      <c r="AU200" s="199" t="s">
        <v>154</v>
      </c>
      <c r="AY200" s="17" t="s">
        <v>146</v>
      </c>
      <c r="BE200" s="200">
        <f>IF(N200="základní",J200,0)</f>
        <v>0</v>
      </c>
      <c r="BF200" s="200">
        <f>IF(N200="snížená",J200,0)</f>
        <v>953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7" t="s">
        <v>154</v>
      </c>
      <c r="BK200" s="200">
        <f>ROUND(I200*H200,1)</f>
        <v>953</v>
      </c>
      <c r="BL200" s="17" t="s">
        <v>153</v>
      </c>
      <c r="BM200" s="199" t="s">
        <v>310</v>
      </c>
    </row>
    <row r="201" spans="2:51" s="13" customFormat="1" ht="12">
      <c r="B201" s="201"/>
      <c r="C201" s="202"/>
      <c r="D201" s="203" t="s">
        <v>156</v>
      </c>
      <c r="E201" s="204" t="s">
        <v>1</v>
      </c>
      <c r="F201" s="205" t="s">
        <v>234</v>
      </c>
      <c r="G201" s="202"/>
      <c r="H201" s="206">
        <v>38.12</v>
      </c>
      <c r="I201" s="207"/>
      <c r="J201" s="202"/>
      <c r="K201" s="202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156</v>
      </c>
      <c r="AU201" s="212" t="s">
        <v>154</v>
      </c>
      <c r="AV201" s="13" t="s">
        <v>154</v>
      </c>
      <c r="AW201" s="13" t="s">
        <v>32</v>
      </c>
      <c r="AX201" s="13" t="s">
        <v>84</v>
      </c>
      <c r="AY201" s="212" t="s">
        <v>146</v>
      </c>
    </row>
    <row r="202" spans="1:65" s="2" customFormat="1" ht="16.5" customHeight="1">
      <c r="A202" s="34"/>
      <c r="B202" s="35"/>
      <c r="C202" s="187" t="s">
        <v>311</v>
      </c>
      <c r="D202" s="187" t="s">
        <v>149</v>
      </c>
      <c r="E202" s="188" t="s">
        <v>312</v>
      </c>
      <c r="F202" s="189" t="s">
        <v>313</v>
      </c>
      <c r="G202" s="190" t="s">
        <v>166</v>
      </c>
      <c r="H202" s="191">
        <v>124.599</v>
      </c>
      <c r="I202" s="192">
        <v>65</v>
      </c>
      <c r="J202" s="193">
        <f>ROUND(I202*H202,1)</f>
        <v>8098.9</v>
      </c>
      <c r="K202" s="194"/>
      <c r="L202" s="39"/>
      <c r="M202" s="195" t="s">
        <v>1</v>
      </c>
      <c r="N202" s="196" t="s">
        <v>42</v>
      </c>
      <c r="O202" s="71"/>
      <c r="P202" s="197">
        <f>O202*H202</f>
        <v>0</v>
      </c>
      <c r="Q202" s="197">
        <v>0</v>
      </c>
      <c r="R202" s="197">
        <f>Q202*H202</f>
        <v>0</v>
      </c>
      <c r="S202" s="197">
        <v>0.046</v>
      </c>
      <c r="T202" s="198">
        <f>S202*H202</f>
        <v>5.731554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153</v>
      </c>
      <c r="AT202" s="199" t="s">
        <v>149</v>
      </c>
      <c r="AU202" s="199" t="s">
        <v>154</v>
      </c>
      <c r="AY202" s="17" t="s">
        <v>146</v>
      </c>
      <c r="BE202" s="200">
        <f>IF(N202="základní",J202,0)</f>
        <v>0</v>
      </c>
      <c r="BF202" s="200">
        <f>IF(N202="snížená",J202,0)</f>
        <v>8098.9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154</v>
      </c>
      <c r="BK202" s="200">
        <f>ROUND(I202*H202,1)</f>
        <v>8098.9</v>
      </c>
      <c r="BL202" s="17" t="s">
        <v>153</v>
      </c>
      <c r="BM202" s="199" t="s">
        <v>314</v>
      </c>
    </row>
    <row r="203" spans="2:51" s="13" customFormat="1" ht="12">
      <c r="B203" s="201"/>
      <c r="C203" s="202"/>
      <c r="D203" s="203" t="s">
        <v>156</v>
      </c>
      <c r="E203" s="204" t="s">
        <v>1</v>
      </c>
      <c r="F203" s="205" t="s">
        <v>315</v>
      </c>
      <c r="G203" s="202"/>
      <c r="H203" s="206">
        <v>22.861</v>
      </c>
      <c r="I203" s="207"/>
      <c r="J203" s="202"/>
      <c r="K203" s="202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156</v>
      </c>
      <c r="AU203" s="212" t="s">
        <v>154</v>
      </c>
      <c r="AV203" s="13" t="s">
        <v>154</v>
      </c>
      <c r="AW203" s="13" t="s">
        <v>32</v>
      </c>
      <c r="AX203" s="13" t="s">
        <v>76</v>
      </c>
      <c r="AY203" s="212" t="s">
        <v>146</v>
      </c>
    </row>
    <row r="204" spans="2:51" s="13" customFormat="1" ht="12">
      <c r="B204" s="201"/>
      <c r="C204" s="202"/>
      <c r="D204" s="203" t="s">
        <v>156</v>
      </c>
      <c r="E204" s="204" t="s">
        <v>1</v>
      </c>
      <c r="F204" s="205" t="s">
        <v>316</v>
      </c>
      <c r="G204" s="202"/>
      <c r="H204" s="206">
        <v>21.514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156</v>
      </c>
      <c r="AU204" s="212" t="s">
        <v>154</v>
      </c>
      <c r="AV204" s="13" t="s">
        <v>154</v>
      </c>
      <c r="AW204" s="13" t="s">
        <v>32</v>
      </c>
      <c r="AX204" s="13" t="s">
        <v>76</v>
      </c>
      <c r="AY204" s="212" t="s">
        <v>146</v>
      </c>
    </row>
    <row r="205" spans="2:51" s="13" customFormat="1" ht="12">
      <c r="B205" s="201"/>
      <c r="C205" s="202"/>
      <c r="D205" s="203" t="s">
        <v>156</v>
      </c>
      <c r="E205" s="204" t="s">
        <v>1</v>
      </c>
      <c r="F205" s="205" t="s">
        <v>317</v>
      </c>
      <c r="G205" s="202"/>
      <c r="H205" s="206">
        <v>27.269</v>
      </c>
      <c r="I205" s="207"/>
      <c r="J205" s="202"/>
      <c r="K205" s="202"/>
      <c r="L205" s="208"/>
      <c r="M205" s="209"/>
      <c r="N205" s="210"/>
      <c r="O205" s="210"/>
      <c r="P205" s="210"/>
      <c r="Q205" s="210"/>
      <c r="R205" s="210"/>
      <c r="S205" s="210"/>
      <c r="T205" s="211"/>
      <c r="AT205" s="212" t="s">
        <v>156</v>
      </c>
      <c r="AU205" s="212" t="s">
        <v>154</v>
      </c>
      <c r="AV205" s="13" t="s">
        <v>154</v>
      </c>
      <c r="AW205" s="13" t="s">
        <v>32</v>
      </c>
      <c r="AX205" s="13" t="s">
        <v>76</v>
      </c>
      <c r="AY205" s="212" t="s">
        <v>146</v>
      </c>
    </row>
    <row r="206" spans="2:51" s="13" customFormat="1" ht="12">
      <c r="B206" s="201"/>
      <c r="C206" s="202"/>
      <c r="D206" s="203" t="s">
        <v>156</v>
      </c>
      <c r="E206" s="204" t="s">
        <v>1</v>
      </c>
      <c r="F206" s="205" t="s">
        <v>318</v>
      </c>
      <c r="G206" s="202"/>
      <c r="H206" s="206">
        <v>52.955</v>
      </c>
      <c r="I206" s="207"/>
      <c r="J206" s="202"/>
      <c r="K206" s="202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156</v>
      </c>
      <c r="AU206" s="212" t="s">
        <v>154</v>
      </c>
      <c r="AV206" s="13" t="s">
        <v>154</v>
      </c>
      <c r="AW206" s="13" t="s">
        <v>32</v>
      </c>
      <c r="AX206" s="13" t="s">
        <v>76</v>
      </c>
      <c r="AY206" s="212" t="s">
        <v>146</v>
      </c>
    </row>
    <row r="207" spans="2:51" s="14" customFormat="1" ht="12">
      <c r="B207" s="217"/>
      <c r="C207" s="218"/>
      <c r="D207" s="203" t="s">
        <v>156</v>
      </c>
      <c r="E207" s="219" t="s">
        <v>1</v>
      </c>
      <c r="F207" s="220" t="s">
        <v>170</v>
      </c>
      <c r="G207" s="218"/>
      <c r="H207" s="221">
        <v>124.599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156</v>
      </c>
      <c r="AU207" s="227" t="s">
        <v>154</v>
      </c>
      <c r="AV207" s="14" t="s">
        <v>153</v>
      </c>
      <c r="AW207" s="14" t="s">
        <v>32</v>
      </c>
      <c r="AX207" s="14" t="s">
        <v>84</v>
      </c>
      <c r="AY207" s="227" t="s">
        <v>146</v>
      </c>
    </row>
    <row r="208" spans="1:65" s="2" customFormat="1" ht="16.5" customHeight="1">
      <c r="A208" s="34"/>
      <c r="B208" s="35"/>
      <c r="C208" s="187" t="s">
        <v>171</v>
      </c>
      <c r="D208" s="187" t="s">
        <v>149</v>
      </c>
      <c r="E208" s="188" t="s">
        <v>319</v>
      </c>
      <c r="F208" s="189" t="s">
        <v>320</v>
      </c>
      <c r="G208" s="190" t="s">
        <v>166</v>
      </c>
      <c r="H208" s="191">
        <v>124.59</v>
      </c>
      <c r="I208" s="192">
        <v>55</v>
      </c>
      <c r="J208" s="193">
        <f>ROUND(I208*H208,1)</f>
        <v>6852.5</v>
      </c>
      <c r="K208" s="194"/>
      <c r="L208" s="39"/>
      <c r="M208" s="195" t="s">
        <v>1</v>
      </c>
      <c r="N208" s="196" t="s">
        <v>42</v>
      </c>
      <c r="O208" s="71"/>
      <c r="P208" s="197">
        <f>O208*H208</f>
        <v>0</v>
      </c>
      <c r="Q208" s="197">
        <v>0</v>
      </c>
      <c r="R208" s="197">
        <f>Q208*H208</f>
        <v>0</v>
      </c>
      <c r="S208" s="197">
        <v>0.014</v>
      </c>
      <c r="T208" s="198">
        <f>S208*H208</f>
        <v>1.7442600000000001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153</v>
      </c>
      <c r="AT208" s="199" t="s">
        <v>149</v>
      </c>
      <c r="AU208" s="199" t="s">
        <v>154</v>
      </c>
      <c r="AY208" s="17" t="s">
        <v>146</v>
      </c>
      <c r="BE208" s="200">
        <f>IF(N208="základní",J208,0)</f>
        <v>0</v>
      </c>
      <c r="BF208" s="200">
        <f>IF(N208="snížená",J208,0)</f>
        <v>6852.5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154</v>
      </c>
      <c r="BK208" s="200">
        <f>ROUND(I208*H208,1)</f>
        <v>6852.5</v>
      </c>
      <c r="BL208" s="17" t="s">
        <v>153</v>
      </c>
      <c r="BM208" s="199" t="s">
        <v>321</v>
      </c>
    </row>
    <row r="209" spans="1:65" s="2" customFormat="1" ht="16.5" customHeight="1">
      <c r="A209" s="34"/>
      <c r="B209" s="35"/>
      <c r="C209" s="187" t="s">
        <v>322</v>
      </c>
      <c r="D209" s="187" t="s">
        <v>149</v>
      </c>
      <c r="E209" s="188" t="s">
        <v>323</v>
      </c>
      <c r="F209" s="189" t="s">
        <v>324</v>
      </c>
      <c r="G209" s="190" t="s">
        <v>166</v>
      </c>
      <c r="H209" s="191">
        <v>15.566</v>
      </c>
      <c r="I209" s="192">
        <v>85</v>
      </c>
      <c r="J209" s="193">
        <f>ROUND(I209*H209,1)</f>
        <v>1323.1</v>
      </c>
      <c r="K209" s="194"/>
      <c r="L209" s="39"/>
      <c r="M209" s="195" t="s">
        <v>1</v>
      </c>
      <c r="N209" s="196" t="s">
        <v>42</v>
      </c>
      <c r="O209" s="71"/>
      <c r="P209" s="197">
        <f>O209*H209</f>
        <v>0</v>
      </c>
      <c r="Q209" s="197">
        <v>0</v>
      </c>
      <c r="R209" s="197">
        <f>Q209*H209</f>
        <v>0</v>
      </c>
      <c r="S209" s="197">
        <v>0.068</v>
      </c>
      <c r="T209" s="198">
        <f>S209*H209</f>
        <v>1.058488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153</v>
      </c>
      <c r="AT209" s="199" t="s">
        <v>149</v>
      </c>
      <c r="AU209" s="199" t="s">
        <v>154</v>
      </c>
      <c r="AY209" s="17" t="s">
        <v>146</v>
      </c>
      <c r="BE209" s="200">
        <f>IF(N209="základní",J209,0)</f>
        <v>0</v>
      </c>
      <c r="BF209" s="200">
        <f>IF(N209="snížená",J209,0)</f>
        <v>1323.1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154</v>
      </c>
      <c r="BK209" s="200">
        <f>ROUND(I209*H209,1)</f>
        <v>1323.1</v>
      </c>
      <c r="BL209" s="17" t="s">
        <v>153</v>
      </c>
      <c r="BM209" s="199" t="s">
        <v>325</v>
      </c>
    </row>
    <row r="210" spans="2:51" s="13" customFormat="1" ht="12">
      <c r="B210" s="201"/>
      <c r="C210" s="202"/>
      <c r="D210" s="203" t="s">
        <v>156</v>
      </c>
      <c r="E210" s="204" t="s">
        <v>1</v>
      </c>
      <c r="F210" s="205" t="s">
        <v>326</v>
      </c>
      <c r="G210" s="202"/>
      <c r="H210" s="206">
        <v>12.406</v>
      </c>
      <c r="I210" s="207"/>
      <c r="J210" s="202"/>
      <c r="K210" s="202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156</v>
      </c>
      <c r="AU210" s="212" t="s">
        <v>154</v>
      </c>
      <c r="AV210" s="13" t="s">
        <v>154</v>
      </c>
      <c r="AW210" s="13" t="s">
        <v>32</v>
      </c>
      <c r="AX210" s="13" t="s">
        <v>76</v>
      </c>
      <c r="AY210" s="212" t="s">
        <v>146</v>
      </c>
    </row>
    <row r="211" spans="2:51" s="13" customFormat="1" ht="12">
      <c r="B211" s="201"/>
      <c r="C211" s="202"/>
      <c r="D211" s="203" t="s">
        <v>156</v>
      </c>
      <c r="E211" s="204" t="s">
        <v>1</v>
      </c>
      <c r="F211" s="205" t="s">
        <v>327</v>
      </c>
      <c r="G211" s="202"/>
      <c r="H211" s="206">
        <v>3.16</v>
      </c>
      <c r="I211" s="207"/>
      <c r="J211" s="202"/>
      <c r="K211" s="202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156</v>
      </c>
      <c r="AU211" s="212" t="s">
        <v>154</v>
      </c>
      <c r="AV211" s="13" t="s">
        <v>154</v>
      </c>
      <c r="AW211" s="13" t="s">
        <v>32</v>
      </c>
      <c r="AX211" s="13" t="s">
        <v>76</v>
      </c>
      <c r="AY211" s="212" t="s">
        <v>146</v>
      </c>
    </row>
    <row r="212" spans="2:51" s="14" customFormat="1" ht="12">
      <c r="B212" s="217"/>
      <c r="C212" s="218"/>
      <c r="D212" s="203" t="s">
        <v>156</v>
      </c>
      <c r="E212" s="219" t="s">
        <v>1</v>
      </c>
      <c r="F212" s="220" t="s">
        <v>170</v>
      </c>
      <c r="G212" s="218"/>
      <c r="H212" s="221">
        <v>15.566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156</v>
      </c>
      <c r="AU212" s="227" t="s">
        <v>154</v>
      </c>
      <c r="AV212" s="14" t="s">
        <v>153</v>
      </c>
      <c r="AW212" s="14" t="s">
        <v>32</v>
      </c>
      <c r="AX212" s="14" t="s">
        <v>84</v>
      </c>
      <c r="AY212" s="227" t="s">
        <v>146</v>
      </c>
    </row>
    <row r="213" spans="2:63" s="12" customFormat="1" ht="22.9" customHeight="1">
      <c r="B213" s="171"/>
      <c r="C213" s="172"/>
      <c r="D213" s="173" t="s">
        <v>75</v>
      </c>
      <c r="E213" s="185" t="s">
        <v>328</v>
      </c>
      <c r="F213" s="185" t="s">
        <v>329</v>
      </c>
      <c r="G213" s="172"/>
      <c r="H213" s="172"/>
      <c r="I213" s="262"/>
      <c r="J213" s="186">
        <f>BK213</f>
        <v>40697</v>
      </c>
      <c r="K213" s="172"/>
      <c r="L213" s="177"/>
      <c r="M213" s="178"/>
      <c r="N213" s="179"/>
      <c r="O213" s="179"/>
      <c r="P213" s="180">
        <f>SUM(P214:P219)</f>
        <v>0</v>
      </c>
      <c r="Q213" s="179"/>
      <c r="R213" s="180">
        <f>SUM(R214:R219)</f>
        <v>0</v>
      </c>
      <c r="S213" s="179"/>
      <c r="T213" s="181">
        <f>SUM(T214:T219)</f>
        <v>0</v>
      </c>
      <c r="AR213" s="182" t="s">
        <v>84</v>
      </c>
      <c r="AT213" s="183" t="s">
        <v>75</v>
      </c>
      <c r="AU213" s="183" t="s">
        <v>84</v>
      </c>
      <c r="AY213" s="182" t="s">
        <v>146</v>
      </c>
      <c r="BK213" s="184">
        <f>SUM(BK214:BK219)</f>
        <v>40697</v>
      </c>
    </row>
    <row r="214" spans="1:65" s="2" customFormat="1" ht="16.5" customHeight="1">
      <c r="A214" s="34"/>
      <c r="B214" s="35"/>
      <c r="C214" s="187" t="s">
        <v>330</v>
      </c>
      <c r="D214" s="187" t="s">
        <v>149</v>
      </c>
      <c r="E214" s="188" t="s">
        <v>331</v>
      </c>
      <c r="F214" s="189" t="s">
        <v>332</v>
      </c>
      <c r="G214" s="190" t="s">
        <v>333</v>
      </c>
      <c r="H214" s="191">
        <v>27.498</v>
      </c>
      <c r="I214" s="192">
        <v>450</v>
      </c>
      <c r="J214" s="193">
        <f>ROUND(I214*H214,1)</f>
        <v>12374.1</v>
      </c>
      <c r="K214" s="194"/>
      <c r="L214" s="39"/>
      <c r="M214" s="195" t="s">
        <v>1</v>
      </c>
      <c r="N214" s="196" t="s">
        <v>42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153</v>
      </c>
      <c r="AT214" s="199" t="s">
        <v>149</v>
      </c>
      <c r="AU214" s="199" t="s">
        <v>154</v>
      </c>
      <c r="AY214" s="17" t="s">
        <v>146</v>
      </c>
      <c r="BE214" s="200">
        <f>IF(N214="základní",J214,0)</f>
        <v>0</v>
      </c>
      <c r="BF214" s="200">
        <f>IF(N214="snížená",J214,0)</f>
        <v>12374.1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154</v>
      </c>
      <c r="BK214" s="200">
        <f>ROUND(I214*H214,1)</f>
        <v>12374.1</v>
      </c>
      <c r="BL214" s="17" t="s">
        <v>153</v>
      </c>
      <c r="BM214" s="199" t="s">
        <v>334</v>
      </c>
    </row>
    <row r="215" spans="1:65" s="2" customFormat="1" ht="21.75" customHeight="1">
      <c r="A215" s="34"/>
      <c r="B215" s="35"/>
      <c r="C215" s="187" t="s">
        <v>335</v>
      </c>
      <c r="D215" s="187" t="s">
        <v>149</v>
      </c>
      <c r="E215" s="188" t="s">
        <v>336</v>
      </c>
      <c r="F215" s="189" t="s">
        <v>337</v>
      </c>
      <c r="G215" s="190" t="s">
        <v>333</v>
      </c>
      <c r="H215" s="191">
        <v>27.498</v>
      </c>
      <c r="I215" s="192">
        <v>150</v>
      </c>
      <c r="J215" s="193">
        <f>ROUND(I215*H215,1)</f>
        <v>4124.7</v>
      </c>
      <c r="K215" s="194"/>
      <c r="L215" s="39"/>
      <c r="M215" s="195" t="s">
        <v>1</v>
      </c>
      <c r="N215" s="196" t="s">
        <v>42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153</v>
      </c>
      <c r="AT215" s="199" t="s">
        <v>149</v>
      </c>
      <c r="AU215" s="199" t="s">
        <v>154</v>
      </c>
      <c r="AY215" s="17" t="s">
        <v>146</v>
      </c>
      <c r="BE215" s="200">
        <f>IF(N215="základní",J215,0)</f>
        <v>0</v>
      </c>
      <c r="BF215" s="200">
        <f>IF(N215="snížená",J215,0)</f>
        <v>4124.7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154</v>
      </c>
      <c r="BK215" s="200">
        <f>ROUND(I215*H215,1)</f>
        <v>4124.7</v>
      </c>
      <c r="BL215" s="17" t="s">
        <v>153</v>
      </c>
      <c r="BM215" s="199" t="s">
        <v>338</v>
      </c>
    </row>
    <row r="216" spans="1:65" s="2" customFormat="1" ht="16.5" customHeight="1">
      <c r="A216" s="34"/>
      <c r="B216" s="35"/>
      <c r="C216" s="187" t="s">
        <v>339</v>
      </c>
      <c r="D216" s="187" t="s">
        <v>149</v>
      </c>
      <c r="E216" s="188" t="s">
        <v>340</v>
      </c>
      <c r="F216" s="189" t="s">
        <v>341</v>
      </c>
      <c r="G216" s="190" t="s">
        <v>333</v>
      </c>
      <c r="H216" s="191">
        <v>27.498</v>
      </c>
      <c r="I216" s="192">
        <v>350</v>
      </c>
      <c r="J216" s="193">
        <f>ROUND(I216*H216,1)</f>
        <v>9624.3</v>
      </c>
      <c r="K216" s="194"/>
      <c r="L216" s="39"/>
      <c r="M216" s="195" t="s">
        <v>1</v>
      </c>
      <c r="N216" s="196" t="s">
        <v>42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153</v>
      </c>
      <c r="AT216" s="199" t="s">
        <v>149</v>
      </c>
      <c r="AU216" s="199" t="s">
        <v>154</v>
      </c>
      <c r="AY216" s="17" t="s">
        <v>146</v>
      </c>
      <c r="BE216" s="200">
        <f>IF(N216="základní",J216,0)</f>
        <v>0</v>
      </c>
      <c r="BF216" s="200">
        <f>IF(N216="snížená",J216,0)</f>
        <v>9624.3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154</v>
      </c>
      <c r="BK216" s="200">
        <f>ROUND(I216*H216,1)</f>
        <v>9624.3</v>
      </c>
      <c r="BL216" s="17" t="s">
        <v>153</v>
      </c>
      <c r="BM216" s="199" t="s">
        <v>342</v>
      </c>
    </row>
    <row r="217" spans="1:65" s="2" customFormat="1" ht="16.5" customHeight="1">
      <c r="A217" s="34"/>
      <c r="B217" s="35"/>
      <c r="C217" s="187" t="s">
        <v>343</v>
      </c>
      <c r="D217" s="187" t="s">
        <v>149</v>
      </c>
      <c r="E217" s="188" t="s">
        <v>344</v>
      </c>
      <c r="F217" s="189" t="s">
        <v>345</v>
      </c>
      <c r="G217" s="190" t="s">
        <v>333</v>
      </c>
      <c r="H217" s="191">
        <v>494.964</v>
      </c>
      <c r="I217" s="192">
        <v>10</v>
      </c>
      <c r="J217" s="193">
        <f>ROUND(I217*H217,1)</f>
        <v>4949.6</v>
      </c>
      <c r="K217" s="194"/>
      <c r="L217" s="39"/>
      <c r="M217" s="195" t="s">
        <v>1</v>
      </c>
      <c r="N217" s="196" t="s">
        <v>42</v>
      </c>
      <c r="O217" s="71"/>
      <c r="P217" s="197">
        <f>O217*H217</f>
        <v>0</v>
      </c>
      <c r="Q217" s="197">
        <v>0</v>
      </c>
      <c r="R217" s="197">
        <f>Q217*H217</f>
        <v>0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153</v>
      </c>
      <c r="AT217" s="199" t="s">
        <v>149</v>
      </c>
      <c r="AU217" s="199" t="s">
        <v>154</v>
      </c>
      <c r="AY217" s="17" t="s">
        <v>146</v>
      </c>
      <c r="BE217" s="200">
        <f>IF(N217="základní",J217,0)</f>
        <v>0</v>
      </c>
      <c r="BF217" s="200">
        <f>IF(N217="snížená",J217,0)</f>
        <v>4949.6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154</v>
      </c>
      <c r="BK217" s="200">
        <f>ROUND(I217*H217,1)</f>
        <v>4949.6</v>
      </c>
      <c r="BL217" s="17" t="s">
        <v>153</v>
      </c>
      <c r="BM217" s="199" t="s">
        <v>346</v>
      </c>
    </row>
    <row r="218" spans="2:51" s="13" customFormat="1" ht="12">
      <c r="B218" s="201"/>
      <c r="C218" s="202"/>
      <c r="D218" s="203" t="s">
        <v>156</v>
      </c>
      <c r="E218" s="202"/>
      <c r="F218" s="205" t="s">
        <v>347</v>
      </c>
      <c r="G218" s="202"/>
      <c r="H218" s="206">
        <v>494.964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156</v>
      </c>
      <c r="AU218" s="212" t="s">
        <v>154</v>
      </c>
      <c r="AV218" s="13" t="s">
        <v>154</v>
      </c>
      <c r="AW218" s="13" t="s">
        <v>4</v>
      </c>
      <c r="AX218" s="13" t="s">
        <v>84</v>
      </c>
      <c r="AY218" s="212" t="s">
        <v>146</v>
      </c>
    </row>
    <row r="219" spans="1:65" s="2" customFormat="1" ht="21.75" customHeight="1">
      <c r="A219" s="34"/>
      <c r="B219" s="35"/>
      <c r="C219" s="187" t="s">
        <v>348</v>
      </c>
      <c r="D219" s="187" t="s">
        <v>149</v>
      </c>
      <c r="E219" s="188" t="s">
        <v>349</v>
      </c>
      <c r="F219" s="189" t="s">
        <v>350</v>
      </c>
      <c r="G219" s="190" t="s">
        <v>333</v>
      </c>
      <c r="H219" s="191">
        <v>27.498</v>
      </c>
      <c r="I219" s="192">
        <v>350</v>
      </c>
      <c r="J219" s="193">
        <f>ROUND(I219*H219,1)</f>
        <v>9624.3</v>
      </c>
      <c r="K219" s="194"/>
      <c r="L219" s="39"/>
      <c r="M219" s="195" t="s">
        <v>1</v>
      </c>
      <c r="N219" s="196" t="s">
        <v>42</v>
      </c>
      <c r="O219" s="71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153</v>
      </c>
      <c r="AT219" s="199" t="s">
        <v>149</v>
      </c>
      <c r="AU219" s="199" t="s">
        <v>154</v>
      </c>
      <c r="AY219" s="17" t="s">
        <v>146</v>
      </c>
      <c r="BE219" s="200">
        <f>IF(N219="základní",J219,0)</f>
        <v>0</v>
      </c>
      <c r="BF219" s="200">
        <f>IF(N219="snížená",J219,0)</f>
        <v>9624.3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7" t="s">
        <v>154</v>
      </c>
      <c r="BK219" s="200">
        <f>ROUND(I219*H219,1)</f>
        <v>9624.3</v>
      </c>
      <c r="BL219" s="17" t="s">
        <v>153</v>
      </c>
      <c r="BM219" s="199" t="s">
        <v>351</v>
      </c>
    </row>
    <row r="220" spans="2:63" s="12" customFormat="1" ht="22.9" customHeight="1">
      <c r="B220" s="171"/>
      <c r="C220" s="172"/>
      <c r="D220" s="173" t="s">
        <v>75</v>
      </c>
      <c r="E220" s="185" t="s">
        <v>352</v>
      </c>
      <c r="F220" s="185" t="s">
        <v>353</v>
      </c>
      <c r="G220" s="172"/>
      <c r="H220" s="172"/>
      <c r="I220" s="262"/>
      <c r="J220" s="186">
        <f>BK220</f>
        <v>3454.8</v>
      </c>
      <c r="K220" s="172"/>
      <c r="L220" s="177"/>
      <c r="M220" s="178"/>
      <c r="N220" s="179"/>
      <c r="O220" s="179"/>
      <c r="P220" s="180">
        <f>SUM(P221:P222)</f>
        <v>0</v>
      </c>
      <c r="Q220" s="179"/>
      <c r="R220" s="180">
        <f>SUM(R221:R222)</f>
        <v>0</v>
      </c>
      <c r="S220" s="179"/>
      <c r="T220" s="181">
        <f>SUM(T221:T222)</f>
        <v>0</v>
      </c>
      <c r="AR220" s="182" t="s">
        <v>84</v>
      </c>
      <c r="AT220" s="183" t="s">
        <v>75</v>
      </c>
      <c r="AU220" s="183" t="s">
        <v>84</v>
      </c>
      <c r="AY220" s="182" t="s">
        <v>146</v>
      </c>
      <c r="BK220" s="184">
        <f>SUM(BK221:BK222)</f>
        <v>3454.8</v>
      </c>
    </row>
    <row r="221" spans="1:65" s="2" customFormat="1" ht="16.5" customHeight="1">
      <c r="A221" s="34"/>
      <c r="B221" s="35"/>
      <c r="C221" s="187" t="s">
        <v>354</v>
      </c>
      <c r="D221" s="187" t="s">
        <v>149</v>
      </c>
      <c r="E221" s="188" t="s">
        <v>355</v>
      </c>
      <c r="F221" s="189" t="s">
        <v>356</v>
      </c>
      <c r="G221" s="190" t="s">
        <v>333</v>
      </c>
      <c r="H221" s="191">
        <v>5.758</v>
      </c>
      <c r="I221" s="192">
        <v>450</v>
      </c>
      <c r="J221" s="193">
        <f>ROUND(I221*H221,1)</f>
        <v>2591.1</v>
      </c>
      <c r="K221" s="194"/>
      <c r="L221" s="39"/>
      <c r="M221" s="195" t="s">
        <v>1</v>
      </c>
      <c r="N221" s="196" t="s">
        <v>42</v>
      </c>
      <c r="O221" s="71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153</v>
      </c>
      <c r="AT221" s="199" t="s">
        <v>149</v>
      </c>
      <c r="AU221" s="199" t="s">
        <v>154</v>
      </c>
      <c r="AY221" s="17" t="s">
        <v>146</v>
      </c>
      <c r="BE221" s="200">
        <f>IF(N221="základní",J221,0)</f>
        <v>0</v>
      </c>
      <c r="BF221" s="200">
        <f>IF(N221="snížená",J221,0)</f>
        <v>2591.1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154</v>
      </c>
      <c r="BK221" s="200">
        <f>ROUND(I221*H221,1)</f>
        <v>2591.1</v>
      </c>
      <c r="BL221" s="17" t="s">
        <v>153</v>
      </c>
      <c r="BM221" s="199" t="s">
        <v>357</v>
      </c>
    </row>
    <row r="222" spans="1:65" s="2" customFormat="1" ht="16.5" customHeight="1">
      <c r="A222" s="34"/>
      <c r="B222" s="35"/>
      <c r="C222" s="187" t="s">
        <v>358</v>
      </c>
      <c r="D222" s="187" t="s">
        <v>149</v>
      </c>
      <c r="E222" s="188" t="s">
        <v>359</v>
      </c>
      <c r="F222" s="189" t="s">
        <v>360</v>
      </c>
      <c r="G222" s="190" t="s">
        <v>333</v>
      </c>
      <c r="H222" s="191">
        <v>5.758</v>
      </c>
      <c r="I222" s="192">
        <v>150</v>
      </c>
      <c r="J222" s="193">
        <f>ROUND(I222*H222,1)</f>
        <v>863.7</v>
      </c>
      <c r="K222" s="194"/>
      <c r="L222" s="39"/>
      <c r="M222" s="195" t="s">
        <v>1</v>
      </c>
      <c r="N222" s="196" t="s">
        <v>42</v>
      </c>
      <c r="O222" s="71"/>
      <c r="P222" s="197">
        <f>O222*H222</f>
        <v>0</v>
      </c>
      <c r="Q222" s="197">
        <v>0</v>
      </c>
      <c r="R222" s="197">
        <f>Q222*H222</f>
        <v>0</v>
      </c>
      <c r="S222" s="197">
        <v>0</v>
      </c>
      <c r="T222" s="19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153</v>
      </c>
      <c r="AT222" s="199" t="s">
        <v>149</v>
      </c>
      <c r="AU222" s="199" t="s">
        <v>154</v>
      </c>
      <c r="AY222" s="17" t="s">
        <v>146</v>
      </c>
      <c r="BE222" s="200">
        <f>IF(N222="základní",J222,0)</f>
        <v>0</v>
      </c>
      <c r="BF222" s="200">
        <f>IF(N222="snížená",J222,0)</f>
        <v>863.7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154</v>
      </c>
      <c r="BK222" s="200">
        <f>ROUND(I222*H222,1)</f>
        <v>863.7</v>
      </c>
      <c r="BL222" s="17" t="s">
        <v>153</v>
      </c>
      <c r="BM222" s="199" t="s">
        <v>361</v>
      </c>
    </row>
    <row r="223" spans="2:63" s="12" customFormat="1" ht="25.9" customHeight="1">
      <c r="B223" s="171"/>
      <c r="C223" s="172"/>
      <c r="D223" s="173" t="s">
        <v>75</v>
      </c>
      <c r="E223" s="174" t="s">
        <v>362</v>
      </c>
      <c r="F223" s="174" t="s">
        <v>363</v>
      </c>
      <c r="G223" s="172"/>
      <c r="H223" s="172"/>
      <c r="I223" s="262"/>
      <c r="J223" s="176">
        <f>BK223</f>
        <v>219948.1</v>
      </c>
      <c r="K223" s="172"/>
      <c r="L223" s="177"/>
      <c r="M223" s="178"/>
      <c r="N223" s="179"/>
      <c r="O223" s="179"/>
      <c r="P223" s="180">
        <f>P224+P247+P263+P282+P286+P289+P308+P328+P353+P370</f>
        <v>0</v>
      </c>
      <c r="Q223" s="179"/>
      <c r="R223" s="180">
        <f>R224+R247+R263+R282+R286+R289+R308+R328+R353+R370</f>
        <v>3.8016669399999996</v>
      </c>
      <c r="S223" s="179"/>
      <c r="T223" s="181">
        <f>T224+T247+T263+T282+T286+T289+T308+T328+T353+T370</f>
        <v>0.39841280999999995</v>
      </c>
      <c r="AR223" s="182" t="s">
        <v>154</v>
      </c>
      <c r="AT223" s="183" t="s">
        <v>75</v>
      </c>
      <c r="AU223" s="183" t="s">
        <v>76</v>
      </c>
      <c r="AY223" s="182" t="s">
        <v>146</v>
      </c>
      <c r="BK223" s="184">
        <f>BK224+BK247+BK263+BK282+BK286+BK289+BK308+BK328+BK353+BK370</f>
        <v>219948.1</v>
      </c>
    </row>
    <row r="224" spans="2:63" s="12" customFormat="1" ht="22.9" customHeight="1">
      <c r="B224" s="171"/>
      <c r="C224" s="172"/>
      <c r="D224" s="173" t="s">
        <v>75</v>
      </c>
      <c r="E224" s="185" t="s">
        <v>364</v>
      </c>
      <c r="F224" s="185" t="s">
        <v>365</v>
      </c>
      <c r="G224" s="172"/>
      <c r="H224" s="172"/>
      <c r="I224" s="262"/>
      <c r="J224" s="186">
        <f>BK224</f>
        <v>52442</v>
      </c>
      <c r="K224" s="172"/>
      <c r="L224" s="177"/>
      <c r="M224" s="178"/>
      <c r="N224" s="179"/>
      <c r="O224" s="179"/>
      <c r="P224" s="180">
        <f>SUM(P225:P246)</f>
        <v>0</v>
      </c>
      <c r="Q224" s="179"/>
      <c r="R224" s="180">
        <f>SUM(R225:R246)</f>
        <v>0.42741014</v>
      </c>
      <c r="S224" s="179"/>
      <c r="T224" s="181">
        <f>SUM(T225:T246)</f>
        <v>0</v>
      </c>
      <c r="AR224" s="182" t="s">
        <v>154</v>
      </c>
      <c r="AT224" s="183" t="s">
        <v>75</v>
      </c>
      <c r="AU224" s="183" t="s">
        <v>84</v>
      </c>
      <c r="AY224" s="182" t="s">
        <v>146</v>
      </c>
      <c r="BK224" s="184">
        <f>SUM(BK225:BK246)</f>
        <v>52442</v>
      </c>
    </row>
    <row r="225" spans="1:65" s="2" customFormat="1" ht="16.5" customHeight="1">
      <c r="A225" s="34"/>
      <c r="B225" s="35"/>
      <c r="C225" s="187" t="s">
        <v>366</v>
      </c>
      <c r="D225" s="187" t="s">
        <v>149</v>
      </c>
      <c r="E225" s="188" t="s">
        <v>367</v>
      </c>
      <c r="F225" s="189" t="s">
        <v>368</v>
      </c>
      <c r="G225" s="190" t="s">
        <v>166</v>
      </c>
      <c r="H225" s="191">
        <v>49.556</v>
      </c>
      <c r="I225" s="192">
        <v>15</v>
      </c>
      <c r="J225" s="193">
        <f>ROUND(I225*H225,1)</f>
        <v>743.3</v>
      </c>
      <c r="K225" s="194"/>
      <c r="L225" s="39"/>
      <c r="M225" s="195" t="s">
        <v>1</v>
      </c>
      <c r="N225" s="196" t="s">
        <v>42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230</v>
      </c>
      <c r="AT225" s="199" t="s">
        <v>149</v>
      </c>
      <c r="AU225" s="199" t="s">
        <v>154</v>
      </c>
      <c r="AY225" s="17" t="s">
        <v>146</v>
      </c>
      <c r="BE225" s="200">
        <f>IF(N225="základní",J225,0)</f>
        <v>0</v>
      </c>
      <c r="BF225" s="200">
        <f>IF(N225="snížená",J225,0)</f>
        <v>743.3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154</v>
      </c>
      <c r="BK225" s="200">
        <f>ROUND(I225*H225,1)</f>
        <v>743.3</v>
      </c>
      <c r="BL225" s="17" t="s">
        <v>230</v>
      </c>
      <c r="BM225" s="199" t="s">
        <v>369</v>
      </c>
    </row>
    <row r="226" spans="2:51" s="13" customFormat="1" ht="12">
      <c r="B226" s="201"/>
      <c r="C226" s="202"/>
      <c r="D226" s="203" t="s">
        <v>156</v>
      </c>
      <c r="E226" s="204" t="s">
        <v>1</v>
      </c>
      <c r="F226" s="205" t="s">
        <v>370</v>
      </c>
      <c r="G226" s="202"/>
      <c r="H226" s="206">
        <v>49.556</v>
      </c>
      <c r="I226" s="207"/>
      <c r="J226" s="202"/>
      <c r="K226" s="202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156</v>
      </c>
      <c r="AU226" s="212" t="s">
        <v>154</v>
      </c>
      <c r="AV226" s="13" t="s">
        <v>154</v>
      </c>
      <c r="AW226" s="13" t="s">
        <v>32</v>
      </c>
      <c r="AX226" s="13" t="s">
        <v>84</v>
      </c>
      <c r="AY226" s="212" t="s">
        <v>146</v>
      </c>
    </row>
    <row r="227" spans="1:65" s="2" customFormat="1" ht="16.5" customHeight="1">
      <c r="A227" s="34"/>
      <c r="B227" s="35"/>
      <c r="C227" s="228" t="s">
        <v>371</v>
      </c>
      <c r="D227" s="228" t="s">
        <v>372</v>
      </c>
      <c r="E227" s="229" t="s">
        <v>373</v>
      </c>
      <c r="F227" s="230" t="s">
        <v>374</v>
      </c>
      <c r="G227" s="231" t="s">
        <v>333</v>
      </c>
      <c r="H227" s="232">
        <v>0.02</v>
      </c>
      <c r="I227" s="233">
        <v>45000</v>
      </c>
      <c r="J227" s="234">
        <f>ROUND(I227*H227,1)</f>
        <v>900</v>
      </c>
      <c r="K227" s="235"/>
      <c r="L227" s="236"/>
      <c r="M227" s="237" t="s">
        <v>1</v>
      </c>
      <c r="N227" s="238" t="s">
        <v>42</v>
      </c>
      <c r="O227" s="71"/>
      <c r="P227" s="197">
        <f>O227*H227</f>
        <v>0</v>
      </c>
      <c r="Q227" s="197">
        <v>1</v>
      </c>
      <c r="R227" s="197">
        <f>Q227*H227</f>
        <v>0.02</v>
      </c>
      <c r="S227" s="197">
        <v>0</v>
      </c>
      <c r="T227" s="19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307</v>
      </c>
      <c r="AT227" s="199" t="s">
        <v>372</v>
      </c>
      <c r="AU227" s="199" t="s">
        <v>154</v>
      </c>
      <c r="AY227" s="17" t="s">
        <v>146</v>
      </c>
      <c r="BE227" s="200">
        <f>IF(N227="základní",J227,0)</f>
        <v>0</v>
      </c>
      <c r="BF227" s="200">
        <f>IF(N227="snížená",J227,0)</f>
        <v>900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154</v>
      </c>
      <c r="BK227" s="200">
        <f>ROUND(I227*H227,1)</f>
        <v>900</v>
      </c>
      <c r="BL227" s="17" t="s">
        <v>230</v>
      </c>
      <c r="BM227" s="199" t="s">
        <v>375</v>
      </c>
    </row>
    <row r="228" spans="1:47" s="2" customFormat="1" ht="19.5">
      <c r="A228" s="34"/>
      <c r="B228" s="35"/>
      <c r="C228" s="36"/>
      <c r="D228" s="203" t="s">
        <v>162</v>
      </c>
      <c r="E228" s="36"/>
      <c r="F228" s="213" t="s">
        <v>376</v>
      </c>
      <c r="G228" s="36"/>
      <c r="H228" s="36"/>
      <c r="I228" s="261"/>
      <c r="J228" s="36"/>
      <c r="K228" s="36"/>
      <c r="L228" s="39"/>
      <c r="M228" s="215"/>
      <c r="N228" s="216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162</v>
      </c>
      <c r="AU228" s="17" t="s">
        <v>154</v>
      </c>
    </row>
    <row r="229" spans="2:51" s="13" customFormat="1" ht="12">
      <c r="B229" s="201"/>
      <c r="C229" s="202"/>
      <c r="D229" s="203" t="s">
        <v>156</v>
      </c>
      <c r="E229" s="204" t="s">
        <v>1</v>
      </c>
      <c r="F229" s="205" t="s">
        <v>377</v>
      </c>
      <c r="G229" s="202"/>
      <c r="H229" s="206">
        <v>0.02</v>
      </c>
      <c r="I229" s="207"/>
      <c r="J229" s="202"/>
      <c r="K229" s="202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156</v>
      </c>
      <c r="AU229" s="212" t="s">
        <v>154</v>
      </c>
      <c r="AV229" s="13" t="s">
        <v>154</v>
      </c>
      <c r="AW229" s="13" t="s">
        <v>32</v>
      </c>
      <c r="AX229" s="13" t="s">
        <v>84</v>
      </c>
      <c r="AY229" s="212" t="s">
        <v>146</v>
      </c>
    </row>
    <row r="230" spans="1:65" s="2" customFormat="1" ht="16.5" customHeight="1">
      <c r="A230" s="34"/>
      <c r="B230" s="35"/>
      <c r="C230" s="187" t="s">
        <v>378</v>
      </c>
      <c r="D230" s="187" t="s">
        <v>149</v>
      </c>
      <c r="E230" s="188" t="s">
        <v>379</v>
      </c>
      <c r="F230" s="189" t="s">
        <v>380</v>
      </c>
      <c r="G230" s="190" t="s">
        <v>166</v>
      </c>
      <c r="H230" s="191">
        <v>49.556</v>
      </c>
      <c r="I230" s="192">
        <v>95</v>
      </c>
      <c r="J230" s="193">
        <f>ROUND(I230*H230,1)</f>
        <v>4707.8</v>
      </c>
      <c r="K230" s="194"/>
      <c r="L230" s="39"/>
      <c r="M230" s="195" t="s">
        <v>1</v>
      </c>
      <c r="N230" s="196" t="s">
        <v>42</v>
      </c>
      <c r="O230" s="71"/>
      <c r="P230" s="197">
        <f>O230*H230</f>
        <v>0</v>
      </c>
      <c r="Q230" s="197">
        <v>0.0004</v>
      </c>
      <c r="R230" s="197">
        <f>Q230*H230</f>
        <v>0.0198224</v>
      </c>
      <c r="S230" s="197">
        <v>0</v>
      </c>
      <c r="T230" s="19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230</v>
      </c>
      <c r="AT230" s="199" t="s">
        <v>149</v>
      </c>
      <c r="AU230" s="199" t="s">
        <v>154</v>
      </c>
      <c r="AY230" s="17" t="s">
        <v>146</v>
      </c>
      <c r="BE230" s="200">
        <f>IF(N230="základní",J230,0)</f>
        <v>0</v>
      </c>
      <c r="BF230" s="200">
        <f>IF(N230="snížená",J230,0)</f>
        <v>4707.8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7" t="s">
        <v>154</v>
      </c>
      <c r="BK230" s="200">
        <f>ROUND(I230*H230,1)</f>
        <v>4707.8</v>
      </c>
      <c r="BL230" s="17" t="s">
        <v>230</v>
      </c>
      <c r="BM230" s="199" t="s">
        <v>381</v>
      </c>
    </row>
    <row r="231" spans="1:47" s="2" customFormat="1" ht="39">
      <c r="A231" s="34"/>
      <c r="B231" s="35"/>
      <c r="C231" s="36"/>
      <c r="D231" s="203" t="s">
        <v>162</v>
      </c>
      <c r="E231" s="36"/>
      <c r="F231" s="213" t="s">
        <v>382</v>
      </c>
      <c r="G231" s="36"/>
      <c r="H231" s="36"/>
      <c r="I231" s="261"/>
      <c r="J231" s="36"/>
      <c r="K231" s="36"/>
      <c r="L231" s="39"/>
      <c r="M231" s="215"/>
      <c r="N231" s="216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162</v>
      </c>
      <c r="AU231" s="17" t="s">
        <v>154</v>
      </c>
    </row>
    <row r="232" spans="2:51" s="13" customFormat="1" ht="12">
      <c r="B232" s="201"/>
      <c r="C232" s="202"/>
      <c r="D232" s="203" t="s">
        <v>156</v>
      </c>
      <c r="E232" s="204" t="s">
        <v>1</v>
      </c>
      <c r="F232" s="205" t="s">
        <v>370</v>
      </c>
      <c r="G232" s="202"/>
      <c r="H232" s="206">
        <v>49.556</v>
      </c>
      <c r="I232" s="207"/>
      <c r="J232" s="202"/>
      <c r="K232" s="202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156</v>
      </c>
      <c r="AU232" s="212" t="s">
        <v>154</v>
      </c>
      <c r="AV232" s="13" t="s">
        <v>154</v>
      </c>
      <c r="AW232" s="13" t="s">
        <v>32</v>
      </c>
      <c r="AX232" s="13" t="s">
        <v>84</v>
      </c>
      <c r="AY232" s="212" t="s">
        <v>146</v>
      </c>
    </row>
    <row r="233" spans="1:65" s="2" customFormat="1" ht="21.75" customHeight="1">
      <c r="A233" s="34"/>
      <c r="B233" s="35"/>
      <c r="C233" s="228" t="s">
        <v>383</v>
      </c>
      <c r="D233" s="228" t="s">
        <v>372</v>
      </c>
      <c r="E233" s="229" t="s">
        <v>384</v>
      </c>
      <c r="F233" s="230" t="s">
        <v>385</v>
      </c>
      <c r="G233" s="231" t="s">
        <v>166</v>
      </c>
      <c r="H233" s="232">
        <v>59.467</v>
      </c>
      <c r="I233" s="233">
        <v>125</v>
      </c>
      <c r="J233" s="234">
        <f>ROUND(I233*H233,1)</f>
        <v>7433.4</v>
      </c>
      <c r="K233" s="235"/>
      <c r="L233" s="236"/>
      <c r="M233" s="237" t="s">
        <v>1</v>
      </c>
      <c r="N233" s="238" t="s">
        <v>42</v>
      </c>
      <c r="O233" s="71"/>
      <c r="P233" s="197">
        <f>O233*H233</f>
        <v>0</v>
      </c>
      <c r="Q233" s="197">
        <v>0.0053</v>
      </c>
      <c r="R233" s="197">
        <f>Q233*H233</f>
        <v>0.3151751</v>
      </c>
      <c r="S233" s="197">
        <v>0</v>
      </c>
      <c r="T233" s="19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307</v>
      </c>
      <c r="AT233" s="199" t="s">
        <v>372</v>
      </c>
      <c r="AU233" s="199" t="s">
        <v>154</v>
      </c>
      <c r="AY233" s="17" t="s">
        <v>146</v>
      </c>
      <c r="BE233" s="200">
        <f>IF(N233="základní",J233,0)</f>
        <v>0</v>
      </c>
      <c r="BF233" s="200">
        <f>IF(N233="snížená",J233,0)</f>
        <v>7433.4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7" t="s">
        <v>154</v>
      </c>
      <c r="BK233" s="200">
        <f>ROUND(I233*H233,1)</f>
        <v>7433.4</v>
      </c>
      <c r="BL233" s="17" t="s">
        <v>230</v>
      </c>
      <c r="BM233" s="199" t="s">
        <v>386</v>
      </c>
    </row>
    <row r="234" spans="2:51" s="13" customFormat="1" ht="12">
      <c r="B234" s="201"/>
      <c r="C234" s="202"/>
      <c r="D234" s="203" t="s">
        <v>156</v>
      </c>
      <c r="E234" s="204" t="s">
        <v>1</v>
      </c>
      <c r="F234" s="205" t="s">
        <v>387</v>
      </c>
      <c r="G234" s="202"/>
      <c r="H234" s="206">
        <v>59.467</v>
      </c>
      <c r="I234" s="207"/>
      <c r="J234" s="202"/>
      <c r="K234" s="202"/>
      <c r="L234" s="208"/>
      <c r="M234" s="209"/>
      <c r="N234" s="210"/>
      <c r="O234" s="210"/>
      <c r="P234" s="210"/>
      <c r="Q234" s="210"/>
      <c r="R234" s="210"/>
      <c r="S234" s="210"/>
      <c r="T234" s="211"/>
      <c r="AT234" s="212" t="s">
        <v>156</v>
      </c>
      <c r="AU234" s="212" t="s">
        <v>154</v>
      </c>
      <c r="AV234" s="13" t="s">
        <v>154</v>
      </c>
      <c r="AW234" s="13" t="s">
        <v>32</v>
      </c>
      <c r="AX234" s="13" t="s">
        <v>84</v>
      </c>
      <c r="AY234" s="212" t="s">
        <v>146</v>
      </c>
    </row>
    <row r="235" spans="1:65" s="2" customFormat="1" ht="33" customHeight="1">
      <c r="A235" s="34"/>
      <c r="B235" s="35"/>
      <c r="C235" s="187" t="s">
        <v>388</v>
      </c>
      <c r="D235" s="187" t="s">
        <v>149</v>
      </c>
      <c r="E235" s="188" t="s">
        <v>389</v>
      </c>
      <c r="F235" s="189" t="s">
        <v>390</v>
      </c>
      <c r="G235" s="190" t="s">
        <v>166</v>
      </c>
      <c r="H235" s="191">
        <v>67.984</v>
      </c>
      <c r="I235" s="192">
        <v>280</v>
      </c>
      <c r="J235" s="193">
        <f>ROUND(I235*H235,1)</f>
        <v>19035.5</v>
      </c>
      <c r="K235" s="194"/>
      <c r="L235" s="39"/>
      <c r="M235" s="195" t="s">
        <v>1</v>
      </c>
      <c r="N235" s="196" t="s">
        <v>42</v>
      </c>
      <c r="O235" s="71"/>
      <c r="P235" s="197">
        <f>O235*H235</f>
        <v>0</v>
      </c>
      <c r="Q235" s="197">
        <v>0.00081</v>
      </c>
      <c r="R235" s="197">
        <f>Q235*H235</f>
        <v>0.05506703999999999</v>
      </c>
      <c r="S235" s="197">
        <v>0</v>
      </c>
      <c r="T235" s="19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230</v>
      </c>
      <c r="AT235" s="199" t="s">
        <v>149</v>
      </c>
      <c r="AU235" s="199" t="s">
        <v>154</v>
      </c>
      <c r="AY235" s="17" t="s">
        <v>146</v>
      </c>
      <c r="BE235" s="200">
        <f>IF(N235="základní",J235,0)</f>
        <v>0</v>
      </c>
      <c r="BF235" s="200">
        <f>IF(N235="snížená",J235,0)</f>
        <v>19035.5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17" t="s">
        <v>154</v>
      </c>
      <c r="BK235" s="200">
        <f>ROUND(I235*H235,1)</f>
        <v>19035.5</v>
      </c>
      <c r="BL235" s="17" t="s">
        <v>230</v>
      </c>
      <c r="BM235" s="199" t="s">
        <v>391</v>
      </c>
    </row>
    <row r="236" spans="1:47" s="2" customFormat="1" ht="29.25">
      <c r="A236" s="34"/>
      <c r="B236" s="35"/>
      <c r="C236" s="36"/>
      <c r="D236" s="203" t="s">
        <v>162</v>
      </c>
      <c r="E236" s="36"/>
      <c r="F236" s="213" t="s">
        <v>392</v>
      </c>
      <c r="G236" s="36"/>
      <c r="H236" s="36"/>
      <c r="I236" s="261"/>
      <c r="J236" s="36"/>
      <c r="K236" s="36"/>
      <c r="L236" s="39"/>
      <c r="M236" s="215"/>
      <c r="N236" s="216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162</v>
      </c>
      <c r="AU236" s="17" t="s">
        <v>154</v>
      </c>
    </row>
    <row r="237" spans="2:51" s="13" customFormat="1" ht="12">
      <c r="B237" s="201"/>
      <c r="C237" s="202"/>
      <c r="D237" s="203" t="s">
        <v>156</v>
      </c>
      <c r="E237" s="204" t="s">
        <v>1</v>
      </c>
      <c r="F237" s="205" t="s">
        <v>393</v>
      </c>
      <c r="G237" s="202"/>
      <c r="H237" s="206">
        <v>67.984</v>
      </c>
      <c r="I237" s="207"/>
      <c r="J237" s="202"/>
      <c r="K237" s="202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156</v>
      </c>
      <c r="AU237" s="212" t="s">
        <v>154</v>
      </c>
      <c r="AV237" s="13" t="s">
        <v>154</v>
      </c>
      <c r="AW237" s="13" t="s">
        <v>32</v>
      </c>
      <c r="AX237" s="13" t="s">
        <v>84</v>
      </c>
      <c r="AY237" s="212" t="s">
        <v>146</v>
      </c>
    </row>
    <row r="238" spans="1:65" s="2" customFormat="1" ht="16.5" customHeight="1">
      <c r="A238" s="34"/>
      <c r="B238" s="35"/>
      <c r="C238" s="187" t="s">
        <v>394</v>
      </c>
      <c r="D238" s="187" t="s">
        <v>149</v>
      </c>
      <c r="E238" s="188" t="s">
        <v>395</v>
      </c>
      <c r="F238" s="189" t="s">
        <v>396</v>
      </c>
      <c r="G238" s="190" t="s">
        <v>160</v>
      </c>
      <c r="H238" s="191">
        <v>48.56</v>
      </c>
      <c r="I238" s="192">
        <v>165</v>
      </c>
      <c r="J238" s="193">
        <f>ROUND(I238*H238,1)</f>
        <v>8012.4</v>
      </c>
      <c r="K238" s="194"/>
      <c r="L238" s="39"/>
      <c r="M238" s="195" t="s">
        <v>1</v>
      </c>
      <c r="N238" s="196" t="s">
        <v>42</v>
      </c>
      <c r="O238" s="71"/>
      <c r="P238" s="197">
        <f>O238*H238</f>
        <v>0</v>
      </c>
      <c r="Q238" s="197">
        <v>0.00016</v>
      </c>
      <c r="R238" s="197">
        <f>Q238*H238</f>
        <v>0.007769600000000001</v>
      </c>
      <c r="S238" s="197">
        <v>0</v>
      </c>
      <c r="T238" s="19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230</v>
      </c>
      <c r="AT238" s="199" t="s">
        <v>149</v>
      </c>
      <c r="AU238" s="199" t="s">
        <v>154</v>
      </c>
      <c r="AY238" s="17" t="s">
        <v>146</v>
      </c>
      <c r="BE238" s="200">
        <f>IF(N238="základní",J238,0)</f>
        <v>0</v>
      </c>
      <c r="BF238" s="200">
        <f>IF(N238="snížená",J238,0)</f>
        <v>8012.4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7" t="s">
        <v>154</v>
      </c>
      <c r="BK238" s="200">
        <f>ROUND(I238*H238,1)</f>
        <v>8012.4</v>
      </c>
      <c r="BL238" s="17" t="s">
        <v>230</v>
      </c>
      <c r="BM238" s="199" t="s">
        <v>397</v>
      </c>
    </row>
    <row r="239" spans="2:51" s="13" customFormat="1" ht="12">
      <c r="B239" s="201"/>
      <c r="C239" s="202"/>
      <c r="D239" s="203" t="s">
        <v>156</v>
      </c>
      <c r="E239" s="204" t="s">
        <v>1</v>
      </c>
      <c r="F239" s="205" t="s">
        <v>398</v>
      </c>
      <c r="G239" s="202"/>
      <c r="H239" s="206">
        <v>48.56</v>
      </c>
      <c r="I239" s="207"/>
      <c r="J239" s="202"/>
      <c r="K239" s="202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156</v>
      </c>
      <c r="AU239" s="212" t="s">
        <v>154</v>
      </c>
      <c r="AV239" s="13" t="s">
        <v>154</v>
      </c>
      <c r="AW239" s="13" t="s">
        <v>32</v>
      </c>
      <c r="AX239" s="13" t="s">
        <v>84</v>
      </c>
      <c r="AY239" s="212" t="s">
        <v>146</v>
      </c>
    </row>
    <row r="240" spans="1:65" s="2" customFormat="1" ht="16.5" customHeight="1">
      <c r="A240" s="34"/>
      <c r="B240" s="35"/>
      <c r="C240" s="187" t="s">
        <v>399</v>
      </c>
      <c r="D240" s="187" t="s">
        <v>149</v>
      </c>
      <c r="E240" s="188" t="s">
        <v>400</v>
      </c>
      <c r="F240" s="189" t="s">
        <v>401</v>
      </c>
      <c r="G240" s="190" t="s">
        <v>152</v>
      </c>
      <c r="H240" s="191">
        <v>4</v>
      </c>
      <c r="I240" s="192">
        <v>180</v>
      </c>
      <c r="J240" s="193">
        <f aca="true" t="shared" si="0" ref="J240:J246">ROUND(I240*H240,1)</f>
        <v>720</v>
      </c>
      <c r="K240" s="194"/>
      <c r="L240" s="39"/>
      <c r="M240" s="195" t="s">
        <v>1</v>
      </c>
      <c r="N240" s="196" t="s">
        <v>42</v>
      </c>
      <c r="O240" s="71"/>
      <c r="P240" s="197">
        <f aca="true" t="shared" si="1" ref="P240:P246">O240*H240</f>
        <v>0</v>
      </c>
      <c r="Q240" s="197">
        <v>0.00014</v>
      </c>
      <c r="R240" s="197">
        <f aca="true" t="shared" si="2" ref="R240:R246">Q240*H240</f>
        <v>0.00056</v>
      </c>
      <c r="S240" s="197">
        <v>0</v>
      </c>
      <c r="T240" s="198">
        <f aca="true" t="shared" si="3" ref="T240:T246"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230</v>
      </c>
      <c r="AT240" s="199" t="s">
        <v>149</v>
      </c>
      <c r="AU240" s="199" t="s">
        <v>154</v>
      </c>
      <c r="AY240" s="17" t="s">
        <v>146</v>
      </c>
      <c r="BE240" s="200">
        <f aca="true" t="shared" si="4" ref="BE240:BE246">IF(N240="základní",J240,0)</f>
        <v>0</v>
      </c>
      <c r="BF240" s="200">
        <f aca="true" t="shared" si="5" ref="BF240:BF246">IF(N240="snížená",J240,0)</f>
        <v>720</v>
      </c>
      <c r="BG240" s="200">
        <f aca="true" t="shared" si="6" ref="BG240:BG246">IF(N240="zákl. přenesená",J240,0)</f>
        <v>0</v>
      </c>
      <c r="BH240" s="200">
        <f aca="true" t="shared" si="7" ref="BH240:BH246">IF(N240="sníž. přenesená",J240,0)</f>
        <v>0</v>
      </c>
      <c r="BI240" s="200">
        <f aca="true" t="shared" si="8" ref="BI240:BI246">IF(N240="nulová",J240,0)</f>
        <v>0</v>
      </c>
      <c r="BJ240" s="17" t="s">
        <v>154</v>
      </c>
      <c r="BK240" s="200">
        <f aca="true" t="shared" si="9" ref="BK240:BK246">ROUND(I240*H240,1)</f>
        <v>720</v>
      </c>
      <c r="BL240" s="17" t="s">
        <v>230</v>
      </c>
      <c r="BM240" s="199" t="s">
        <v>402</v>
      </c>
    </row>
    <row r="241" spans="1:65" s="2" customFormat="1" ht="16.5" customHeight="1">
      <c r="A241" s="34"/>
      <c r="B241" s="35"/>
      <c r="C241" s="187" t="s">
        <v>403</v>
      </c>
      <c r="D241" s="187" t="s">
        <v>149</v>
      </c>
      <c r="E241" s="188" t="s">
        <v>404</v>
      </c>
      <c r="F241" s="189" t="s">
        <v>405</v>
      </c>
      <c r="G241" s="190" t="s">
        <v>152</v>
      </c>
      <c r="H241" s="191">
        <v>4</v>
      </c>
      <c r="I241" s="192">
        <v>180</v>
      </c>
      <c r="J241" s="193">
        <f t="shared" si="0"/>
        <v>720</v>
      </c>
      <c r="K241" s="194"/>
      <c r="L241" s="39"/>
      <c r="M241" s="195" t="s">
        <v>1</v>
      </c>
      <c r="N241" s="196" t="s">
        <v>42</v>
      </c>
      <c r="O241" s="71"/>
      <c r="P241" s="197">
        <f t="shared" si="1"/>
        <v>0</v>
      </c>
      <c r="Q241" s="197">
        <v>0.0002</v>
      </c>
      <c r="R241" s="197">
        <f t="shared" si="2"/>
        <v>0.0008</v>
      </c>
      <c r="S241" s="197">
        <v>0</v>
      </c>
      <c r="T241" s="198">
        <f t="shared" si="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230</v>
      </c>
      <c r="AT241" s="199" t="s">
        <v>149</v>
      </c>
      <c r="AU241" s="199" t="s">
        <v>154</v>
      </c>
      <c r="AY241" s="17" t="s">
        <v>146</v>
      </c>
      <c r="BE241" s="200">
        <f t="shared" si="4"/>
        <v>0</v>
      </c>
      <c r="BF241" s="200">
        <f t="shared" si="5"/>
        <v>720</v>
      </c>
      <c r="BG241" s="200">
        <f t="shared" si="6"/>
        <v>0</v>
      </c>
      <c r="BH241" s="200">
        <f t="shared" si="7"/>
        <v>0</v>
      </c>
      <c r="BI241" s="200">
        <f t="shared" si="8"/>
        <v>0</v>
      </c>
      <c r="BJ241" s="17" t="s">
        <v>154</v>
      </c>
      <c r="BK241" s="200">
        <f t="shared" si="9"/>
        <v>720</v>
      </c>
      <c r="BL241" s="17" t="s">
        <v>230</v>
      </c>
      <c r="BM241" s="199" t="s">
        <v>406</v>
      </c>
    </row>
    <row r="242" spans="1:65" s="2" customFormat="1" ht="16.5" customHeight="1">
      <c r="A242" s="34"/>
      <c r="B242" s="35"/>
      <c r="C242" s="187" t="s">
        <v>407</v>
      </c>
      <c r="D242" s="187" t="s">
        <v>149</v>
      </c>
      <c r="E242" s="188" t="s">
        <v>408</v>
      </c>
      <c r="F242" s="189" t="s">
        <v>409</v>
      </c>
      <c r="G242" s="190" t="s">
        <v>160</v>
      </c>
      <c r="H242" s="191">
        <v>48.56</v>
      </c>
      <c r="I242" s="192">
        <v>85</v>
      </c>
      <c r="J242" s="193">
        <f t="shared" si="0"/>
        <v>4127.6</v>
      </c>
      <c r="K242" s="194"/>
      <c r="L242" s="39"/>
      <c r="M242" s="195" t="s">
        <v>1</v>
      </c>
      <c r="N242" s="196" t="s">
        <v>42</v>
      </c>
      <c r="O242" s="71"/>
      <c r="P242" s="197">
        <f t="shared" si="1"/>
        <v>0</v>
      </c>
      <c r="Q242" s="197">
        <v>0.0001</v>
      </c>
      <c r="R242" s="197">
        <f t="shared" si="2"/>
        <v>0.004856</v>
      </c>
      <c r="S242" s="197">
        <v>0</v>
      </c>
      <c r="T242" s="198">
        <f t="shared" si="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230</v>
      </c>
      <c r="AT242" s="199" t="s">
        <v>149</v>
      </c>
      <c r="AU242" s="199" t="s">
        <v>154</v>
      </c>
      <c r="AY242" s="17" t="s">
        <v>146</v>
      </c>
      <c r="BE242" s="200">
        <f t="shared" si="4"/>
        <v>0</v>
      </c>
      <c r="BF242" s="200">
        <f t="shared" si="5"/>
        <v>4127.6</v>
      </c>
      <c r="BG242" s="200">
        <f t="shared" si="6"/>
        <v>0</v>
      </c>
      <c r="BH242" s="200">
        <f t="shared" si="7"/>
        <v>0</v>
      </c>
      <c r="BI242" s="200">
        <f t="shared" si="8"/>
        <v>0</v>
      </c>
      <c r="BJ242" s="17" t="s">
        <v>154</v>
      </c>
      <c r="BK242" s="200">
        <f t="shared" si="9"/>
        <v>4127.6</v>
      </c>
      <c r="BL242" s="17" t="s">
        <v>230</v>
      </c>
      <c r="BM242" s="199" t="s">
        <v>410</v>
      </c>
    </row>
    <row r="243" spans="1:65" s="2" customFormat="1" ht="16.5" customHeight="1">
      <c r="A243" s="34"/>
      <c r="B243" s="35"/>
      <c r="C243" s="187" t="s">
        <v>411</v>
      </c>
      <c r="D243" s="187" t="s">
        <v>149</v>
      </c>
      <c r="E243" s="188" t="s">
        <v>412</v>
      </c>
      <c r="F243" s="189" t="s">
        <v>413</v>
      </c>
      <c r="G243" s="190" t="s">
        <v>152</v>
      </c>
      <c r="H243" s="191">
        <v>336</v>
      </c>
      <c r="I243" s="192">
        <v>16</v>
      </c>
      <c r="J243" s="193">
        <f t="shared" si="0"/>
        <v>5376</v>
      </c>
      <c r="K243" s="194"/>
      <c r="L243" s="39"/>
      <c r="M243" s="195" t="s">
        <v>1</v>
      </c>
      <c r="N243" s="196" t="s">
        <v>42</v>
      </c>
      <c r="O243" s="71"/>
      <c r="P243" s="197">
        <f t="shared" si="1"/>
        <v>0</v>
      </c>
      <c r="Q243" s="197">
        <v>1E-05</v>
      </c>
      <c r="R243" s="197">
        <f t="shared" si="2"/>
        <v>0.00336</v>
      </c>
      <c r="S243" s="197">
        <v>0</v>
      </c>
      <c r="T243" s="198">
        <f t="shared" si="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230</v>
      </c>
      <c r="AT243" s="199" t="s">
        <v>149</v>
      </c>
      <c r="AU243" s="199" t="s">
        <v>154</v>
      </c>
      <c r="AY243" s="17" t="s">
        <v>146</v>
      </c>
      <c r="BE243" s="200">
        <f t="shared" si="4"/>
        <v>0</v>
      </c>
      <c r="BF243" s="200">
        <f t="shared" si="5"/>
        <v>5376</v>
      </c>
      <c r="BG243" s="200">
        <f t="shared" si="6"/>
        <v>0</v>
      </c>
      <c r="BH243" s="200">
        <f t="shared" si="7"/>
        <v>0</v>
      </c>
      <c r="BI243" s="200">
        <f t="shared" si="8"/>
        <v>0</v>
      </c>
      <c r="BJ243" s="17" t="s">
        <v>154</v>
      </c>
      <c r="BK243" s="200">
        <f t="shared" si="9"/>
        <v>5376</v>
      </c>
      <c r="BL243" s="17" t="s">
        <v>230</v>
      </c>
      <c r="BM243" s="199" t="s">
        <v>414</v>
      </c>
    </row>
    <row r="244" spans="1:65" s="2" customFormat="1" ht="16.5" customHeight="1">
      <c r="A244" s="34"/>
      <c r="B244" s="35"/>
      <c r="C244" s="187" t="s">
        <v>415</v>
      </c>
      <c r="D244" s="187" t="s">
        <v>149</v>
      </c>
      <c r="E244" s="188" t="s">
        <v>416</v>
      </c>
      <c r="F244" s="189" t="s">
        <v>417</v>
      </c>
      <c r="G244" s="190" t="s">
        <v>333</v>
      </c>
      <c r="H244" s="191">
        <v>0.427</v>
      </c>
      <c r="I244" s="192">
        <v>520</v>
      </c>
      <c r="J244" s="193">
        <f t="shared" si="0"/>
        <v>222</v>
      </c>
      <c r="K244" s="194"/>
      <c r="L244" s="39"/>
      <c r="M244" s="195" t="s">
        <v>1</v>
      </c>
      <c r="N244" s="196" t="s">
        <v>42</v>
      </c>
      <c r="O244" s="71"/>
      <c r="P244" s="197">
        <f t="shared" si="1"/>
        <v>0</v>
      </c>
      <c r="Q244" s="197">
        <v>0</v>
      </c>
      <c r="R244" s="197">
        <f t="shared" si="2"/>
        <v>0</v>
      </c>
      <c r="S244" s="197">
        <v>0</v>
      </c>
      <c r="T244" s="198">
        <f t="shared" si="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230</v>
      </c>
      <c r="AT244" s="199" t="s">
        <v>149</v>
      </c>
      <c r="AU244" s="199" t="s">
        <v>154</v>
      </c>
      <c r="AY244" s="17" t="s">
        <v>146</v>
      </c>
      <c r="BE244" s="200">
        <f t="shared" si="4"/>
        <v>0</v>
      </c>
      <c r="BF244" s="200">
        <f t="shared" si="5"/>
        <v>222</v>
      </c>
      <c r="BG244" s="200">
        <f t="shared" si="6"/>
        <v>0</v>
      </c>
      <c r="BH244" s="200">
        <f t="shared" si="7"/>
        <v>0</v>
      </c>
      <c r="BI244" s="200">
        <f t="shared" si="8"/>
        <v>0</v>
      </c>
      <c r="BJ244" s="17" t="s">
        <v>154</v>
      </c>
      <c r="BK244" s="200">
        <f t="shared" si="9"/>
        <v>222</v>
      </c>
      <c r="BL244" s="17" t="s">
        <v>230</v>
      </c>
      <c r="BM244" s="199" t="s">
        <v>418</v>
      </c>
    </row>
    <row r="245" spans="1:65" s="2" customFormat="1" ht="16.5" customHeight="1">
      <c r="A245" s="34"/>
      <c r="B245" s="35"/>
      <c r="C245" s="187" t="s">
        <v>419</v>
      </c>
      <c r="D245" s="187" t="s">
        <v>149</v>
      </c>
      <c r="E245" s="188" t="s">
        <v>420</v>
      </c>
      <c r="F245" s="189" t="s">
        <v>421</v>
      </c>
      <c r="G245" s="190" t="s">
        <v>333</v>
      </c>
      <c r="H245" s="191">
        <v>0.427</v>
      </c>
      <c r="I245" s="192">
        <v>520</v>
      </c>
      <c r="J245" s="193">
        <f t="shared" si="0"/>
        <v>222</v>
      </c>
      <c r="K245" s="194"/>
      <c r="L245" s="39"/>
      <c r="M245" s="195" t="s">
        <v>1</v>
      </c>
      <c r="N245" s="196" t="s">
        <v>42</v>
      </c>
      <c r="O245" s="71"/>
      <c r="P245" s="197">
        <f t="shared" si="1"/>
        <v>0</v>
      </c>
      <c r="Q245" s="197">
        <v>0</v>
      </c>
      <c r="R245" s="197">
        <f t="shared" si="2"/>
        <v>0</v>
      </c>
      <c r="S245" s="197">
        <v>0</v>
      </c>
      <c r="T245" s="198">
        <f t="shared" si="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230</v>
      </c>
      <c r="AT245" s="199" t="s">
        <v>149</v>
      </c>
      <c r="AU245" s="199" t="s">
        <v>154</v>
      </c>
      <c r="AY245" s="17" t="s">
        <v>146</v>
      </c>
      <c r="BE245" s="200">
        <f t="shared" si="4"/>
        <v>0</v>
      </c>
      <c r="BF245" s="200">
        <f t="shared" si="5"/>
        <v>222</v>
      </c>
      <c r="BG245" s="200">
        <f t="shared" si="6"/>
        <v>0</v>
      </c>
      <c r="BH245" s="200">
        <f t="shared" si="7"/>
        <v>0</v>
      </c>
      <c r="BI245" s="200">
        <f t="shared" si="8"/>
        <v>0</v>
      </c>
      <c r="BJ245" s="17" t="s">
        <v>154</v>
      </c>
      <c r="BK245" s="200">
        <f t="shared" si="9"/>
        <v>222</v>
      </c>
      <c r="BL245" s="17" t="s">
        <v>230</v>
      </c>
      <c r="BM245" s="199" t="s">
        <v>422</v>
      </c>
    </row>
    <row r="246" spans="1:65" s="2" customFormat="1" ht="16.5" customHeight="1">
      <c r="A246" s="34"/>
      <c r="B246" s="35"/>
      <c r="C246" s="187" t="s">
        <v>423</v>
      </c>
      <c r="D246" s="187" t="s">
        <v>149</v>
      </c>
      <c r="E246" s="188" t="s">
        <v>424</v>
      </c>
      <c r="F246" s="189" t="s">
        <v>425</v>
      </c>
      <c r="G246" s="190" t="s">
        <v>333</v>
      </c>
      <c r="H246" s="191">
        <v>0.427</v>
      </c>
      <c r="I246" s="192">
        <v>520</v>
      </c>
      <c r="J246" s="193">
        <f t="shared" si="0"/>
        <v>222</v>
      </c>
      <c r="K246" s="194"/>
      <c r="L246" s="39"/>
      <c r="M246" s="195" t="s">
        <v>1</v>
      </c>
      <c r="N246" s="196" t="s">
        <v>42</v>
      </c>
      <c r="O246" s="71"/>
      <c r="P246" s="197">
        <f t="shared" si="1"/>
        <v>0</v>
      </c>
      <c r="Q246" s="197">
        <v>0</v>
      </c>
      <c r="R246" s="197">
        <f t="shared" si="2"/>
        <v>0</v>
      </c>
      <c r="S246" s="197">
        <v>0</v>
      </c>
      <c r="T246" s="198">
        <f t="shared" si="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230</v>
      </c>
      <c r="AT246" s="199" t="s">
        <v>149</v>
      </c>
      <c r="AU246" s="199" t="s">
        <v>154</v>
      </c>
      <c r="AY246" s="17" t="s">
        <v>146</v>
      </c>
      <c r="BE246" s="200">
        <f t="shared" si="4"/>
        <v>0</v>
      </c>
      <c r="BF246" s="200">
        <f t="shared" si="5"/>
        <v>222</v>
      </c>
      <c r="BG246" s="200">
        <f t="shared" si="6"/>
        <v>0</v>
      </c>
      <c r="BH246" s="200">
        <f t="shared" si="7"/>
        <v>0</v>
      </c>
      <c r="BI246" s="200">
        <f t="shared" si="8"/>
        <v>0</v>
      </c>
      <c r="BJ246" s="17" t="s">
        <v>154</v>
      </c>
      <c r="BK246" s="200">
        <f t="shared" si="9"/>
        <v>222</v>
      </c>
      <c r="BL246" s="17" t="s">
        <v>230</v>
      </c>
      <c r="BM246" s="199" t="s">
        <v>426</v>
      </c>
    </row>
    <row r="247" spans="2:63" s="12" customFormat="1" ht="22.9" customHeight="1">
      <c r="B247" s="171"/>
      <c r="C247" s="172"/>
      <c r="D247" s="173" t="s">
        <v>75</v>
      </c>
      <c r="E247" s="185" t="s">
        <v>427</v>
      </c>
      <c r="F247" s="185" t="s">
        <v>428</v>
      </c>
      <c r="G247" s="172"/>
      <c r="H247" s="172"/>
      <c r="I247" s="262"/>
      <c r="J247" s="186">
        <f>BK247</f>
        <v>18295.2</v>
      </c>
      <c r="K247" s="172"/>
      <c r="L247" s="177"/>
      <c r="M247" s="178"/>
      <c r="N247" s="179"/>
      <c r="O247" s="179"/>
      <c r="P247" s="180">
        <f>SUM(P248:P262)</f>
        <v>0</v>
      </c>
      <c r="Q247" s="179"/>
      <c r="R247" s="180">
        <f>SUM(R248:R262)</f>
        <v>1.1326916</v>
      </c>
      <c r="S247" s="179"/>
      <c r="T247" s="181">
        <f>SUM(T248:T262)</f>
        <v>0</v>
      </c>
      <c r="AR247" s="182" t="s">
        <v>154</v>
      </c>
      <c r="AT247" s="183" t="s">
        <v>75</v>
      </c>
      <c r="AU247" s="183" t="s">
        <v>84</v>
      </c>
      <c r="AY247" s="182" t="s">
        <v>146</v>
      </c>
      <c r="BK247" s="184">
        <f>SUM(BK248:BK262)</f>
        <v>18295.2</v>
      </c>
    </row>
    <row r="248" spans="1:65" s="2" customFormat="1" ht="16.5" customHeight="1">
      <c r="A248" s="34"/>
      <c r="B248" s="35"/>
      <c r="C248" s="187" t="s">
        <v>429</v>
      </c>
      <c r="D248" s="187" t="s">
        <v>149</v>
      </c>
      <c r="E248" s="188" t="s">
        <v>430</v>
      </c>
      <c r="F248" s="189" t="s">
        <v>431</v>
      </c>
      <c r="G248" s="190" t="s">
        <v>166</v>
      </c>
      <c r="H248" s="191">
        <v>38.12</v>
      </c>
      <c r="I248" s="192">
        <v>75</v>
      </c>
      <c r="J248" s="193">
        <f>ROUND(I248*H248,1)</f>
        <v>2859</v>
      </c>
      <c r="K248" s="194"/>
      <c r="L248" s="39"/>
      <c r="M248" s="195" t="s">
        <v>1</v>
      </c>
      <c r="N248" s="196" t="s">
        <v>42</v>
      </c>
      <c r="O248" s="71"/>
      <c r="P248" s="197">
        <f>O248*H248</f>
        <v>0</v>
      </c>
      <c r="Q248" s="197">
        <v>0</v>
      </c>
      <c r="R248" s="197">
        <f>Q248*H248</f>
        <v>0</v>
      </c>
      <c r="S248" s="197">
        <v>0</v>
      </c>
      <c r="T248" s="19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230</v>
      </c>
      <c r="AT248" s="199" t="s">
        <v>149</v>
      </c>
      <c r="AU248" s="199" t="s">
        <v>154</v>
      </c>
      <c r="AY248" s="17" t="s">
        <v>146</v>
      </c>
      <c r="BE248" s="200">
        <f>IF(N248="základní",J248,0)</f>
        <v>0</v>
      </c>
      <c r="BF248" s="200">
        <f>IF(N248="snížená",J248,0)</f>
        <v>2859</v>
      </c>
      <c r="BG248" s="200">
        <f>IF(N248="zákl. přenesená",J248,0)</f>
        <v>0</v>
      </c>
      <c r="BH248" s="200">
        <f>IF(N248="sníž. přenesená",J248,0)</f>
        <v>0</v>
      </c>
      <c r="BI248" s="200">
        <f>IF(N248="nulová",J248,0)</f>
        <v>0</v>
      </c>
      <c r="BJ248" s="17" t="s">
        <v>154</v>
      </c>
      <c r="BK248" s="200">
        <f>ROUND(I248*H248,1)</f>
        <v>2859</v>
      </c>
      <c r="BL248" s="17" t="s">
        <v>230</v>
      </c>
      <c r="BM248" s="199" t="s">
        <v>432</v>
      </c>
    </row>
    <row r="249" spans="1:47" s="2" customFormat="1" ht="29.25">
      <c r="A249" s="34"/>
      <c r="B249" s="35"/>
      <c r="C249" s="36"/>
      <c r="D249" s="203" t="s">
        <v>162</v>
      </c>
      <c r="E249" s="36"/>
      <c r="F249" s="213" t="s">
        <v>433</v>
      </c>
      <c r="G249" s="36"/>
      <c r="H249" s="36"/>
      <c r="I249" s="261"/>
      <c r="J249" s="36"/>
      <c r="K249" s="36"/>
      <c r="L249" s="39"/>
      <c r="M249" s="215"/>
      <c r="N249" s="216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162</v>
      </c>
      <c r="AU249" s="17" t="s">
        <v>154</v>
      </c>
    </row>
    <row r="250" spans="2:51" s="13" customFormat="1" ht="12">
      <c r="B250" s="201"/>
      <c r="C250" s="202"/>
      <c r="D250" s="203" t="s">
        <v>156</v>
      </c>
      <c r="E250" s="204" t="s">
        <v>1</v>
      </c>
      <c r="F250" s="205" t="s">
        <v>234</v>
      </c>
      <c r="G250" s="202"/>
      <c r="H250" s="206">
        <v>38.12</v>
      </c>
      <c r="I250" s="207"/>
      <c r="J250" s="202"/>
      <c r="K250" s="202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156</v>
      </c>
      <c r="AU250" s="212" t="s">
        <v>154</v>
      </c>
      <c r="AV250" s="13" t="s">
        <v>154</v>
      </c>
      <c r="AW250" s="13" t="s">
        <v>32</v>
      </c>
      <c r="AX250" s="13" t="s">
        <v>84</v>
      </c>
      <c r="AY250" s="212" t="s">
        <v>146</v>
      </c>
    </row>
    <row r="251" spans="1:65" s="2" customFormat="1" ht="16.5" customHeight="1">
      <c r="A251" s="34"/>
      <c r="B251" s="35"/>
      <c r="C251" s="228" t="s">
        <v>434</v>
      </c>
      <c r="D251" s="228" t="s">
        <v>372</v>
      </c>
      <c r="E251" s="229" t="s">
        <v>435</v>
      </c>
      <c r="F251" s="230" t="s">
        <v>436</v>
      </c>
      <c r="G251" s="231" t="s">
        <v>166</v>
      </c>
      <c r="H251" s="232">
        <v>41.932</v>
      </c>
      <c r="I251" s="233">
        <v>85</v>
      </c>
      <c r="J251" s="234">
        <f>ROUND(I251*H251,1)</f>
        <v>3564.2</v>
      </c>
      <c r="K251" s="235"/>
      <c r="L251" s="236"/>
      <c r="M251" s="237" t="s">
        <v>1</v>
      </c>
      <c r="N251" s="238" t="s">
        <v>42</v>
      </c>
      <c r="O251" s="71"/>
      <c r="P251" s="197">
        <f>O251*H251</f>
        <v>0</v>
      </c>
      <c r="Q251" s="197">
        <v>0.0015</v>
      </c>
      <c r="R251" s="197">
        <f>Q251*H251</f>
        <v>0.06289800000000001</v>
      </c>
      <c r="S251" s="197">
        <v>0</v>
      </c>
      <c r="T251" s="19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307</v>
      </c>
      <c r="AT251" s="199" t="s">
        <v>372</v>
      </c>
      <c r="AU251" s="199" t="s">
        <v>154</v>
      </c>
      <c r="AY251" s="17" t="s">
        <v>146</v>
      </c>
      <c r="BE251" s="200">
        <f>IF(N251="základní",J251,0)</f>
        <v>0</v>
      </c>
      <c r="BF251" s="200">
        <f>IF(N251="snížená",J251,0)</f>
        <v>3564.2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17" t="s">
        <v>154</v>
      </c>
      <c r="BK251" s="200">
        <f>ROUND(I251*H251,1)</f>
        <v>3564.2</v>
      </c>
      <c r="BL251" s="17" t="s">
        <v>230</v>
      </c>
      <c r="BM251" s="199" t="s">
        <v>437</v>
      </c>
    </row>
    <row r="252" spans="2:51" s="13" customFormat="1" ht="12">
      <c r="B252" s="201"/>
      <c r="C252" s="202"/>
      <c r="D252" s="203" t="s">
        <v>156</v>
      </c>
      <c r="E252" s="204" t="s">
        <v>1</v>
      </c>
      <c r="F252" s="205" t="s">
        <v>438</v>
      </c>
      <c r="G252" s="202"/>
      <c r="H252" s="206">
        <v>41.932</v>
      </c>
      <c r="I252" s="207"/>
      <c r="J252" s="202"/>
      <c r="K252" s="202"/>
      <c r="L252" s="208"/>
      <c r="M252" s="209"/>
      <c r="N252" s="210"/>
      <c r="O252" s="210"/>
      <c r="P252" s="210"/>
      <c r="Q252" s="210"/>
      <c r="R252" s="210"/>
      <c r="S252" s="210"/>
      <c r="T252" s="211"/>
      <c r="AT252" s="212" t="s">
        <v>156</v>
      </c>
      <c r="AU252" s="212" t="s">
        <v>154</v>
      </c>
      <c r="AV252" s="13" t="s">
        <v>154</v>
      </c>
      <c r="AW252" s="13" t="s">
        <v>32</v>
      </c>
      <c r="AX252" s="13" t="s">
        <v>76</v>
      </c>
      <c r="AY252" s="212" t="s">
        <v>146</v>
      </c>
    </row>
    <row r="253" spans="1:65" s="2" customFormat="1" ht="16.5" customHeight="1">
      <c r="A253" s="34"/>
      <c r="B253" s="35"/>
      <c r="C253" s="187" t="s">
        <v>439</v>
      </c>
      <c r="D253" s="187" t="s">
        <v>149</v>
      </c>
      <c r="E253" s="188" t="s">
        <v>440</v>
      </c>
      <c r="F253" s="189" t="s">
        <v>441</v>
      </c>
      <c r="G253" s="190" t="s">
        <v>166</v>
      </c>
      <c r="H253" s="191">
        <v>38.12</v>
      </c>
      <c r="I253" s="192">
        <v>10</v>
      </c>
      <c r="J253" s="193">
        <f>ROUND(I253*H253,1)</f>
        <v>381.2</v>
      </c>
      <c r="K253" s="194"/>
      <c r="L253" s="39"/>
      <c r="M253" s="195" t="s">
        <v>1</v>
      </c>
      <c r="N253" s="196" t="s">
        <v>42</v>
      </c>
      <c r="O253" s="71"/>
      <c r="P253" s="197">
        <f>O253*H253</f>
        <v>0</v>
      </c>
      <c r="Q253" s="197">
        <v>3E-05</v>
      </c>
      <c r="R253" s="197">
        <f>Q253*H253</f>
        <v>0.0011436</v>
      </c>
      <c r="S253" s="197">
        <v>0</v>
      </c>
      <c r="T253" s="19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230</v>
      </c>
      <c r="AT253" s="199" t="s">
        <v>149</v>
      </c>
      <c r="AU253" s="199" t="s">
        <v>154</v>
      </c>
      <c r="AY253" s="17" t="s">
        <v>146</v>
      </c>
      <c r="BE253" s="200">
        <f>IF(N253="základní",J253,0)</f>
        <v>0</v>
      </c>
      <c r="BF253" s="200">
        <f>IF(N253="snížená",J253,0)</f>
        <v>381.2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17" t="s">
        <v>154</v>
      </c>
      <c r="BK253" s="200">
        <f>ROUND(I253*H253,1)</f>
        <v>381.2</v>
      </c>
      <c r="BL253" s="17" t="s">
        <v>230</v>
      </c>
      <c r="BM253" s="199" t="s">
        <v>442</v>
      </c>
    </row>
    <row r="254" spans="1:65" s="2" customFormat="1" ht="16.5" customHeight="1">
      <c r="A254" s="34"/>
      <c r="B254" s="35"/>
      <c r="C254" s="228" t="s">
        <v>443</v>
      </c>
      <c r="D254" s="228" t="s">
        <v>372</v>
      </c>
      <c r="E254" s="229" t="s">
        <v>444</v>
      </c>
      <c r="F254" s="230" t="s">
        <v>445</v>
      </c>
      <c r="G254" s="231" t="s">
        <v>166</v>
      </c>
      <c r="H254" s="232">
        <v>44</v>
      </c>
      <c r="I254" s="233">
        <v>25</v>
      </c>
      <c r="J254" s="234">
        <f>ROUND(I254*H254,1)</f>
        <v>1100</v>
      </c>
      <c r="K254" s="235"/>
      <c r="L254" s="236"/>
      <c r="M254" s="237" t="s">
        <v>1</v>
      </c>
      <c r="N254" s="238" t="s">
        <v>42</v>
      </c>
      <c r="O254" s="71"/>
      <c r="P254" s="197">
        <f>O254*H254</f>
        <v>0</v>
      </c>
      <c r="Q254" s="197">
        <v>0.0004</v>
      </c>
      <c r="R254" s="197">
        <f>Q254*H254</f>
        <v>0.0176</v>
      </c>
      <c r="S254" s="197">
        <v>0</v>
      </c>
      <c r="T254" s="19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307</v>
      </c>
      <c r="AT254" s="199" t="s">
        <v>372</v>
      </c>
      <c r="AU254" s="199" t="s">
        <v>154</v>
      </c>
      <c r="AY254" s="17" t="s">
        <v>146</v>
      </c>
      <c r="BE254" s="200">
        <f>IF(N254="základní",J254,0)</f>
        <v>0</v>
      </c>
      <c r="BF254" s="200">
        <f>IF(N254="snížená",J254,0)</f>
        <v>1100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7" t="s">
        <v>154</v>
      </c>
      <c r="BK254" s="200">
        <f>ROUND(I254*H254,1)</f>
        <v>1100</v>
      </c>
      <c r="BL254" s="17" t="s">
        <v>230</v>
      </c>
      <c r="BM254" s="199" t="s">
        <v>446</v>
      </c>
    </row>
    <row r="255" spans="1:65" s="2" customFormat="1" ht="16.5" customHeight="1">
      <c r="A255" s="34"/>
      <c r="B255" s="35"/>
      <c r="C255" s="187" t="s">
        <v>447</v>
      </c>
      <c r="D255" s="187" t="s">
        <v>149</v>
      </c>
      <c r="E255" s="188" t="s">
        <v>448</v>
      </c>
      <c r="F255" s="189" t="s">
        <v>449</v>
      </c>
      <c r="G255" s="190" t="s">
        <v>166</v>
      </c>
      <c r="H255" s="191">
        <v>38.12</v>
      </c>
      <c r="I255" s="192">
        <v>50</v>
      </c>
      <c r="J255" s="193">
        <f>ROUND(I255*H255,1)</f>
        <v>1906</v>
      </c>
      <c r="K255" s="194"/>
      <c r="L255" s="39"/>
      <c r="M255" s="195" t="s">
        <v>1</v>
      </c>
      <c r="N255" s="196" t="s">
        <v>42</v>
      </c>
      <c r="O255" s="71"/>
      <c r="P255" s="197">
        <f>O255*H255</f>
        <v>0</v>
      </c>
      <c r="Q255" s="197">
        <v>0</v>
      </c>
      <c r="R255" s="197">
        <f>Q255*H255</f>
        <v>0</v>
      </c>
      <c r="S255" s="197">
        <v>0</v>
      </c>
      <c r="T255" s="19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230</v>
      </c>
      <c r="AT255" s="199" t="s">
        <v>149</v>
      </c>
      <c r="AU255" s="199" t="s">
        <v>154</v>
      </c>
      <c r="AY255" s="17" t="s">
        <v>146</v>
      </c>
      <c r="BE255" s="200">
        <f>IF(N255="základní",J255,0)</f>
        <v>0</v>
      </c>
      <c r="BF255" s="200">
        <f>IF(N255="snížená",J255,0)</f>
        <v>1906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17" t="s">
        <v>154</v>
      </c>
      <c r="BK255" s="200">
        <f>ROUND(I255*H255,1)</f>
        <v>1906</v>
      </c>
      <c r="BL255" s="17" t="s">
        <v>230</v>
      </c>
      <c r="BM255" s="199" t="s">
        <v>450</v>
      </c>
    </row>
    <row r="256" spans="1:47" s="2" customFormat="1" ht="39">
      <c r="A256" s="34"/>
      <c r="B256" s="35"/>
      <c r="C256" s="36"/>
      <c r="D256" s="203" t="s">
        <v>162</v>
      </c>
      <c r="E256" s="36"/>
      <c r="F256" s="213" t="s">
        <v>451</v>
      </c>
      <c r="G256" s="36"/>
      <c r="H256" s="36"/>
      <c r="I256" s="261"/>
      <c r="J256" s="36"/>
      <c r="K256" s="36"/>
      <c r="L256" s="39"/>
      <c r="M256" s="215"/>
      <c r="N256" s="216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162</v>
      </c>
      <c r="AU256" s="17" t="s">
        <v>154</v>
      </c>
    </row>
    <row r="257" spans="2:51" s="13" customFormat="1" ht="12">
      <c r="B257" s="201"/>
      <c r="C257" s="202"/>
      <c r="D257" s="203" t="s">
        <v>156</v>
      </c>
      <c r="E257" s="204" t="s">
        <v>1</v>
      </c>
      <c r="F257" s="205" t="s">
        <v>234</v>
      </c>
      <c r="G257" s="202"/>
      <c r="H257" s="206">
        <v>38.12</v>
      </c>
      <c r="I257" s="207"/>
      <c r="J257" s="202"/>
      <c r="K257" s="202"/>
      <c r="L257" s="208"/>
      <c r="M257" s="209"/>
      <c r="N257" s="210"/>
      <c r="O257" s="210"/>
      <c r="P257" s="210"/>
      <c r="Q257" s="210"/>
      <c r="R257" s="210"/>
      <c r="S257" s="210"/>
      <c r="T257" s="211"/>
      <c r="AT257" s="212" t="s">
        <v>156</v>
      </c>
      <c r="AU257" s="212" t="s">
        <v>154</v>
      </c>
      <c r="AV257" s="13" t="s">
        <v>154</v>
      </c>
      <c r="AW257" s="13" t="s">
        <v>32</v>
      </c>
      <c r="AX257" s="13" t="s">
        <v>84</v>
      </c>
      <c r="AY257" s="212" t="s">
        <v>146</v>
      </c>
    </row>
    <row r="258" spans="1:65" s="2" customFormat="1" ht="16.5" customHeight="1">
      <c r="A258" s="34"/>
      <c r="B258" s="35"/>
      <c r="C258" s="228" t="s">
        <v>452</v>
      </c>
      <c r="D258" s="228" t="s">
        <v>372</v>
      </c>
      <c r="E258" s="229" t="s">
        <v>453</v>
      </c>
      <c r="F258" s="230" t="s">
        <v>454</v>
      </c>
      <c r="G258" s="231" t="s">
        <v>455</v>
      </c>
      <c r="H258" s="232">
        <v>2102.1</v>
      </c>
      <c r="I258" s="233">
        <v>3.5</v>
      </c>
      <c r="J258" s="234">
        <f>ROUND(I258*H258,1)</f>
        <v>7357.4</v>
      </c>
      <c r="K258" s="235"/>
      <c r="L258" s="236"/>
      <c r="M258" s="237" t="s">
        <v>1</v>
      </c>
      <c r="N258" s="238" t="s">
        <v>42</v>
      </c>
      <c r="O258" s="71"/>
      <c r="P258" s="197">
        <f>O258*H258</f>
        <v>0</v>
      </c>
      <c r="Q258" s="197">
        <v>0.0005</v>
      </c>
      <c r="R258" s="197">
        <f>Q258*H258</f>
        <v>1.05105</v>
      </c>
      <c r="S258" s="197">
        <v>0</v>
      </c>
      <c r="T258" s="19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307</v>
      </c>
      <c r="AT258" s="199" t="s">
        <v>372</v>
      </c>
      <c r="AU258" s="199" t="s">
        <v>154</v>
      </c>
      <c r="AY258" s="17" t="s">
        <v>146</v>
      </c>
      <c r="BE258" s="200">
        <f>IF(N258="základní",J258,0)</f>
        <v>0</v>
      </c>
      <c r="BF258" s="200">
        <f>IF(N258="snížená",J258,0)</f>
        <v>7357.4</v>
      </c>
      <c r="BG258" s="200">
        <f>IF(N258="zákl. přenesená",J258,0)</f>
        <v>0</v>
      </c>
      <c r="BH258" s="200">
        <f>IF(N258="sníž. přenesená",J258,0)</f>
        <v>0</v>
      </c>
      <c r="BI258" s="200">
        <f>IF(N258="nulová",J258,0)</f>
        <v>0</v>
      </c>
      <c r="BJ258" s="17" t="s">
        <v>154</v>
      </c>
      <c r="BK258" s="200">
        <f>ROUND(I258*H258,1)</f>
        <v>7357.4</v>
      </c>
      <c r="BL258" s="17" t="s">
        <v>230</v>
      </c>
      <c r="BM258" s="199" t="s">
        <v>456</v>
      </c>
    </row>
    <row r="259" spans="2:51" s="13" customFormat="1" ht="12">
      <c r="B259" s="201"/>
      <c r="C259" s="202"/>
      <c r="D259" s="203" t="s">
        <v>156</v>
      </c>
      <c r="E259" s="204" t="s">
        <v>1</v>
      </c>
      <c r="F259" s="205" t="s">
        <v>457</v>
      </c>
      <c r="G259" s="202"/>
      <c r="H259" s="206">
        <v>2102.1</v>
      </c>
      <c r="I259" s="207"/>
      <c r="J259" s="202"/>
      <c r="K259" s="202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156</v>
      </c>
      <c r="AU259" s="212" t="s">
        <v>154</v>
      </c>
      <c r="AV259" s="13" t="s">
        <v>154</v>
      </c>
      <c r="AW259" s="13" t="s">
        <v>32</v>
      </c>
      <c r="AX259" s="13" t="s">
        <v>84</v>
      </c>
      <c r="AY259" s="212" t="s">
        <v>146</v>
      </c>
    </row>
    <row r="260" spans="1:65" s="2" customFormat="1" ht="16.5" customHeight="1">
      <c r="A260" s="34"/>
      <c r="B260" s="35"/>
      <c r="C260" s="187" t="s">
        <v>458</v>
      </c>
      <c r="D260" s="187" t="s">
        <v>149</v>
      </c>
      <c r="E260" s="188" t="s">
        <v>459</v>
      </c>
      <c r="F260" s="189" t="s">
        <v>460</v>
      </c>
      <c r="G260" s="190" t="s">
        <v>333</v>
      </c>
      <c r="H260" s="191">
        <v>1.133</v>
      </c>
      <c r="I260" s="192">
        <v>695</v>
      </c>
      <c r="J260" s="193">
        <f>ROUND(I260*H260,1)</f>
        <v>787.4</v>
      </c>
      <c r="K260" s="194"/>
      <c r="L260" s="39"/>
      <c r="M260" s="195" t="s">
        <v>1</v>
      </c>
      <c r="N260" s="196" t="s">
        <v>42</v>
      </c>
      <c r="O260" s="71"/>
      <c r="P260" s="197">
        <f>O260*H260</f>
        <v>0</v>
      </c>
      <c r="Q260" s="197">
        <v>0</v>
      </c>
      <c r="R260" s="197">
        <f>Q260*H260</f>
        <v>0</v>
      </c>
      <c r="S260" s="197">
        <v>0</v>
      </c>
      <c r="T260" s="19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230</v>
      </c>
      <c r="AT260" s="199" t="s">
        <v>149</v>
      </c>
      <c r="AU260" s="199" t="s">
        <v>154</v>
      </c>
      <c r="AY260" s="17" t="s">
        <v>146</v>
      </c>
      <c r="BE260" s="200">
        <f>IF(N260="základní",J260,0)</f>
        <v>0</v>
      </c>
      <c r="BF260" s="200">
        <f>IF(N260="snížená",J260,0)</f>
        <v>787.4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17" t="s">
        <v>154</v>
      </c>
      <c r="BK260" s="200">
        <f>ROUND(I260*H260,1)</f>
        <v>787.4</v>
      </c>
      <c r="BL260" s="17" t="s">
        <v>230</v>
      </c>
      <c r="BM260" s="199" t="s">
        <v>461</v>
      </c>
    </row>
    <row r="261" spans="1:65" s="2" customFormat="1" ht="16.5" customHeight="1">
      <c r="A261" s="34"/>
      <c r="B261" s="35"/>
      <c r="C261" s="187" t="s">
        <v>462</v>
      </c>
      <c r="D261" s="187" t="s">
        <v>149</v>
      </c>
      <c r="E261" s="188" t="s">
        <v>463</v>
      </c>
      <c r="F261" s="189" t="s">
        <v>464</v>
      </c>
      <c r="G261" s="190" t="s">
        <v>333</v>
      </c>
      <c r="H261" s="191">
        <v>1.133</v>
      </c>
      <c r="I261" s="192">
        <v>150</v>
      </c>
      <c r="J261" s="193">
        <f>ROUND(I261*H261,1)</f>
        <v>170</v>
      </c>
      <c r="K261" s="194"/>
      <c r="L261" s="39"/>
      <c r="M261" s="195" t="s">
        <v>1</v>
      </c>
      <c r="N261" s="196" t="s">
        <v>42</v>
      </c>
      <c r="O261" s="71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230</v>
      </c>
      <c r="AT261" s="199" t="s">
        <v>149</v>
      </c>
      <c r="AU261" s="199" t="s">
        <v>154</v>
      </c>
      <c r="AY261" s="17" t="s">
        <v>146</v>
      </c>
      <c r="BE261" s="200">
        <f>IF(N261="základní",J261,0)</f>
        <v>0</v>
      </c>
      <c r="BF261" s="200">
        <f>IF(N261="snížená",J261,0)</f>
        <v>170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7" t="s">
        <v>154</v>
      </c>
      <c r="BK261" s="200">
        <f>ROUND(I261*H261,1)</f>
        <v>170</v>
      </c>
      <c r="BL261" s="17" t="s">
        <v>230</v>
      </c>
      <c r="BM261" s="199" t="s">
        <v>465</v>
      </c>
    </row>
    <row r="262" spans="1:65" s="2" customFormat="1" ht="16.5" customHeight="1">
      <c r="A262" s="34"/>
      <c r="B262" s="35"/>
      <c r="C262" s="187" t="s">
        <v>466</v>
      </c>
      <c r="D262" s="187" t="s">
        <v>149</v>
      </c>
      <c r="E262" s="188" t="s">
        <v>467</v>
      </c>
      <c r="F262" s="189" t="s">
        <v>468</v>
      </c>
      <c r="G262" s="190" t="s">
        <v>333</v>
      </c>
      <c r="H262" s="191">
        <v>1.133</v>
      </c>
      <c r="I262" s="192">
        <v>150</v>
      </c>
      <c r="J262" s="193">
        <f>ROUND(I262*H262,1)</f>
        <v>170</v>
      </c>
      <c r="K262" s="194"/>
      <c r="L262" s="39"/>
      <c r="M262" s="195" t="s">
        <v>1</v>
      </c>
      <c r="N262" s="196" t="s">
        <v>42</v>
      </c>
      <c r="O262" s="71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230</v>
      </c>
      <c r="AT262" s="199" t="s">
        <v>149</v>
      </c>
      <c r="AU262" s="199" t="s">
        <v>154</v>
      </c>
      <c r="AY262" s="17" t="s">
        <v>146</v>
      </c>
      <c r="BE262" s="200">
        <f>IF(N262="základní",J262,0)</f>
        <v>0</v>
      </c>
      <c r="BF262" s="200">
        <f>IF(N262="snížená",J262,0)</f>
        <v>170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17" t="s">
        <v>154</v>
      </c>
      <c r="BK262" s="200">
        <f>ROUND(I262*H262,1)</f>
        <v>170</v>
      </c>
      <c r="BL262" s="17" t="s">
        <v>230</v>
      </c>
      <c r="BM262" s="199" t="s">
        <v>469</v>
      </c>
    </row>
    <row r="263" spans="2:63" s="12" customFormat="1" ht="22.9" customHeight="1">
      <c r="B263" s="171"/>
      <c r="C263" s="172"/>
      <c r="D263" s="173" t="s">
        <v>75</v>
      </c>
      <c r="E263" s="185" t="s">
        <v>470</v>
      </c>
      <c r="F263" s="185" t="s">
        <v>471</v>
      </c>
      <c r="G263" s="172"/>
      <c r="H263" s="172"/>
      <c r="I263" s="262"/>
      <c r="J263" s="186">
        <f>BK263</f>
        <v>37775.79999999999</v>
      </c>
      <c r="K263" s="172"/>
      <c r="L263" s="177"/>
      <c r="M263" s="178"/>
      <c r="N263" s="179"/>
      <c r="O263" s="179"/>
      <c r="P263" s="180">
        <f>SUM(P264:P281)</f>
        <v>0</v>
      </c>
      <c r="Q263" s="179"/>
      <c r="R263" s="180">
        <f>SUM(R264:R281)</f>
        <v>1.4589112</v>
      </c>
      <c r="S263" s="179"/>
      <c r="T263" s="181">
        <f>SUM(T264:T281)</f>
        <v>0.19357581</v>
      </c>
      <c r="AR263" s="182" t="s">
        <v>154</v>
      </c>
      <c r="AT263" s="183" t="s">
        <v>75</v>
      </c>
      <c r="AU263" s="183" t="s">
        <v>84</v>
      </c>
      <c r="AY263" s="182" t="s">
        <v>146</v>
      </c>
      <c r="BK263" s="184">
        <f>SUM(BK264:BK281)</f>
        <v>37775.79999999999</v>
      </c>
    </row>
    <row r="264" spans="1:65" s="2" customFormat="1" ht="16.5" customHeight="1">
      <c r="A264" s="34"/>
      <c r="B264" s="35"/>
      <c r="C264" s="187" t="s">
        <v>472</v>
      </c>
      <c r="D264" s="187" t="s">
        <v>149</v>
      </c>
      <c r="E264" s="188" t="s">
        <v>473</v>
      </c>
      <c r="F264" s="189" t="s">
        <v>474</v>
      </c>
      <c r="G264" s="190" t="s">
        <v>166</v>
      </c>
      <c r="H264" s="191">
        <v>4.131</v>
      </c>
      <c r="I264" s="192">
        <v>85</v>
      </c>
      <c r="J264" s="193">
        <f>ROUND(I264*H264,1)</f>
        <v>351.1</v>
      </c>
      <c r="K264" s="194"/>
      <c r="L264" s="39"/>
      <c r="M264" s="195" t="s">
        <v>1</v>
      </c>
      <c r="N264" s="196" t="s">
        <v>42</v>
      </c>
      <c r="O264" s="71"/>
      <c r="P264" s="197">
        <f>O264*H264</f>
        <v>0</v>
      </c>
      <c r="Q264" s="197">
        <v>0</v>
      </c>
      <c r="R264" s="197">
        <f>Q264*H264</f>
        <v>0</v>
      </c>
      <c r="S264" s="197">
        <v>0.02831</v>
      </c>
      <c r="T264" s="198">
        <f>S264*H264</f>
        <v>0.11694861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230</v>
      </c>
      <c r="AT264" s="199" t="s">
        <v>149</v>
      </c>
      <c r="AU264" s="199" t="s">
        <v>154</v>
      </c>
      <c r="AY264" s="17" t="s">
        <v>146</v>
      </c>
      <c r="BE264" s="200">
        <f>IF(N264="základní",J264,0)</f>
        <v>0</v>
      </c>
      <c r="BF264" s="200">
        <f>IF(N264="snížená",J264,0)</f>
        <v>351.1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7" t="s">
        <v>154</v>
      </c>
      <c r="BK264" s="200">
        <f>ROUND(I264*H264,1)</f>
        <v>351.1</v>
      </c>
      <c r="BL264" s="17" t="s">
        <v>230</v>
      </c>
      <c r="BM264" s="199" t="s">
        <v>475</v>
      </c>
    </row>
    <row r="265" spans="1:47" s="2" customFormat="1" ht="29.25">
      <c r="A265" s="34"/>
      <c r="B265" s="35"/>
      <c r="C265" s="36"/>
      <c r="D265" s="203" t="s">
        <v>162</v>
      </c>
      <c r="E265" s="36"/>
      <c r="F265" s="213" t="s">
        <v>476</v>
      </c>
      <c r="G265" s="36"/>
      <c r="H265" s="36"/>
      <c r="I265" s="261"/>
      <c r="J265" s="36"/>
      <c r="K265" s="36"/>
      <c r="L265" s="39"/>
      <c r="M265" s="215"/>
      <c r="N265" s="216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162</v>
      </c>
      <c r="AU265" s="17" t="s">
        <v>154</v>
      </c>
    </row>
    <row r="266" spans="2:51" s="13" customFormat="1" ht="12">
      <c r="B266" s="201"/>
      <c r="C266" s="202"/>
      <c r="D266" s="203" t="s">
        <v>156</v>
      </c>
      <c r="E266" s="204" t="s">
        <v>1</v>
      </c>
      <c r="F266" s="205" t="s">
        <v>477</v>
      </c>
      <c r="G266" s="202"/>
      <c r="H266" s="206">
        <v>2.634</v>
      </c>
      <c r="I266" s="207"/>
      <c r="J266" s="202"/>
      <c r="K266" s="202"/>
      <c r="L266" s="208"/>
      <c r="M266" s="209"/>
      <c r="N266" s="210"/>
      <c r="O266" s="210"/>
      <c r="P266" s="210"/>
      <c r="Q266" s="210"/>
      <c r="R266" s="210"/>
      <c r="S266" s="210"/>
      <c r="T266" s="211"/>
      <c r="AT266" s="212" t="s">
        <v>156</v>
      </c>
      <c r="AU266" s="212" t="s">
        <v>154</v>
      </c>
      <c r="AV266" s="13" t="s">
        <v>154</v>
      </c>
      <c r="AW266" s="13" t="s">
        <v>32</v>
      </c>
      <c r="AX266" s="13" t="s">
        <v>76</v>
      </c>
      <c r="AY266" s="212" t="s">
        <v>146</v>
      </c>
    </row>
    <row r="267" spans="2:51" s="13" customFormat="1" ht="12">
      <c r="B267" s="201"/>
      <c r="C267" s="202"/>
      <c r="D267" s="203" t="s">
        <v>156</v>
      </c>
      <c r="E267" s="204" t="s">
        <v>1</v>
      </c>
      <c r="F267" s="205" t="s">
        <v>478</v>
      </c>
      <c r="G267" s="202"/>
      <c r="H267" s="206">
        <v>1.317</v>
      </c>
      <c r="I267" s="207"/>
      <c r="J267" s="202"/>
      <c r="K267" s="202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156</v>
      </c>
      <c r="AU267" s="212" t="s">
        <v>154</v>
      </c>
      <c r="AV267" s="13" t="s">
        <v>154</v>
      </c>
      <c r="AW267" s="13" t="s">
        <v>32</v>
      </c>
      <c r="AX267" s="13" t="s">
        <v>76</v>
      </c>
      <c r="AY267" s="212" t="s">
        <v>146</v>
      </c>
    </row>
    <row r="268" spans="2:51" s="13" customFormat="1" ht="12">
      <c r="B268" s="201"/>
      <c r="C268" s="202"/>
      <c r="D268" s="203" t="s">
        <v>156</v>
      </c>
      <c r="E268" s="204" t="s">
        <v>1</v>
      </c>
      <c r="F268" s="205" t="s">
        <v>479</v>
      </c>
      <c r="G268" s="202"/>
      <c r="H268" s="206">
        <v>0.18</v>
      </c>
      <c r="I268" s="207"/>
      <c r="J268" s="202"/>
      <c r="K268" s="202"/>
      <c r="L268" s="208"/>
      <c r="M268" s="209"/>
      <c r="N268" s="210"/>
      <c r="O268" s="210"/>
      <c r="P268" s="210"/>
      <c r="Q268" s="210"/>
      <c r="R268" s="210"/>
      <c r="S268" s="210"/>
      <c r="T268" s="211"/>
      <c r="AT268" s="212" t="s">
        <v>156</v>
      </c>
      <c r="AU268" s="212" t="s">
        <v>154</v>
      </c>
      <c r="AV268" s="13" t="s">
        <v>154</v>
      </c>
      <c r="AW268" s="13" t="s">
        <v>32</v>
      </c>
      <c r="AX268" s="13" t="s">
        <v>76</v>
      </c>
      <c r="AY268" s="212" t="s">
        <v>146</v>
      </c>
    </row>
    <row r="269" spans="1:65" s="2" customFormat="1" ht="16.5" customHeight="1">
      <c r="A269" s="34"/>
      <c r="B269" s="35"/>
      <c r="C269" s="187" t="s">
        <v>480</v>
      </c>
      <c r="D269" s="187" t="s">
        <v>149</v>
      </c>
      <c r="E269" s="188" t="s">
        <v>481</v>
      </c>
      <c r="F269" s="189" t="s">
        <v>482</v>
      </c>
      <c r="G269" s="190" t="s">
        <v>166</v>
      </c>
      <c r="H269" s="191">
        <v>4.131</v>
      </c>
      <c r="I269" s="192">
        <v>85</v>
      </c>
      <c r="J269" s="193">
        <f>ROUND(I269*H269,1)</f>
        <v>351.1</v>
      </c>
      <c r="K269" s="194"/>
      <c r="L269" s="39"/>
      <c r="M269" s="195" t="s">
        <v>1</v>
      </c>
      <c r="N269" s="196" t="s">
        <v>42</v>
      </c>
      <c r="O269" s="71"/>
      <c r="P269" s="197">
        <f>O269*H269</f>
        <v>0</v>
      </c>
      <c r="Q269" s="197">
        <v>0</v>
      </c>
      <c r="R269" s="197">
        <f>Q269*H269</f>
        <v>0</v>
      </c>
      <c r="S269" s="197">
        <v>0.0112</v>
      </c>
      <c r="T269" s="198">
        <f>S269*H269</f>
        <v>0.0462672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230</v>
      </c>
      <c r="AT269" s="199" t="s">
        <v>149</v>
      </c>
      <c r="AU269" s="199" t="s">
        <v>154</v>
      </c>
      <c r="AY269" s="17" t="s">
        <v>146</v>
      </c>
      <c r="BE269" s="200">
        <f>IF(N269="základní",J269,0)</f>
        <v>0</v>
      </c>
      <c r="BF269" s="200">
        <f>IF(N269="snížená",J269,0)</f>
        <v>351.1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17" t="s">
        <v>154</v>
      </c>
      <c r="BK269" s="200">
        <f>ROUND(I269*H269,1)</f>
        <v>351.1</v>
      </c>
      <c r="BL269" s="17" t="s">
        <v>230</v>
      </c>
      <c r="BM269" s="199" t="s">
        <v>483</v>
      </c>
    </row>
    <row r="270" spans="1:65" s="2" customFormat="1" ht="16.5" customHeight="1">
      <c r="A270" s="34"/>
      <c r="B270" s="35"/>
      <c r="C270" s="187" t="s">
        <v>484</v>
      </c>
      <c r="D270" s="187" t="s">
        <v>149</v>
      </c>
      <c r="E270" s="188" t="s">
        <v>485</v>
      </c>
      <c r="F270" s="189" t="s">
        <v>486</v>
      </c>
      <c r="G270" s="190" t="s">
        <v>152</v>
      </c>
      <c r="H270" s="191">
        <v>2</v>
      </c>
      <c r="I270" s="192">
        <v>450</v>
      </c>
      <c r="J270" s="193">
        <f>ROUND(I270*H270,1)</f>
        <v>900</v>
      </c>
      <c r="K270" s="194"/>
      <c r="L270" s="39"/>
      <c r="M270" s="195" t="s">
        <v>1</v>
      </c>
      <c r="N270" s="196" t="s">
        <v>42</v>
      </c>
      <c r="O270" s="71"/>
      <c r="P270" s="197">
        <f>O270*H270</f>
        <v>0</v>
      </c>
      <c r="Q270" s="197">
        <v>0.01917</v>
      </c>
      <c r="R270" s="197">
        <f>Q270*H270</f>
        <v>0.03834</v>
      </c>
      <c r="S270" s="197">
        <v>0.01518</v>
      </c>
      <c r="T270" s="198">
        <f>S270*H270</f>
        <v>0.03036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230</v>
      </c>
      <c r="AT270" s="199" t="s">
        <v>149</v>
      </c>
      <c r="AU270" s="199" t="s">
        <v>154</v>
      </c>
      <c r="AY270" s="17" t="s">
        <v>146</v>
      </c>
      <c r="BE270" s="200">
        <f>IF(N270="základní",J270,0)</f>
        <v>0</v>
      </c>
      <c r="BF270" s="200">
        <f>IF(N270="snížená",J270,0)</f>
        <v>900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7" t="s">
        <v>154</v>
      </c>
      <c r="BK270" s="200">
        <f>ROUND(I270*H270,1)</f>
        <v>900</v>
      </c>
      <c r="BL270" s="17" t="s">
        <v>230</v>
      </c>
      <c r="BM270" s="199" t="s">
        <v>487</v>
      </c>
    </row>
    <row r="271" spans="1:47" s="2" customFormat="1" ht="19.5">
      <c r="A271" s="34"/>
      <c r="B271" s="35"/>
      <c r="C271" s="36"/>
      <c r="D271" s="203" t="s">
        <v>162</v>
      </c>
      <c r="E271" s="36"/>
      <c r="F271" s="213" t="s">
        <v>488</v>
      </c>
      <c r="G271" s="36"/>
      <c r="H271" s="36"/>
      <c r="I271" s="261"/>
      <c r="J271" s="36"/>
      <c r="K271" s="36"/>
      <c r="L271" s="39"/>
      <c r="M271" s="215"/>
      <c r="N271" s="216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162</v>
      </c>
      <c r="AU271" s="17" t="s">
        <v>154</v>
      </c>
    </row>
    <row r="272" spans="2:51" s="13" customFormat="1" ht="12">
      <c r="B272" s="201"/>
      <c r="C272" s="202"/>
      <c r="D272" s="203" t="s">
        <v>156</v>
      </c>
      <c r="E272" s="204" t="s">
        <v>1</v>
      </c>
      <c r="F272" s="205" t="s">
        <v>489</v>
      </c>
      <c r="G272" s="202"/>
      <c r="H272" s="206">
        <v>2</v>
      </c>
      <c r="I272" s="207"/>
      <c r="J272" s="202"/>
      <c r="K272" s="202"/>
      <c r="L272" s="208"/>
      <c r="M272" s="209"/>
      <c r="N272" s="210"/>
      <c r="O272" s="210"/>
      <c r="P272" s="210"/>
      <c r="Q272" s="210"/>
      <c r="R272" s="210"/>
      <c r="S272" s="210"/>
      <c r="T272" s="211"/>
      <c r="AT272" s="212" t="s">
        <v>156</v>
      </c>
      <c r="AU272" s="212" t="s">
        <v>154</v>
      </c>
      <c r="AV272" s="13" t="s">
        <v>154</v>
      </c>
      <c r="AW272" s="13" t="s">
        <v>32</v>
      </c>
      <c r="AX272" s="13" t="s">
        <v>76</v>
      </c>
      <c r="AY272" s="212" t="s">
        <v>146</v>
      </c>
    </row>
    <row r="273" spans="1:65" s="2" customFormat="1" ht="16.5" customHeight="1">
      <c r="A273" s="34"/>
      <c r="B273" s="35"/>
      <c r="C273" s="187" t="s">
        <v>490</v>
      </c>
      <c r="D273" s="187" t="s">
        <v>149</v>
      </c>
      <c r="E273" s="188" t="s">
        <v>491</v>
      </c>
      <c r="F273" s="189" t="s">
        <v>492</v>
      </c>
      <c r="G273" s="190" t="s">
        <v>160</v>
      </c>
      <c r="H273" s="191">
        <v>8.2</v>
      </c>
      <c r="I273" s="192">
        <v>125</v>
      </c>
      <c r="J273" s="193">
        <f>ROUND(I273*H273,1)</f>
        <v>1025</v>
      </c>
      <c r="K273" s="194"/>
      <c r="L273" s="39"/>
      <c r="M273" s="195" t="s">
        <v>1</v>
      </c>
      <c r="N273" s="196" t="s">
        <v>42</v>
      </c>
      <c r="O273" s="71"/>
      <c r="P273" s="197">
        <f>O273*H273</f>
        <v>0</v>
      </c>
      <c r="Q273" s="197">
        <v>0.02083</v>
      </c>
      <c r="R273" s="197">
        <f>Q273*H273</f>
        <v>0.17080599999999999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230</v>
      </c>
      <c r="AT273" s="199" t="s">
        <v>149</v>
      </c>
      <c r="AU273" s="199" t="s">
        <v>154</v>
      </c>
      <c r="AY273" s="17" t="s">
        <v>146</v>
      </c>
      <c r="BE273" s="200">
        <f>IF(N273="základní",J273,0)</f>
        <v>0</v>
      </c>
      <c r="BF273" s="200">
        <f>IF(N273="snížená",J273,0)</f>
        <v>1025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154</v>
      </c>
      <c r="BK273" s="200">
        <f>ROUND(I273*H273,1)</f>
        <v>1025</v>
      </c>
      <c r="BL273" s="17" t="s">
        <v>230</v>
      </c>
      <c r="BM273" s="199" t="s">
        <v>493</v>
      </c>
    </row>
    <row r="274" spans="2:51" s="13" customFormat="1" ht="12">
      <c r="B274" s="201"/>
      <c r="C274" s="202"/>
      <c r="D274" s="203" t="s">
        <v>156</v>
      </c>
      <c r="E274" s="204" t="s">
        <v>1</v>
      </c>
      <c r="F274" s="205" t="s">
        <v>494</v>
      </c>
      <c r="G274" s="202"/>
      <c r="H274" s="206">
        <v>8.2</v>
      </c>
      <c r="I274" s="207"/>
      <c r="J274" s="202"/>
      <c r="K274" s="202"/>
      <c r="L274" s="208"/>
      <c r="M274" s="209"/>
      <c r="N274" s="210"/>
      <c r="O274" s="210"/>
      <c r="P274" s="210"/>
      <c r="Q274" s="210"/>
      <c r="R274" s="210"/>
      <c r="S274" s="210"/>
      <c r="T274" s="211"/>
      <c r="AT274" s="212" t="s">
        <v>156</v>
      </c>
      <c r="AU274" s="212" t="s">
        <v>154</v>
      </c>
      <c r="AV274" s="13" t="s">
        <v>154</v>
      </c>
      <c r="AW274" s="13" t="s">
        <v>32</v>
      </c>
      <c r="AX274" s="13" t="s">
        <v>76</v>
      </c>
      <c r="AY274" s="212" t="s">
        <v>146</v>
      </c>
    </row>
    <row r="275" spans="1:65" s="2" customFormat="1" ht="16.5" customHeight="1">
      <c r="A275" s="34"/>
      <c r="B275" s="35"/>
      <c r="C275" s="187" t="s">
        <v>495</v>
      </c>
      <c r="D275" s="187" t="s">
        <v>149</v>
      </c>
      <c r="E275" s="188" t="s">
        <v>496</v>
      </c>
      <c r="F275" s="189" t="s">
        <v>497</v>
      </c>
      <c r="G275" s="190" t="s">
        <v>152</v>
      </c>
      <c r="H275" s="191">
        <v>2</v>
      </c>
      <c r="I275" s="192">
        <v>150</v>
      </c>
      <c r="J275" s="193">
        <f>ROUND(I275*H275,1)</f>
        <v>300</v>
      </c>
      <c r="K275" s="194"/>
      <c r="L275" s="39"/>
      <c r="M275" s="195" t="s">
        <v>1</v>
      </c>
      <c r="N275" s="196" t="s">
        <v>42</v>
      </c>
      <c r="O275" s="71"/>
      <c r="P275" s="197">
        <f>O275*H275</f>
        <v>0</v>
      </c>
      <c r="Q275" s="197">
        <v>3E-05</v>
      </c>
      <c r="R275" s="197">
        <f>Q275*H275</f>
        <v>6E-05</v>
      </c>
      <c r="S275" s="197">
        <v>0</v>
      </c>
      <c r="T275" s="19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9" t="s">
        <v>230</v>
      </c>
      <c r="AT275" s="199" t="s">
        <v>149</v>
      </c>
      <c r="AU275" s="199" t="s">
        <v>154</v>
      </c>
      <c r="AY275" s="17" t="s">
        <v>146</v>
      </c>
      <c r="BE275" s="200">
        <f>IF(N275="základní",J275,0)</f>
        <v>0</v>
      </c>
      <c r="BF275" s="200">
        <f>IF(N275="snížená",J275,0)</f>
        <v>300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17" t="s">
        <v>154</v>
      </c>
      <c r="BK275" s="200">
        <f>ROUND(I275*H275,1)</f>
        <v>300</v>
      </c>
      <c r="BL275" s="17" t="s">
        <v>230</v>
      </c>
      <c r="BM275" s="199" t="s">
        <v>498</v>
      </c>
    </row>
    <row r="276" spans="1:65" s="2" customFormat="1" ht="16.5" customHeight="1">
      <c r="A276" s="34"/>
      <c r="B276" s="35"/>
      <c r="C276" s="228" t="s">
        <v>499</v>
      </c>
      <c r="D276" s="228" t="s">
        <v>372</v>
      </c>
      <c r="E276" s="229" t="s">
        <v>500</v>
      </c>
      <c r="F276" s="230" t="s">
        <v>501</v>
      </c>
      <c r="G276" s="231" t="s">
        <v>152</v>
      </c>
      <c r="H276" s="232">
        <v>2</v>
      </c>
      <c r="I276" s="233">
        <v>450</v>
      </c>
      <c r="J276" s="234">
        <f>ROUND(I276*H276,1)</f>
        <v>900</v>
      </c>
      <c r="K276" s="235"/>
      <c r="L276" s="236"/>
      <c r="M276" s="237" t="s">
        <v>1</v>
      </c>
      <c r="N276" s="238" t="s">
        <v>42</v>
      </c>
      <c r="O276" s="71"/>
      <c r="P276" s="197">
        <f>O276*H276</f>
        <v>0</v>
      </c>
      <c r="Q276" s="197">
        <v>0.0014</v>
      </c>
      <c r="R276" s="197">
        <f>Q276*H276</f>
        <v>0.0028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307</v>
      </c>
      <c r="AT276" s="199" t="s">
        <v>372</v>
      </c>
      <c r="AU276" s="199" t="s">
        <v>154</v>
      </c>
      <c r="AY276" s="17" t="s">
        <v>146</v>
      </c>
      <c r="BE276" s="200">
        <f>IF(N276="základní",J276,0)</f>
        <v>0</v>
      </c>
      <c r="BF276" s="200">
        <f>IF(N276="snížená",J276,0)</f>
        <v>900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154</v>
      </c>
      <c r="BK276" s="200">
        <f>ROUND(I276*H276,1)</f>
        <v>900</v>
      </c>
      <c r="BL276" s="17" t="s">
        <v>230</v>
      </c>
      <c r="BM276" s="199" t="s">
        <v>502</v>
      </c>
    </row>
    <row r="277" spans="1:65" s="2" customFormat="1" ht="16.5" customHeight="1">
      <c r="A277" s="34"/>
      <c r="B277" s="35"/>
      <c r="C277" s="187" t="s">
        <v>503</v>
      </c>
      <c r="D277" s="187" t="s">
        <v>149</v>
      </c>
      <c r="E277" s="188" t="s">
        <v>504</v>
      </c>
      <c r="F277" s="189" t="s">
        <v>505</v>
      </c>
      <c r="G277" s="190" t="s">
        <v>166</v>
      </c>
      <c r="H277" s="191">
        <v>38.12</v>
      </c>
      <c r="I277" s="192">
        <v>850</v>
      </c>
      <c r="J277" s="193">
        <f>ROUND(I277*H277,1)</f>
        <v>32402</v>
      </c>
      <c r="K277" s="194"/>
      <c r="L277" s="39"/>
      <c r="M277" s="195" t="s">
        <v>1</v>
      </c>
      <c r="N277" s="196" t="s">
        <v>42</v>
      </c>
      <c r="O277" s="71"/>
      <c r="P277" s="197">
        <f>O277*H277</f>
        <v>0</v>
      </c>
      <c r="Q277" s="197">
        <v>0.03271</v>
      </c>
      <c r="R277" s="197">
        <f>Q277*H277</f>
        <v>1.2469052</v>
      </c>
      <c r="S277" s="197">
        <v>0</v>
      </c>
      <c r="T277" s="19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230</v>
      </c>
      <c r="AT277" s="199" t="s">
        <v>149</v>
      </c>
      <c r="AU277" s="199" t="s">
        <v>154</v>
      </c>
      <c r="AY277" s="17" t="s">
        <v>146</v>
      </c>
      <c r="BE277" s="200">
        <f>IF(N277="základní",J277,0)</f>
        <v>0</v>
      </c>
      <c r="BF277" s="200">
        <f>IF(N277="snížená",J277,0)</f>
        <v>32402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7" t="s">
        <v>154</v>
      </c>
      <c r="BK277" s="200">
        <f>ROUND(I277*H277,1)</f>
        <v>32402</v>
      </c>
      <c r="BL277" s="17" t="s">
        <v>230</v>
      </c>
      <c r="BM277" s="199" t="s">
        <v>506</v>
      </c>
    </row>
    <row r="278" spans="2:51" s="13" customFormat="1" ht="12">
      <c r="B278" s="201"/>
      <c r="C278" s="202"/>
      <c r="D278" s="203" t="s">
        <v>156</v>
      </c>
      <c r="E278" s="204" t="s">
        <v>1</v>
      </c>
      <c r="F278" s="205" t="s">
        <v>234</v>
      </c>
      <c r="G278" s="202"/>
      <c r="H278" s="206">
        <v>38.12</v>
      </c>
      <c r="I278" s="207"/>
      <c r="J278" s="202"/>
      <c r="K278" s="202"/>
      <c r="L278" s="208"/>
      <c r="M278" s="209"/>
      <c r="N278" s="210"/>
      <c r="O278" s="210"/>
      <c r="P278" s="210"/>
      <c r="Q278" s="210"/>
      <c r="R278" s="210"/>
      <c r="S278" s="210"/>
      <c r="T278" s="211"/>
      <c r="AT278" s="212" t="s">
        <v>156</v>
      </c>
      <c r="AU278" s="212" t="s">
        <v>154</v>
      </c>
      <c r="AV278" s="13" t="s">
        <v>154</v>
      </c>
      <c r="AW278" s="13" t="s">
        <v>32</v>
      </c>
      <c r="AX278" s="13" t="s">
        <v>84</v>
      </c>
      <c r="AY278" s="212" t="s">
        <v>146</v>
      </c>
    </row>
    <row r="279" spans="1:65" s="2" customFormat="1" ht="16.5" customHeight="1">
      <c r="A279" s="34"/>
      <c r="B279" s="35"/>
      <c r="C279" s="187" t="s">
        <v>507</v>
      </c>
      <c r="D279" s="187" t="s">
        <v>149</v>
      </c>
      <c r="E279" s="188" t="s">
        <v>508</v>
      </c>
      <c r="F279" s="189" t="s">
        <v>509</v>
      </c>
      <c r="G279" s="190" t="s">
        <v>333</v>
      </c>
      <c r="H279" s="191">
        <v>1.459</v>
      </c>
      <c r="I279" s="192">
        <v>360</v>
      </c>
      <c r="J279" s="193">
        <f>ROUND(I279*H279,1)</f>
        <v>525.2</v>
      </c>
      <c r="K279" s="194"/>
      <c r="L279" s="39"/>
      <c r="M279" s="195" t="s">
        <v>1</v>
      </c>
      <c r="N279" s="196" t="s">
        <v>42</v>
      </c>
      <c r="O279" s="71"/>
      <c r="P279" s="197">
        <f>O279*H279</f>
        <v>0</v>
      </c>
      <c r="Q279" s="197">
        <v>0</v>
      </c>
      <c r="R279" s="197">
        <f>Q279*H279</f>
        <v>0</v>
      </c>
      <c r="S279" s="197">
        <v>0</v>
      </c>
      <c r="T279" s="19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9" t="s">
        <v>230</v>
      </c>
      <c r="AT279" s="199" t="s">
        <v>149</v>
      </c>
      <c r="AU279" s="199" t="s">
        <v>154</v>
      </c>
      <c r="AY279" s="17" t="s">
        <v>146</v>
      </c>
      <c r="BE279" s="200">
        <f>IF(N279="základní",J279,0)</f>
        <v>0</v>
      </c>
      <c r="BF279" s="200">
        <f>IF(N279="snížená",J279,0)</f>
        <v>525.2</v>
      </c>
      <c r="BG279" s="200">
        <f>IF(N279="zákl. přenesená",J279,0)</f>
        <v>0</v>
      </c>
      <c r="BH279" s="200">
        <f>IF(N279="sníž. přenesená",J279,0)</f>
        <v>0</v>
      </c>
      <c r="BI279" s="200">
        <f>IF(N279="nulová",J279,0)</f>
        <v>0</v>
      </c>
      <c r="BJ279" s="17" t="s">
        <v>154</v>
      </c>
      <c r="BK279" s="200">
        <f>ROUND(I279*H279,1)</f>
        <v>525.2</v>
      </c>
      <c r="BL279" s="17" t="s">
        <v>230</v>
      </c>
      <c r="BM279" s="199" t="s">
        <v>510</v>
      </c>
    </row>
    <row r="280" spans="1:65" s="2" customFormat="1" ht="16.5" customHeight="1">
      <c r="A280" s="34"/>
      <c r="B280" s="35"/>
      <c r="C280" s="187" t="s">
        <v>511</v>
      </c>
      <c r="D280" s="187" t="s">
        <v>149</v>
      </c>
      <c r="E280" s="188" t="s">
        <v>512</v>
      </c>
      <c r="F280" s="189" t="s">
        <v>513</v>
      </c>
      <c r="G280" s="190" t="s">
        <v>333</v>
      </c>
      <c r="H280" s="191">
        <v>1.459</v>
      </c>
      <c r="I280" s="192">
        <v>350</v>
      </c>
      <c r="J280" s="193">
        <f>ROUND(I280*H280,1)</f>
        <v>510.7</v>
      </c>
      <c r="K280" s="194"/>
      <c r="L280" s="39"/>
      <c r="M280" s="195" t="s">
        <v>1</v>
      </c>
      <c r="N280" s="196" t="s">
        <v>42</v>
      </c>
      <c r="O280" s="71"/>
      <c r="P280" s="197">
        <f>O280*H280</f>
        <v>0</v>
      </c>
      <c r="Q280" s="197">
        <v>0</v>
      </c>
      <c r="R280" s="197">
        <f>Q280*H280</f>
        <v>0</v>
      </c>
      <c r="S280" s="197">
        <v>0</v>
      </c>
      <c r="T280" s="19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230</v>
      </c>
      <c r="AT280" s="199" t="s">
        <v>149</v>
      </c>
      <c r="AU280" s="199" t="s">
        <v>154</v>
      </c>
      <c r="AY280" s="17" t="s">
        <v>146</v>
      </c>
      <c r="BE280" s="200">
        <f>IF(N280="základní",J280,0)</f>
        <v>0</v>
      </c>
      <c r="BF280" s="200">
        <f>IF(N280="snížená",J280,0)</f>
        <v>510.7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17" t="s">
        <v>154</v>
      </c>
      <c r="BK280" s="200">
        <f>ROUND(I280*H280,1)</f>
        <v>510.7</v>
      </c>
      <c r="BL280" s="17" t="s">
        <v>230</v>
      </c>
      <c r="BM280" s="199" t="s">
        <v>514</v>
      </c>
    </row>
    <row r="281" spans="1:65" s="2" customFormat="1" ht="16.5" customHeight="1">
      <c r="A281" s="34"/>
      <c r="B281" s="35"/>
      <c r="C281" s="187" t="s">
        <v>515</v>
      </c>
      <c r="D281" s="187" t="s">
        <v>149</v>
      </c>
      <c r="E281" s="188" t="s">
        <v>516</v>
      </c>
      <c r="F281" s="189" t="s">
        <v>517</v>
      </c>
      <c r="G281" s="190" t="s">
        <v>333</v>
      </c>
      <c r="H281" s="191">
        <v>1.459</v>
      </c>
      <c r="I281" s="192">
        <v>350</v>
      </c>
      <c r="J281" s="193">
        <f>ROUND(I281*H281,1)</f>
        <v>510.7</v>
      </c>
      <c r="K281" s="194"/>
      <c r="L281" s="39"/>
      <c r="M281" s="195" t="s">
        <v>1</v>
      </c>
      <c r="N281" s="196" t="s">
        <v>42</v>
      </c>
      <c r="O281" s="71"/>
      <c r="P281" s="197">
        <f>O281*H281</f>
        <v>0</v>
      </c>
      <c r="Q281" s="197">
        <v>0</v>
      </c>
      <c r="R281" s="197">
        <f>Q281*H281</f>
        <v>0</v>
      </c>
      <c r="S281" s="197">
        <v>0</v>
      </c>
      <c r="T281" s="19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9" t="s">
        <v>230</v>
      </c>
      <c r="AT281" s="199" t="s">
        <v>149</v>
      </c>
      <c r="AU281" s="199" t="s">
        <v>154</v>
      </c>
      <c r="AY281" s="17" t="s">
        <v>146</v>
      </c>
      <c r="BE281" s="200">
        <f>IF(N281="základní",J281,0)</f>
        <v>0</v>
      </c>
      <c r="BF281" s="200">
        <f>IF(N281="snížená",J281,0)</f>
        <v>510.7</v>
      </c>
      <c r="BG281" s="200">
        <f>IF(N281="zákl. přenesená",J281,0)</f>
        <v>0</v>
      </c>
      <c r="BH281" s="200">
        <f>IF(N281="sníž. přenesená",J281,0)</f>
        <v>0</v>
      </c>
      <c r="BI281" s="200">
        <f>IF(N281="nulová",J281,0)</f>
        <v>0</v>
      </c>
      <c r="BJ281" s="17" t="s">
        <v>154</v>
      </c>
      <c r="BK281" s="200">
        <f>ROUND(I281*H281,1)</f>
        <v>510.7</v>
      </c>
      <c r="BL281" s="17" t="s">
        <v>230</v>
      </c>
      <c r="BM281" s="199" t="s">
        <v>518</v>
      </c>
    </row>
    <row r="282" spans="2:63" s="12" customFormat="1" ht="22.9" customHeight="1">
      <c r="B282" s="171"/>
      <c r="C282" s="172"/>
      <c r="D282" s="173" t="s">
        <v>75</v>
      </c>
      <c r="E282" s="185" t="s">
        <v>519</v>
      </c>
      <c r="F282" s="185" t="s">
        <v>520</v>
      </c>
      <c r="G282" s="172"/>
      <c r="H282" s="172"/>
      <c r="I282" s="262"/>
      <c r="J282" s="186">
        <f>BK282</f>
        <v>15200</v>
      </c>
      <c r="K282" s="172"/>
      <c r="L282" s="177"/>
      <c r="M282" s="178"/>
      <c r="N282" s="179"/>
      <c r="O282" s="179"/>
      <c r="P282" s="180">
        <f>SUM(P283:P285)</f>
        <v>0</v>
      </c>
      <c r="Q282" s="179"/>
      <c r="R282" s="180">
        <f>SUM(R283:R285)</f>
        <v>0</v>
      </c>
      <c r="S282" s="179"/>
      <c r="T282" s="181">
        <f>SUM(T283:T285)</f>
        <v>0.024</v>
      </c>
      <c r="AR282" s="182" t="s">
        <v>154</v>
      </c>
      <c r="AT282" s="183" t="s">
        <v>75</v>
      </c>
      <c r="AU282" s="183" t="s">
        <v>84</v>
      </c>
      <c r="AY282" s="182" t="s">
        <v>146</v>
      </c>
      <c r="BK282" s="184">
        <f>SUM(BK283:BK285)</f>
        <v>15200</v>
      </c>
    </row>
    <row r="283" spans="1:65" s="2" customFormat="1" ht="16.5" customHeight="1">
      <c r="A283" s="34"/>
      <c r="B283" s="35"/>
      <c r="C283" s="187" t="s">
        <v>521</v>
      </c>
      <c r="D283" s="187" t="s">
        <v>149</v>
      </c>
      <c r="E283" s="188" t="s">
        <v>522</v>
      </c>
      <c r="F283" s="189" t="s">
        <v>523</v>
      </c>
      <c r="G283" s="190" t="s">
        <v>152</v>
      </c>
      <c r="H283" s="191">
        <v>1</v>
      </c>
      <c r="I283" s="192">
        <v>15200</v>
      </c>
      <c r="J283" s="193">
        <f>ROUND(I283*H283,1)</f>
        <v>15200</v>
      </c>
      <c r="K283" s="194"/>
      <c r="L283" s="39"/>
      <c r="M283" s="195" t="s">
        <v>1</v>
      </c>
      <c r="N283" s="196" t="s">
        <v>42</v>
      </c>
      <c r="O283" s="71"/>
      <c r="P283" s="197">
        <f>O283*H283</f>
        <v>0</v>
      </c>
      <c r="Q283" s="197">
        <v>0</v>
      </c>
      <c r="R283" s="197">
        <f>Q283*H283</f>
        <v>0</v>
      </c>
      <c r="S283" s="197">
        <v>0.024</v>
      </c>
      <c r="T283" s="198">
        <f>S283*H283</f>
        <v>0.024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9" t="s">
        <v>230</v>
      </c>
      <c r="AT283" s="199" t="s">
        <v>149</v>
      </c>
      <c r="AU283" s="199" t="s">
        <v>154</v>
      </c>
      <c r="AY283" s="17" t="s">
        <v>146</v>
      </c>
      <c r="BE283" s="200">
        <f>IF(N283="základní",J283,0)</f>
        <v>0</v>
      </c>
      <c r="BF283" s="200">
        <f>IF(N283="snížená",J283,0)</f>
        <v>15200</v>
      </c>
      <c r="BG283" s="200">
        <f>IF(N283="zákl. přenesená",J283,0)</f>
        <v>0</v>
      </c>
      <c r="BH283" s="200">
        <f>IF(N283="sníž. přenesená",J283,0)</f>
        <v>0</v>
      </c>
      <c r="BI283" s="200">
        <f>IF(N283="nulová",J283,0)</f>
        <v>0</v>
      </c>
      <c r="BJ283" s="17" t="s">
        <v>154</v>
      </c>
      <c r="BK283" s="200">
        <f>ROUND(I283*H283,1)</f>
        <v>15200</v>
      </c>
      <c r="BL283" s="17" t="s">
        <v>230</v>
      </c>
      <c r="BM283" s="199" t="s">
        <v>524</v>
      </c>
    </row>
    <row r="284" spans="1:47" s="2" customFormat="1" ht="48.75">
      <c r="A284" s="34"/>
      <c r="B284" s="35"/>
      <c r="C284" s="36"/>
      <c r="D284" s="203" t="s">
        <v>162</v>
      </c>
      <c r="E284" s="36"/>
      <c r="F284" s="213" t="s">
        <v>525</v>
      </c>
      <c r="G284" s="36"/>
      <c r="H284" s="36"/>
      <c r="I284" s="261"/>
      <c r="J284" s="36"/>
      <c r="K284" s="36"/>
      <c r="L284" s="39"/>
      <c r="M284" s="215"/>
      <c r="N284" s="216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162</v>
      </c>
      <c r="AU284" s="17" t="s">
        <v>154</v>
      </c>
    </row>
    <row r="285" spans="2:51" s="13" customFormat="1" ht="12">
      <c r="B285" s="201"/>
      <c r="C285" s="202"/>
      <c r="D285" s="203" t="s">
        <v>156</v>
      </c>
      <c r="E285" s="204" t="s">
        <v>1</v>
      </c>
      <c r="F285" s="205" t="s">
        <v>526</v>
      </c>
      <c r="G285" s="202"/>
      <c r="H285" s="206">
        <v>1</v>
      </c>
      <c r="I285" s="207"/>
      <c r="J285" s="202"/>
      <c r="K285" s="202"/>
      <c r="L285" s="208"/>
      <c r="M285" s="209"/>
      <c r="N285" s="210"/>
      <c r="O285" s="210"/>
      <c r="P285" s="210"/>
      <c r="Q285" s="210"/>
      <c r="R285" s="210"/>
      <c r="S285" s="210"/>
      <c r="T285" s="211"/>
      <c r="AT285" s="212" t="s">
        <v>156</v>
      </c>
      <c r="AU285" s="212" t="s">
        <v>154</v>
      </c>
      <c r="AV285" s="13" t="s">
        <v>154</v>
      </c>
      <c r="AW285" s="13" t="s">
        <v>32</v>
      </c>
      <c r="AX285" s="13" t="s">
        <v>84</v>
      </c>
      <c r="AY285" s="212" t="s">
        <v>146</v>
      </c>
    </row>
    <row r="286" spans="2:63" s="12" customFormat="1" ht="22.9" customHeight="1">
      <c r="B286" s="171"/>
      <c r="C286" s="172"/>
      <c r="D286" s="173" t="s">
        <v>75</v>
      </c>
      <c r="E286" s="185" t="s">
        <v>527</v>
      </c>
      <c r="F286" s="185" t="s">
        <v>528</v>
      </c>
      <c r="G286" s="172"/>
      <c r="H286" s="172"/>
      <c r="I286" s="262"/>
      <c r="J286" s="186">
        <f>BK286</f>
        <v>891.5</v>
      </c>
      <c r="K286" s="172"/>
      <c r="L286" s="177"/>
      <c r="M286" s="178"/>
      <c r="N286" s="179"/>
      <c r="O286" s="179"/>
      <c r="P286" s="180">
        <f>SUM(P287:P288)</f>
        <v>0</v>
      </c>
      <c r="Q286" s="179"/>
      <c r="R286" s="180">
        <f>SUM(R287:R288)</f>
        <v>0</v>
      </c>
      <c r="S286" s="179"/>
      <c r="T286" s="181">
        <f>SUM(T287:T288)</f>
        <v>0.180837</v>
      </c>
      <c r="AR286" s="182" t="s">
        <v>154</v>
      </c>
      <c r="AT286" s="183" t="s">
        <v>75</v>
      </c>
      <c r="AU286" s="183" t="s">
        <v>84</v>
      </c>
      <c r="AY286" s="182" t="s">
        <v>146</v>
      </c>
      <c r="BK286" s="184">
        <f>SUM(BK287:BK288)</f>
        <v>891.5</v>
      </c>
    </row>
    <row r="287" spans="1:65" s="2" customFormat="1" ht="16.5" customHeight="1">
      <c r="A287" s="34"/>
      <c r="B287" s="35"/>
      <c r="C287" s="187" t="s">
        <v>529</v>
      </c>
      <c r="D287" s="187" t="s">
        <v>149</v>
      </c>
      <c r="E287" s="188" t="s">
        <v>530</v>
      </c>
      <c r="F287" s="189" t="s">
        <v>531</v>
      </c>
      <c r="G287" s="190" t="s">
        <v>166</v>
      </c>
      <c r="H287" s="191">
        <v>25.47</v>
      </c>
      <c r="I287" s="192">
        <v>35</v>
      </c>
      <c r="J287" s="193">
        <f>ROUND(I287*H287,1)</f>
        <v>891.5</v>
      </c>
      <c r="K287" s="194"/>
      <c r="L287" s="39"/>
      <c r="M287" s="195" t="s">
        <v>1</v>
      </c>
      <c r="N287" s="196" t="s">
        <v>42</v>
      </c>
      <c r="O287" s="71"/>
      <c r="P287" s="197">
        <f>O287*H287</f>
        <v>0</v>
      </c>
      <c r="Q287" s="197">
        <v>0</v>
      </c>
      <c r="R287" s="197">
        <f>Q287*H287</f>
        <v>0</v>
      </c>
      <c r="S287" s="197">
        <v>0.0071</v>
      </c>
      <c r="T287" s="198">
        <f>S287*H287</f>
        <v>0.180837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9" t="s">
        <v>230</v>
      </c>
      <c r="AT287" s="199" t="s">
        <v>149</v>
      </c>
      <c r="AU287" s="199" t="s">
        <v>154</v>
      </c>
      <c r="AY287" s="17" t="s">
        <v>146</v>
      </c>
      <c r="BE287" s="200">
        <f>IF(N287="základní",J287,0)</f>
        <v>0</v>
      </c>
      <c r="BF287" s="200">
        <f>IF(N287="snížená",J287,0)</f>
        <v>891.5</v>
      </c>
      <c r="BG287" s="200">
        <f>IF(N287="zákl. přenesená",J287,0)</f>
        <v>0</v>
      </c>
      <c r="BH287" s="200">
        <f>IF(N287="sníž. přenesená",J287,0)</f>
        <v>0</v>
      </c>
      <c r="BI287" s="200">
        <f>IF(N287="nulová",J287,0)</f>
        <v>0</v>
      </c>
      <c r="BJ287" s="17" t="s">
        <v>154</v>
      </c>
      <c r="BK287" s="200">
        <f>ROUND(I287*H287,1)</f>
        <v>891.5</v>
      </c>
      <c r="BL287" s="17" t="s">
        <v>230</v>
      </c>
      <c r="BM287" s="199" t="s">
        <v>532</v>
      </c>
    </row>
    <row r="288" spans="2:51" s="13" customFormat="1" ht="12">
      <c r="B288" s="201"/>
      <c r="C288" s="202"/>
      <c r="D288" s="203" t="s">
        <v>156</v>
      </c>
      <c r="E288" s="204" t="s">
        <v>1</v>
      </c>
      <c r="F288" s="205" t="s">
        <v>533</v>
      </c>
      <c r="G288" s="202"/>
      <c r="H288" s="206">
        <v>25.47</v>
      </c>
      <c r="I288" s="207"/>
      <c r="J288" s="202"/>
      <c r="K288" s="202"/>
      <c r="L288" s="208"/>
      <c r="M288" s="209"/>
      <c r="N288" s="210"/>
      <c r="O288" s="210"/>
      <c r="P288" s="210"/>
      <c r="Q288" s="210"/>
      <c r="R288" s="210"/>
      <c r="S288" s="210"/>
      <c r="T288" s="211"/>
      <c r="AT288" s="212" t="s">
        <v>156</v>
      </c>
      <c r="AU288" s="212" t="s">
        <v>154</v>
      </c>
      <c r="AV288" s="13" t="s">
        <v>154</v>
      </c>
      <c r="AW288" s="13" t="s">
        <v>32</v>
      </c>
      <c r="AX288" s="13" t="s">
        <v>84</v>
      </c>
      <c r="AY288" s="212" t="s">
        <v>146</v>
      </c>
    </row>
    <row r="289" spans="2:63" s="12" customFormat="1" ht="22.9" customHeight="1">
      <c r="B289" s="171"/>
      <c r="C289" s="172"/>
      <c r="D289" s="173" t="s">
        <v>75</v>
      </c>
      <c r="E289" s="185" t="s">
        <v>534</v>
      </c>
      <c r="F289" s="185" t="s">
        <v>535</v>
      </c>
      <c r="G289" s="172"/>
      <c r="H289" s="172"/>
      <c r="I289" s="262"/>
      <c r="J289" s="186">
        <f>BK289</f>
        <v>39311.7</v>
      </c>
      <c r="K289" s="172"/>
      <c r="L289" s="177"/>
      <c r="M289" s="178"/>
      <c r="N289" s="179"/>
      <c r="O289" s="179"/>
      <c r="P289" s="180">
        <f>SUM(P290:P307)</f>
        <v>0</v>
      </c>
      <c r="Q289" s="179"/>
      <c r="R289" s="180">
        <f>SUM(R290:R307)</f>
        <v>0.26279559999999996</v>
      </c>
      <c r="S289" s="179"/>
      <c r="T289" s="181">
        <f>SUM(T290:T307)</f>
        <v>0</v>
      </c>
      <c r="AR289" s="182" t="s">
        <v>154</v>
      </c>
      <c r="AT289" s="183" t="s">
        <v>75</v>
      </c>
      <c r="AU289" s="183" t="s">
        <v>84</v>
      </c>
      <c r="AY289" s="182" t="s">
        <v>146</v>
      </c>
      <c r="BK289" s="184">
        <f>SUM(BK290:BK307)</f>
        <v>39311.7</v>
      </c>
    </row>
    <row r="290" spans="1:65" s="2" customFormat="1" ht="16.5" customHeight="1">
      <c r="A290" s="34"/>
      <c r="B290" s="35"/>
      <c r="C290" s="187" t="s">
        <v>536</v>
      </c>
      <c r="D290" s="187" t="s">
        <v>149</v>
      </c>
      <c r="E290" s="188" t="s">
        <v>537</v>
      </c>
      <c r="F290" s="189" t="s">
        <v>538</v>
      </c>
      <c r="G290" s="190" t="s">
        <v>166</v>
      </c>
      <c r="H290" s="191">
        <v>34.62</v>
      </c>
      <c r="I290" s="192">
        <v>30</v>
      </c>
      <c r="J290" s="193">
        <f>ROUND(I290*H290,1)</f>
        <v>1038.6</v>
      </c>
      <c r="K290" s="194"/>
      <c r="L290" s="39"/>
      <c r="M290" s="195" t="s">
        <v>1</v>
      </c>
      <c r="N290" s="196" t="s">
        <v>42</v>
      </c>
      <c r="O290" s="71"/>
      <c r="P290" s="197">
        <f>O290*H290</f>
        <v>0</v>
      </c>
      <c r="Q290" s="197">
        <v>0</v>
      </c>
      <c r="R290" s="197">
        <f>Q290*H290</f>
        <v>0</v>
      </c>
      <c r="S290" s="197">
        <v>0</v>
      </c>
      <c r="T290" s="19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9" t="s">
        <v>230</v>
      </c>
      <c r="AT290" s="199" t="s">
        <v>149</v>
      </c>
      <c r="AU290" s="199" t="s">
        <v>154</v>
      </c>
      <c r="AY290" s="17" t="s">
        <v>146</v>
      </c>
      <c r="BE290" s="200">
        <f>IF(N290="základní",J290,0)</f>
        <v>0</v>
      </c>
      <c r="BF290" s="200">
        <f>IF(N290="snížená",J290,0)</f>
        <v>1038.6</v>
      </c>
      <c r="BG290" s="200">
        <f>IF(N290="zákl. přenesená",J290,0)</f>
        <v>0</v>
      </c>
      <c r="BH290" s="200">
        <f>IF(N290="sníž. přenesená",J290,0)</f>
        <v>0</v>
      </c>
      <c r="BI290" s="200">
        <f>IF(N290="nulová",J290,0)</f>
        <v>0</v>
      </c>
      <c r="BJ290" s="17" t="s">
        <v>154</v>
      </c>
      <c r="BK290" s="200">
        <f>ROUND(I290*H290,1)</f>
        <v>1038.6</v>
      </c>
      <c r="BL290" s="17" t="s">
        <v>230</v>
      </c>
      <c r="BM290" s="199" t="s">
        <v>539</v>
      </c>
    </row>
    <row r="291" spans="1:65" s="2" customFormat="1" ht="16.5" customHeight="1">
      <c r="A291" s="34"/>
      <c r="B291" s="35"/>
      <c r="C291" s="187" t="s">
        <v>540</v>
      </c>
      <c r="D291" s="187" t="s">
        <v>149</v>
      </c>
      <c r="E291" s="188" t="s">
        <v>541</v>
      </c>
      <c r="F291" s="189" t="s">
        <v>542</v>
      </c>
      <c r="G291" s="190" t="s">
        <v>166</v>
      </c>
      <c r="H291" s="191">
        <v>34.62</v>
      </c>
      <c r="I291" s="192">
        <v>15</v>
      </c>
      <c r="J291" s="193">
        <f>ROUND(I291*H291,1)</f>
        <v>519.3</v>
      </c>
      <c r="K291" s="194"/>
      <c r="L291" s="39"/>
      <c r="M291" s="195" t="s">
        <v>1</v>
      </c>
      <c r="N291" s="196" t="s">
        <v>42</v>
      </c>
      <c r="O291" s="71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9" t="s">
        <v>230</v>
      </c>
      <c r="AT291" s="199" t="s">
        <v>149</v>
      </c>
      <c r="AU291" s="199" t="s">
        <v>154</v>
      </c>
      <c r="AY291" s="17" t="s">
        <v>146</v>
      </c>
      <c r="BE291" s="200">
        <f>IF(N291="základní",J291,0)</f>
        <v>0</v>
      </c>
      <c r="BF291" s="200">
        <f>IF(N291="snížená",J291,0)</f>
        <v>519.3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17" t="s">
        <v>154</v>
      </c>
      <c r="BK291" s="200">
        <f>ROUND(I291*H291,1)</f>
        <v>519.3</v>
      </c>
      <c r="BL291" s="17" t="s">
        <v>230</v>
      </c>
      <c r="BM291" s="199" t="s">
        <v>543</v>
      </c>
    </row>
    <row r="292" spans="1:65" s="2" customFormat="1" ht="16.5" customHeight="1">
      <c r="A292" s="34"/>
      <c r="B292" s="35"/>
      <c r="C292" s="187" t="s">
        <v>544</v>
      </c>
      <c r="D292" s="187" t="s">
        <v>149</v>
      </c>
      <c r="E292" s="188" t="s">
        <v>545</v>
      </c>
      <c r="F292" s="189" t="s">
        <v>546</v>
      </c>
      <c r="G292" s="190" t="s">
        <v>166</v>
      </c>
      <c r="H292" s="191">
        <v>34.62</v>
      </c>
      <c r="I292" s="192">
        <v>35</v>
      </c>
      <c r="J292" s="193">
        <f>ROUND(I292*H292,1)</f>
        <v>1211.7</v>
      </c>
      <c r="K292" s="194"/>
      <c r="L292" s="39"/>
      <c r="M292" s="195" t="s">
        <v>1</v>
      </c>
      <c r="N292" s="196" t="s">
        <v>42</v>
      </c>
      <c r="O292" s="71"/>
      <c r="P292" s="197">
        <f>O292*H292</f>
        <v>0</v>
      </c>
      <c r="Q292" s="197">
        <v>0.0002</v>
      </c>
      <c r="R292" s="197">
        <f>Q292*H292</f>
        <v>0.006924</v>
      </c>
      <c r="S292" s="197">
        <v>0</v>
      </c>
      <c r="T292" s="19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9" t="s">
        <v>230</v>
      </c>
      <c r="AT292" s="199" t="s">
        <v>149</v>
      </c>
      <c r="AU292" s="199" t="s">
        <v>154</v>
      </c>
      <c r="AY292" s="17" t="s">
        <v>146</v>
      </c>
      <c r="BE292" s="200">
        <f>IF(N292="základní",J292,0)</f>
        <v>0</v>
      </c>
      <c r="BF292" s="200">
        <f>IF(N292="snížená",J292,0)</f>
        <v>1211.7</v>
      </c>
      <c r="BG292" s="200">
        <f>IF(N292="zákl. přenesená",J292,0)</f>
        <v>0</v>
      </c>
      <c r="BH292" s="200">
        <f>IF(N292="sníž. přenesená",J292,0)</f>
        <v>0</v>
      </c>
      <c r="BI292" s="200">
        <f>IF(N292="nulová",J292,0)</f>
        <v>0</v>
      </c>
      <c r="BJ292" s="17" t="s">
        <v>154</v>
      </c>
      <c r="BK292" s="200">
        <f>ROUND(I292*H292,1)</f>
        <v>1211.7</v>
      </c>
      <c r="BL292" s="17" t="s">
        <v>230</v>
      </c>
      <c r="BM292" s="199" t="s">
        <v>547</v>
      </c>
    </row>
    <row r="293" spans="2:51" s="13" customFormat="1" ht="12">
      <c r="B293" s="201"/>
      <c r="C293" s="202"/>
      <c r="D293" s="203" t="s">
        <v>156</v>
      </c>
      <c r="E293" s="204" t="s">
        <v>1</v>
      </c>
      <c r="F293" s="205" t="s">
        <v>548</v>
      </c>
      <c r="G293" s="202"/>
      <c r="H293" s="206">
        <v>34.62</v>
      </c>
      <c r="I293" s="207"/>
      <c r="J293" s="202"/>
      <c r="K293" s="202"/>
      <c r="L293" s="208"/>
      <c r="M293" s="209"/>
      <c r="N293" s="210"/>
      <c r="O293" s="210"/>
      <c r="P293" s="210"/>
      <c r="Q293" s="210"/>
      <c r="R293" s="210"/>
      <c r="S293" s="210"/>
      <c r="T293" s="211"/>
      <c r="AT293" s="212" t="s">
        <v>156</v>
      </c>
      <c r="AU293" s="212" t="s">
        <v>154</v>
      </c>
      <c r="AV293" s="13" t="s">
        <v>154</v>
      </c>
      <c r="AW293" s="13" t="s">
        <v>32</v>
      </c>
      <c r="AX293" s="13" t="s">
        <v>84</v>
      </c>
      <c r="AY293" s="212" t="s">
        <v>146</v>
      </c>
    </row>
    <row r="294" spans="1:65" s="2" customFormat="1" ht="16.5" customHeight="1">
      <c r="A294" s="34"/>
      <c r="B294" s="35"/>
      <c r="C294" s="187" t="s">
        <v>549</v>
      </c>
      <c r="D294" s="187" t="s">
        <v>149</v>
      </c>
      <c r="E294" s="188" t="s">
        <v>550</v>
      </c>
      <c r="F294" s="189" t="s">
        <v>551</v>
      </c>
      <c r="G294" s="190" t="s">
        <v>166</v>
      </c>
      <c r="H294" s="191">
        <v>34.62</v>
      </c>
      <c r="I294" s="192">
        <v>65</v>
      </c>
      <c r="J294" s="193">
        <f>ROUND(I294*H294,1)</f>
        <v>2250.3</v>
      </c>
      <c r="K294" s="194"/>
      <c r="L294" s="39"/>
      <c r="M294" s="195" t="s">
        <v>1</v>
      </c>
      <c r="N294" s="196" t="s">
        <v>42</v>
      </c>
      <c r="O294" s="71"/>
      <c r="P294" s="197">
        <f>O294*H294</f>
        <v>0</v>
      </c>
      <c r="Q294" s="197">
        <v>0.00012</v>
      </c>
      <c r="R294" s="197">
        <f>Q294*H294</f>
        <v>0.0041544</v>
      </c>
      <c r="S294" s="197">
        <v>0</v>
      </c>
      <c r="T294" s="198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9" t="s">
        <v>230</v>
      </c>
      <c r="AT294" s="199" t="s">
        <v>149</v>
      </c>
      <c r="AU294" s="199" t="s">
        <v>154</v>
      </c>
      <c r="AY294" s="17" t="s">
        <v>146</v>
      </c>
      <c r="BE294" s="200">
        <f>IF(N294="základní",J294,0)</f>
        <v>0</v>
      </c>
      <c r="BF294" s="200">
        <f>IF(N294="snížená",J294,0)</f>
        <v>2250.3</v>
      </c>
      <c r="BG294" s="200">
        <f>IF(N294="zákl. přenesená",J294,0)</f>
        <v>0</v>
      </c>
      <c r="BH294" s="200">
        <f>IF(N294="sníž. přenesená",J294,0)</f>
        <v>0</v>
      </c>
      <c r="BI294" s="200">
        <f>IF(N294="nulová",J294,0)</f>
        <v>0</v>
      </c>
      <c r="BJ294" s="17" t="s">
        <v>154</v>
      </c>
      <c r="BK294" s="200">
        <f>ROUND(I294*H294,1)</f>
        <v>2250.3</v>
      </c>
      <c r="BL294" s="17" t="s">
        <v>230</v>
      </c>
      <c r="BM294" s="199" t="s">
        <v>552</v>
      </c>
    </row>
    <row r="295" spans="1:65" s="2" customFormat="1" ht="16.5" customHeight="1">
      <c r="A295" s="34"/>
      <c r="B295" s="35"/>
      <c r="C295" s="187" t="s">
        <v>553</v>
      </c>
      <c r="D295" s="187" t="s">
        <v>149</v>
      </c>
      <c r="E295" s="188" t="s">
        <v>554</v>
      </c>
      <c r="F295" s="189" t="s">
        <v>555</v>
      </c>
      <c r="G295" s="190" t="s">
        <v>166</v>
      </c>
      <c r="H295" s="191">
        <v>34.62</v>
      </c>
      <c r="I295" s="192">
        <v>120</v>
      </c>
      <c r="J295" s="193">
        <f>ROUND(I295*H295,1)</f>
        <v>4154.4</v>
      </c>
      <c r="K295" s="194"/>
      <c r="L295" s="39"/>
      <c r="M295" s="195" t="s">
        <v>1</v>
      </c>
      <c r="N295" s="196" t="s">
        <v>42</v>
      </c>
      <c r="O295" s="71"/>
      <c r="P295" s="197">
        <f>O295*H295</f>
        <v>0</v>
      </c>
      <c r="Q295" s="197">
        <v>0.0045</v>
      </c>
      <c r="R295" s="197">
        <f>Q295*H295</f>
        <v>0.15578999999999998</v>
      </c>
      <c r="S295" s="197">
        <v>0</v>
      </c>
      <c r="T295" s="19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9" t="s">
        <v>230</v>
      </c>
      <c r="AT295" s="199" t="s">
        <v>149</v>
      </c>
      <c r="AU295" s="199" t="s">
        <v>154</v>
      </c>
      <c r="AY295" s="17" t="s">
        <v>146</v>
      </c>
      <c r="BE295" s="200">
        <f>IF(N295="základní",J295,0)</f>
        <v>0</v>
      </c>
      <c r="BF295" s="200">
        <f>IF(N295="snížená",J295,0)</f>
        <v>4154.4</v>
      </c>
      <c r="BG295" s="200">
        <f>IF(N295="zákl. přenesená",J295,0)</f>
        <v>0</v>
      </c>
      <c r="BH295" s="200">
        <f>IF(N295="sníž. přenesená",J295,0)</f>
        <v>0</v>
      </c>
      <c r="BI295" s="200">
        <f>IF(N295="nulová",J295,0)</f>
        <v>0</v>
      </c>
      <c r="BJ295" s="17" t="s">
        <v>154</v>
      </c>
      <c r="BK295" s="200">
        <f>ROUND(I295*H295,1)</f>
        <v>4154.4</v>
      </c>
      <c r="BL295" s="17" t="s">
        <v>230</v>
      </c>
      <c r="BM295" s="199" t="s">
        <v>556</v>
      </c>
    </row>
    <row r="296" spans="1:65" s="2" customFormat="1" ht="16.5" customHeight="1">
      <c r="A296" s="34"/>
      <c r="B296" s="35"/>
      <c r="C296" s="187" t="s">
        <v>557</v>
      </c>
      <c r="D296" s="187" t="s">
        <v>149</v>
      </c>
      <c r="E296" s="188" t="s">
        <v>558</v>
      </c>
      <c r="F296" s="189" t="s">
        <v>559</v>
      </c>
      <c r="G296" s="190" t="s">
        <v>166</v>
      </c>
      <c r="H296" s="191">
        <v>34.62</v>
      </c>
      <c r="I296" s="192">
        <v>150</v>
      </c>
      <c r="J296" s="193">
        <f>ROUND(I296*H296,1)</f>
        <v>5193</v>
      </c>
      <c r="K296" s="194"/>
      <c r="L296" s="39"/>
      <c r="M296" s="195" t="s">
        <v>1</v>
      </c>
      <c r="N296" s="196" t="s">
        <v>42</v>
      </c>
      <c r="O296" s="71"/>
      <c r="P296" s="197">
        <f>O296*H296</f>
        <v>0</v>
      </c>
      <c r="Q296" s="197">
        <v>0.0003</v>
      </c>
      <c r="R296" s="197">
        <f>Q296*H296</f>
        <v>0.010385999999999998</v>
      </c>
      <c r="S296" s="197">
        <v>0</v>
      </c>
      <c r="T296" s="19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9" t="s">
        <v>230</v>
      </c>
      <c r="AT296" s="199" t="s">
        <v>149</v>
      </c>
      <c r="AU296" s="199" t="s">
        <v>154</v>
      </c>
      <c r="AY296" s="17" t="s">
        <v>146</v>
      </c>
      <c r="BE296" s="200">
        <f>IF(N296="základní",J296,0)</f>
        <v>0</v>
      </c>
      <c r="BF296" s="200">
        <f>IF(N296="snížená",J296,0)</f>
        <v>5193</v>
      </c>
      <c r="BG296" s="200">
        <f>IF(N296="zákl. přenesená",J296,0)</f>
        <v>0</v>
      </c>
      <c r="BH296" s="200">
        <f>IF(N296="sníž. přenesená",J296,0)</f>
        <v>0</v>
      </c>
      <c r="BI296" s="200">
        <f>IF(N296="nulová",J296,0)</f>
        <v>0</v>
      </c>
      <c r="BJ296" s="17" t="s">
        <v>154</v>
      </c>
      <c r="BK296" s="200">
        <f>ROUND(I296*H296,1)</f>
        <v>5193</v>
      </c>
      <c r="BL296" s="17" t="s">
        <v>230</v>
      </c>
      <c r="BM296" s="199" t="s">
        <v>560</v>
      </c>
    </row>
    <row r="297" spans="2:51" s="13" customFormat="1" ht="12">
      <c r="B297" s="201"/>
      <c r="C297" s="202"/>
      <c r="D297" s="203" t="s">
        <v>156</v>
      </c>
      <c r="E297" s="204" t="s">
        <v>1</v>
      </c>
      <c r="F297" s="205" t="s">
        <v>561</v>
      </c>
      <c r="G297" s="202"/>
      <c r="H297" s="206">
        <v>34.62</v>
      </c>
      <c r="I297" s="207"/>
      <c r="J297" s="202"/>
      <c r="K297" s="202"/>
      <c r="L297" s="208"/>
      <c r="M297" s="209"/>
      <c r="N297" s="210"/>
      <c r="O297" s="210"/>
      <c r="P297" s="210"/>
      <c r="Q297" s="210"/>
      <c r="R297" s="210"/>
      <c r="S297" s="210"/>
      <c r="T297" s="211"/>
      <c r="AT297" s="212" t="s">
        <v>156</v>
      </c>
      <c r="AU297" s="212" t="s">
        <v>154</v>
      </c>
      <c r="AV297" s="13" t="s">
        <v>154</v>
      </c>
      <c r="AW297" s="13" t="s">
        <v>32</v>
      </c>
      <c r="AX297" s="13" t="s">
        <v>84</v>
      </c>
      <c r="AY297" s="212" t="s">
        <v>146</v>
      </c>
    </row>
    <row r="298" spans="1:65" s="2" customFormat="1" ht="21.75" customHeight="1">
      <c r="A298" s="34"/>
      <c r="B298" s="35"/>
      <c r="C298" s="228" t="s">
        <v>562</v>
      </c>
      <c r="D298" s="228" t="s">
        <v>372</v>
      </c>
      <c r="E298" s="229" t="s">
        <v>563</v>
      </c>
      <c r="F298" s="230" t="s">
        <v>564</v>
      </c>
      <c r="G298" s="231" t="s">
        <v>166</v>
      </c>
      <c r="H298" s="232">
        <v>41.544</v>
      </c>
      <c r="I298" s="233">
        <v>480</v>
      </c>
      <c r="J298" s="234">
        <f>ROUND(I298*H298,1)</f>
        <v>19941.1</v>
      </c>
      <c r="K298" s="235"/>
      <c r="L298" s="236"/>
      <c r="M298" s="237" t="s">
        <v>1</v>
      </c>
      <c r="N298" s="238" t="s">
        <v>42</v>
      </c>
      <c r="O298" s="71"/>
      <c r="P298" s="197">
        <f>O298*H298</f>
        <v>0</v>
      </c>
      <c r="Q298" s="197">
        <v>0.0018</v>
      </c>
      <c r="R298" s="197">
        <f>Q298*H298</f>
        <v>0.07477919999999999</v>
      </c>
      <c r="S298" s="197">
        <v>0</v>
      </c>
      <c r="T298" s="19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9" t="s">
        <v>307</v>
      </c>
      <c r="AT298" s="199" t="s">
        <v>372</v>
      </c>
      <c r="AU298" s="199" t="s">
        <v>154</v>
      </c>
      <c r="AY298" s="17" t="s">
        <v>146</v>
      </c>
      <c r="BE298" s="200">
        <f>IF(N298="základní",J298,0)</f>
        <v>0</v>
      </c>
      <c r="BF298" s="200">
        <f>IF(N298="snížená",J298,0)</f>
        <v>19941.1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17" t="s">
        <v>154</v>
      </c>
      <c r="BK298" s="200">
        <f>ROUND(I298*H298,1)</f>
        <v>19941.1</v>
      </c>
      <c r="BL298" s="17" t="s">
        <v>230</v>
      </c>
      <c r="BM298" s="199" t="s">
        <v>565</v>
      </c>
    </row>
    <row r="299" spans="2:51" s="13" customFormat="1" ht="12">
      <c r="B299" s="201"/>
      <c r="C299" s="202"/>
      <c r="D299" s="203" t="s">
        <v>156</v>
      </c>
      <c r="E299" s="204" t="s">
        <v>1</v>
      </c>
      <c r="F299" s="205" t="s">
        <v>566</v>
      </c>
      <c r="G299" s="202"/>
      <c r="H299" s="206">
        <v>41.544</v>
      </c>
      <c r="I299" s="207"/>
      <c r="J299" s="202"/>
      <c r="K299" s="202"/>
      <c r="L299" s="208"/>
      <c r="M299" s="209"/>
      <c r="N299" s="210"/>
      <c r="O299" s="210"/>
      <c r="P299" s="210"/>
      <c r="Q299" s="210"/>
      <c r="R299" s="210"/>
      <c r="S299" s="210"/>
      <c r="T299" s="211"/>
      <c r="AT299" s="212" t="s">
        <v>156</v>
      </c>
      <c r="AU299" s="212" t="s">
        <v>154</v>
      </c>
      <c r="AV299" s="13" t="s">
        <v>154</v>
      </c>
      <c r="AW299" s="13" t="s">
        <v>32</v>
      </c>
      <c r="AX299" s="13" t="s">
        <v>84</v>
      </c>
      <c r="AY299" s="212" t="s">
        <v>146</v>
      </c>
    </row>
    <row r="300" spans="1:65" s="2" customFormat="1" ht="16.5" customHeight="1">
      <c r="A300" s="34"/>
      <c r="B300" s="35"/>
      <c r="C300" s="187" t="s">
        <v>567</v>
      </c>
      <c r="D300" s="187" t="s">
        <v>149</v>
      </c>
      <c r="E300" s="188" t="s">
        <v>568</v>
      </c>
      <c r="F300" s="189" t="s">
        <v>569</v>
      </c>
      <c r="G300" s="190" t="s">
        <v>160</v>
      </c>
      <c r="H300" s="191">
        <v>39</v>
      </c>
      <c r="I300" s="192">
        <v>65</v>
      </c>
      <c r="J300" s="193">
        <f>ROUND(I300*H300,1)</f>
        <v>2535</v>
      </c>
      <c r="K300" s="194"/>
      <c r="L300" s="39"/>
      <c r="M300" s="195" t="s">
        <v>1</v>
      </c>
      <c r="N300" s="196" t="s">
        <v>42</v>
      </c>
      <c r="O300" s="71"/>
      <c r="P300" s="197">
        <f>O300*H300</f>
        <v>0</v>
      </c>
      <c r="Q300" s="197">
        <v>1E-05</v>
      </c>
      <c r="R300" s="197">
        <f>Q300*H300</f>
        <v>0.00039000000000000005</v>
      </c>
      <c r="S300" s="197">
        <v>0</v>
      </c>
      <c r="T300" s="19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9" t="s">
        <v>230</v>
      </c>
      <c r="AT300" s="199" t="s">
        <v>149</v>
      </c>
      <c r="AU300" s="199" t="s">
        <v>154</v>
      </c>
      <c r="AY300" s="17" t="s">
        <v>146</v>
      </c>
      <c r="BE300" s="200">
        <f>IF(N300="základní",J300,0)</f>
        <v>0</v>
      </c>
      <c r="BF300" s="200">
        <f>IF(N300="snížená",J300,0)</f>
        <v>2535</v>
      </c>
      <c r="BG300" s="200">
        <f>IF(N300="zákl. přenesená",J300,0)</f>
        <v>0</v>
      </c>
      <c r="BH300" s="200">
        <f>IF(N300="sníž. přenesená",J300,0)</f>
        <v>0</v>
      </c>
      <c r="BI300" s="200">
        <f>IF(N300="nulová",J300,0)</f>
        <v>0</v>
      </c>
      <c r="BJ300" s="17" t="s">
        <v>154</v>
      </c>
      <c r="BK300" s="200">
        <f>ROUND(I300*H300,1)</f>
        <v>2535</v>
      </c>
      <c r="BL300" s="17" t="s">
        <v>230</v>
      </c>
      <c r="BM300" s="199" t="s">
        <v>570</v>
      </c>
    </row>
    <row r="301" spans="1:65" s="2" customFormat="1" ht="16.5" customHeight="1">
      <c r="A301" s="34"/>
      <c r="B301" s="35"/>
      <c r="C301" s="228" t="s">
        <v>571</v>
      </c>
      <c r="D301" s="228" t="s">
        <v>372</v>
      </c>
      <c r="E301" s="229" t="s">
        <v>572</v>
      </c>
      <c r="F301" s="230" t="s">
        <v>573</v>
      </c>
      <c r="G301" s="231" t="s">
        <v>160</v>
      </c>
      <c r="H301" s="232">
        <v>45.6</v>
      </c>
      <c r="I301" s="233">
        <v>30</v>
      </c>
      <c r="J301" s="234">
        <f>ROUND(I301*H301,1)</f>
        <v>1368</v>
      </c>
      <c r="K301" s="235"/>
      <c r="L301" s="236"/>
      <c r="M301" s="237" t="s">
        <v>1</v>
      </c>
      <c r="N301" s="238" t="s">
        <v>42</v>
      </c>
      <c r="O301" s="71"/>
      <c r="P301" s="197">
        <f>O301*H301</f>
        <v>0</v>
      </c>
      <c r="Q301" s="197">
        <v>0.00022</v>
      </c>
      <c r="R301" s="197">
        <f>Q301*H301</f>
        <v>0.010032000000000001</v>
      </c>
      <c r="S301" s="197">
        <v>0</v>
      </c>
      <c r="T301" s="198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9" t="s">
        <v>307</v>
      </c>
      <c r="AT301" s="199" t="s">
        <v>372</v>
      </c>
      <c r="AU301" s="199" t="s">
        <v>154</v>
      </c>
      <c r="AY301" s="17" t="s">
        <v>146</v>
      </c>
      <c r="BE301" s="200">
        <f>IF(N301="základní",J301,0)</f>
        <v>0</v>
      </c>
      <c r="BF301" s="200">
        <f>IF(N301="snížená",J301,0)</f>
        <v>1368</v>
      </c>
      <c r="BG301" s="200">
        <f>IF(N301="zákl. přenesená",J301,0)</f>
        <v>0</v>
      </c>
      <c r="BH301" s="200">
        <f>IF(N301="sníž. přenesená",J301,0)</f>
        <v>0</v>
      </c>
      <c r="BI301" s="200">
        <f>IF(N301="nulová",J301,0)</f>
        <v>0</v>
      </c>
      <c r="BJ301" s="17" t="s">
        <v>154</v>
      </c>
      <c r="BK301" s="200">
        <f>ROUND(I301*H301,1)</f>
        <v>1368</v>
      </c>
      <c r="BL301" s="17" t="s">
        <v>230</v>
      </c>
      <c r="BM301" s="199" t="s">
        <v>574</v>
      </c>
    </row>
    <row r="302" spans="2:51" s="13" customFormat="1" ht="12">
      <c r="B302" s="201"/>
      <c r="C302" s="202"/>
      <c r="D302" s="203" t="s">
        <v>156</v>
      </c>
      <c r="E302" s="204" t="s">
        <v>1</v>
      </c>
      <c r="F302" s="205" t="s">
        <v>575</v>
      </c>
      <c r="G302" s="202"/>
      <c r="H302" s="206">
        <v>45.6</v>
      </c>
      <c r="I302" s="207"/>
      <c r="J302" s="202"/>
      <c r="K302" s="202"/>
      <c r="L302" s="208"/>
      <c r="M302" s="209"/>
      <c r="N302" s="210"/>
      <c r="O302" s="210"/>
      <c r="P302" s="210"/>
      <c r="Q302" s="210"/>
      <c r="R302" s="210"/>
      <c r="S302" s="210"/>
      <c r="T302" s="211"/>
      <c r="AT302" s="212" t="s">
        <v>156</v>
      </c>
      <c r="AU302" s="212" t="s">
        <v>154</v>
      </c>
      <c r="AV302" s="13" t="s">
        <v>154</v>
      </c>
      <c r="AW302" s="13" t="s">
        <v>32</v>
      </c>
      <c r="AX302" s="13" t="s">
        <v>84</v>
      </c>
      <c r="AY302" s="212" t="s">
        <v>146</v>
      </c>
    </row>
    <row r="303" spans="1:65" s="2" customFormat="1" ht="16.5" customHeight="1">
      <c r="A303" s="34"/>
      <c r="B303" s="35"/>
      <c r="C303" s="187" t="s">
        <v>576</v>
      </c>
      <c r="D303" s="187" t="s">
        <v>149</v>
      </c>
      <c r="E303" s="188" t="s">
        <v>577</v>
      </c>
      <c r="F303" s="189" t="s">
        <v>578</v>
      </c>
      <c r="G303" s="190" t="s">
        <v>160</v>
      </c>
      <c r="H303" s="191">
        <v>2</v>
      </c>
      <c r="I303" s="192">
        <v>120</v>
      </c>
      <c r="J303" s="193">
        <f>ROUND(I303*H303,1)</f>
        <v>240</v>
      </c>
      <c r="K303" s="194"/>
      <c r="L303" s="39"/>
      <c r="M303" s="195" t="s">
        <v>1</v>
      </c>
      <c r="N303" s="196" t="s">
        <v>42</v>
      </c>
      <c r="O303" s="71"/>
      <c r="P303" s="197">
        <f>O303*H303</f>
        <v>0</v>
      </c>
      <c r="Q303" s="197">
        <v>0</v>
      </c>
      <c r="R303" s="197">
        <f>Q303*H303</f>
        <v>0</v>
      </c>
      <c r="S303" s="197">
        <v>0</v>
      </c>
      <c r="T303" s="19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9" t="s">
        <v>230</v>
      </c>
      <c r="AT303" s="199" t="s">
        <v>149</v>
      </c>
      <c r="AU303" s="199" t="s">
        <v>154</v>
      </c>
      <c r="AY303" s="17" t="s">
        <v>146</v>
      </c>
      <c r="BE303" s="200">
        <f>IF(N303="základní",J303,0)</f>
        <v>0</v>
      </c>
      <c r="BF303" s="200">
        <f>IF(N303="snížená",J303,0)</f>
        <v>240</v>
      </c>
      <c r="BG303" s="200">
        <f>IF(N303="zákl. přenesená",J303,0)</f>
        <v>0</v>
      </c>
      <c r="BH303" s="200">
        <f>IF(N303="sníž. přenesená",J303,0)</f>
        <v>0</v>
      </c>
      <c r="BI303" s="200">
        <f>IF(N303="nulová",J303,0)</f>
        <v>0</v>
      </c>
      <c r="BJ303" s="17" t="s">
        <v>154</v>
      </c>
      <c r="BK303" s="200">
        <f>ROUND(I303*H303,1)</f>
        <v>240</v>
      </c>
      <c r="BL303" s="17" t="s">
        <v>230</v>
      </c>
      <c r="BM303" s="199" t="s">
        <v>579</v>
      </c>
    </row>
    <row r="304" spans="1:65" s="2" customFormat="1" ht="16.5" customHeight="1">
      <c r="A304" s="34"/>
      <c r="B304" s="35"/>
      <c r="C304" s="228" t="s">
        <v>580</v>
      </c>
      <c r="D304" s="228" t="s">
        <v>372</v>
      </c>
      <c r="E304" s="229" t="s">
        <v>581</v>
      </c>
      <c r="F304" s="230" t="s">
        <v>582</v>
      </c>
      <c r="G304" s="231" t="s">
        <v>160</v>
      </c>
      <c r="H304" s="232">
        <v>2</v>
      </c>
      <c r="I304" s="233">
        <v>200</v>
      </c>
      <c r="J304" s="234">
        <f>ROUND(I304*H304,1)</f>
        <v>400</v>
      </c>
      <c r="K304" s="235"/>
      <c r="L304" s="236"/>
      <c r="M304" s="237" t="s">
        <v>1</v>
      </c>
      <c r="N304" s="238" t="s">
        <v>42</v>
      </c>
      <c r="O304" s="71"/>
      <c r="P304" s="197">
        <f>O304*H304</f>
        <v>0</v>
      </c>
      <c r="Q304" s="197">
        <v>0.00017</v>
      </c>
      <c r="R304" s="197">
        <f>Q304*H304</f>
        <v>0.00034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307</v>
      </c>
      <c r="AT304" s="199" t="s">
        <v>372</v>
      </c>
      <c r="AU304" s="199" t="s">
        <v>154</v>
      </c>
      <c r="AY304" s="17" t="s">
        <v>146</v>
      </c>
      <c r="BE304" s="200">
        <f>IF(N304="základní",J304,0)</f>
        <v>0</v>
      </c>
      <c r="BF304" s="200">
        <f>IF(N304="snížená",J304,0)</f>
        <v>400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154</v>
      </c>
      <c r="BK304" s="200">
        <f>ROUND(I304*H304,1)</f>
        <v>400</v>
      </c>
      <c r="BL304" s="17" t="s">
        <v>230</v>
      </c>
      <c r="BM304" s="199" t="s">
        <v>583</v>
      </c>
    </row>
    <row r="305" spans="1:65" s="2" customFormat="1" ht="16.5" customHeight="1">
      <c r="A305" s="34"/>
      <c r="B305" s="35"/>
      <c r="C305" s="187" t="s">
        <v>584</v>
      </c>
      <c r="D305" s="187" t="s">
        <v>149</v>
      </c>
      <c r="E305" s="188" t="s">
        <v>585</v>
      </c>
      <c r="F305" s="189" t="s">
        <v>586</v>
      </c>
      <c r="G305" s="190" t="s">
        <v>333</v>
      </c>
      <c r="H305" s="191">
        <v>0.263</v>
      </c>
      <c r="I305" s="192">
        <v>750</v>
      </c>
      <c r="J305" s="193">
        <f>ROUND(I305*H305,1)</f>
        <v>197.3</v>
      </c>
      <c r="K305" s="194"/>
      <c r="L305" s="39"/>
      <c r="M305" s="195" t="s">
        <v>1</v>
      </c>
      <c r="N305" s="196" t="s">
        <v>42</v>
      </c>
      <c r="O305" s="71"/>
      <c r="P305" s="197">
        <f>O305*H305</f>
        <v>0</v>
      </c>
      <c r="Q305" s="197">
        <v>0</v>
      </c>
      <c r="R305" s="197">
        <f>Q305*H305</f>
        <v>0</v>
      </c>
      <c r="S305" s="197">
        <v>0</v>
      </c>
      <c r="T305" s="19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9" t="s">
        <v>230</v>
      </c>
      <c r="AT305" s="199" t="s">
        <v>149</v>
      </c>
      <c r="AU305" s="199" t="s">
        <v>154</v>
      </c>
      <c r="AY305" s="17" t="s">
        <v>146</v>
      </c>
      <c r="BE305" s="200">
        <f>IF(N305="základní",J305,0)</f>
        <v>0</v>
      </c>
      <c r="BF305" s="200">
        <f>IF(N305="snížená",J305,0)</f>
        <v>197.3</v>
      </c>
      <c r="BG305" s="200">
        <f>IF(N305="zákl. přenesená",J305,0)</f>
        <v>0</v>
      </c>
      <c r="BH305" s="200">
        <f>IF(N305="sníž. přenesená",J305,0)</f>
        <v>0</v>
      </c>
      <c r="BI305" s="200">
        <f>IF(N305="nulová",J305,0)</f>
        <v>0</v>
      </c>
      <c r="BJ305" s="17" t="s">
        <v>154</v>
      </c>
      <c r="BK305" s="200">
        <f>ROUND(I305*H305,1)</f>
        <v>197.3</v>
      </c>
      <c r="BL305" s="17" t="s">
        <v>230</v>
      </c>
      <c r="BM305" s="199" t="s">
        <v>587</v>
      </c>
    </row>
    <row r="306" spans="1:65" s="2" customFormat="1" ht="16.5" customHeight="1">
      <c r="A306" s="34"/>
      <c r="B306" s="35"/>
      <c r="C306" s="187" t="s">
        <v>588</v>
      </c>
      <c r="D306" s="187" t="s">
        <v>149</v>
      </c>
      <c r="E306" s="188" t="s">
        <v>589</v>
      </c>
      <c r="F306" s="189" t="s">
        <v>590</v>
      </c>
      <c r="G306" s="190" t="s">
        <v>333</v>
      </c>
      <c r="H306" s="191">
        <v>0.263</v>
      </c>
      <c r="I306" s="192">
        <v>500</v>
      </c>
      <c r="J306" s="193">
        <f>ROUND(I306*H306,1)</f>
        <v>131.5</v>
      </c>
      <c r="K306" s="194"/>
      <c r="L306" s="39"/>
      <c r="M306" s="195" t="s">
        <v>1</v>
      </c>
      <c r="N306" s="196" t="s">
        <v>42</v>
      </c>
      <c r="O306" s="71"/>
      <c r="P306" s="197">
        <f>O306*H306</f>
        <v>0</v>
      </c>
      <c r="Q306" s="197">
        <v>0</v>
      </c>
      <c r="R306" s="197">
        <f>Q306*H306</f>
        <v>0</v>
      </c>
      <c r="S306" s="197">
        <v>0</v>
      </c>
      <c r="T306" s="19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9" t="s">
        <v>230</v>
      </c>
      <c r="AT306" s="199" t="s">
        <v>149</v>
      </c>
      <c r="AU306" s="199" t="s">
        <v>154</v>
      </c>
      <c r="AY306" s="17" t="s">
        <v>146</v>
      </c>
      <c r="BE306" s="200">
        <f>IF(N306="základní",J306,0)</f>
        <v>0</v>
      </c>
      <c r="BF306" s="200">
        <f>IF(N306="snížená",J306,0)</f>
        <v>131.5</v>
      </c>
      <c r="BG306" s="200">
        <f>IF(N306="zákl. přenesená",J306,0)</f>
        <v>0</v>
      </c>
      <c r="BH306" s="200">
        <f>IF(N306="sníž. přenesená",J306,0)</f>
        <v>0</v>
      </c>
      <c r="BI306" s="200">
        <f>IF(N306="nulová",J306,0)</f>
        <v>0</v>
      </c>
      <c r="BJ306" s="17" t="s">
        <v>154</v>
      </c>
      <c r="BK306" s="200">
        <f>ROUND(I306*H306,1)</f>
        <v>131.5</v>
      </c>
      <c r="BL306" s="17" t="s">
        <v>230</v>
      </c>
      <c r="BM306" s="199" t="s">
        <v>591</v>
      </c>
    </row>
    <row r="307" spans="1:65" s="2" customFormat="1" ht="16.5" customHeight="1">
      <c r="A307" s="34"/>
      <c r="B307" s="35"/>
      <c r="C307" s="187" t="s">
        <v>592</v>
      </c>
      <c r="D307" s="187" t="s">
        <v>149</v>
      </c>
      <c r="E307" s="188" t="s">
        <v>593</v>
      </c>
      <c r="F307" s="189" t="s">
        <v>594</v>
      </c>
      <c r="G307" s="190" t="s">
        <v>333</v>
      </c>
      <c r="H307" s="191">
        <v>0.263</v>
      </c>
      <c r="I307" s="192">
        <v>500</v>
      </c>
      <c r="J307" s="193">
        <f>ROUND(I307*H307,1)</f>
        <v>131.5</v>
      </c>
      <c r="K307" s="194"/>
      <c r="L307" s="39"/>
      <c r="M307" s="195" t="s">
        <v>1</v>
      </c>
      <c r="N307" s="196" t="s">
        <v>42</v>
      </c>
      <c r="O307" s="71"/>
      <c r="P307" s="197">
        <f>O307*H307</f>
        <v>0</v>
      </c>
      <c r="Q307" s="197">
        <v>0</v>
      </c>
      <c r="R307" s="197">
        <f>Q307*H307</f>
        <v>0</v>
      </c>
      <c r="S307" s="197">
        <v>0</v>
      </c>
      <c r="T307" s="198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9" t="s">
        <v>230</v>
      </c>
      <c r="AT307" s="199" t="s">
        <v>149</v>
      </c>
      <c r="AU307" s="199" t="s">
        <v>154</v>
      </c>
      <c r="AY307" s="17" t="s">
        <v>146</v>
      </c>
      <c r="BE307" s="200">
        <f>IF(N307="základní",J307,0)</f>
        <v>0</v>
      </c>
      <c r="BF307" s="200">
        <f>IF(N307="snížená",J307,0)</f>
        <v>131.5</v>
      </c>
      <c r="BG307" s="200">
        <f>IF(N307="zákl. přenesená",J307,0)</f>
        <v>0</v>
      </c>
      <c r="BH307" s="200">
        <f>IF(N307="sníž. přenesená",J307,0)</f>
        <v>0</v>
      </c>
      <c r="BI307" s="200">
        <f>IF(N307="nulová",J307,0)</f>
        <v>0</v>
      </c>
      <c r="BJ307" s="17" t="s">
        <v>154</v>
      </c>
      <c r="BK307" s="200">
        <f>ROUND(I307*H307,1)</f>
        <v>131.5</v>
      </c>
      <c r="BL307" s="17" t="s">
        <v>230</v>
      </c>
      <c r="BM307" s="199" t="s">
        <v>595</v>
      </c>
    </row>
    <row r="308" spans="2:63" s="12" customFormat="1" ht="22.9" customHeight="1">
      <c r="B308" s="171"/>
      <c r="C308" s="172"/>
      <c r="D308" s="173" t="s">
        <v>75</v>
      </c>
      <c r="E308" s="185" t="s">
        <v>596</v>
      </c>
      <c r="F308" s="185" t="s">
        <v>597</v>
      </c>
      <c r="G308" s="172"/>
      <c r="H308" s="172"/>
      <c r="I308" s="262"/>
      <c r="J308" s="186">
        <f>BK308</f>
        <v>8755</v>
      </c>
      <c r="K308" s="172"/>
      <c r="L308" s="177"/>
      <c r="M308" s="178"/>
      <c r="N308" s="179"/>
      <c r="O308" s="179"/>
      <c r="P308" s="180">
        <f>SUM(P309:P327)</f>
        <v>0</v>
      </c>
      <c r="Q308" s="179"/>
      <c r="R308" s="180">
        <f>SUM(R309:R327)</f>
        <v>0.129414</v>
      </c>
      <c r="S308" s="179"/>
      <c r="T308" s="181">
        <f>SUM(T309:T327)</f>
        <v>0</v>
      </c>
      <c r="AR308" s="182" t="s">
        <v>154</v>
      </c>
      <c r="AT308" s="183" t="s">
        <v>75</v>
      </c>
      <c r="AU308" s="183" t="s">
        <v>84</v>
      </c>
      <c r="AY308" s="182" t="s">
        <v>146</v>
      </c>
      <c r="BK308" s="184">
        <f>SUM(BK309:BK327)</f>
        <v>8755</v>
      </c>
    </row>
    <row r="309" spans="1:65" s="2" customFormat="1" ht="16.5" customHeight="1">
      <c r="A309" s="34"/>
      <c r="B309" s="35"/>
      <c r="C309" s="187" t="s">
        <v>598</v>
      </c>
      <c r="D309" s="187" t="s">
        <v>149</v>
      </c>
      <c r="E309" s="188" t="s">
        <v>599</v>
      </c>
      <c r="F309" s="189" t="s">
        <v>600</v>
      </c>
      <c r="G309" s="190" t="s">
        <v>166</v>
      </c>
      <c r="H309" s="191">
        <v>3.5</v>
      </c>
      <c r="I309" s="192">
        <v>10</v>
      </c>
      <c r="J309" s="193">
        <f aca="true" t="shared" si="10" ref="J309:J315">ROUND(I309*H309,1)</f>
        <v>35</v>
      </c>
      <c r="K309" s="194"/>
      <c r="L309" s="39"/>
      <c r="M309" s="195" t="s">
        <v>1</v>
      </c>
      <c r="N309" s="196" t="s">
        <v>42</v>
      </c>
      <c r="O309" s="71"/>
      <c r="P309" s="197">
        <f aca="true" t="shared" si="11" ref="P309:P315">O309*H309</f>
        <v>0</v>
      </c>
      <c r="Q309" s="197">
        <v>0</v>
      </c>
      <c r="R309" s="197">
        <f aca="true" t="shared" si="12" ref="R309:R315">Q309*H309</f>
        <v>0</v>
      </c>
      <c r="S309" s="197">
        <v>0</v>
      </c>
      <c r="T309" s="198">
        <f aca="true" t="shared" si="13" ref="T309:T315"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9" t="s">
        <v>230</v>
      </c>
      <c r="AT309" s="199" t="s">
        <v>149</v>
      </c>
      <c r="AU309" s="199" t="s">
        <v>154</v>
      </c>
      <c r="AY309" s="17" t="s">
        <v>146</v>
      </c>
      <c r="BE309" s="200">
        <f aca="true" t="shared" si="14" ref="BE309:BE315">IF(N309="základní",J309,0)</f>
        <v>0</v>
      </c>
      <c r="BF309" s="200">
        <f aca="true" t="shared" si="15" ref="BF309:BF315">IF(N309="snížená",J309,0)</f>
        <v>35</v>
      </c>
      <c r="BG309" s="200">
        <f aca="true" t="shared" si="16" ref="BG309:BG315">IF(N309="zákl. přenesená",J309,0)</f>
        <v>0</v>
      </c>
      <c r="BH309" s="200">
        <f aca="true" t="shared" si="17" ref="BH309:BH315">IF(N309="sníž. přenesená",J309,0)</f>
        <v>0</v>
      </c>
      <c r="BI309" s="200">
        <f aca="true" t="shared" si="18" ref="BI309:BI315">IF(N309="nulová",J309,0)</f>
        <v>0</v>
      </c>
      <c r="BJ309" s="17" t="s">
        <v>154</v>
      </c>
      <c r="BK309" s="200">
        <f aca="true" t="shared" si="19" ref="BK309:BK315">ROUND(I309*H309,1)</f>
        <v>35</v>
      </c>
      <c r="BL309" s="17" t="s">
        <v>230</v>
      </c>
      <c r="BM309" s="199" t="s">
        <v>601</v>
      </c>
    </row>
    <row r="310" spans="1:65" s="2" customFormat="1" ht="16.5" customHeight="1">
      <c r="A310" s="34"/>
      <c r="B310" s="35"/>
      <c r="C310" s="187" t="s">
        <v>602</v>
      </c>
      <c r="D310" s="187" t="s">
        <v>149</v>
      </c>
      <c r="E310" s="188" t="s">
        <v>603</v>
      </c>
      <c r="F310" s="189" t="s">
        <v>604</v>
      </c>
      <c r="G310" s="190" t="s">
        <v>166</v>
      </c>
      <c r="H310" s="191">
        <v>3.5</v>
      </c>
      <c r="I310" s="192">
        <v>35</v>
      </c>
      <c r="J310" s="193">
        <f t="shared" si="10"/>
        <v>122.5</v>
      </c>
      <c r="K310" s="194"/>
      <c r="L310" s="39"/>
      <c r="M310" s="195" t="s">
        <v>1</v>
      </c>
      <c r="N310" s="196" t="s">
        <v>42</v>
      </c>
      <c r="O310" s="71"/>
      <c r="P310" s="197">
        <f t="shared" si="11"/>
        <v>0</v>
      </c>
      <c r="Q310" s="197">
        <v>0.0003</v>
      </c>
      <c r="R310" s="197">
        <f t="shared" si="12"/>
        <v>0.00105</v>
      </c>
      <c r="S310" s="197">
        <v>0</v>
      </c>
      <c r="T310" s="198">
        <f t="shared" si="13"/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9" t="s">
        <v>230</v>
      </c>
      <c r="AT310" s="199" t="s">
        <v>149</v>
      </c>
      <c r="AU310" s="199" t="s">
        <v>154</v>
      </c>
      <c r="AY310" s="17" t="s">
        <v>146</v>
      </c>
      <c r="BE310" s="200">
        <f t="shared" si="14"/>
        <v>0</v>
      </c>
      <c r="BF310" s="200">
        <f t="shared" si="15"/>
        <v>122.5</v>
      </c>
      <c r="BG310" s="200">
        <f t="shared" si="16"/>
        <v>0</v>
      </c>
      <c r="BH310" s="200">
        <f t="shared" si="17"/>
        <v>0</v>
      </c>
      <c r="BI310" s="200">
        <f t="shared" si="18"/>
        <v>0</v>
      </c>
      <c r="BJ310" s="17" t="s">
        <v>154</v>
      </c>
      <c r="BK310" s="200">
        <f t="shared" si="19"/>
        <v>122.5</v>
      </c>
      <c r="BL310" s="17" t="s">
        <v>230</v>
      </c>
      <c r="BM310" s="199" t="s">
        <v>605</v>
      </c>
    </row>
    <row r="311" spans="1:65" s="2" customFormat="1" ht="16.5" customHeight="1">
      <c r="A311" s="34"/>
      <c r="B311" s="35"/>
      <c r="C311" s="187" t="s">
        <v>606</v>
      </c>
      <c r="D311" s="187" t="s">
        <v>149</v>
      </c>
      <c r="E311" s="188" t="s">
        <v>607</v>
      </c>
      <c r="F311" s="189" t="s">
        <v>608</v>
      </c>
      <c r="G311" s="190" t="s">
        <v>166</v>
      </c>
      <c r="H311" s="191">
        <v>3.5</v>
      </c>
      <c r="I311" s="192">
        <v>180</v>
      </c>
      <c r="J311" s="193">
        <f t="shared" si="10"/>
        <v>630</v>
      </c>
      <c r="K311" s="194"/>
      <c r="L311" s="39"/>
      <c r="M311" s="195" t="s">
        <v>1</v>
      </c>
      <c r="N311" s="196" t="s">
        <v>42</v>
      </c>
      <c r="O311" s="71"/>
      <c r="P311" s="197">
        <f t="shared" si="11"/>
        <v>0</v>
      </c>
      <c r="Q311" s="197">
        <v>0.0075</v>
      </c>
      <c r="R311" s="197">
        <f t="shared" si="12"/>
        <v>0.02625</v>
      </c>
      <c r="S311" s="197">
        <v>0</v>
      </c>
      <c r="T311" s="198">
        <f t="shared" si="13"/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9" t="s">
        <v>230</v>
      </c>
      <c r="AT311" s="199" t="s">
        <v>149</v>
      </c>
      <c r="AU311" s="199" t="s">
        <v>154</v>
      </c>
      <c r="AY311" s="17" t="s">
        <v>146</v>
      </c>
      <c r="BE311" s="200">
        <f t="shared" si="14"/>
        <v>0</v>
      </c>
      <c r="BF311" s="200">
        <f t="shared" si="15"/>
        <v>630</v>
      </c>
      <c r="BG311" s="200">
        <f t="shared" si="16"/>
        <v>0</v>
      </c>
      <c r="BH311" s="200">
        <f t="shared" si="17"/>
        <v>0</v>
      </c>
      <c r="BI311" s="200">
        <f t="shared" si="18"/>
        <v>0</v>
      </c>
      <c r="BJ311" s="17" t="s">
        <v>154</v>
      </c>
      <c r="BK311" s="200">
        <f t="shared" si="19"/>
        <v>630</v>
      </c>
      <c r="BL311" s="17" t="s">
        <v>230</v>
      </c>
      <c r="BM311" s="199" t="s">
        <v>609</v>
      </c>
    </row>
    <row r="312" spans="1:65" s="2" customFormat="1" ht="16.5" customHeight="1">
      <c r="A312" s="34"/>
      <c r="B312" s="35"/>
      <c r="C312" s="187" t="s">
        <v>610</v>
      </c>
      <c r="D312" s="187" t="s">
        <v>149</v>
      </c>
      <c r="E312" s="188" t="s">
        <v>611</v>
      </c>
      <c r="F312" s="189" t="s">
        <v>612</v>
      </c>
      <c r="G312" s="190" t="s">
        <v>160</v>
      </c>
      <c r="H312" s="191">
        <v>1</v>
      </c>
      <c r="I312" s="192">
        <v>35</v>
      </c>
      <c r="J312" s="193">
        <f t="shared" si="10"/>
        <v>35</v>
      </c>
      <c r="K312" s="194"/>
      <c r="L312" s="39"/>
      <c r="M312" s="195" t="s">
        <v>1</v>
      </c>
      <c r="N312" s="196" t="s">
        <v>42</v>
      </c>
      <c r="O312" s="71"/>
      <c r="P312" s="197">
        <f t="shared" si="11"/>
        <v>0</v>
      </c>
      <c r="Q312" s="197">
        <v>0.0002</v>
      </c>
      <c r="R312" s="197">
        <f t="shared" si="12"/>
        <v>0.0002</v>
      </c>
      <c r="S312" s="197">
        <v>0</v>
      </c>
      <c r="T312" s="198">
        <f t="shared" si="13"/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9" t="s">
        <v>230</v>
      </c>
      <c r="AT312" s="199" t="s">
        <v>149</v>
      </c>
      <c r="AU312" s="199" t="s">
        <v>154</v>
      </c>
      <c r="AY312" s="17" t="s">
        <v>146</v>
      </c>
      <c r="BE312" s="200">
        <f t="shared" si="14"/>
        <v>0</v>
      </c>
      <c r="BF312" s="200">
        <f t="shared" si="15"/>
        <v>35</v>
      </c>
      <c r="BG312" s="200">
        <f t="shared" si="16"/>
        <v>0</v>
      </c>
      <c r="BH312" s="200">
        <f t="shared" si="17"/>
        <v>0</v>
      </c>
      <c r="BI312" s="200">
        <f t="shared" si="18"/>
        <v>0</v>
      </c>
      <c r="BJ312" s="17" t="s">
        <v>154</v>
      </c>
      <c r="BK312" s="200">
        <f t="shared" si="19"/>
        <v>35</v>
      </c>
      <c r="BL312" s="17" t="s">
        <v>230</v>
      </c>
      <c r="BM312" s="199" t="s">
        <v>613</v>
      </c>
    </row>
    <row r="313" spans="1:65" s="2" customFormat="1" ht="16.5" customHeight="1">
      <c r="A313" s="34"/>
      <c r="B313" s="35"/>
      <c r="C313" s="228" t="s">
        <v>614</v>
      </c>
      <c r="D313" s="228" t="s">
        <v>372</v>
      </c>
      <c r="E313" s="229" t="s">
        <v>615</v>
      </c>
      <c r="F313" s="230" t="s">
        <v>616</v>
      </c>
      <c r="G313" s="231" t="s">
        <v>160</v>
      </c>
      <c r="H313" s="232">
        <v>1</v>
      </c>
      <c r="I313" s="233">
        <v>280</v>
      </c>
      <c r="J313" s="234">
        <f t="shared" si="10"/>
        <v>280</v>
      </c>
      <c r="K313" s="235"/>
      <c r="L313" s="236"/>
      <c r="M313" s="237" t="s">
        <v>1</v>
      </c>
      <c r="N313" s="238" t="s">
        <v>42</v>
      </c>
      <c r="O313" s="71"/>
      <c r="P313" s="197">
        <f t="shared" si="11"/>
        <v>0</v>
      </c>
      <c r="Q313" s="197">
        <v>0.00026</v>
      </c>
      <c r="R313" s="197">
        <f t="shared" si="12"/>
        <v>0.00026</v>
      </c>
      <c r="S313" s="197">
        <v>0</v>
      </c>
      <c r="T313" s="198">
        <f t="shared" si="13"/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9" t="s">
        <v>307</v>
      </c>
      <c r="AT313" s="199" t="s">
        <v>372</v>
      </c>
      <c r="AU313" s="199" t="s">
        <v>154</v>
      </c>
      <c r="AY313" s="17" t="s">
        <v>146</v>
      </c>
      <c r="BE313" s="200">
        <f t="shared" si="14"/>
        <v>0</v>
      </c>
      <c r="BF313" s="200">
        <f t="shared" si="15"/>
        <v>280</v>
      </c>
      <c r="BG313" s="200">
        <f t="shared" si="16"/>
        <v>0</v>
      </c>
      <c r="BH313" s="200">
        <f t="shared" si="17"/>
        <v>0</v>
      </c>
      <c r="BI313" s="200">
        <f t="shared" si="18"/>
        <v>0</v>
      </c>
      <c r="BJ313" s="17" t="s">
        <v>154</v>
      </c>
      <c r="BK313" s="200">
        <f t="shared" si="19"/>
        <v>280</v>
      </c>
      <c r="BL313" s="17" t="s">
        <v>230</v>
      </c>
      <c r="BM313" s="199" t="s">
        <v>617</v>
      </c>
    </row>
    <row r="314" spans="1:65" s="2" customFormat="1" ht="21.75" customHeight="1">
      <c r="A314" s="34"/>
      <c r="B314" s="35"/>
      <c r="C314" s="187" t="s">
        <v>618</v>
      </c>
      <c r="D314" s="187" t="s">
        <v>149</v>
      </c>
      <c r="E314" s="188" t="s">
        <v>619</v>
      </c>
      <c r="F314" s="189" t="s">
        <v>620</v>
      </c>
      <c r="G314" s="190" t="s">
        <v>166</v>
      </c>
      <c r="H314" s="191">
        <v>3.5</v>
      </c>
      <c r="I314" s="192">
        <v>500</v>
      </c>
      <c r="J314" s="193">
        <f t="shared" si="10"/>
        <v>1750</v>
      </c>
      <c r="K314" s="194"/>
      <c r="L314" s="39"/>
      <c r="M314" s="195" t="s">
        <v>1</v>
      </c>
      <c r="N314" s="196" t="s">
        <v>42</v>
      </c>
      <c r="O314" s="71"/>
      <c r="P314" s="197">
        <f t="shared" si="11"/>
        <v>0</v>
      </c>
      <c r="Q314" s="197">
        <v>0.00955</v>
      </c>
      <c r="R314" s="197">
        <f t="shared" si="12"/>
        <v>0.033424999999999996</v>
      </c>
      <c r="S314" s="197">
        <v>0</v>
      </c>
      <c r="T314" s="198">
        <f t="shared" si="13"/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9" t="s">
        <v>230</v>
      </c>
      <c r="AT314" s="199" t="s">
        <v>149</v>
      </c>
      <c r="AU314" s="199" t="s">
        <v>154</v>
      </c>
      <c r="AY314" s="17" t="s">
        <v>146</v>
      </c>
      <c r="BE314" s="200">
        <f t="shared" si="14"/>
        <v>0</v>
      </c>
      <c r="BF314" s="200">
        <f t="shared" si="15"/>
        <v>1750</v>
      </c>
      <c r="BG314" s="200">
        <f t="shared" si="16"/>
        <v>0</v>
      </c>
      <c r="BH314" s="200">
        <f t="shared" si="17"/>
        <v>0</v>
      </c>
      <c r="BI314" s="200">
        <f t="shared" si="18"/>
        <v>0</v>
      </c>
      <c r="BJ314" s="17" t="s">
        <v>154</v>
      </c>
      <c r="BK314" s="200">
        <f t="shared" si="19"/>
        <v>1750</v>
      </c>
      <c r="BL314" s="17" t="s">
        <v>230</v>
      </c>
      <c r="BM314" s="199" t="s">
        <v>621</v>
      </c>
    </row>
    <row r="315" spans="1:65" s="2" customFormat="1" ht="16.5" customHeight="1">
      <c r="A315" s="34"/>
      <c r="B315" s="35"/>
      <c r="C315" s="228" t="s">
        <v>622</v>
      </c>
      <c r="D315" s="228" t="s">
        <v>372</v>
      </c>
      <c r="E315" s="229" t="s">
        <v>623</v>
      </c>
      <c r="F315" s="230" t="s">
        <v>624</v>
      </c>
      <c r="G315" s="231" t="s">
        <v>166</v>
      </c>
      <c r="H315" s="232">
        <v>4.2</v>
      </c>
      <c r="I315" s="233">
        <v>350</v>
      </c>
      <c r="J315" s="234">
        <f t="shared" si="10"/>
        <v>1470</v>
      </c>
      <c r="K315" s="235"/>
      <c r="L315" s="236"/>
      <c r="M315" s="237" t="s">
        <v>1</v>
      </c>
      <c r="N315" s="238" t="s">
        <v>42</v>
      </c>
      <c r="O315" s="71"/>
      <c r="P315" s="197">
        <f t="shared" si="11"/>
        <v>0</v>
      </c>
      <c r="Q315" s="197">
        <v>0.0138</v>
      </c>
      <c r="R315" s="197">
        <f t="shared" si="12"/>
        <v>0.057960000000000005</v>
      </c>
      <c r="S315" s="197">
        <v>0</v>
      </c>
      <c r="T315" s="198">
        <f t="shared" si="13"/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307</v>
      </c>
      <c r="AT315" s="199" t="s">
        <v>372</v>
      </c>
      <c r="AU315" s="199" t="s">
        <v>154</v>
      </c>
      <c r="AY315" s="17" t="s">
        <v>146</v>
      </c>
      <c r="BE315" s="200">
        <f t="shared" si="14"/>
        <v>0</v>
      </c>
      <c r="BF315" s="200">
        <f t="shared" si="15"/>
        <v>1470</v>
      </c>
      <c r="BG315" s="200">
        <f t="shared" si="16"/>
        <v>0</v>
      </c>
      <c r="BH315" s="200">
        <f t="shared" si="17"/>
        <v>0</v>
      </c>
      <c r="BI315" s="200">
        <f t="shared" si="18"/>
        <v>0</v>
      </c>
      <c r="BJ315" s="17" t="s">
        <v>154</v>
      </c>
      <c r="BK315" s="200">
        <f t="shared" si="19"/>
        <v>1470</v>
      </c>
      <c r="BL315" s="17" t="s">
        <v>230</v>
      </c>
      <c r="BM315" s="199" t="s">
        <v>625</v>
      </c>
    </row>
    <row r="316" spans="2:51" s="13" customFormat="1" ht="12">
      <c r="B316" s="201"/>
      <c r="C316" s="202"/>
      <c r="D316" s="203" t="s">
        <v>156</v>
      </c>
      <c r="E316" s="204" t="s">
        <v>1</v>
      </c>
      <c r="F316" s="205" t="s">
        <v>626</v>
      </c>
      <c r="G316" s="202"/>
      <c r="H316" s="206">
        <v>4.2</v>
      </c>
      <c r="I316" s="207"/>
      <c r="J316" s="202"/>
      <c r="K316" s="202"/>
      <c r="L316" s="208"/>
      <c r="M316" s="209"/>
      <c r="N316" s="210"/>
      <c r="O316" s="210"/>
      <c r="P316" s="210"/>
      <c r="Q316" s="210"/>
      <c r="R316" s="210"/>
      <c r="S316" s="210"/>
      <c r="T316" s="211"/>
      <c r="AT316" s="212" t="s">
        <v>156</v>
      </c>
      <c r="AU316" s="212" t="s">
        <v>154</v>
      </c>
      <c r="AV316" s="13" t="s">
        <v>154</v>
      </c>
      <c r="AW316" s="13" t="s">
        <v>32</v>
      </c>
      <c r="AX316" s="13" t="s">
        <v>84</v>
      </c>
      <c r="AY316" s="212" t="s">
        <v>146</v>
      </c>
    </row>
    <row r="317" spans="1:65" s="2" customFormat="1" ht="21.75" customHeight="1">
      <c r="A317" s="34"/>
      <c r="B317" s="35"/>
      <c r="C317" s="187" t="s">
        <v>627</v>
      </c>
      <c r="D317" s="187" t="s">
        <v>149</v>
      </c>
      <c r="E317" s="188" t="s">
        <v>628</v>
      </c>
      <c r="F317" s="189" t="s">
        <v>629</v>
      </c>
      <c r="G317" s="190" t="s">
        <v>166</v>
      </c>
      <c r="H317" s="191">
        <v>3.5</v>
      </c>
      <c r="I317" s="192">
        <v>30</v>
      </c>
      <c r="J317" s="193">
        <f>ROUND(I317*H317,1)</f>
        <v>105</v>
      </c>
      <c r="K317" s="194"/>
      <c r="L317" s="39"/>
      <c r="M317" s="195" t="s">
        <v>1</v>
      </c>
      <c r="N317" s="196" t="s">
        <v>42</v>
      </c>
      <c r="O317" s="71"/>
      <c r="P317" s="197">
        <f>O317*H317</f>
        <v>0</v>
      </c>
      <c r="Q317" s="197">
        <v>0</v>
      </c>
      <c r="R317" s="197">
        <f>Q317*H317</f>
        <v>0</v>
      </c>
      <c r="S317" s="197">
        <v>0</v>
      </c>
      <c r="T317" s="19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9" t="s">
        <v>230</v>
      </c>
      <c r="AT317" s="199" t="s">
        <v>149</v>
      </c>
      <c r="AU317" s="199" t="s">
        <v>154</v>
      </c>
      <c r="AY317" s="17" t="s">
        <v>146</v>
      </c>
      <c r="BE317" s="200">
        <f>IF(N317="základní",J317,0)</f>
        <v>0</v>
      </c>
      <c r="BF317" s="200">
        <f>IF(N317="snížená",J317,0)</f>
        <v>105</v>
      </c>
      <c r="BG317" s="200">
        <f>IF(N317="zákl. přenesená",J317,0)</f>
        <v>0</v>
      </c>
      <c r="BH317" s="200">
        <f>IF(N317="sníž. přenesená",J317,0)</f>
        <v>0</v>
      </c>
      <c r="BI317" s="200">
        <f>IF(N317="nulová",J317,0)</f>
        <v>0</v>
      </c>
      <c r="BJ317" s="17" t="s">
        <v>154</v>
      </c>
      <c r="BK317" s="200">
        <f>ROUND(I317*H317,1)</f>
        <v>105</v>
      </c>
      <c r="BL317" s="17" t="s">
        <v>230</v>
      </c>
      <c r="BM317" s="199" t="s">
        <v>630</v>
      </c>
    </row>
    <row r="318" spans="1:65" s="2" customFormat="1" ht="21.75" customHeight="1">
      <c r="A318" s="34"/>
      <c r="B318" s="35"/>
      <c r="C318" s="187" t="s">
        <v>631</v>
      </c>
      <c r="D318" s="187" t="s">
        <v>149</v>
      </c>
      <c r="E318" s="188" t="s">
        <v>632</v>
      </c>
      <c r="F318" s="189" t="s">
        <v>633</v>
      </c>
      <c r="G318" s="190" t="s">
        <v>166</v>
      </c>
      <c r="H318" s="191">
        <v>3.5</v>
      </c>
      <c r="I318" s="192">
        <v>60</v>
      </c>
      <c r="J318" s="193">
        <f>ROUND(I318*H318,1)</f>
        <v>210</v>
      </c>
      <c r="K318" s="194"/>
      <c r="L318" s="39"/>
      <c r="M318" s="195" t="s">
        <v>1</v>
      </c>
      <c r="N318" s="196" t="s">
        <v>42</v>
      </c>
      <c r="O318" s="71"/>
      <c r="P318" s="197">
        <f>O318*H318</f>
        <v>0</v>
      </c>
      <c r="Q318" s="197">
        <v>0</v>
      </c>
      <c r="R318" s="197">
        <f>Q318*H318</f>
        <v>0</v>
      </c>
      <c r="S318" s="197">
        <v>0</v>
      </c>
      <c r="T318" s="19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9" t="s">
        <v>230</v>
      </c>
      <c r="AT318" s="199" t="s">
        <v>149</v>
      </c>
      <c r="AU318" s="199" t="s">
        <v>154</v>
      </c>
      <c r="AY318" s="17" t="s">
        <v>146</v>
      </c>
      <c r="BE318" s="200">
        <f>IF(N318="základní",J318,0)</f>
        <v>0</v>
      </c>
      <c r="BF318" s="200">
        <f>IF(N318="snížená",J318,0)</f>
        <v>210</v>
      </c>
      <c r="BG318" s="200">
        <f>IF(N318="zákl. přenesená",J318,0)</f>
        <v>0</v>
      </c>
      <c r="BH318" s="200">
        <f>IF(N318="sníž. přenesená",J318,0)</f>
        <v>0</v>
      </c>
      <c r="BI318" s="200">
        <f>IF(N318="nulová",J318,0)</f>
        <v>0</v>
      </c>
      <c r="BJ318" s="17" t="s">
        <v>154</v>
      </c>
      <c r="BK318" s="200">
        <f>ROUND(I318*H318,1)</f>
        <v>210</v>
      </c>
      <c r="BL318" s="17" t="s">
        <v>230</v>
      </c>
      <c r="BM318" s="199" t="s">
        <v>634</v>
      </c>
    </row>
    <row r="319" spans="1:65" s="2" customFormat="1" ht="21.75" customHeight="1">
      <c r="A319" s="34"/>
      <c r="B319" s="35"/>
      <c r="C319" s="187" t="s">
        <v>635</v>
      </c>
      <c r="D319" s="187" t="s">
        <v>149</v>
      </c>
      <c r="E319" s="188" t="s">
        <v>636</v>
      </c>
      <c r="F319" s="189" t="s">
        <v>637</v>
      </c>
      <c r="G319" s="190" t="s">
        <v>166</v>
      </c>
      <c r="H319" s="191">
        <v>3.5</v>
      </c>
      <c r="I319" s="192">
        <v>60</v>
      </c>
      <c r="J319" s="193">
        <f>ROUND(I319*H319,1)</f>
        <v>210</v>
      </c>
      <c r="K319" s="194"/>
      <c r="L319" s="39"/>
      <c r="M319" s="195" t="s">
        <v>1</v>
      </c>
      <c r="N319" s="196" t="s">
        <v>42</v>
      </c>
      <c r="O319" s="71"/>
      <c r="P319" s="197">
        <f>O319*H319</f>
        <v>0</v>
      </c>
      <c r="Q319" s="197">
        <v>0</v>
      </c>
      <c r="R319" s="197">
        <f>Q319*H319</f>
        <v>0</v>
      </c>
      <c r="S319" s="197">
        <v>0</v>
      </c>
      <c r="T319" s="19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9" t="s">
        <v>230</v>
      </c>
      <c r="AT319" s="199" t="s">
        <v>149</v>
      </c>
      <c r="AU319" s="199" t="s">
        <v>154</v>
      </c>
      <c r="AY319" s="17" t="s">
        <v>146</v>
      </c>
      <c r="BE319" s="200">
        <f>IF(N319="základní",J319,0)</f>
        <v>0</v>
      </c>
      <c r="BF319" s="200">
        <f>IF(N319="snížená",J319,0)</f>
        <v>210</v>
      </c>
      <c r="BG319" s="200">
        <f>IF(N319="zákl. přenesená",J319,0)</f>
        <v>0</v>
      </c>
      <c r="BH319" s="200">
        <f>IF(N319="sníž. přenesená",J319,0)</f>
        <v>0</v>
      </c>
      <c r="BI319" s="200">
        <f>IF(N319="nulová",J319,0)</f>
        <v>0</v>
      </c>
      <c r="BJ319" s="17" t="s">
        <v>154</v>
      </c>
      <c r="BK319" s="200">
        <f>ROUND(I319*H319,1)</f>
        <v>210</v>
      </c>
      <c r="BL319" s="17" t="s">
        <v>230</v>
      </c>
      <c r="BM319" s="199" t="s">
        <v>638</v>
      </c>
    </row>
    <row r="320" spans="1:65" s="2" customFormat="1" ht="16.5" customHeight="1">
      <c r="A320" s="34"/>
      <c r="B320" s="35"/>
      <c r="C320" s="187" t="s">
        <v>639</v>
      </c>
      <c r="D320" s="187" t="s">
        <v>149</v>
      </c>
      <c r="E320" s="188" t="s">
        <v>640</v>
      </c>
      <c r="F320" s="189" t="s">
        <v>641</v>
      </c>
      <c r="G320" s="190" t="s">
        <v>166</v>
      </c>
      <c r="H320" s="191">
        <v>4.55</v>
      </c>
      <c r="I320" s="192">
        <v>330</v>
      </c>
      <c r="J320" s="193">
        <f>ROUND(I320*H320,1)</f>
        <v>1501.5</v>
      </c>
      <c r="K320" s="194"/>
      <c r="L320" s="39"/>
      <c r="M320" s="195" t="s">
        <v>1</v>
      </c>
      <c r="N320" s="196" t="s">
        <v>42</v>
      </c>
      <c r="O320" s="71"/>
      <c r="P320" s="197">
        <f>O320*H320</f>
        <v>0</v>
      </c>
      <c r="Q320" s="197">
        <v>0.0015</v>
      </c>
      <c r="R320" s="197">
        <f>Q320*H320</f>
        <v>0.0068249999999999995</v>
      </c>
      <c r="S320" s="197">
        <v>0</v>
      </c>
      <c r="T320" s="19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9" t="s">
        <v>230</v>
      </c>
      <c r="AT320" s="199" t="s">
        <v>149</v>
      </c>
      <c r="AU320" s="199" t="s">
        <v>154</v>
      </c>
      <c r="AY320" s="17" t="s">
        <v>146</v>
      </c>
      <c r="BE320" s="200">
        <f>IF(N320="základní",J320,0)</f>
        <v>0</v>
      </c>
      <c r="BF320" s="200">
        <f>IF(N320="snížená",J320,0)</f>
        <v>1501.5</v>
      </c>
      <c r="BG320" s="200">
        <f>IF(N320="zákl. přenesená",J320,0)</f>
        <v>0</v>
      </c>
      <c r="BH320" s="200">
        <f>IF(N320="sníž. přenesená",J320,0)</f>
        <v>0</v>
      </c>
      <c r="BI320" s="200">
        <f>IF(N320="nulová",J320,0)</f>
        <v>0</v>
      </c>
      <c r="BJ320" s="17" t="s">
        <v>154</v>
      </c>
      <c r="BK320" s="200">
        <f>ROUND(I320*H320,1)</f>
        <v>1501.5</v>
      </c>
      <c r="BL320" s="17" t="s">
        <v>230</v>
      </c>
      <c r="BM320" s="199" t="s">
        <v>642</v>
      </c>
    </row>
    <row r="321" spans="2:51" s="13" customFormat="1" ht="12">
      <c r="B321" s="201"/>
      <c r="C321" s="202"/>
      <c r="D321" s="203" t="s">
        <v>156</v>
      </c>
      <c r="E321" s="204" t="s">
        <v>1</v>
      </c>
      <c r="F321" s="205" t="s">
        <v>643</v>
      </c>
      <c r="G321" s="202"/>
      <c r="H321" s="206">
        <v>4.55</v>
      </c>
      <c r="I321" s="207"/>
      <c r="J321" s="202"/>
      <c r="K321" s="202"/>
      <c r="L321" s="208"/>
      <c r="M321" s="209"/>
      <c r="N321" s="210"/>
      <c r="O321" s="210"/>
      <c r="P321" s="210"/>
      <c r="Q321" s="210"/>
      <c r="R321" s="210"/>
      <c r="S321" s="210"/>
      <c r="T321" s="211"/>
      <c r="AT321" s="212" t="s">
        <v>156</v>
      </c>
      <c r="AU321" s="212" t="s">
        <v>154</v>
      </c>
      <c r="AV321" s="13" t="s">
        <v>154</v>
      </c>
      <c r="AW321" s="13" t="s">
        <v>32</v>
      </c>
      <c r="AX321" s="13" t="s">
        <v>84</v>
      </c>
      <c r="AY321" s="212" t="s">
        <v>146</v>
      </c>
    </row>
    <row r="322" spans="1:65" s="2" customFormat="1" ht="16.5" customHeight="1">
      <c r="A322" s="34"/>
      <c r="B322" s="35"/>
      <c r="C322" s="187" t="s">
        <v>644</v>
      </c>
      <c r="D322" s="187" t="s">
        <v>149</v>
      </c>
      <c r="E322" s="188" t="s">
        <v>645</v>
      </c>
      <c r="F322" s="189" t="s">
        <v>646</v>
      </c>
      <c r="G322" s="190" t="s">
        <v>160</v>
      </c>
      <c r="H322" s="191">
        <v>7.8</v>
      </c>
      <c r="I322" s="192">
        <v>185</v>
      </c>
      <c r="J322" s="193">
        <f>ROUND(I322*H322,1)</f>
        <v>1443</v>
      </c>
      <c r="K322" s="194"/>
      <c r="L322" s="39"/>
      <c r="M322" s="195" t="s">
        <v>1</v>
      </c>
      <c r="N322" s="196" t="s">
        <v>42</v>
      </c>
      <c r="O322" s="71"/>
      <c r="P322" s="197">
        <f>O322*H322</f>
        <v>0</v>
      </c>
      <c r="Q322" s="197">
        <v>0.00028</v>
      </c>
      <c r="R322" s="197">
        <f>Q322*H322</f>
        <v>0.0021839999999999997</v>
      </c>
      <c r="S322" s="197">
        <v>0</v>
      </c>
      <c r="T322" s="198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9" t="s">
        <v>230</v>
      </c>
      <c r="AT322" s="199" t="s">
        <v>149</v>
      </c>
      <c r="AU322" s="199" t="s">
        <v>154</v>
      </c>
      <c r="AY322" s="17" t="s">
        <v>146</v>
      </c>
      <c r="BE322" s="200">
        <f>IF(N322="základní",J322,0)</f>
        <v>0</v>
      </c>
      <c r="BF322" s="200">
        <f>IF(N322="snížená",J322,0)</f>
        <v>1443</v>
      </c>
      <c r="BG322" s="200">
        <f>IF(N322="zákl. přenesená",J322,0)</f>
        <v>0</v>
      </c>
      <c r="BH322" s="200">
        <f>IF(N322="sníž. přenesená",J322,0)</f>
        <v>0</v>
      </c>
      <c r="BI322" s="200">
        <f>IF(N322="nulová",J322,0)</f>
        <v>0</v>
      </c>
      <c r="BJ322" s="17" t="s">
        <v>154</v>
      </c>
      <c r="BK322" s="200">
        <f>ROUND(I322*H322,1)</f>
        <v>1443</v>
      </c>
      <c r="BL322" s="17" t="s">
        <v>230</v>
      </c>
      <c r="BM322" s="199" t="s">
        <v>647</v>
      </c>
    </row>
    <row r="323" spans="2:51" s="13" customFormat="1" ht="12">
      <c r="B323" s="201"/>
      <c r="C323" s="202"/>
      <c r="D323" s="203" t="s">
        <v>156</v>
      </c>
      <c r="E323" s="204" t="s">
        <v>1</v>
      </c>
      <c r="F323" s="205" t="s">
        <v>648</v>
      </c>
      <c r="G323" s="202"/>
      <c r="H323" s="206">
        <v>7.8</v>
      </c>
      <c r="I323" s="207"/>
      <c r="J323" s="202"/>
      <c r="K323" s="202"/>
      <c r="L323" s="208"/>
      <c r="M323" s="209"/>
      <c r="N323" s="210"/>
      <c r="O323" s="210"/>
      <c r="P323" s="210"/>
      <c r="Q323" s="210"/>
      <c r="R323" s="210"/>
      <c r="S323" s="210"/>
      <c r="T323" s="211"/>
      <c r="AT323" s="212" t="s">
        <v>156</v>
      </c>
      <c r="AU323" s="212" t="s">
        <v>154</v>
      </c>
      <c r="AV323" s="13" t="s">
        <v>154</v>
      </c>
      <c r="AW323" s="13" t="s">
        <v>32</v>
      </c>
      <c r="AX323" s="13" t="s">
        <v>84</v>
      </c>
      <c r="AY323" s="212" t="s">
        <v>146</v>
      </c>
    </row>
    <row r="324" spans="1:65" s="2" customFormat="1" ht="16.5" customHeight="1">
      <c r="A324" s="34"/>
      <c r="B324" s="35"/>
      <c r="C324" s="187" t="s">
        <v>649</v>
      </c>
      <c r="D324" s="187" t="s">
        <v>149</v>
      </c>
      <c r="E324" s="188" t="s">
        <v>650</v>
      </c>
      <c r="F324" s="189" t="s">
        <v>651</v>
      </c>
      <c r="G324" s="190" t="s">
        <v>152</v>
      </c>
      <c r="H324" s="191">
        <v>6</v>
      </c>
      <c r="I324" s="192">
        <v>125</v>
      </c>
      <c r="J324" s="193">
        <f>ROUND(I324*H324,1)</f>
        <v>750</v>
      </c>
      <c r="K324" s="194"/>
      <c r="L324" s="39"/>
      <c r="M324" s="195" t="s">
        <v>1</v>
      </c>
      <c r="N324" s="196" t="s">
        <v>42</v>
      </c>
      <c r="O324" s="71"/>
      <c r="P324" s="197">
        <f>O324*H324</f>
        <v>0</v>
      </c>
      <c r="Q324" s="197">
        <v>0.00021</v>
      </c>
      <c r="R324" s="197">
        <f>Q324*H324</f>
        <v>0.00126</v>
      </c>
      <c r="S324" s="197">
        <v>0</v>
      </c>
      <c r="T324" s="19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9" t="s">
        <v>230</v>
      </c>
      <c r="AT324" s="199" t="s">
        <v>149</v>
      </c>
      <c r="AU324" s="199" t="s">
        <v>154</v>
      </c>
      <c r="AY324" s="17" t="s">
        <v>146</v>
      </c>
      <c r="BE324" s="200">
        <f>IF(N324="základní",J324,0)</f>
        <v>0</v>
      </c>
      <c r="BF324" s="200">
        <f>IF(N324="snížená",J324,0)</f>
        <v>750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17" t="s">
        <v>154</v>
      </c>
      <c r="BK324" s="200">
        <f>ROUND(I324*H324,1)</f>
        <v>750</v>
      </c>
      <c r="BL324" s="17" t="s">
        <v>230</v>
      </c>
      <c r="BM324" s="199" t="s">
        <v>652</v>
      </c>
    </row>
    <row r="325" spans="1:65" s="2" customFormat="1" ht="16.5" customHeight="1">
      <c r="A325" s="34"/>
      <c r="B325" s="35"/>
      <c r="C325" s="187" t="s">
        <v>653</v>
      </c>
      <c r="D325" s="187" t="s">
        <v>149</v>
      </c>
      <c r="E325" s="188" t="s">
        <v>654</v>
      </c>
      <c r="F325" s="189" t="s">
        <v>655</v>
      </c>
      <c r="G325" s="190" t="s">
        <v>333</v>
      </c>
      <c r="H325" s="191">
        <v>0.129</v>
      </c>
      <c r="I325" s="192">
        <v>750</v>
      </c>
      <c r="J325" s="193">
        <f>ROUND(I325*H325,1)</f>
        <v>96.8</v>
      </c>
      <c r="K325" s="194"/>
      <c r="L325" s="39"/>
      <c r="M325" s="195" t="s">
        <v>1</v>
      </c>
      <c r="N325" s="196" t="s">
        <v>42</v>
      </c>
      <c r="O325" s="71"/>
      <c r="P325" s="197">
        <f>O325*H325</f>
        <v>0</v>
      </c>
      <c r="Q325" s="197">
        <v>0</v>
      </c>
      <c r="R325" s="197">
        <f>Q325*H325</f>
        <v>0</v>
      </c>
      <c r="S325" s="197">
        <v>0</v>
      </c>
      <c r="T325" s="19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9" t="s">
        <v>230</v>
      </c>
      <c r="AT325" s="199" t="s">
        <v>149</v>
      </c>
      <c r="AU325" s="199" t="s">
        <v>154</v>
      </c>
      <c r="AY325" s="17" t="s">
        <v>146</v>
      </c>
      <c r="BE325" s="200">
        <f>IF(N325="základní",J325,0)</f>
        <v>0</v>
      </c>
      <c r="BF325" s="200">
        <f>IF(N325="snížená",J325,0)</f>
        <v>96.8</v>
      </c>
      <c r="BG325" s="200">
        <f>IF(N325="zákl. přenesená",J325,0)</f>
        <v>0</v>
      </c>
      <c r="BH325" s="200">
        <f>IF(N325="sníž. přenesená",J325,0)</f>
        <v>0</v>
      </c>
      <c r="BI325" s="200">
        <f>IF(N325="nulová",J325,0)</f>
        <v>0</v>
      </c>
      <c r="BJ325" s="17" t="s">
        <v>154</v>
      </c>
      <c r="BK325" s="200">
        <f>ROUND(I325*H325,1)</f>
        <v>96.8</v>
      </c>
      <c r="BL325" s="17" t="s">
        <v>230</v>
      </c>
      <c r="BM325" s="199" t="s">
        <v>656</v>
      </c>
    </row>
    <row r="326" spans="1:65" s="2" customFormat="1" ht="16.5" customHeight="1">
      <c r="A326" s="34"/>
      <c r="B326" s="35"/>
      <c r="C326" s="187" t="s">
        <v>657</v>
      </c>
      <c r="D326" s="187" t="s">
        <v>149</v>
      </c>
      <c r="E326" s="188" t="s">
        <v>658</v>
      </c>
      <c r="F326" s="189" t="s">
        <v>659</v>
      </c>
      <c r="G326" s="190" t="s">
        <v>333</v>
      </c>
      <c r="H326" s="191">
        <v>0.129</v>
      </c>
      <c r="I326" s="192">
        <v>450</v>
      </c>
      <c r="J326" s="193">
        <f>ROUND(I326*H326,1)</f>
        <v>58.1</v>
      </c>
      <c r="K326" s="194"/>
      <c r="L326" s="39"/>
      <c r="M326" s="195" t="s">
        <v>1</v>
      </c>
      <c r="N326" s="196" t="s">
        <v>42</v>
      </c>
      <c r="O326" s="71"/>
      <c r="P326" s="197">
        <f>O326*H326</f>
        <v>0</v>
      </c>
      <c r="Q326" s="197">
        <v>0</v>
      </c>
      <c r="R326" s="197">
        <f>Q326*H326</f>
        <v>0</v>
      </c>
      <c r="S326" s="197">
        <v>0</v>
      </c>
      <c r="T326" s="19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9" t="s">
        <v>230</v>
      </c>
      <c r="AT326" s="199" t="s">
        <v>149</v>
      </c>
      <c r="AU326" s="199" t="s">
        <v>154</v>
      </c>
      <c r="AY326" s="17" t="s">
        <v>146</v>
      </c>
      <c r="BE326" s="200">
        <f>IF(N326="základní",J326,0)</f>
        <v>0</v>
      </c>
      <c r="BF326" s="200">
        <f>IF(N326="snížená",J326,0)</f>
        <v>58.1</v>
      </c>
      <c r="BG326" s="200">
        <f>IF(N326="zákl. přenesená",J326,0)</f>
        <v>0</v>
      </c>
      <c r="BH326" s="200">
        <f>IF(N326="sníž. přenesená",J326,0)</f>
        <v>0</v>
      </c>
      <c r="BI326" s="200">
        <f>IF(N326="nulová",J326,0)</f>
        <v>0</v>
      </c>
      <c r="BJ326" s="17" t="s">
        <v>154</v>
      </c>
      <c r="BK326" s="200">
        <f>ROUND(I326*H326,1)</f>
        <v>58.1</v>
      </c>
      <c r="BL326" s="17" t="s">
        <v>230</v>
      </c>
      <c r="BM326" s="199" t="s">
        <v>660</v>
      </c>
    </row>
    <row r="327" spans="1:65" s="2" customFormat="1" ht="16.5" customHeight="1">
      <c r="A327" s="34"/>
      <c r="B327" s="35"/>
      <c r="C327" s="187" t="s">
        <v>661</v>
      </c>
      <c r="D327" s="187" t="s">
        <v>149</v>
      </c>
      <c r="E327" s="188" t="s">
        <v>662</v>
      </c>
      <c r="F327" s="189" t="s">
        <v>663</v>
      </c>
      <c r="G327" s="190" t="s">
        <v>333</v>
      </c>
      <c r="H327" s="191">
        <v>0.129</v>
      </c>
      <c r="I327" s="192">
        <v>450</v>
      </c>
      <c r="J327" s="193">
        <f>ROUND(I327*H327,1)</f>
        <v>58.1</v>
      </c>
      <c r="K327" s="194"/>
      <c r="L327" s="39"/>
      <c r="M327" s="195" t="s">
        <v>1</v>
      </c>
      <c r="N327" s="196" t="s">
        <v>42</v>
      </c>
      <c r="O327" s="71"/>
      <c r="P327" s="197">
        <f>O327*H327</f>
        <v>0</v>
      </c>
      <c r="Q327" s="197">
        <v>0</v>
      </c>
      <c r="R327" s="197">
        <f>Q327*H327</f>
        <v>0</v>
      </c>
      <c r="S327" s="197">
        <v>0</v>
      </c>
      <c r="T327" s="198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9" t="s">
        <v>230</v>
      </c>
      <c r="AT327" s="199" t="s">
        <v>149</v>
      </c>
      <c r="AU327" s="199" t="s">
        <v>154</v>
      </c>
      <c r="AY327" s="17" t="s">
        <v>146</v>
      </c>
      <c r="BE327" s="200">
        <f>IF(N327="základní",J327,0)</f>
        <v>0</v>
      </c>
      <c r="BF327" s="200">
        <f>IF(N327="snížená",J327,0)</f>
        <v>58.1</v>
      </c>
      <c r="BG327" s="200">
        <f>IF(N327="zákl. přenesená",J327,0)</f>
        <v>0</v>
      </c>
      <c r="BH327" s="200">
        <f>IF(N327="sníž. přenesená",J327,0)</f>
        <v>0</v>
      </c>
      <c r="BI327" s="200">
        <f>IF(N327="nulová",J327,0)</f>
        <v>0</v>
      </c>
      <c r="BJ327" s="17" t="s">
        <v>154</v>
      </c>
      <c r="BK327" s="200">
        <f>ROUND(I327*H327,1)</f>
        <v>58.1</v>
      </c>
      <c r="BL327" s="17" t="s">
        <v>230</v>
      </c>
      <c r="BM327" s="199" t="s">
        <v>664</v>
      </c>
    </row>
    <row r="328" spans="2:63" s="12" customFormat="1" ht="22.9" customHeight="1">
      <c r="B328" s="171"/>
      <c r="C328" s="172"/>
      <c r="D328" s="173" t="s">
        <v>75</v>
      </c>
      <c r="E328" s="185" t="s">
        <v>665</v>
      </c>
      <c r="F328" s="185" t="s">
        <v>666</v>
      </c>
      <c r="G328" s="172"/>
      <c r="H328" s="172"/>
      <c r="I328" s="262"/>
      <c r="J328" s="186">
        <f>BK328</f>
        <v>27900.7</v>
      </c>
      <c r="K328" s="172"/>
      <c r="L328" s="177"/>
      <c r="M328" s="178"/>
      <c r="N328" s="179"/>
      <c r="O328" s="179"/>
      <c r="P328" s="180">
        <f>SUM(P329:P352)</f>
        <v>0</v>
      </c>
      <c r="Q328" s="179"/>
      <c r="R328" s="180">
        <f>SUM(R329:R352)</f>
        <v>0.3016251999999999</v>
      </c>
      <c r="S328" s="179"/>
      <c r="T328" s="181">
        <f>SUM(T329:T352)</f>
        <v>0</v>
      </c>
      <c r="AR328" s="182" t="s">
        <v>154</v>
      </c>
      <c r="AT328" s="183" t="s">
        <v>75</v>
      </c>
      <c r="AU328" s="183" t="s">
        <v>84</v>
      </c>
      <c r="AY328" s="182" t="s">
        <v>146</v>
      </c>
      <c r="BK328" s="184">
        <f>SUM(BK329:BK352)</f>
        <v>27900.7</v>
      </c>
    </row>
    <row r="329" spans="1:65" s="2" customFormat="1" ht="16.5" customHeight="1">
      <c r="A329" s="34"/>
      <c r="B329" s="35"/>
      <c r="C329" s="187" t="s">
        <v>667</v>
      </c>
      <c r="D329" s="187" t="s">
        <v>149</v>
      </c>
      <c r="E329" s="188" t="s">
        <v>668</v>
      </c>
      <c r="F329" s="189" t="s">
        <v>669</v>
      </c>
      <c r="G329" s="190" t="s">
        <v>166</v>
      </c>
      <c r="H329" s="191">
        <v>12.64</v>
      </c>
      <c r="I329" s="192">
        <v>10</v>
      </c>
      <c r="J329" s="193">
        <f>ROUND(I329*H329,1)</f>
        <v>126.4</v>
      </c>
      <c r="K329" s="194"/>
      <c r="L329" s="39"/>
      <c r="M329" s="195" t="s">
        <v>1</v>
      </c>
      <c r="N329" s="196" t="s">
        <v>42</v>
      </c>
      <c r="O329" s="71"/>
      <c r="P329" s="197">
        <f>O329*H329</f>
        <v>0</v>
      </c>
      <c r="Q329" s="197">
        <v>0</v>
      </c>
      <c r="R329" s="197">
        <f>Q329*H329</f>
        <v>0</v>
      </c>
      <c r="S329" s="197">
        <v>0</v>
      </c>
      <c r="T329" s="198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9" t="s">
        <v>230</v>
      </c>
      <c r="AT329" s="199" t="s">
        <v>149</v>
      </c>
      <c r="AU329" s="199" t="s">
        <v>154</v>
      </c>
      <c r="AY329" s="17" t="s">
        <v>146</v>
      </c>
      <c r="BE329" s="200">
        <f>IF(N329="základní",J329,0)</f>
        <v>0</v>
      </c>
      <c r="BF329" s="200">
        <f>IF(N329="snížená",J329,0)</f>
        <v>126.4</v>
      </c>
      <c r="BG329" s="200">
        <f>IF(N329="zákl. přenesená",J329,0)</f>
        <v>0</v>
      </c>
      <c r="BH329" s="200">
        <f>IF(N329="sníž. přenesená",J329,0)</f>
        <v>0</v>
      </c>
      <c r="BI329" s="200">
        <f>IF(N329="nulová",J329,0)</f>
        <v>0</v>
      </c>
      <c r="BJ329" s="17" t="s">
        <v>154</v>
      </c>
      <c r="BK329" s="200">
        <f>ROUND(I329*H329,1)</f>
        <v>126.4</v>
      </c>
      <c r="BL329" s="17" t="s">
        <v>230</v>
      </c>
      <c r="BM329" s="199" t="s">
        <v>670</v>
      </c>
    </row>
    <row r="330" spans="2:51" s="13" customFormat="1" ht="12">
      <c r="B330" s="201"/>
      <c r="C330" s="202"/>
      <c r="D330" s="203" t="s">
        <v>156</v>
      </c>
      <c r="E330" s="204" t="s">
        <v>1</v>
      </c>
      <c r="F330" s="205" t="s">
        <v>671</v>
      </c>
      <c r="G330" s="202"/>
      <c r="H330" s="206">
        <v>12.64</v>
      </c>
      <c r="I330" s="207"/>
      <c r="J330" s="202"/>
      <c r="K330" s="202"/>
      <c r="L330" s="208"/>
      <c r="M330" s="209"/>
      <c r="N330" s="210"/>
      <c r="O330" s="210"/>
      <c r="P330" s="210"/>
      <c r="Q330" s="210"/>
      <c r="R330" s="210"/>
      <c r="S330" s="210"/>
      <c r="T330" s="211"/>
      <c r="AT330" s="212" t="s">
        <v>156</v>
      </c>
      <c r="AU330" s="212" t="s">
        <v>154</v>
      </c>
      <c r="AV330" s="13" t="s">
        <v>154</v>
      </c>
      <c r="AW330" s="13" t="s">
        <v>32</v>
      </c>
      <c r="AX330" s="13" t="s">
        <v>84</v>
      </c>
      <c r="AY330" s="212" t="s">
        <v>146</v>
      </c>
    </row>
    <row r="331" spans="1:65" s="2" customFormat="1" ht="16.5" customHeight="1">
      <c r="A331" s="34"/>
      <c r="B331" s="35"/>
      <c r="C331" s="187" t="s">
        <v>672</v>
      </c>
      <c r="D331" s="187" t="s">
        <v>149</v>
      </c>
      <c r="E331" s="188" t="s">
        <v>673</v>
      </c>
      <c r="F331" s="189" t="s">
        <v>674</v>
      </c>
      <c r="G331" s="190" t="s">
        <v>166</v>
      </c>
      <c r="H331" s="191">
        <v>12.64</v>
      </c>
      <c r="I331" s="192">
        <v>35</v>
      </c>
      <c r="J331" s="193">
        <f>ROUND(I331*H331,1)</f>
        <v>442.4</v>
      </c>
      <c r="K331" s="194"/>
      <c r="L331" s="39"/>
      <c r="M331" s="195" t="s">
        <v>1</v>
      </c>
      <c r="N331" s="196" t="s">
        <v>42</v>
      </c>
      <c r="O331" s="71"/>
      <c r="P331" s="197">
        <f>O331*H331</f>
        <v>0</v>
      </c>
      <c r="Q331" s="197">
        <v>0.0003</v>
      </c>
      <c r="R331" s="197">
        <f>Q331*H331</f>
        <v>0.003792</v>
      </c>
      <c r="S331" s="197">
        <v>0</v>
      </c>
      <c r="T331" s="19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9" t="s">
        <v>230</v>
      </c>
      <c r="AT331" s="199" t="s">
        <v>149</v>
      </c>
      <c r="AU331" s="199" t="s">
        <v>154</v>
      </c>
      <c r="AY331" s="17" t="s">
        <v>146</v>
      </c>
      <c r="BE331" s="200">
        <f>IF(N331="základní",J331,0)</f>
        <v>0</v>
      </c>
      <c r="BF331" s="200">
        <f>IF(N331="snížená",J331,0)</f>
        <v>442.4</v>
      </c>
      <c r="BG331" s="200">
        <f>IF(N331="zákl. přenesená",J331,0)</f>
        <v>0</v>
      </c>
      <c r="BH331" s="200">
        <f>IF(N331="sníž. přenesená",J331,0)</f>
        <v>0</v>
      </c>
      <c r="BI331" s="200">
        <f>IF(N331="nulová",J331,0)</f>
        <v>0</v>
      </c>
      <c r="BJ331" s="17" t="s">
        <v>154</v>
      </c>
      <c r="BK331" s="200">
        <f>ROUND(I331*H331,1)</f>
        <v>442.4</v>
      </c>
      <c r="BL331" s="17" t="s">
        <v>230</v>
      </c>
      <c r="BM331" s="199" t="s">
        <v>675</v>
      </c>
    </row>
    <row r="332" spans="1:65" s="2" customFormat="1" ht="16.5" customHeight="1">
      <c r="A332" s="34"/>
      <c r="B332" s="35"/>
      <c r="C332" s="187" t="s">
        <v>676</v>
      </c>
      <c r="D332" s="187" t="s">
        <v>149</v>
      </c>
      <c r="E332" s="188" t="s">
        <v>677</v>
      </c>
      <c r="F332" s="189" t="s">
        <v>678</v>
      </c>
      <c r="G332" s="190" t="s">
        <v>166</v>
      </c>
      <c r="H332" s="191">
        <v>16.432</v>
      </c>
      <c r="I332" s="192">
        <v>350</v>
      </c>
      <c r="J332" s="193">
        <f>ROUND(I332*H332,1)</f>
        <v>5751.2</v>
      </c>
      <c r="K332" s="194"/>
      <c r="L332" s="39"/>
      <c r="M332" s="195" t="s">
        <v>1</v>
      </c>
      <c r="N332" s="196" t="s">
        <v>42</v>
      </c>
      <c r="O332" s="71"/>
      <c r="P332" s="197">
        <f>O332*H332</f>
        <v>0</v>
      </c>
      <c r="Q332" s="197">
        <v>0.0015</v>
      </c>
      <c r="R332" s="197">
        <f>Q332*H332</f>
        <v>0.024648</v>
      </c>
      <c r="S332" s="197">
        <v>0</v>
      </c>
      <c r="T332" s="19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9" t="s">
        <v>230</v>
      </c>
      <c r="AT332" s="199" t="s">
        <v>149</v>
      </c>
      <c r="AU332" s="199" t="s">
        <v>154</v>
      </c>
      <c r="AY332" s="17" t="s">
        <v>146</v>
      </c>
      <c r="BE332" s="200">
        <f>IF(N332="základní",J332,0)</f>
        <v>0</v>
      </c>
      <c r="BF332" s="200">
        <f>IF(N332="snížená",J332,0)</f>
        <v>5751.2</v>
      </c>
      <c r="BG332" s="200">
        <f>IF(N332="zákl. přenesená",J332,0)</f>
        <v>0</v>
      </c>
      <c r="BH332" s="200">
        <f>IF(N332="sníž. přenesená",J332,0)</f>
        <v>0</v>
      </c>
      <c r="BI332" s="200">
        <f>IF(N332="nulová",J332,0)</f>
        <v>0</v>
      </c>
      <c r="BJ332" s="17" t="s">
        <v>154</v>
      </c>
      <c r="BK332" s="200">
        <f>ROUND(I332*H332,1)</f>
        <v>5751.2</v>
      </c>
      <c r="BL332" s="17" t="s">
        <v>230</v>
      </c>
      <c r="BM332" s="199" t="s">
        <v>679</v>
      </c>
    </row>
    <row r="333" spans="2:51" s="13" customFormat="1" ht="12">
      <c r="B333" s="201"/>
      <c r="C333" s="202"/>
      <c r="D333" s="203" t="s">
        <v>156</v>
      </c>
      <c r="E333" s="204" t="s">
        <v>1</v>
      </c>
      <c r="F333" s="205" t="s">
        <v>680</v>
      </c>
      <c r="G333" s="202"/>
      <c r="H333" s="206">
        <v>16.432</v>
      </c>
      <c r="I333" s="207"/>
      <c r="J333" s="202"/>
      <c r="K333" s="202"/>
      <c r="L333" s="208"/>
      <c r="M333" s="209"/>
      <c r="N333" s="210"/>
      <c r="O333" s="210"/>
      <c r="P333" s="210"/>
      <c r="Q333" s="210"/>
      <c r="R333" s="210"/>
      <c r="S333" s="210"/>
      <c r="T333" s="211"/>
      <c r="AT333" s="212" t="s">
        <v>156</v>
      </c>
      <c r="AU333" s="212" t="s">
        <v>154</v>
      </c>
      <c r="AV333" s="13" t="s">
        <v>154</v>
      </c>
      <c r="AW333" s="13" t="s">
        <v>32</v>
      </c>
      <c r="AX333" s="13" t="s">
        <v>84</v>
      </c>
      <c r="AY333" s="212" t="s">
        <v>146</v>
      </c>
    </row>
    <row r="334" spans="1:65" s="2" customFormat="1" ht="16.5" customHeight="1">
      <c r="A334" s="34"/>
      <c r="B334" s="35"/>
      <c r="C334" s="187" t="s">
        <v>681</v>
      </c>
      <c r="D334" s="187" t="s">
        <v>149</v>
      </c>
      <c r="E334" s="188" t="s">
        <v>682</v>
      </c>
      <c r="F334" s="189" t="s">
        <v>683</v>
      </c>
      <c r="G334" s="190" t="s">
        <v>152</v>
      </c>
      <c r="H334" s="191">
        <v>6</v>
      </c>
      <c r="I334" s="192">
        <v>125</v>
      </c>
      <c r="J334" s="193">
        <f>ROUND(I334*H334,1)</f>
        <v>750</v>
      </c>
      <c r="K334" s="194"/>
      <c r="L334" s="39"/>
      <c r="M334" s="195" t="s">
        <v>1</v>
      </c>
      <c r="N334" s="196" t="s">
        <v>42</v>
      </c>
      <c r="O334" s="71"/>
      <c r="P334" s="197">
        <f>O334*H334</f>
        <v>0</v>
      </c>
      <c r="Q334" s="197">
        <v>0.00021</v>
      </c>
      <c r="R334" s="197">
        <f>Q334*H334</f>
        <v>0.00126</v>
      </c>
      <c r="S334" s="197">
        <v>0</v>
      </c>
      <c r="T334" s="19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9" t="s">
        <v>230</v>
      </c>
      <c r="AT334" s="199" t="s">
        <v>149</v>
      </c>
      <c r="AU334" s="199" t="s">
        <v>154</v>
      </c>
      <c r="AY334" s="17" t="s">
        <v>146</v>
      </c>
      <c r="BE334" s="200">
        <f>IF(N334="základní",J334,0)</f>
        <v>0</v>
      </c>
      <c r="BF334" s="200">
        <f>IF(N334="snížená",J334,0)</f>
        <v>750</v>
      </c>
      <c r="BG334" s="200">
        <f>IF(N334="zákl. přenesená",J334,0)</f>
        <v>0</v>
      </c>
      <c r="BH334" s="200">
        <f>IF(N334="sníž. přenesená",J334,0)</f>
        <v>0</v>
      </c>
      <c r="BI334" s="200">
        <f>IF(N334="nulová",J334,0)</f>
        <v>0</v>
      </c>
      <c r="BJ334" s="17" t="s">
        <v>154</v>
      </c>
      <c r="BK334" s="200">
        <f>ROUND(I334*H334,1)</f>
        <v>750</v>
      </c>
      <c r="BL334" s="17" t="s">
        <v>230</v>
      </c>
      <c r="BM334" s="199" t="s">
        <v>684</v>
      </c>
    </row>
    <row r="335" spans="1:65" s="2" customFormat="1" ht="16.5" customHeight="1">
      <c r="A335" s="34"/>
      <c r="B335" s="35"/>
      <c r="C335" s="187" t="s">
        <v>685</v>
      </c>
      <c r="D335" s="187" t="s">
        <v>149</v>
      </c>
      <c r="E335" s="188" t="s">
        <v>686</v>
      </c>
      <c r="F335" s="189" t="s">
        <v>687</v>
      </c>
      <c r="G335" s="190" t="s">
        <v>160</v>
      </c>
      <c r="H335" s="191">
        <v>7.8</v>
      </c>
      <c r="I335" s="192">
        <v>185</v>
      </c>
      <c r="J335" s="193">
        <f>ROUND(I335*H335,1)</f>
        <v>1443</v>
      </c>
      <c r="K335" s="194"/>
      <c r="L335" s="39"/>
      <c r="M335" s="195" t="s">
        <v>1</v>
      </c>
      <c r="N335" s="196" t="s">
        <v>42</v>
      </c>
      <c r="O335" s="71"/>
      <c r="P335" s="197">
        <f>O335*H335</f>
        <v>0</v>
      </c>
      <c r="Q335" s="197">
        <v>0.00032</v>
      </c>
      <c r="R335" s="197">
        <f>Q335*H335</f>
        <v>0.002496</v>
      </c>
      <c r="S335" s="197">
        <v>0</v>
      </c>
      <c r="T335" s="19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9" t="s">
        <v>230</v>
      </c>
      <c r="AT335" s="199" t="s">
        <v>149</v>
      </c>
      <c r="AU335" s="199" t="s">
        <v>154</v>
      </c>
      <c r="AY335" s="17" t="s">
        <v>146</v>
      </c>
      <c r="BE335" s="200">
        <f>IF(N335="základní",J335,0)</f>
        <v>0</v>
      </c>
      <c r="BF335" s="200">
        <f>IF(N335="snížená",J335,0)</f>
        <v>1443</v>
      </c>
      <c r="BG335" s="200">
        <f>IF(N335="zákl. přenesená",J335,0)</f>
        <v>0</v>
      </c>
      <c r="BH335" s="200">
        <f>IF(N335="sníž. přenesená",J335,0)</f>
        <v>0</v>
      </c>
      <c r="BI335" s="200">
        <f>IF(N335="nulová",J335,0)</f>
        <v>0</v>
      </c>
      <c r="BJ335" s="17" t="s">
        <v>154</v>
      </c>
      <c r="BK335" s="200">
        <f>ROUND(I335*H335,1)</f>
        <v>1443</v>
      </c>
      <c r="BL335" s="17" t="s">
        <v>230</v>
      </c>
      <c r="BM335" s="199" t="s">
        <v>688</v>
      </c>
    </row>
    <row r="336" spans="1:65" s="2" customFormat="1" ht="16.5" customHeight="1">
      <c r="A336" s="34"/>
      <c r="B336" s="35"/>
      <c r="C336" s="187" t="s">
        <v>689</v>
      </c>
      <c r="D336" s="187" t="s">
        <v>149</v>
      </c>
      <c r="E336" s="188" t="s">
        <v>690</v>
      </c>
      <c r="F336" s="189" t="s">
        <v>691</v>
      </c>
      <c r="G336" s="190" t="s">
        <v>160</v>
      </c>
      <c r="H336" s="191">
        <v>7.8</v>
      </c>
      <c r="I336" s="192">
        <v>20</v>
      </c>
      <c r="J336" s="193">
        <f>ROUND(I336*H336,1)</f>
        <v>156</v>
      </c>
      <c r="K336" s="194"/>
      <c r="L336" s="39"/>
      <c r="M336" s="195" t="s">
        <v>1</v>
      </c>
      <c r="N336" s="196" t="s">
        <v>42</v>
      </c>
      <c r="O336" s="71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9" t="s">
        <v>230</v>
      </c>
      <c r="AT336" s="199" t="s">
        <v>149</v>
      </c>
      <c r="AU336" s="199" t="s">
        <v>154</v>
      </c>
      <c r="AY336" s="17" t="s">
        <v>146</v>
      </c>
      <c r="BE336" s="200">
        <f>IF(N336="základní",J336,0)</f>
        <v>0</v>
      </c>
      <c r="BF336" s="200">
        <f>IF(N336="snížená",J336,0)</f>
        <v>156</v>
      </c>
      <c r="BG336" s="200">
        <f>IF(N336="zákl. přenesená",J336,0)</f>
        <v>0</v>
      </c>
      <c r="BH336" s="200">
        <f>IF(N336="sníž. přenesená",J336,0)</f>
        <v>0</v>
      </c>
      <c r="BI336" s="200">
        <f>IF(N336="nulová",J336,0)</f>
        <v>0</v>
      </c>
      <c r="BJ336" s="17" t="s">
        <v>154</v>
      </c>
      <c r="BK336" s="200">
        <f>ROUND(I336*H336,1)</f>
        <v>156</v>
      </c>
      <c r="BL336" s="17" t="s">
        <v>230</v>
      </c>
      <c r="BM336" s="199" t="s">
        <v>692</v>
      </c>
    </row>
    <row r="337" spans="1:65" s="2" customFormat="1" ht="16.5" customHeight="1">
      <c r="A337" s="34"/>
      <c r="B337" s="35"/>
      <c r="C337" s="228" t="s">
        <v>693</v>
      </c>
      <c r="D337" s="228" t="s">
        <v>372</v>
      </c>
      <c r="E337" s="229" t="s">
        <v>694</v>
      </c>
      <c r="F337" s="230" t="s">
        <v>695</v>
      </c>
      <c r="G337" s="231" t="s">
        <v>160</v>
      </c>
      <c r="H337" s="232">
        <v>9</v>
      </c>
      <c r="I337" s="233">
        <v>250</v>
      </c>
      <c r="J337" s="234">
        <f>ROUND(I337*H337,1)</f>
        <v>2250</v>
      </c>
      <c r="K337" s="235"/>
      <c r="L337" s="236"/>
      <c r="M337" s="237" t="s">
        <v>1</v>
      </c>
      <c r="N337" s="238" t="s">
        <v>42</v>
      </c>
      <c r="O337" s="71"/>
      <c r="P337" s="197">
        <f>O337*H337</f>
        <v>0</v>
      </c>
      <c r="Q337" s="197">
        <v>0.00015</v>
      </c>
      <c r="R337" s="197">
        <f>Q337*H337</f>
        <v>0.0013499999999999999</v>
      </c>
      <c r="S337" s="197">
        <v>0</v>
      </c>
      <c r="T337" s="19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9" t="s">
        <v>307</v>
      </c>
      <c r="AT337" s="199" t="s">
        <v>372</v>
      </c>
      <c r="AU337" s="199" t="s">
        <v>154</v>
      </c>
      <c r="AY337" s="17" t="s">
        <v>146</v>
      </c>
      <c r="BE337" s="200">
        <f>IF(N337="základní",J337,0)</f>
        <v>0</v>
      </c>
      <c r="BF337" s="200">
        <f>IF(N337="snížená",J337,0)</f>
        <v>2250</v>
      </c>
      <c r="BG337" s="200">
        <f>IF(N337="zákl. přenesená",J337,0)</f>
        <v>0</v>
      </c>
      <c r="BH337" s="200">
        <f>IF(N337="sníž. přenesená",J337,0)</f>
        <v>0</v>
      </c>
      <c r="BI337" s="200">
        <f>IF(N337="nulová",J337,0)</f>
        <v>0</v>
      </c>
      <c r="BJ337" s="17" t="s">
        <v>154</v>
      </c>
      <c r="BK337" s="200">
        <f>ROUND(I337*H337,1)</f>
        <v>2250</v>
      </c>
      <c r="BL337" s="17" t="s">
        <v>230</v>
      </c>
      <c r="BM337" s="199" t="s">
        <v>696</v>
      </c>
    </row>
    <row r="338" spans="1:65" s="2" customFormat="1" ht="16.5" customHeight="1">
      <c r="A338" s="34"/>
      <c r="B338" s="35"/>
      <c r="C338" s="187" t="s">
        <v>697</v>
      </c>
      <c r="D338" s="187" t="s">
        <v>149</v>
      </c>
      <c r="E338" s="188" t="s">
        <v>698</v>
      </c>
      <c r="F338" s="189" t="s">
        <v>699</v>
      </c>
      <c r="G338" s="190" t="s">
        <v>166</v>
      </c>
      <c r="H338" s="191">
        <v>12.64</v>
      </c>
      <c r="I338" s="192">
        <v>600</v>
      </c>
      <c r="J338" s="193">
        <f>ROUND(I338*H338,1)</f>
        <v>7584</v>
      </c>
      <c r="K338" s="194"/>
      <c r="L338" s="39"/>
      <c r="M338" s="195" t="s">
        <v>1</v>
      </c>
      <c r="N338" s="196" t="s">
        <v>42</v>
      </c>
      <c r="O338" s="71"/>
      <c r="P338" s="197">
        <f>O338*H338</f>
        <v>0</v>
      </c>
      <c r="Q338" s="197">
        <v>0.00505</v>
      </c>
      <c r="R338" s="197">
        <f>Q338*H338</f>
        <v>0.063832</v>
      </c>
      <c r="S338" s="197">
        <v>0</v>
      </c>
      <c r="T338" s="19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9" t="s">
        <v>230</v>
      </c>
      <c r="AT338" s="199" t="s">
        <v>149</v>
      </c>
      <c r="AU338" s="199" t="s">
        <v>154</v>
      </c>
      <c r="AY338" s="17" t="s">
        <v>146</v>
      </c>
      <c r="BE338" s="200">
        <f>IF(N338="základní",J338,0)</f>
        <v>0</v>
      </c>
      <c r="BF338" s="200">
        <f>IF(N338="snížená",J338,0)</f>
        <v>7584</v>
      </c>
      <c r="BG338" s="200">
        <f>IF(N338="zákl. přenesená",J338,0)</f>
        <v>0</v>
      </c>
      <c r="BH338" s="200">
        <f>IF(N338="sníž. přenesená",J338,0)</f>
        <v>0</v>
      </c>
      <c r="BI338" s="200">
        <f>IF(N338="nulová",J338,0)</f>
        <v>0</v>
      </c>
      <c r="BJ338" s="17" t="s">
        <v>154</v>
      </c>
      <c r="BK338" s="200">
        <f>ROUND(I338*H338,1)</f>
        <v>7584</v>
      </c>
      <c r="BL338" s="17" t="s">
        <v>230</v>
      </c>
      <c r="BM338" s="199" t="s">
        <v>700</v>
      </c>
    </row>
    <row r="339" spans="2:51" s="13" customFormat="1" ht="12">
      <c r="B339" s="201"/>
      <c r="C339" s="202"/>
      <c r="D339" s="203" t="s">
        <v>156</v>
      </c>
      <c r="E339" s="204" t="s">
        <v>1</v>
      </c>
      <c r="F339" s="205" t="s">
        <v>701</v>
      </c>
      <c r="G339" s="202"/>
      <c r="H339" s="206">
        <v>12.64</v>
      </c>
      <c r="I339" s="207"/>
      <c r="J339" s="202"/>
      <c r="K339" s="202"/>
      <c r="L339" s="208"/>
      <c r="M339" s="209"/>
      <c r="N339" s="210"/>
      <c r="O339" s="210"/>
      <c r="P339" s="210"/>
      <c r="Q339" s="210"/>
      <c r="R339" s="210"/>
      <c r="S339" s="210"/>
      <c r="T339" s="211"/>
      <c r="AT339" s="212" t="s">
        <v>156</v>
      </c>
      <c r="AU339" s="212" t="s">
        <v>154</v>
      </c>
      <c r="AV339" s="13" t="s">
        <v>154</v>
      </c>
      <c r="AW339" s="13" t="s">
        <v>32</v>
      </c>
      <c r="AX339" s="13" t="s">
        <v>84</v>
      </c>
      <c r="AY339" s="212" t="s">
        <v>146</v>
      </c>
    </row>
    <row r="340" spans="1:65" s="2" customFormat="1" ht="16.5" customHeight="1">
      <c r="A340" s="34"/>
      <c r="B340" s="35"/>
      <c r="C340" s="228" t="s">
        <v>702</v>
      </c>
      <c r="D340" s="228" t="s">
        <v>372</v>
      </c>
      <c r="E340" s="229" t="s">
        <v>703</v>
      </c>
      <c r="F340" s="230" t="s">
        <v>704</v>
      </c>
      <c r="G340" s="231" t="s">
        <v>166</v>
      </c>
      <c r="H340" s="232">
        <v>15.168</v>
      </c>
      <c r="I340" s="233">
        <v>380</v>
      </c>
      <c r="J340" s="234">
        <f>ROUND(I340*H340,1)</f>
        <v>5763.8</v>
      </c>
      <c r="K340" s="235"/>
      <c r="L340" s="236"/>
      <c r="M340" s="237" t="s">
        <v>1</v>
      </c>
      <c r="N340" s="238" t="s">
        <v>42</v>
      </c>
      <c r="O340" s="71"/>
      <c r="P340" s="197">
        <f>O340*H340</f>
        <v>0</v>
      </c>
      <c r="Q340" s="197">
        <v>0.0129</v>
      </c>
      <c r="R340" s="197">
        <f>Q340*H340</f>
        <v>0.19566719999999999</v>
      </c>
      <c r="S340" s="197">
        <v>0</v>
      </c>
      <c r="T340" s="19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9" t="s">
        <v>307</v>
      </c>
      <c r="AT340" s="199" t="s">
        <v>372</v>
      </c>
      <c r="AU340" s="199" t="s">
        <v>154</v>
      </c>
      <c r="AY340" s="17" t="s">
        <v>146</v>
      </c>
      <c r="BE340" s="200">
        <f>IF(N340="základní",J340,0)</f>
        <v>0</v>
      </c>
      <c r="BF340" s="200">
        <f>IF(N340="snížená",J340,0)</f>
        <v>5763.8</v>
      </c>
      <c r="BG340" s="200">
        <f>IF(N340="zákl. přenesená",J340,0)</f>
        <v>0</v>
      </c>
      <c r="BH340" s="200">
        <f>IF(N340="sníž. přenesená",J340,0)</f>
        <v>0</v>
      </c>
      <c r="BI340" s="200">
        <f>IF(N340="nulová",J340,0)</f>
        <v>0</v>
      </c>
      <c r="BJ340" s="17" t="s">
        <v>154</v>
      </c>
      <c r="BK340" s="200">
        <f>ROUND(I340*H340,1)</f>
        <v>5763.8</v>
      </c>
      <c r="BL340" s="17" t="s">
        <v>230</v>
      </c>
      <c r="BM340" s="199" t="s">
        <v>705</v>
      </c>
    </row>
    <row r="341" spans="2:51" s="13" customFormat="1" ht="12">
      <c r="B341" s="201"/>
      <c r="C341" s="202"/>
      <c r="D341" s="203" t="s">
        <v>156</v>
      </c>
      <c r="E341" s="204" t="s">
        <v>1</v>
      </c>
      <c r="F341" s="205" t="s">
        <v>706</v>
      </c>
      <c r="G341" s="202"/>
      <c r="H341" s="206">
        <v>15.168</v>
      </c>
      <c r="I341" s="207"/>
      <c r="J341" s="202"/>
      <c r="K341" s="202"/>
      <c r="L341" s="208"/>
      <c r="M341" s="209"/>
      <c r="N341" s="210"/>
      <c r="O341" s="210"/>
      <c r="P341" s="210"/>
      <c r="Q341" s="210"/>
      <c r="R341" s="210"/>
      <c r="S341" s="210"/>
      <c r="T341" s="211"/>
      <c r="AT341" s="212" t="s">
        <v>156</v>
      </c>
      <c r="AU341" s="212" t="s">
        <v>154</v>
      </c>
      <c r="AV341" s="13" t="s">
        <v>154</v>
      </c>
      <c r="AW341" s="13" t="s">
        <v>32</v>
      </c>
      <c r="AX341" s="13" t="s">
        <v>84</v>
      </c>
      <c r="AY341" s="212" t="s">
        <v>146</v>
      </c>
    </row>
    <row r="342" spans="1:65" s="2" customFormat="1" ht="16.5" customHeight="1">
      <c r="A342" s="34"/>
      <c r="B342" s="35"/>
      <c r="C342" s="187" t="s">
        <v>707</v>
      </c>
      <c r="D342" s="187" t="s">
        <v>149</v>
      </c>
      <c r="E342" s="188" t="s">
        <v>708</v>
      </c>
      <c r="F342" s="189" t="s">
        <v>709</v>
      </c>
      <c r="G342" s="190" t="s">
        <v>152</v>
      </c>
      <c r="H342" s="191">
        <v>1</v>
      </c>
      <c r="I342" s="192">
        <v>150</v>
      </c>
      <c r="J342" s="193">
        <f>ROUND(I342*H342,1)</f>
        <v>150</v>
      </c>
      <c r="K342" s="194"/>
      <c r="L342" s="39"/>
      <c r="M342" s="195" t="s">
        <v>1</v>
      </c>
      <c r="N342" s="196" t="s">
        <v>42</v>
      </c>
      <c r="O342" s="71"/>
      <c r="P342" s="197">
        <f>O342*H342</f>
        <v>0</v>
      </c>
      <c r="Q342" s="197">
        <v>0.0002</v>
      </c>
      <c r="R342" s="197">
        <f>Q342*H342</f>
        <v>0.0002</v>
      </c>
      <c r="S342" s="197">
        <v>0</v>
      </c>
      <c r="T342" s="198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9" t="s">
        <v>230</v>
      </c>
      <c r="AT342" s="199" t="s">
        <v>149</v>
      </c>
      <c r="AU342" s="199" t="s">
        <v>154</v>
      </c>
      <c r="AY342" s="17" t="s">
        <v>146</v>
      </c>
      <c r="BE342" s="200">
        <f>IF(N342="základní",J342,0)</f>
        <v>0</v>
      </c>
      <c r="BF342" s="200">
        <f>IF(N342="snížená",J342,0)</f>
        <v>150</v>
      </c>
      <c r="BG342" s="200">
        <f>IF(N342="zákl. přenesená",J342,0)</f>
        <v>0</v>
      </c>
      <c r="BH342" s="200">
        <f>IF(N342="sníž. přenesená",J342,0)</f>
        <v>0</v>
      </c>
      <c r="BI342" s="200">
        <f>IF(N342="nulová",J342,0)</f>
        <v>0</v>
      </c>
      <c r="BJ342" s="17" t="s">
        <v>154</v>
      </c>
      <c r="BK342" s="200">
        <f>ROUND(I342*H342,1)</f>
        <v>150</v>
      </c>
      <c r="BL342" s="17" t="s">
        <v>230</v>
      </c>
      <c r="BM342" s="199" t="s">
        <v>710</v>
      </c>
    </row>
    <row r="343" spans="1:65" s="2" customFormat="1" ht="16.5" customHeight="1">
      <c r="A343" s="34"/>
      <c r="B343" s="35"/>
      <c r="C343" s="228" t="s">
        <v>711</v>
      </c>
      <c r="D343" s="228" t="s">
        <v>372</v>
      </c>
      <c r="E343" s="229" t="s">
        <v>712</v>
      </c>
      <c r="F343" s="230" t="s">
        <v>713</v>
      </c>
      <c r="G343" s="231" t="s">
        <v>152</v>
      </c>
      <c r="H343" s="232">
        <v>1</v>
      </c>
      <c r="I343" s="233">
        <v>120</v>
      </c>
      <c r="J343" s="234">
        <f>ROUND(I343*H343,1)</f>
        <v>120</v>
      </c>
      <c r="K343" s="235"/>
      <c r="L343" s="236"/>
      <c r="M343" s="237" t="s">
        <v>1</v>
      </c>
      <c r="N343" s="238" t="s">
        <v>42</v>
      </c>
      <c r="O343" s="71"/>
      <c r="P343" s="197">
        <f>O343*H343</f>
        <v>0</v>
      </c>
      <c r="Q343" s="197">
        <v>0.00031</v>
      </c>
      <c r="R343" s="197">
        <f>Q343*H343</f>
        <v>0.00031</v>
      </c>
      <c r="S343" s="197">
        <v>0</v>
      </c>
      <c r="T343" s="19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9" t="s">
        <v>307</v>
      </c>
      <c r="AT343" s="199" t="s">
        <v>372</v>
      </c>
      <c r="AU343" s="199" t="s">
        <v>154</v>
      </c>
      <c r="AY343" s="17" t="s">
        <v>146</v>
      </c>
      <c r="BE343" s="200">
        <f>IF(N343="základní",J343,0)</f>
        <v>0</v>
      </c>
      <c r="BF343" s="200">
        <f>IF(N343="snížená",J343,0)</f>
        <v>120</v>
      </c>
      <c r="BG343" s="200">
        <f>IF(N343="zákl. přenesená",J343,0)</f>
        <v>0</v>
      </c>
      <c r="BH343" s="200">
        <f>IF(N343="sníž. přenesená",J343,0)</f>
        <v>0</v>
      </c>
      <c r="BI343" s="200">
        <f>IF(N343="nulová",J343,0)</f>
        <v>0</v>
      </c>
      <c r="BJ343" s="17" t="s">
        <v>154</v>
      </c>
      <c r="BK343" s="200">
        <f>ROUND(I343*H343,1)</f>
        <v>120</v>
      </c>
      <c r="BL343" s="17" t="s">
        <v>230</v>
      </c>
      <c r="BM343" s="199" t="s">
        <v>714</v>
      </c>
    </row>
    <row r="344" spans="1:65" s="2" customFormat="1" ht="16.5" customHeight="1">
      <c r="A344" s="34"/>
      <c r="B344" s="35"/>
      <c r="C344" s="187" t="s">
        <v>715</v>
      </c>
      <c r="D344" s="187" t="s">
        <v>149</v>
      </c>
      <c r="E344" s="188" t="s">
        <v>716</v>
      </c>
      <c r="F344" s="189" t="s">
        <v>717</v>
      </c>
      <c r="G344" s="190" t="s">
        <v>160</v>
      </c>
      <c r="H344" s="191">
        <v>10.8</v>
      </c>
      <c r="I344" s="192">
        <v>145</v>
      </c>
      <c r="J344" s="193">
        <f>ROUND(I344*H344,1)</f>
        <v>1566</v>
      </c>
      <c r="K344" s="194"/>
      <c r="L344" s="39"/>
      <c r="M344" s="195" t="s">
        <v>1</v>
      </c>
      <c r="N344" s="196" t="s">
        <v>42</v>
      </c>
      <c r="O344" s="71"/>
      <c r="P344" s="197">
        <f>O344*H344</f>
        <v>0</v>
      </c>
      <c r="Q344" s="197">
        <v>0.00055</v>
      </c>
      <c r="R344" s="197">
        <f>Q344*H344</f>
        <v>0.005940000000000001</v>
      </c>
      <c r="S344" s="197">
        <v>0</v>
      </c>
      <c r="T344" s="198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9" t="s">
        <v>230</v>
      </c>
      <c r="AT344" s="199" t="s">
        <v>149</v>
      </c>
      <c r="AU344" s="199" t="s">
        <v>154</v>
      </c>
      <c r="AY344" s="17" t="s">
        <v>146</v>
      </c>
      <c r="BE344" s="200">
        <f>IF(N344="základní",J344,0)</f>
        <v>0</v>
      </c>
      <c r="BF344" s="200">
        <f>IF(N344="snížená",J344,0)</f>
        <v>1566</v>
      </c>
      <c r="BG344" s="200">
        <f>IF(N344="zákl. přenesená",J344,0)</f>
        <v>0</v>
      </c>
      <c r="BH344" s="200">
        <f>IF(N344="sníž. přenesená",J344,0)</f>
        <v>0</v>
      </c>
      <c r="BI344" s="200">
        <f>IF(N344="nulová",J344,0)</f>
        <v>0</v>
      </c>
      <c r="BJ344" s="17" t="s">
        <v>154</v>
      </c>
      <c r="BK344" s="200">
        <f>ROUND(I344*H344,1)</f>
        <v>1566</v>
      </c>
      <c r="BL344" s="17" t="s">
        <v>230</v>
      </c>
      <c r="BM344" s="199" t="s">
        <v>718</v>
      </c>
    </row>
    <row r="345" spans="2:51" s="13" customFormat="1" ht="12">
      <c r="B345" s="201"/>
      <c r="C345" s="202"/>
      <c r="D345" s="203" t="s">
        <v>156</v>
      </c>
      <c r="E345" s="204" t="s">
        <v>1</v>
      </c>
      <c r="F345" s="205" t="s">
        <v>719</v>
      </c>
      <c r="G345" s="202"/>
      <c r="H345" s="206">
        <v>10.8</v>
      </c>
      <c r="I345" s="207"/>
      <c r="J345" s="202"/>
      <c r="K345" s="202"/>
      <c r="L345" s="208"/>
      <c r="M345" s="209"/>
      <c r="N345" s="210"/>
      <c r="O345" s="210"/>
      <c r="P345" s="210"/>
      <c r="Q345" s="210"/>
      <c r="R345" s="210"/>
      <c r="S345" s="210"/>
      <c r="T345" s="211"/>
      <c r="AT345" s="212" t="s">
        <v>156</v>
      </c>
      <c r="AU345" s="212" t="s">
        <v>154</v>
      </c>
      <c r="AV345" s="13" t="s">
        <v>154</v>
      </c>
      <c r="AW345" s="13" t="s">
        <v>32</v>
      </c>
      <c r="AX345" s="13" t="s">
        <v>84</v>
      </c>
      <c r="AY345" s="212" t="s">
        <v>146</v>
      </c>
    </row>
    <row r="346" spans="1:65" s="2" customFormat="1" ht="16.5" customHeight="1">
      <c r="A346" s="34"/>
      <c r="B346" s="35"/>
      <c r="C346" s="187" t="s">
        <v>720</v>
      </c>
      <c r="D346" s="187" t="s">
        <v>149</v>
      </c>
      <c r="E346" s="188" t="s">
        <v>721</v>
      </c>
      <c r="F346" s="189" t="s">
        <v>722</v>
      </c>
      <c r="G346" s="190" t="s">
        <v>160</v>
      </c>
      <c r="H346" s="191">
        <v>3</v>
      </c>
      <c r="I346" s="192">
        <v>160</v>
      </c>
      <c r="J346" s="193">
        <f aca="true" t="shared" si="20" ref="J346:J352">ROUND(I346*H346,1)</f>
        <v>480</v>
      </c>
      <c r="K346" s="194"/>
      <c r="L346" s="39"/>
      <c r="M346" s="195" t="s">
        <v>1</v>
      </c>
      <c r="N346" s="196" t="s">
        <v>42</v>
      </c>
      <c r="O346" s="71"/>
      <c r="P346" s="197">
        <f aca="true" t="shared" si="21" ref="P346:P352">O346*H346</f>
        <v>0</v>
      </c>
      <c r="Q346" s="197">
        <v>0.00055</v>
      </c>
      <c r="R346" s="197">
        <f aca="true" t="shared" si="22" ref="R346:R352">Q346*H346</f>
        <v>0.00165</v>
      </c>
      <c r="S346" s="197">
        <v>0</v>
      </c>
      <c r="T346" s="198">
        <f aca="true" t="shared" si="23" ref="T346:T352"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9" t="s">
        <v>230</v>
      </c>
      <c r="AT346" s="199" t="s">
        <v>149</v>
      </c>
      <c r="AU346" s="199" t="s">
        <v>154</v>
      </c>
      <c r="AY346" s="17" t="s">
        <v>146</v>
      </c>
      <c r="BE346" s="200">
        <f aca="true" t="shared" si="24" ref="BE346:BE352">IF(N346="základní",J346,0)</f>
        <v>0</v>
      </c>
      <c r="BF346" s="200">
        <f aca="true" t="shared" si="25" ref="BF346:BF352">IF(N346="snížená",J346,0)</f>
        <v>480</v>
      </c>
      <c r="BG346" s="200">
        <f aca="true" t="shared" si="26" ref="BG346:BG352">IF(N346="zákl. přenesená",J346,0)</f>
        <v>0</v>
      </c>
      <c r="BH346" s="200">
        <f aca="true" t="shared" si="27" ref="BH346:BH352">IF(N346="sníž. přenesená",J346,0)</f>
        <v>0</v>
      </c>
      <c r="BI346" s="200">
        <f aca="true" t="shared" si="28" ref="BI346:BI352">IF(N346="nulová",J346,0)</f>
        <v>0</v>
      </c>
      <c r="BJ346" s="17" t="s">
        <v>154</v>
      </c>
      <c r="BK346" s="200">
        <f aca="true" t="shared" si="29" ref="BK346:BK352">ROUND(I346*H346,1)</f>
        <v>480</v>
      </c>
      <c r="BL346" s="17" t="s">
        <v>230</v>
      </c>
      <c r="BM346" s="199" t="s">
        <v>723</v>
      </c>
    </row>
    <row r="347" spans="1:65" s="2" customFormat="1" ht="16.5" customHeight="1">
      <c r="A347" s="34"/>
      <c r="B347" s="35"/>
      <c r="C347" s="187" t="s">
        <v>724</v>
      </c>
      <c r="D347" s="187" t="s">
        <v>149</v>
      </c>
      <c r="E347" s="188" t="s">
        <v>725</v>
      </c>
      <c r="F347" s="189" t="s">
        <v>726</v>
      </c>
      <c r="G347" s="190" t="s">
        <v>160</v>
      </c>
      <c r="H347" s="191">
        <v>16</v>
      </c>
      <c r="I347" s="192">
        <v>35</v>
      </c>
      <c r="J347" s="193">
        <f t="shared" si="20"/>
        <v>560</v>
      </c>
      <c r="K347" s="194"/>
      <c r="L347" s="39"/>
      <c r="M347" s="195" t="s">
        <v>1</v>
      </c>
      <c r="N347" s="196" t="s">
        <v>42</v>
      </c>
      <c r="O347" s="71"/>
      <c r="P347" s="197">
        <f t="shared" si="21"/>
        <v>0</v>
      </c>
      <c r="Q347" s="197">
        <v>3E-05</v>
      </c>
      <c r="R347" s="197">
        <f t="shared" si="22"/>
        <v>0.00048</v>
      </c>
      <c r="S347" s="197">
        <v>0</v>
      </c>
      <c r="T347" s="198">
        <f t="shared" si="23"/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9" t="s">
        <v>230</v>
      </c>
      <c r="AT347" s="199" t="s">
        <v>149</v>
      </c>
      <c r="AU347" s="199" t="s">
        <v>154</v>
      </c>
      <c r="AY347" s="17" t="s">
        <v>146</v>
      </c>
      <c r="BE347" s="200">
        <f t="shared" si="24"/>
        <v>0</v>
      </c>
      <c r="BF347" s="200">
        <f t="shared" si="25"/>
        <v>560</v>
      </c>
      <c r="BG347" s="200">
        <f t="shared" si="26"/>
        <v>0</v>
      </c>
      <c r="BH347" s="200">
        <f t="shared" si="27"/>
        <v>0</v>
      </c>
      <c r="BI347" s="200">
        <f t="shared" si="28"/>
        <v>0</v>
      </c>
      <c r="BJ347" s="17" t="s">
        <v>154</v>
      </c>
      <c r="BK347" s="200">
        <f t="shared" si="29"/>
        <v>560</v>
      </c>
      <c r="BL347" s="17" t="s">
        <v>230</v>
      </c>
      <c r="BM347" s="199" t="s">
        <v>727</v>
      </c>
    </row>
    <row r="348" spans="1:65" s="2" customFormat="1" ht="16.5" customHeight="1">
      <c r="A348" s="34"/>
      <c r="B348" s="35"/>
      <c r="C348" s="187" t="s">
        <v>728</v>
      </c>
      <c r="D348" s="187" t="s">
        <v>149</v>
      </c>
      <c r="E348" s="188" t="s">
        <v>729</v>
      </c>
      <c r="F348" s="189" t="s">
        <v>730</v>
      </c>
      <c r="G348" s="190" t="s">
        <v>152</v>
      </c>
      <c r="H348" s="191">
        <v>5</v>
      </c>
      <c r="I348" s="192">
        <v>50</v>
      </c>
      <c r="J348" s="193">
        <f t="shared" si="20"/>
        <v>250</v>
      </c>
      <c r="K348" s="194"/>
      <c r="L348" s="39"/>
      <c r="M348" s="195" t="s">
        <v>1</v>
      </c>
      <c r="N348" s="196" t="s">
        <v>42</v>
      </c>
      <c r="O348" s="71"/>
      <c r="P348" s="197">
        <f t="shared" si="21"/>
        <v>0</v>
      </c>
      <c r="Q348" s="197">
        <v>0</v>
      </c>
      <c r="R348" s="197">
        <f t="shared" si="22"/>
        <v>0</v>
      </c>
      <c r="S348" s="197">
        <v>0</v>
      </c>
      <c r="T348" s="198">
        <f t="shared" si="23"/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9" t="s">
        <v>230</v>
      </c>
      <c r="AT348" s="199" t="s">
        <v>149</v>
      </c>
      <c r="AU348" s="199" t="s">
        <v>154</v>
      </c>
      <c r="AY348" s="17" t="s">
        <v>146</v>
      </c>
      <c r="BE348" s="200">
        <f t="shared" si="24"/>
        <v>0</v>
      </c>
      <c r="BF348" s="200">
        <f t="shared" si="25"/>
        <v>250</v>
      </c>
      <c r="BG348" s="200">
        <f t="shared" si="26"/>
        <v>0</v>
      </c>
      <c r="BH348" s="200">
        <f t="shared" si="27"/>
        <v>0</v>
      </c>
      <c r="BI348" s="200">
        <f t="shared" si="28"/>
        <v>0</v>
      </c>
      <c r="BJ348" s="17" t="s">
        <v>154</v>
      </c>
      <c r="BK348" s="200">
        <f t="shared" si="29"/>
        <v>250</v>
      </c>
      <c r="BL348" s="17" t="s">
        <v>230</v>
      </c>
      <c r="BM348" s="199" t="s">
        <v>731</v>
      </c>
    </row>
    <row r="349" spans="1:65" s="2" customFormat="1" ht="16.5" customHeight="1">
      <c r="A349" s="34"/>
      <c r="B349" s="35"/>
      <c r="C349" s="187" t="s">
        <v>732</v>
      </c>
      <c r="D349" s="187" t="s">
        <v>149</v>
      </c>
      <c r="E349" s="188" t="s">
        <v>733</v>
      </c>
      <c r="F349" s="189" t="s">
        <v>734</v>
      </c>
      <c r="G349" s="190" t="s">
        <v>152</v>
      </c>
      <c r="H349" s="191">
        <v>1</v>
      </c>
      <c r="I349" s="192">
        <v>70</v>
      </c>
      <c r="J349" s="193">
        <f t="shared" si="20"/>
        <v>70</v>
      </c>
      <c r="K349" s="194"/>
      <c r="L349" s="39"/>
      <c r="M349" s="195" t="s">
        <v>1</v>
      </c>
      <c r="N349" s="196" t="s">
        <v>42</v>
      </c>
      <c r="O349" s="71"/>
      <c r="P349" s="197">
        <f t="shared" si="21"/>
        <v>0</v>
      </c>
      <c r="Q349" s="197">
        <v>0</v>
      </c>
      <c r="R349" s="197">
        <f t="shared" si="22"/>
        <v>0</v>
      </c>
      <c r="S349" s="197">
        <v>0</v>
      </c>
      <c r="T349" s="198">
        <f t="shared" si="23"/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9" t="s">
        <v>230</v>
      </c>
      <c r="AT349" s="199" t="s">
        <v>149</v>
      </c>
      <c r="AU349" s="199" t="s">
        <v>154</v>
      </c>
      <c r="AY349" s="17" t="s">
        <v>146</v>
      </c>
      <c r="BE349" s="200">
        <f t="shared" si="24"/>
        <v>0</v>
      </c>
      <c r="BF349" s="200">
        <f t="shared" si="25"/>
        <v>70</v>
      </c>
      <c r="BG349" s="200">
        <f t="shared" si="26"/>
        <v>0</v>
      </c>
      <c r="BH349" s="200">
        <f t="shared" si="27"/>
        <v>0</v>
      </c>
      <c r="BI349" s="200">
        <f t="shared" si="28"/>
        <v>0</v>
      </c>
      <c r="BJ349" s="17" t="s">
        <v>154</v>
      </c>
      <c r="BK349" s="200">
        <f t="shared" si="29"/>
        <v>70</v>
      </c>
      <c r="BL349" s="17" t="s">
        <v>230</v>
      </c>
      <c r="BM349" s="199" t="s">
        <v>735</v>
      </c>
    </row>
    <row r="350" spans="1:65" s="2" customFormat="1" ht="16.5" customHeight="1">
      <c r="A350" s="34"/>
      <c r="B350" s="35"/>
      <c r="C350" s="187" t="s">
        <v>736</v>
      </c>
      <c r="D350" s="187" t="s">
        <v>149</v>
      </c>
      <c r="E350" s="188" t="s">
        <v>737</v>
      </c>
      <c r="F350" s="189" t="s">
        <v>738</v>
      </c>
      <c r="G350" s="190" t="s">
        <v>333</v>
      </c>
      <c r="H350" s="191">
        <v>0.302</v>
      </c>
      <c r="I350" s="192">
        <v>750</v>
      </c>
      <c r="J350" s="193">
        <f t="shared" si="20"/>
        <v>226.5</v>
      </c>
      <c r="K350" s="194"/>
      <c r="L350" s="39"/>
      <c r="M350" s="195" t="s">
        <v>1</v>
      </c>
      <c r="N350" s="196" t="s">
        <v>42</v>
      </c>
      <c r="O350" s="71"/>
      <c r="P350" s="197">
        <f t="shared" si="21"/>
        <v>0</v>
      </c>
      <c r="Q350" s="197">
        <v>0</v>
      </c>
      <c r="R350" s="197">
        <f t="shared" si="22"/>
        <v>0</v>
      </c>
      <c r="S350" s="197">
        <v>0</v>
      </c>
      <c r="T350" s="198">
        <f t="shared" si="23"/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9" t="s">
        <v>230</v>
      </c>
      <c r="AT350" s="199" t="s">
        <v>149</v>
      </c>
      <c r="AU350" s="199" t="s">
        <v>154</v>
      </c>
      <c r="AY350" s="17" t="s">
        <v>146</v>
      </c>
      <c r="BE350" s="200">
        <f t="shared" si="24"/>
        <v>0</v>
      </c>
      <c r="BF350" s="200">
        <f t="shared" si="25"/>
        <v>226.5</v>
      </c>
      <c r="BG350" s="200">
        <f t="shared" si="26"/>
        <v>0</v>
      </c>
      <c r="BH350" s="200">
        <f t="shared" si="27"/>
        <v>0</v>
      </c>
      <c r="BI350" s="200">
        <f t="shared" si="28"/>
        <v>0</v>
      </c>
      <c r="BJ350" s="17" t="s">
        <v>154</v>
      </c>
      <c r="BK350" s="200">
        <f t="shared" si="29"/>
        <v>226.5</v>
      </c>
      <c r="BL350" s="17" t="s">
        <v>230</v>
      </c>
      <c r="BM350" s="199" t="s">
        <v>739</v>
      </c>
    </row>
    <row r="351" spans="1:65" s="2" customFormat="1" ht="16.5" customHeight="1">
      <c r="A351" s="34"/>
      <c r="B351" s="35"/>
      <c r="C351" s="187" t="s">
        <v>740</v>
      </c>
      <c r="D351" s="187" t="s">
        <v>149</v>
      </c>
      <c r="E351" s="188" t="s">
        <v>741</v>
      </c>
      <c r="F351" s="189" t="s">
        <v>742</v>
      </c>
      <c r="G351" s="190" t="s">
        <v>333</v>
      </c>
      <c r="H351" s="191">
        <v>0.302</v>
      </c>
      <c r="I351" s="192">
        <v>500</v>
      </c>
      <c r="J351" s="193">
        <f t="shared" si="20"/>
        <v>151</v>
      </c>
      <c r="K351" s="194"/>
      <c r="L351" s="39"/>
      <c r="M351" s="195" t="s">
        <v>1</v>
      </c>
      <c r="N351" s="196" t="s">
        <v>42</v>
      </c>
      <c r="O351" s="71"/>
      <c r="P351" s="197">
        <f t="shared" si="21"/>
        <v>0</v>
      </c>
      <c r="Q351" s="197">
        <v>0</v>
      </c>
      <c r="R351" s="197">
        <f t="shared" si="22"/>
        <v>0</v>
      </c>
      <c r="S351" s="197">
        <v>0</v>
      </c>
      <c r="T351" s="198">
        <f t="shared" si="23"/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9" t="s">
        <v>230</v>
      </c>
      <c r="AT351" s="199" t="s">
        <v>149</v>
      </c>
      <c r="AU351" s="199" t="s">
        <v>154</v>
      </c>
      <c r="AY351" s="17" t="s">
        <v>146</v>
      </c>
      <c r="BE351" s="200">
        <f t="shared" si="24"/>
        <v>0</v>
      </c>
      <c r="BF351" s="200">
        <f t="shared" si="25"/>
        <v>151</v>
      </c>
      <c r="BG351" s="200">
        <f t="shared" si="26"/>
        <v>0</v>
      </c>
      <c r="BH351" s="200">
        <f t="shared" si="27"/>
        <v>0</v>
      </c>
      <c r="BI351" s="200">
        <f t="shared" si="28"/>
        <v>0</v>
      </c>
      <c r="BJ351" s="17" t="s">
        <v>154</v>
      </c>
      <c r="BK351" s="200">
        <f t="shared" si="29"/>
        <v>151</v>
      </c>
      <c r="BL351" s="17" t="s">
        <v>230</v>
      </c>
      <c r="BM351" s="199" t="s">
        <v>743</v>
      </c>
    </row>
    <row r="352" spans="1:65" s="2" customFormat="1" ht="16.5" customHeight="1">
      <c r="A352" s="34"/>
      <c r="B352" s="35"/>
      <c r="C352" s="187" t="s">
        <v>744</v>
      </c>
      <c r="D352" s="187" t="s">
        <v>149</v>
      </c>
      <c r="E352" s="188" t="s">
        <v>745</v>
      </c>
      <c r="F352" s="189" t="s">
        <v>746</v>
      </c>
      <c r="G352" s="190" t="s">
        <v>333</v>
      </c>
      <c r="H352" s="191">
        <v>0.302</v>
      </c>
      <c r="I352" s="192">
        <v>200</v>
      </c>
      <c r="J352" s="193">
        <f t="shared" si="20"/>
        <v>60.4</v>
      </c>
      <c r="K352" s="194"/>
      <c r="L352" s="39"/>
      <c r="M352" s="195" t="s">
        <v>1</v>
      </c>
      <c r="N352" s="196" t="s">
        <v>42</v>
      </c>
      <c r="O352" s="71"/>
      <c r="P352" s="197">
        <f t="shared" si="21"/>
        <v>0</v>
      </c>
      <c r="Q352" s="197">
        <v>0</v>
      </c>
      <c r="R352" s="197">
        <f t="shared" si="22"/>
        <v>0</v>
      </c>
      <c r="S352" s="197">
        <v>0</v>
      </c>
      <c r="T352" s="198">
        <f t="shared" si="23"/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9" t="s">
        <v>230</v>
      </c>
      <c r="AT352" s="199" t="s">
        <v>149</v>
      </c>
      <c r="AU352" s="199" t="s">
        <v>154</v>
      </c>
      <c r="AY352" s="17" t="s">
        <v>146</v>
      </c>
      <c r="BE352" s="200">
        <f t="shared" si="24"/>
        <v>0</v>
      </c>
      <c r="BF352" s="200">
        <f t="shared" si="25"/>
        <v>60.4</v>
      </c>
      <c r="BG352" s="200">
        <f t="shared" si="26"/>
        <v>0</v>
      </c>
      <c r="BH352" s="200">
        <f t="shared" si="27"/>
        <v>0</v>
      </c>
      <c r="BI352" s="200">
        <f t="shared" si="28"/>
        <v>0</v>
      </c>
      <c r="BJ352" s="17" t="s">
        <v>154</v>
      </c>
      <c r="BK352" s="200">
        <f t="shared" si="29"/>
        <v>60.4</v>
      </c>
      <c r="BL352" s="17" t="s">
        <v>230</v>
      </c>
      <c r="BM352" s="199" t="s">
        <v>747</v>
      </c>
    </row>
    <row r="353" spans="2:63" s="12" customFormat="1" ht="22.9" customHeight="1">
      <c r="B353" s="171"/>
      <c r="C353" s="172"/>
      <c r="D353" s="173" t="s">
        <v>75</v>
      </c>
      <c r="E353" s="185" t="s">
        <v>748</v>
      </c>
      <c r="F353" s="185" t="s">
        <v>749</v>
      </c>
      <c r="G353" s="172"/>
      <c r="H353" s="172"/>
      <c r="I353" s="262"/>
      <c r="J353" s="186">
        <f>BK353</f>
        <v>9530</v>
      </c>
      <c r="K353" s="172"/>
      <c r="L353" s="177"/>
      <c r="M353" s="178"/>
      <c r="N353" s="179"/>
      <c r="O353" s="179"/>
      <c r="P353" s="180">
        <f>SUM(P354:P369)</f>
        <v>0</v>
      </c>
      <c r="Q353" s="179"/>
      <c r="R353" s="180">
        <f>SUM(R354:R369)</f>
        <v>0.00702</v>
      </c>
      <c r="S353" s="179"/>
      <c r="T353" s="181">
        <f>SUM(T354:T369)</f>
        <v>0</v>
      </c>
      <c r="AR353" s="182" t="s">
        <v>154</v>
      </c>
      <c r="AT353" s="183" t="s">
        <v>75</v>
      </c>
      <c r="AU353" s="183" t="s">
        <v>84</v>
      </c>
      <c r="AY353" s="182" t="s">
        <v>146</v>
      </c>
      <c r="BK353" s="184">
        <f>SUM(BK354:BK369)</f>
        <v>9530</v>
      </c>
    </row>
    <row r="354" spans="1:65" s="2" customFormat="1" ht="16.5" customHeight="1">
      <c r="A354" s="34"/>
      <c r="B354" s="35"/>
      <c r="C354" s="187" t="s">
        <v>750</v>
      </c>
      <c r="D354" s="187" t="s">
        <v>149</v>
      </c>
      <c r="E354" s="188" t="s">
        <v>751</v>
      </c>
      <c r="F354" s="189" t="s">
        <v>752</v>
      </c>
      <c r="G354" s="190" t="s">
        <v>160</v>
      </c>
      <c r="H354" s="191">
        <v>10</v>
      </c>
      <c r="I354" s="192">
        <v>15</v>
      </c>
      <c r="J354" s="193">
        <f aca="true" t="shared" si="30" ref="J354:J363">ROUND(I354*H354,1)</f>
        <v>150</v>
      </c>
      <c r="K354" s="194"/>
      <c r="L354" s="39"/>
      <c r="M354" s="195" t="s">
        <v>1</v>
      </c>
      <c r="N354" s="196" t="s">
        <v>42</v>
      </c>
      <c r="O354" s="71"/>
      <c r="P354" s="197">
        <f aca="true" t="shared" si="31" ref="P354:P363">O354*H354</f>
        <v>0</v>
      </c>
      <c r="Q354" s="197">
        <v>0</v>
      </c>
      <c r="R354" s="197">
        <f aca="true" t="shared" si="32" ref="R354:R363">Q354*H354</f>
        <v>0</v>
      </c>
      <c r="S354" s="197">
        <v>0</v>
      </c>
      <c r="T354" s="198">
        <f aca="true" t="shared" si="33" ref="T354:T363"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9" t="s">
        <v>230</v>
      </c>
      <c r="AT354" s="199" t="s">
        <v>149</v>
      </c>
      <c r="AU354" s="199" t="s">
        <v>154</v>
      </c>
      <c r="AY354" s="17" t="s">
        <v>146</v>
      </c>
      <c r="BE354" s="200">
        <f aca="true" t="shared" si="34" ref="BE354:BE363">IF(N354="základní",J354,0)</f>
        <v>0</v>
      </c>
      <c r="BF354" s="200">
        <f aca="true" t="shared" si="35" ref="BF354:BF363">IF(N354="snížená",J354,0)</f>
        <v>150</v>
      </c>
      <c r="BG354" s="200">
        <f aca="true" t="shared" si="36" ref="BG354:BG363">IF(N354="zákl. přenesená",J354,0)</f>
        <v>0</v>
      </c>
      <c r="BH354" s="200">
        <f aca="true" t="shared" si="37" ref="BH354:BH363">IF(N354="sníž. přenesená",J354,0)</f>
        <v>0</v>
      </c>
      <c r="BI354" s="200">
        <f aca="true" t="shared" si="38" ref="BI354:BI363">IF(N354="nulová",J354,0)</f>
        <v>0</v>
      </c>
      <c r="BJ354" s="17" t="s">
        <v>154</v>
      </c>
      <c r="BK354" s="200">
        <f aca="true" t="shared" si="39" ref="BK354:BK363">ROUND(I354*H354,1)</f>
        <v>150</v>
      </c>
      <c r="BL354" s="17" t="s">
        <v>230</v>
      </c>
      <c r="BM354" s="199" t="s">
        <v>753</v>
      </c>
    </row>
    <row r="355" spans="1:65" s="2" customFormat="1" ht="16.5" customHeight="1">
      <c r="A355" s="34"/>
      <c r="B355" s="35"/>
      <c r="C355" s="228" t="s">
        <v>754</v>
      </c>
      <c r="D355" s="228" t="s">
        <v>372</v>
      </c>
      <c r="E355" s="229" t="s">
        <v>755</v>
      </c>
      <c r="F355" s="230" t="s">
        <v>756</v>
      </c>
      <c r="G355" s="231" t="s">
        <v>160</v>
      </c>
      <c r="H355" s="232">
        <v>10</v>
      </c>
      <c r="I355" s="233">
        <v>5</v>
      </c>
      <c r="J355" s="234">
        <f t="shared" si="30"/>
        <v>50</v>
      </c>
      <c r="K355" s="235"/>
      <c r="L355" s="236"/>
      <c r="M355" s="237" t="s">
        <v>1</v>
      </c>
      <c r="N355" s="238" t="s">
        <v>42</v>
      </c>
      <c r="O355" s="71"/>
      <c r="P355" s="197">
        <f t="shared" si="31"/>
        <v>0</v>
      </c>
      <c r="Q355" s="197">
        <v>0</v>
      </c>
      <c r="R355" s="197">
        <f t="shared" si="32"/>
        <v>0</v>
      </c>
      <c r="S355" s="197">
        <v>0</v>
      </c>
      <c r="T355" s="198">
        <f t="shared" si="33"/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9" t="s">
        <v>307</v>
      </c>
      <c r="AT355" s="199" t="s">
        <v>372</v>
      </c>
      <c r="AU355" s="199" t="s">
        <v>154</v>
      </c>
      <c r="AY355" s="17" t="s">
        <v>146</v>
      </c>
      <c r="BE355" s="200">
        <f t="shared" si="34"/>
        <v>0</v>
      </c>
      <c r="BF355" s="200">
        <f t="shared" si="35"/>
        <v>50</v>
      </c>
      <c r="BG355" s="200">
        <f t="shared" si="36"/>
        <v>0</v>
      </c>
      <c r="BH355" s="200">
        <f t="shared" si="37"/>
        <v>0</v>
      </c>
      <c r="BI355" s="200">
        <f t="shared" si="38"/>
        <v>0</v>
      </c>
      <c r="BJ355" s="17" t="s">
        <v>154</v>
      </c>
      <c r="BK355" s="200">
        <f t="shared" si="39"/>
        <v>50</v>
      </c>
      <c r="BL355" s="17" t="s">
        <v>230</v>
      </c>
      <c r="BM355" s="199" t="s">
        <v>757</v>
      </c>
    </row>
    <row r="356" spans="1:65" s="2" customFormat="1" ht="16.5" customHeight="1">
      <c r="A356" s="34"/>
      <c r="B356" s="35"/>
      <c r="C356" s="187" t="s">
        <v>758</v>
      </c>
      <c r="D356" s="187" t="s">
        <v>149</v>
      </c>
      <c r="E356" s="188" t="s">
        <v>759</v>
      </c>
      <c r="F356" s="189" t="s">
        <v>760</v>
      </c>
      <c r="G356" s="190" t="s">
        <v>166</v>
      </c>
      <c r="H356" s="191">
        <v>20</v>
      </c>
      <c r="I356" s="192">
        <v>15</v>
      </c>
      <c r="J356" s="193">
        <f t="shared" si="30"/>
        <v>300</v>
      </c>
      <c r="K356" s="194"/>
      <c r="L356" s="39"/>
      <c r="M356" s="195" t="s">
        <v>1</v>
      </c>
      <c r="N356" s="196" t="s">
        <v>42</v>
      </c>
      <c r="O356" s="71"/>
      <c r="P356" s="197">
        <f t="shared" si="31"/>
        <v>0</v>
      </c>
      <c r="Q356" s="197">
        <v>0</v>
      </c>
      <c r="R356" s="197">
        <f t="shared" si="32"/>
        <v>0</v>
      </c>
      <c r="S356" s="197">
        <v>0</v>
      </c>
      <c r="T356" s="198">
        <f t="shared" si="33"/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9" t="s">
        <v>230</v>
      </c>
      <c r="AT356" s="199" t="s">
        <v>149</v>
      </c>
      <c r="AU356" s="199" t="s">
        <v>154</v>
      </c>
      <c r="AY356" s="17" t="s">
        <v>146</v>
      </c>
      <c r="BE356" s="200">
        <f t="shared" si="34"/>
        <v>0</v>
      </c>
      <c r="BF356" s="200">
        <f t="shared" si="35"/>
        <v>300</v>
      </c>
      <c r="BG356" s="200">
        <f t="shared" si="36"/>
        <v>0</v>
      </c>
      <c r="BH356" s="200">
        <f t="shared" si="37"/>
        <v>0</v>
      </c>
      <c r="BI356" s="200">
        <f t="shared" si="38"/>
        <v>0</v>
      </c>
      <c r="BJ356" s="17" t="s">
        <v>154</v>
      </c>
      <c r="BK356" s="200">
        <f t="shared" si="39"/>
        <v>300</v>
      </c>
      <c r="BL356" s="17" t="s">
        <v>230</v>
      </c>
      <c r="BM356" s="199" t="s">
        <v>761</v>
      </c>
    </row>
    <row r="357" spans="1:65" s="2" customFormat="1" ht="16.5" customHeight="1">
      <c r="A357" s="34"/>
      <c r="B357" s="35"/>
      <c r="C357" s="228" t="s">
        <v>762</v>
      </c>
      <c r="D357" s="228" t="s">
        <v>372</v>
      </c>
      <c r="E357" s="229" t="s">
        <v>763</v>
      </c>
      <c r="F357" s="230" t="s">
        <v>764</v>
      </c>
      <c r="G357" s="231" t="s">
        <v>166</v>
      </c>
      <c r="H357" s="232">
        <v>20</v>
      </c>
      <c r="I357" s="233">
        <v>15</v>
      </c>
      <c r="J357" s="234">
        <f t="shared" si="30"/>
        <v>300</v>
      </c>
      <c r="K357" s="235"/>
      <c r="L357" s="236"/>
      <c r="M357" s="237" t="s">
        <v>1</v>
      </c>
      <c r="N357" s="238" t="s">
        <v>42</v>
      </c>
      <c r="O357" s="71"/>
      <c r="P357" s="197">
        <f t="shared" si="31"/>
        <v>0</v>
      </c>
      <c r="Q357" s="197">
        <v>0</v>
      </c>
      <c r="R357" s="197">
        <f t="shared" si="32"/>
        <v>0</v>
      </c>
      <c r="S357" s="197">
        <v>0</v>
      </c>
      <c r="T357" s="198">
        <f t="shared" si="33"/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9" t="s">
        <v>307</v>
      </c>
      <c r="AT357" s="199" t="s">
        <v>372</v>
      </c>
      <c r="AU357" s="199" t="s">
        <v>154</v>
      </c>
      <c r="AY357" s="17" t="s">
        <v>146</v>
      </c>
      <c r="BE357" s="200">
        <f t="shared" si="34"/>
        <v>0</v>
      </c>
      <c r="BF357" s="200">
        <f t="shared" si="35"/>
        <v>300</v>
      </c>
      <c r="BG357" s="200">
        <f t="shared" si="36"/>
        <v>0</v>
      </c>
      <c r="BH357" s="200">
        <f t="shared" si="37"/>
        <v>0</v>
      </c>
      <c r="BI357" s="200">
        <f t="shared" si="38"/>
        <v>0</v>
      </c>
      <c r="BJ357" s="17" t="s">
        <v>154</v>
      </c>
      <c r="BK357" s="200">
        <f t="shared" si="39"/>
        <v>300</v>
      </c>
      <c r="BL357" s="17" t="s">
        <v>230</v>
      </c>
      <c r="BM357" s="199" t="s">
        <v>765</v>
      </c>
    </row>
    <row r="358" spans="1:65" s="2" customFormat="1" ht="16.5" customHeight="1">
      <c r="A358" s="34"/>
      <c r="B358" s="35"/>
      <c r="C358" s="187" t="s">
        <v>766</v>
      </c>
      <c r="D358" s="187" t="s">
        <v>149</v>
      </c>
      <c r="E358" s="188" t="s">
        <v>767</v>
      </c>
      <c r="F358" s="189" t="s">
        <v>768</v>
      </c>
      <c r="G358" s="190" t="s">
        <v>166</v>
      </c>
      <c r="H358" s="191">
        <v>9</v>
      </c>
      <c r="I358" s="192">
        <v>45</v>
      </c>
      <c r="J358" s="193">
        <f t="shared" si="30"/>
        <v>405</v>
      </c>
      <c r="K358" s="194"/>
      <c r="L358" s="39"/>
      <c r="M358" s="195" t="s">
        <v>1</v>
      </c>
      <c r="N358" s="196" t="s">
        <v>42</v>
      </c>
      <c r="O358" s="71"/>
      <c r="P358" s="197">
        <f t="shared" si="31"/>
        <v>0</v>
      </c>
      <c r="Q358" s="197">
        <v>2E-05</v>
      </c>
      <c r="R358" s="197">
        <f t="shared" si="32"/>
        <v>0.00018</v>
      </c>
      <c r="S358" s="197">
        <v>0</v>
      </c>
      <c r="T358" s="198">
        <f t="shared" si="33"/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99" t="s">
        <v>230</v>
      </c>
      <c r="AT358" s="199" t="s">
        <v>149</v>
      </c>
      <c r="AU358" s="199" t="s">
        <v>154</v>
      </c>
      <c r="AY358" s="17" t="s">
        <v>146</v>
      </c>
      <c r="BE358" s="200">
        <f t="shared" si="34"/>
        <v>0</v>
      </c>
      <c r="BF358" s="200">
        <f t="shared" si="35"/>
        <v>405</v>
      </c>
      <c r="BG358" s="200">
        <f t="shared" si="36"/>
        <v>0</v>
      </c>
      <c r="BH358" s="200">
        <f t="shared" si="37"/>
        <v>0</v>
      </c>
      <c r="BI358" s="200">
        <f t="shared" si="38"/>
        <v>0</v>
      </c>
      <c r="BJ358" s="17" t="s">
        <v>154</v>
      </c>
      <c r="BK358" s="200">
        <f t="shared" si="39"/>
        <v>405</v>
      </c>
      <c r="BL358" s="17" t="s">
        <v>230</v>
      </c>
      <c r="BM358" s="199" t="s">
        <v>769</v>
      </c>
    </row>
    <row r="359" spans="1:65" s="2" customFormat="1" ht="16.5" customHeight="1">
      <c r="A359" s="34"/>
      <c r="B359" s="35"/>
      <c r="C359" s="187" t="s">
        <v>770</v>
      </c>
      <c r="D359" s="187" t="s">
        <v>149</v>
      </c>
      <c r="E359" s="188" t="s">
        <v>771</v>
      </c>
      <c r="F359" s="189" t="s">
        <v>772</v>
      </c>
      <c r="G359" s="190" t="s">
        <v>166</v>
      </c>
      <c r="H359" s="191">
        <v>9</v>
      </c>
      <c r="I359" s="192">
        <v>55</v>
      </c>
      <c r="J359" s="193">
        <f t="shared" si="30"/>
        <v>495</v>
      </c>
      <c r="K359" s="194"/>
      <c r="L359" s="39"/>
      <c r="M359" s="195" t="s">
        <v>1</v>
      </c>
      <c r="N359" s="196" t="s">
        <v>42</v>
      </c>
      <c r="O359" s="71"/>
      <c r="P359" s="197">
        <f t="shared" si="31"/>
        <v>0</v>
      </c>
      <c r="Q359" s="197">
        <v>2E-05</v>
      </c>
      <c r="R359" s="197">
        <f t="shared" si="32"/>
        <v>0.00018</v>
      </c>
      <c r="S359" s="197">
        <v>0</v>
      </c>
      <c r="T359" s="198">
        <f t="shared" si="33"/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99" t="s">
        <v>230</v>
      </c>
      <c r="AT359" s="199" t="s">
        <v>149</v>
      </c>
      <c r="AU359" s="199" t="s">
        <v>154</v>
      </c>
      <c r="AY359" s="17" t="s">
        <v>146</v>
      </c>
      <c r="BE359" s="200">
        <f t="shared" si="34"/>
        <v>0</v>
      </c>
      <c r="BF359" s="200">
        <f t="shared" si="35"/>
        <v>495</v>
      </c>
      <c r="BG359" s="200">
        <f t="shared" si="36"/>
        <v>0</v>
      </c>
      <c r="BH359" s="200">
        <f t="shared" si="37"/>
        <v>0</v>
      </c>
      <c r="BI359" s="200">
        <f t="shared" si="38"/>
        <v>0</v>
      </c>
      <c r="BJ359" s="17" t="s">
        <v>154</v>
      </c>
      <c r="BK359" s="200">
        <f t="shared" si="39"/>
        <v>495</v>
      </c>
      <c r="BL359" s="17" t="s">
        <v>230</v>
      </c>
      <c r="BM359" s="199" t="s">
        <v>773</v>
      </c>
    </row>
    <row r="360" spans="1:65" s="2" customFormat="1" ht="16.5" customHeight="1">
      <c r="A360" s="34"/>
      <c r="B360" s="35"/>
      <c r="C360" s="187" t="s">
        <v>774</v>
      </c>
      <c r="D360" s="187" t="s">
        <v>149</v>
      </c>
      <c r="E360" s="188" t="s">
        <v>775</v>
      </c>
      <c r="F360" s="189" t="s">
        <v>776</v>
      </c>
      <c r="G360" s="190" t="s">
        <v>166</v>
      </c>
      <c r="H360" s="191">
        <v>9</v>
      </c>
      <c r="I360" s="192">
        <v>10</v>
      </c>
      <c r="J360" s="193">
        <f t="shared" si="30"/>
        <v>90</v>
      </c>
      <c r="K360" s="194"/>
      <c r="L360" s="39"/>
      <c r="M360" s="195" t="s">
        <v>1</v>
      </c>
      <c r="N360" s="196" t="s">
        <v>42</v>
      </c>
      <c r="O360" s="71"/>
      <c r="P360" s="197">
        <f t="shared" si="31"/>
        <v>0</v>
      </c>
      <c r="Q360" s="197">
        <v>0</v>
      </c>
      <c r="R360" s="197">
        <f t="shared" si="32"/>
        <v>0</v>
      </c>
      <c r="S360" s="197">
        <v>0</v>
      </c>
      <c r="T360" s="198">
        <f t="shared" si="33"/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9" t="s">
        <v>230</v>
      </c>
      <c r="AT360" s="199" t="s">
        <v>149</v>
      </c>
      <c r="AU360" s="199" t="s">
        <v>154</v>
      </c>
      <c r="AY360" s="17" t="s">
        <v>146</v>
      </c>
      <c r="BE360" s="200">
        <f t="shared" si="34"/>
        <v>0</v>
      </c>
      <c r="BF360" s="200">
        <f t="shared" si="35"/>
        <v>90</v>
      </c>
      <c r="BG360" s="200">
        <f t="shared" si="36"/>
        <v>0</v>
      </c>
      <c r="BH360" s="200">
        <f t="shared" si="37"/>
        <v>0</v>
      </c>
      <c r="BI360" s="200">
        <f t="shared" si="38"/>
        <v>0</v>
      </c>
      <c r="BJ360" s="17" t="s">
        <v>154</v>
      </c>
      <c r="BK360" s="200">
        <f t="shared" si="39"/>
        <v>90</v>
      </c>
      <c r="BL360" s="17" t="s">
        <v>230</v>
      </c>
      <c r="BM360" s="199" t="s">
        <v>777</v>
      </c>
    </row>
    <row r="361" spans="1:65" s="2" customFormat="1" ht="16.5" customHeight="1">
      <c r="A361" s="34"/>
      <c r="B361" s="35"/>
      <c r="C361" s="187" t="s">
        <v>778</v>
      </c>
      <c r="D361" s="187" t="s">
        <v>149</v>
      </c>
      <c r="E361" s="188" t="s">
        <v>779</v>
      </c>
      <c r="F361" s="189" t="s">
        <v>780</v>
      </c>
      <c r="G361" s="190" t="s">
        <v>166</v>
      </c>
      <c r="H361" s="191">
        <v>9</v>
      </c>
      <c r="I361" s="192">
        <v>15</v>
      </c>
      <c r="J361" s="193">
        <f t="shared" si="30"/>
        <v>135</v>
      </c>
      <c r="K361" s="194"/>
      <c r="L361" s="39"/>
      <c r="M361" s="195" t="s">
        <v>1</v>
      </c>
      <c r="N361" s="196" t="s">
        <v>42</v>
      </c>
      <c r="O361" s="71"/>
      <c r="P361" s="197">
        <f t="shared" si="31"/>
        <v>0</v>
      </c>
      <c r="Q361" s="197">
        <v>0</v>
      </c>
      <c r="R361" s="197">
        <f t="shared" si="32"/>
        <v>0</v>
      </c>
      <c r="S361" s="197">
        <v>0</v>
      </c>
      <c r="T361" s="198">
        <f t="shared" si="33"/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9" t="s">
        <v>230</v>
      </c>
      <c r="AT361" s="199" t="s">
        <v>149</v>
      </c>
      <c r="AU361" s="199" t="s">
        <v>154</v>
      </c>
      <c r="AY361" s="17" t="s">
        <v>146</v>
      </c>
      <c r="BE361" s="200">
        <f t="shared" si="34"/>
        <v>0</v>
      </c>
      <c r="BF361" s="200">
        <f t="shared" si="35"/>
        <v>135</v>
      </c>
      <c r="BG361" s="200">
        <f t="shared" si="36"/>
        <v>0</v>
      </c>
      <c r="BH361" s="200">
        <f t="shared" si="37"/>
        <v>0</v>
      </c>
      <c r="BI361" s="200">
        <f t="shared" si="38"/>
        <v>0</v>
      </c>
      <c r="BJ361" s="17" t="s">
        <v>154</v>
      </c>
      <c r="BK361" s="200">
        <f t="shared" si="39"/>
        <v>135</v>
      </c>
      <c r="BL361" s="17" t="s">
        <v>230</v>
      </c>
      <c r="BM361" s="199" t="s">
        <v>781</v>
      </c>
    </row>
    <row r="362" spans="1:65" s="2" customFormat="1" ht="16.5" customHeight="1">
      <c r="A362" s="34"/>
      <c r="B362" s="35"/>
      <c r="C362" s="187" t="s">
        <v>782</v>
      </c>
      <c r="D362" s="187" t="s">
        <v>149</v>
      </c>
      <c r="E362" s="188" t="s">
        <v>783</v>
      </c>
      <c r="F362" s="189" t="s">
        <v>784</v>
      </c>
      <c r="G362" s="190" t="s">
        <v>166</v>
      </c>
      <c r="H362" s="191">
        <v>9</v>
      </c>
      <c r="I362" s="192">
        <v>85</v>
      </c>
      <c r="J362" s="193">
        <f t="shared" si="30"/>
        <v>765</v>
      </c>
      <c r="K362" s="194"/>
      <c r="L362" s="39"/>
      <c r="M362" s="195" t="s">
        <v>1</v>
      </c>
      <c r="N362" s="196" t="s">
        <v>42</v>
      </c>
      <c r="O362" s="71"/>
      <c r="P362" s="197">
        <f t="shared" si="31"/>
        <v>0</v>
      </c>
      <c r="Q362" s="197">
        <v>0.00013</v>
      </c>
      <c r="R362" s="197">
        <f t="shared" si="32"/>
        <v>0.0011699999999999998</v>
      </c>
      <c r="S362" s="197">
        <v>0</v>
      </c>
      <c r="T362" s="198">
        <f t="shared" si="33"/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99" t="s">
        <v>230</v>
      </c>
      <c r="AT362" s="199" t="s">
        <v>149</v>
      </c>
      <c r="AU362" s="199" t="s">
        <v>154</v>
      </c>
      <c r="AY362" s="17" t="s">
        <v>146</v>
      </c>
      <c r="BE362" s="200">
        <f t="shared" si="34"/>
        <v>0</v>
      </c>
      <c r="BF362" s="200">
        <f t="shared" si="35"/>
        <v>765</v>
      </c>
      <c r="BG362" s="200">
        <f t="shared" si="36"/>
        <v>0</v>
      </c>
      <c r="BH362" s="200">
        <f t="shared" si="37"/>
        <v>0</v>
      </c>
      <c r="BI362" s="200">
        <f t="shared" si="38"/>
        <v>0</v>
      </c>
      <c r="BJ362" s="17" t="s">
        <v>154</v>
      </c>
      <c r="BK362" s="200">
        <f t="shared" si="39"/>
        <v>765</v>
      </c>
      <c r="BL362" s="17" t="s">
        <v>230</v>
      </c>
      <c r="BM362" s="199" t="s">
        <v>785</v>
      </c>
    </row>
    <row r="363" spans="1:65" s="2" customFormat="1" ht="16.5" customHeight="1">
      <c r="A363" s="34"/>
      <c r="B363" s="35"/>
      <c r="C363" s="187" t="s">
        <v>786</v>
      </c>
      <c r="D363" s="187" t="s">
        <v>149</v>
      </c>
      <c r="E363" s="188" t="s">
        <v>787</v>
      </c>
      <c r="F363" s="189" t="s">
        <v>788</v>
      </c>
      <c r="G363" s="190" t="s">
        <v>166</v>
      </c>
      <c r="H363" s="191">
        <v>9</v>
      </c>
      <c r="I363" s="192">
        <v>185</v>
      </c>
      <c r="J363" s="193">
        <f t="shared" si="30"/>
        <v>1665</v>
      </c>
      <c r="K363" s="194"/>
      <c r="L363" s="39"/>
      <c r="M363" s="195" t="s">
        <v>1</v>
      </c>
      <c r="N363" s="196" t="s">
        <v>42</v>
      </c>
      <c r="O363" s="71"/>
      <c r="P363" s="197">
        <f t="shared" si="31"/>
        <v>0</v>
      </c>
      <c r="Q363" s="197">
        <v>0.00029</v>
      </c>
      <c r="R363" s="197">
        <f t="shared" si="32"/>
        <v>0.00261</v>
      </c>
      <c r="S363" s="197">
        <v>0</v>
      </c>
      <c r="T363" s="198">
        <f t="shared" si="33"/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99" t="s">
        <v>230</v>
      </c>
      <c r="AT363" s="199" t="s">
        <v>149</v>
      </c>
      <c r="AU363" s="199" t="s">
        <v>154</v>
      </c>
      <c r="AY363" s="17" t="s">
        <v>146</v>
      </c>
      <c r="BE363" s="200">
        <f t="shared" si="34"/>
        <v>0</v>
      </c>
      <c r="BF363" s="200">
        <f t="shared" si="35"/>
        <v>1665</v>
      </c>
      <c r="BG363" s="200">
        <f t="shared" si="36"/>
        <v>0</v>
      </c>
      <c r="BH363" s="200">
        <f t="shared" si="37"/>
        <v>0</v>
      </c>
      <c r="BI363" s="200">
        <f t="shared" si="38"/>
        <v>0</v>
      </c>
      <c r="BJ363" s="17" t="s">
        <v>154</v>
      </c>
      <c r="BK363" s="200">
        <f t="shared" si="39"/>
        <v>1665</v>
      </c>
      <c r="BL363" s="17" t="s">
        <v>230</v>
      </c>
      <c r="BM363" s="199" t="s">
        <v>789</v>
      </c>
    </row>
    <row r="364" spans="1:47" s="2" customFormat="1" ht="58.5">
      <c r="A364" s="34"/>
      <c r="B364" s="35"/>
      <c r="C364" s="36"/>
      <c r="D364" s="203" t="s">
        <v>162</v>
      </c>
      <c r="E364" s="36"/>
      <c r="F364" s="213" t="s">
        <v>790</v>
      </c>
      <c r="G364" s="36"/>
      <c r="H364" s="36"/>
      <c r="I364" s="261"/>
      <c r="J364" s="36"/>
      <c r="K364" s="36"/>
      <c r="L364" s="39"/>
      <c r="M364" s="215"/>
      <c r="N364" s="216"/>
      <c r="O364" s="71"/>
      <c r="P364" s="71"/>
      <c r="Q364" s="71"/>
      <c r="R364" s="71"/>
      <c r="S364" s="71"/>
      <c r="T364" s="72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162</v>
      </c>
      <c r="AU364" s="17" t="s">
        <v>154</v>
      </c>
    </row>
    <row r="365" spans="2:51" s="13" customFormat="1" ht="12">
      <c r="B365" s="201"/>
      <c r="C365" s="202"/>
      <c r="D365" s="203" t="s">
        <v>156</v>
      </c>
      <c r="E365" s="204" t="s">
        <v>1</v>
      </c>
      <c r="F365" s="205" t="s">
        <v>791</v>
      </c>
      <c r="G365" s="202"/>
      <c r="H365" s="206">
        <v>9</v>
      </c>
      <c r="I365" s="207"/>
      <c r="J365" s="202"/>
      <c r="K365" s="202"/>
      <c r="L365" s="208"/>
      <c r="M365" s="209"/>
      <c r="N365" s="210"/>
      <c r="O365" s="210"/>
      <c r="P365" s="210"/>
      <c r="Q365" s="210"/>
      <c r="R365" s="210"/>
      <c r="S365" s="210"/>
      <c r="T365" s="211"/>
      <c r="AT365" s="212" t="s">
        <v>156</v>
      </c>
      <c r="AU365" s="212" t="s">
        <v>154</v>
      </c>
      <c r="AV365" s="13" t="s">
        <v>154</v>
      </c>
      <c r="AW365" s="13" t="s">
        <v>32</v>
      </c>
      <c r="AX365" s="13" t="s">
        <v>76</v>
      </c>
      <c r="AY365" s="212" t="s">
        <v>146</v>
      </c>
    </row>
    <row r="366" spans="1:65" s="2" customFormat="1" ht="16.5" customHeight="1">
      <c r="A366" s="34"/>
      <c r="B366" s="35"/>
      <c r="C366" s="187" t="s">
        <v>792</v>
      </c>
      <c r="D366" s="187" t="s">
        <v>149</v>
      </c>
      <c r="E366" s="188" t="s">
        <v>793</v>
      </c>
      <c r="F366" s="189" t="s">
        <v>794</v>
      </c>
      <c r="G366" s="190" t="s">
        <v>166</v>
      </c>
      <c r="H366" s="191">
        <v>9</v>
      </c>
      <c r="I366" s="192">
        <v>185</v>
      </c>
      <c r="J366" s="193">
        <f>ROUND(I366*H366,1)</f>
        <v>1665</v>
      </c>
      <c r="K366" s="194"/>
      <c r="L366" s="39"/>
      <c r="M366" s="195" t="s">
        <v>1</v>
      </c>
      <c r="N366" s="196" t="s">
        <v>42</v>
      </c>
      <c r="O366" s="71"/>
      <c r="P366" s="197">
        <f>O366*H366</f>
        <v>0</v>
      </c>
      <c r="Q366" s="197">
        <v>0.00032</v>
      </c>
      <c r="R366" s="197">
        <f>Q366*H366</f>
        <v>0.00288</v>
      </c>
      <c r="S366" s="197">
        <v>0</v>
      </c>
      <c r="T366" s="198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9" t="s">
        <v>230</v>
      </c>
      <c r="AT366" s="199" t="s">
        <v>149</v>
      </c>
      <c r="AU366" s="199" t="s">
        <v>154</v>
      </c>
      <c r="AY366" s="17" t="s">
        <v>146</v>
      </c>
      <c r="BE366" s="200">
        <f>IF(N366="základní",J366,0)</f>
        <v>0</v>
      </c>
      <c r="BF366" s="200">
        <f>IF(N366="snížená",J366,0)</f>
        <v>1665</v>
      </c>
      <c r="BG366" s="200">
        <f>IF(N366="zákl. přenesená",J366,0)</f>
        <v>0</v>
      </c>
      <c r="BH366" s="200">
        <f>IF(N366="sníž. přenesená",J366,0)</f>
        <v>0</v>
      </c>
      <c r="BI366" s="200">
        <f>IF(N366="nulová",J366,0)</f>
        <v>0</v>
      </c>
      <c r="BJ366" s="17" t="s">
        <v>154</v>
      </c>
      <c r="BK366" s="200">
        <f>ROUND(I366*H366,1)</f>
        <v>1665</v>
      </c>
      <c r="BL366" s="17" t="s">
        <v>230</v>
      </c>
      <c r="BM366" s="199" t="s">
        <v>795</v>
      </c>
    </row>
    <row r="367" spans="1:65" s="2" customFormat="1" ht="16.5" customHeight="1">
      <c r="A367" s="34"/>
      <c r="B367" s="35"/>
      <c r="C367" s="187" t="s">
        <v>796</v>
      </c>
      <c r="D367" s="187" t="s">
        <v>149</v>
      </c>
      <c r="E367" s="188" t="s">
        <v>797</v>
      </c>
      <c r="F367" s="189" t="s">
        <v>798</v>
      </c>
      <c r="G367" s="190" t="s">
        <v>166</v>
      </c>
      <c r="H367" s="191">
        <v>5.4</v>
      </c>
      <c r="I367" s="192">
        <v>650</v>
      </c>
      <c r="J367" s="193">
        <f>ROUND(I367*H367,1)</f>
        <v>3510</v>
      </c>
      <c r="K367" s="194"/>
      <c r="L367" s="39"/>
      <c r="M367" s="195" t="s">
        <v>1</v>
      </c>
      <c r="N367" s="196" t="s">
        <v>42</v>
      </c>
      <c r="O367" s="71"/>
      <c r="P367" s="197">
        <f>O367*H367</f>
        <v>0</v>
      </c>
      <c r="Q367" s="197">
        <v>0</v>
      </c>
      <c r="R367" s="197">
        <f>Q367*H367</f>
        <v>0</v>
      </c>
      <c r="S367" s="197">
        <v>0</v>
      </c>
      <c r="T367" s="198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9" t="s">
        <v>230</v>
      </c>
      <c r="AT367" s="199" t="s">
        <v>149</v>
      </c>
      <c r="AU367" s="199" t="s">
        <v>154</v>
      </c>
      <c r="AY367" s="17" t="s">
        <v>146</v>
      </c>
      <c r="BE367" s="200">
        <f>IF(N367="základní",J367,0)</f>
        <v>0</v>
      </c>
      <c r="BF367" s="200">
        <f>IF(N367="snížená",J367,0)</f>
        <v>3510</v>
      </c>
      <c r="BG367" s="200">
        <f>IF(N367="zákl. přenesená",J367,0)</f>
        <v>0</v>
      </c>
      <c r="BH367" s="200">
        <f>IF(N367="sníž. přenesená",J367,0)</f>
        <v>0</v>
      </c>
      <c r="BI367" s="200">
        <f>IF(N367="nulová",J367,0)</f>
        <v>0</v>
      </c>
      <c r="BJ367" s="17" t="s">
        <v>154</v>
      </c>
      <c r="BK367" s="200">
        <f>ROUND(I367*H367,1)</f>
        <v>3510</v>
      </c>
      <c r="BL367" s="17" t="s">
        <v>230</v>
      </c>
      <c r="BM367" s="199" t="s">
        <v>799</v>
      </c>
    </row>
    <row r="368" spans="1:47" s="2" customFormat="1" ht="68.25">
      <c r="A368" s="34"/>
      <c r="B368" s="35"/>
      <c r="C368" s="36"/>
      <c r="D368" s="203" t="s">
        <v>162</v>
      </c>
      <c r="E368" s="36"/>
      <c r="F368" s="213" t="s">
        <v>800</v>
      </c>
      <c r="G368" s="36"/>
      <c r="H368" s="36"/>
      <c r="I368" s="261"/>
      <c r="J368" s="36"/>
      <c r="K368" s="36"/>
      <c r="L368" s="39"/>
      <c r="M368" s="215"/>
      <c r="N368" s="216"/>
      <c r="O368" s="71"/>
      <c r="P368" s="71"/>
      <c r="Q368" s="71"/>
      <c r="R368" s="71"/>
      <c r="S368" s="71"/>
      <c r="T368" s="72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162</v>
      </c>
      <c r="AU368" s="17" t="s">
        <v>154</v>
      </c>
    </row>
    <row r="369" spans="2:51" s="13" customFormat="1" ht="12">
      <c r="B369" s="201"/>
      <c r="C369" s="202"/>
      <c r="D369" s="203" t="s">
        <v>156</v>
      </c>
      <c r="E369" s="204" t="s">
        <v>1</v>
      </c>
      <c r="F369" s="205" t="s">
        <v>801</v>
      </c>
      <c r="G369" s="202"/>
      <c r="H369" s="206">
        <v>5.4</v>
      </c>
      <c r="I369" s="207"/>
      <c r="J369" s="202"/>
      <c r="K369" s="202"/>
      <c r="L369" s="208"/>
      <c r="M369" s="209"/>
      <c r="N369" s="210"/>
      <c r="O369" s="210"/>
      <c r="P369" s="210"/>
      <c r="Q369" s="210"/>
      <c r="R369" s="210"/>
      <c r="S369" s="210"/>
      <c r="T369" s="211"/>
      <c r="AT369" s="212" t="s">
        <v>156</v>
      </c>
      <c r="AU369" s="212" t="s">
        <v>154</v>
      </c>
      <c r="AV369" s="13" t="s">
        <v>154</v>
      </c>
      <c r="AW369" s="13" t="s">
        <v>32</v>
      </c>
      <c r="AX369" s="13" t="s">
        <v>76</v>
      </c>
      <c r="AY369" s="212" t="s">
        <v>146</v>
      </c>
    </row>
    <row r="370" spans="2:63" s="12" customFormat="1" ht="22.9" customHeight="1">
      <c r="B370" s="171"/>
      <c r="C370" s="172"/>
      <c r="D370" s="173" t="s">
        <v>75</v>
      </c>
      <c r="E370" s="185" t="s">
        <v>802</v>
      </c>
      <c r="F370" s="185" t="s">
        <v>803</v>
      </c>
      <c r="G370" s="172"/>
      <c r="H370" s="172"/>
      <c r="I370" s="262"/>
      <c r="J370" s="186">
        <f>BK370</f>
        <v>9846.199999999999</v>
      </c>
      <c r="K370" s="172"/>
      <c r="L370" s="177"/>
      <c r="M370" s="178"/>
      <c r="N370" s="179"/>
      <c r="O370" s="179"/>
      <c r="P370" s="180">
        <f>SUM(P371:P373)</f>
        <v>0</v>
      </c>
      <c r="Q370" s="179"/>
      <c r="R370" s="180">
        <f>SUM(R371:R373)</f>
        <v>0.08179919999999999</v>
      </c>
      <c r="S370" s="179"/>
      <c r="T370" s="181">
        <f>SUM(T371:T373)</f>
        <v>0</v>
      </c>
      <c r="AR370" s="182" t="s">
        <v>154</v>
      </c>
      <c r="AT370" s="183" t="s">
        <v>75</v>
      </c>
      <c r="AU370" s="183" t="s">
        <v>84</v>
      </c>
      <c r="AY370" s="182" t="s">
        <v>146</v>
      </c>
      <c r="BK370" s="184">
        <f>SUM(BK371:BK373)</f>
        <v>9846.199999999999</v>
      </c>
    </row>
    <row r="371" spans="1:65" s="2" customFormat="1" ht="16.5" customHeight="1">
      <c r="A371" s="34"/>
      <c r="B371" s="35"/>
      <c r="C371" s="187" t="s">
        <v>804</v>
      </c>
      <c r="D371" s="187" t="s">
        <v>149</v>
      </c>
      <c r="E371" s="188" t="s">
        <v>805</v>
      </c>
      <c r="F371" s="189" t="s">
        <v>806</v>
      </c>
      <c r="G371" s="190" t="s">
        <v>166</v>
      </c>
      <c r="H371" s="191">
        <v>151.48</v>
      </c>
      <c r="I371" s="192">
        <v>10</v>
      </c>
      <c r="J371" s="193">
        <f>ROUND(I371*H371,1)</f>
        <v>1514.8</v>
      </c>
      <c r="K371" s="194"/>
      <c r="L371" s="39"/>
      <c r="M371" s="195" t="s">
        <v>1</v>
      </c>
      <c r="N371" s="196" t="s">
        <v>42</v>
      </c>
      <c r="O371" s="71"/>
      <c r="P371" s="197">
        <f>O371*H371</f>
        <v>0</v>
      </c>
      <c r="Q371" s="197">
        <v>0.00021</v>
      </c>
      <c r="R371" s="197">
        <f>Q371*H371</f>
        <v>0.0318108</v>
      </c>
      <c r="S371" s="197">
        <v>0</v>
      </c>
      <c r="T371" s="198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9" t="s">
        <v>230</v>
      </c>
      <c r="AT371" s="199" t="s">
        <v>149</v>
      </c>
      <c r="AU371" s="199" t="s">
        <v>154</v>
      </c>
      <c r="AY371" s="17" t="s">
        <v>146</v>
      </c>
      <c r="BE371" s="200">
        <f>IF(N371="základní",J371,0)</f>
        <v>0</v>
      </c>
      <c r="BF371" s="200">
        <f>IF(N371="snížená",J371,0)</f>
        <v>1514.8</v>
      </c>
      <c r="BG371" s="200">
        <f>IF(N371="zákl. přenesená",J371,0)</f>
        <v>0</v>
      </c>
      <c r="BH371" s="200">
        <f>IF(N371="sníž. přenesená",J371,0)</f>
        <v>0</v>
      </c>
      <c r="BI371" s="200">
        <f>IF(N371="nulová",J371,0)</f>
        <v>0</v>
      </c>
      <c r="BJ371" s="17" t="s">
        <v>154</v>
      </c>
      <c r="BK371" s="200">
        <f>ROUND(I371*H371,1)</f>
        <v>1514.8</v>
      </c>
      <c r="BL371" s="17" t="s">
        <v>230</v>
      </c>
      <c r="BM371" s="199" t="s">
        <v>807</v>
      </c>
    </row>
    <row r="372" spans="2:51" s="13" customFormat="1" ht="12">
      <c r="B372" s="201"/>
      <c r="C372" s="202"/>
      <c r="D372" s="203" t="s">
        <v>156</v>
      </c>
      <c r="E372" s="204" t="s">
        <v>1</v>
      </c>
      <c r="F372" s="205" t="s">
        <v>808</v>
      </c>
      <c r="G372" s="202"/>
      <c r="H372" s="206">
        <v>151.48</v>
      </c>
      <c r="I372" s="207"/>
      <c r="J372" s="202"/>
      <c r="K372" s="202"/>
      <c r="L372" s="208"/>
      <c r="M372" s="209"/>
      <c r="N372" s="210"/>
      <c r="O372" s="210"/>
      <c r="P372" s="210"/>
      <c r="Q372" s="210"/>
      <c r="R372" s="210"/>
      <c r="S372" s="210"/>
      <c r="T372" s="211"/>
      <c r="AT372" s="212" t="s">
        <v>156</v>
      </c>
      <c r="AU372" s="212" t="s">
        <v>154</v>
      </c>
      <c r="AV372" s="13" t="s">
        <v>154</v>
      </c>
      <c r="AW372" s="13" t="s">
        <v>32</v>
      </c>
      <c r="AX372" s="13" t="s">
        <v>84</v>
      </c>
      <c r="AY372" s="212" t="s">
        <v>146</v>
      </c>
    </row>
    <row r="373" spans="1:65" s="2" customFormat="1" ht="16.5" customHeight="1">
      <c r="A373" s="34"/>
      <c r="B373" s="35"/>
      <c r="C373" s="187" t="s">
        <v>809</v>
      </c>
      <c r="D373" s="187" t="s">
        <v>149</v>
      </c>
      <c r="E373" s="188" t="s">
        <v>810</v>
      </c>
      <c r="F373" s="189" t="s">
        <v>811</v>
      </c>
      <c r="G373" s="190" t="s">
        <v>166</v>
      </c>
      <c r="H373" s="191">
        <v>151.48</v>
      </c>
      <c r="I373" s="192">
        <v>55</v>
      </c>
      <c r="J373" s="193">
        <f>ROUND(I373*H373,1)</f>
        <v>8331.4</v>
      </c>
      <c r="K373" s="194"/>
      <c r="L373" s="39"/>
      <c r="M373" s="195" t="s">
        <v>1</v>
      </c>
      <c r="N373" s="196" t="s">
        <v>42</v>
      </c>
      <c r="O373" s="71"/>
      <c r="P373" s="197">
        <f>O373*H373</f>
        <v>0</v>
      </c>
      <c r="Q373" s="197">
        <v>0.00033</v>
      </c>
      <c r="R373" s="197">
        <f>Q373*H373</f>
        <v>0.049988399999999995</v>
      </c>
      <c r="S373" s="197">
        <v>0</v>
      </c>
      <c r="T373" s="198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9" t="s">
        <v>230</v>
      </c>
      <c r="AT373" s="199" t="s">
        <v>149</v>
      </c>
      <c r="AU373" s="199" t="s">
        <v>154</v>
      </c>
      <c r="AY373" s="17" t="s">
        <v>146</v>
      </c>
      <c r="BE373" s="200">
        <f>IF(N373="základní",J373,0)</f>
        <v>0</v>
      </c>
      <c r="BF373" s="200">
        <f>IF(N373="snížená",J373,0)</f>
        <v>8331.4</v>
      </c>
      <c r="BG373" s="200">
        <f>IF(N373="zákl. přenesená",J373,0)</f>
        <v>0</v>
      </c>
      <c r="BH373" s="200">
        <f>IF(N373="sníž. přenesená",J373,0)</f>
        <v>0</v>
      </c>
      <c r="BI373" s="200">
        <f>IF(N373="nulová",J373,0)</f>
        <v>0</v>
      </c>
      <c r="BJ373" s="17" t="s">
        <v>154</v>
      </c>
      <c r="BK373" s="200">
        <f>ROUND(I373*H373,1)</f>
        <v>8331.4</v>
      </c>
      <c r="BL373" s="17" t="s">
        <v>230</v>
      </c>
      <c r="BM373" s="199" t="s">
        <v>812</v>
      </c>
    </row>
    <row r="374" spans="2:63" s="12" customFormat="1" ht="25.9" customHeight="1">
      <c r="B374" s="171"/>
      <c r="C374" s="172"/>
      <c r="D374" s="173" t="s">
        <v>75</v>
      </c>
      <c r="E374" s="174" t="s">
        <v>813</v>
      </c>
      <c r="F374" s="174" t="s">
        <v>814</v>
      </c>
      <c r="G374" s="172"/>
      <c r="H374" s="172"/>
      <c r="I374" s="262"/>
      <c r="J374" s="176">
        <f>BK374</f>
        <v>7200</v>
      </c>
      <c r="K374" s="172"/>
      <c r="L374" s="177"/>
      <c r="M374" s="178"/>
      <c r="N374" s="179"/>
      <c r="O374" s="179"/>
      <c r="P374" s="180">
        <f>SUM(P375:P378)</f>
        <v>0</v>
      </c>
      <c r="Q374" s="179"/>
      <c r="R374" s="180">
        <f>SUM(R375:R378)</f>
        <v>0</v>
      </c>
      <c r="S374" s="179"/>
      <c r="T374" s="181">
        <f>SUM(T375:T378)</f>
        <v>0</v>
      </c>
      <c r="AR374" s="182" t="s">
        <v>153</v>
      </c>
      <c r="AT374" s="183" t="s">
        <v>75</v>
      </c>
      <c r="AU374" s="183" t="s">
        <v>76</v>
      </c>
      <c r="AY374" s="182" t="s">
        <v>146</v>
      </c>
      <c r="BK374" s="184">
        <f>SUM(BK375:BK378)</f>
        <v>7200</v>
      </c>
    </row>
    <row r="375" spans="1:65" s="2" customFormat="1" ht="16.5" customHeight="1">
      <c r="A375" s="34"/>
      <c r="B375" s="35"/>
      <c r="C375" s="187" t="s">
        <v>815</v>
      </c>
      <c r="D375" s="187" t="s">
        <v>149</v>
      </c>
      <c r="E375" s="188" t="s">
        <v>816</v>
      </c>
      <c r="F375" s="189" t="s">
        <v>817</v>
      </c>
      <c r="G375" s="190" t="s">
        <v>818</v>
      </c>
      <c r="H375" s="191">
        <v>16</v>
      </c>
      <c r="I375" s="192">
        <v>300</v>
      </c>
      <c r="J375" s="193">
        <f>ROUND(I375*H375,1)</f>
        <v>4800</v>
      </c>
      <c r="K375" s="194"/>
      <c r="L375" s="39"/>
      <c r="M375" s="195" t="s">
        <v>1</v>
      </c>
      <c r="N375" s="196" t="s">
        <v>42</v>
      </c>
      <c r="O375" s="71"/>
      <c r="P375" s="197">
        <f>O375*H375</f>
        <v>0</v>
      </c>
      <c r="Q375" s="197">
        <v>0</v>
      </c>
      <c r="R375" s="197">
        <f>Q375*H375</f>
        <v>0</v>
      </c>
      <c r="S375" s="197">
        <v>0</v>
      </c>
      <c r="T375" s="198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9" t="s">
        <v>819</v>
      </c>
      <c r="AT375" s="199" t="s">
        <v>149</v>
      </c>
      <c r="AU375" s="199" t="s">
        <v>84</v>
      </c>
      <c r="AY375" s="17" t="s">
        <v>146</v>
      </c>
      <c r="BE375" s="200">
        <f>IF(N375="základní",J375,0)</f>
        <v>0</v>
      </c>
      <c r="BF375" s="200">
        <f>IF(N375="snížená",J375,0)</f>
        <v>4800</v>
      </c>
      <c r="BG375" s="200">
        <f>IF(N375="zákl. přenesená",J375,0)</f>
        <v>0</v>
      </c>
      <c r="BH375" s="200">
        <f>IF(N375="sníž. přenesená",J375,0)</f>
        <v>0</v>
      </c>
      <c r="BI375" s="200">
        <f>IF(N375="nulová",J375,0)</f>
        <v>0</v>
      </c>
      <c r="BJ375" s="17" t="s">
        <v>154</v>
      </c>
      <c r="BK375" s="200">
        <f>ROUND(I375*H375,1)</f>
        <v>4800</v>
      </c>
      <c r="BL375" s="17" t="s">
        <v>819</v>
      </c>
      <c r="BM375" s="199" t="s">
        <v>820</v>
      </c>
    </row>
    <row r="376" spans="2:51" s="13" customFormat="1" ht="12">
      <c r="B376" s="201"/>
      <c r="C376" s="202"/>
      <c r="D376" s="203" t="s">
        <v>156</v>
      </c>
      <c r="E376" s="204" t="s">
        <v>1</v>
      </c>
      <c r="F376" s="205" t="s">
        <v>821</v>
      </c>
      <c r="G376" s="202"/>
      <c r="H376" s="206">
        <v>16</v>
      </c>
      <c r="I376" s="207"/>
      <c r="J376" s="202"/>
      <c r="K376" s="202"/>
      <c r="L376" s="208"/>
      <c r="M376" s="209"/>
      <c r="N376" s="210"/>
      <c r="O376" s="210"/>
      <c r="P376" s="210"/>
      <c r="Q376" s="210"/>
      <c r="R376" s="210"/>
      <c r="S376" s="210"/>
      <c r="T376" s="211"/>
      <c r="AT376" s="212" t="s">
        <v>156</v>
      </c>
      <c r="AU376" s="212" t="s">
        <v>84</v>
      </c>
      <c r="AV376" s="13" t="s">
        <v>154</v>
      </c>
      <c r="AW376" s="13" t="s">
        <v>32</v>
      </c>
      <c r="AX376" s="13" t="s">
        <v>84</v>
      </c>
      <c r="AY376" s="212" t="s">
        <v>146</v>
      </c>
    </row>
    <row r="377" spans="1:65" s="2" customFormat="1" ht="16.5" customHeight="1">
      <c r="A377" s="34"/>
      <c r="B377" s="35"/>
      <c r="C377" s="187" t="s">
        <v>822</v>
      </c>
      <c r="D377" s="187" t="s">
        <v>149</v>
      </c>
      <c r="E377" s="188" t="s">
        <v>823</v>
      </c>
      <c r="F377" s="189" t="s">
        <v>824</v>
      </c>
      <c r="G377" s="190" t="s">
        <v>818</v>
      </c>
      <c r="H377" s="191">
        <v>8</v>
      </c>
      <c r="I377" s="192">
        <v>300</v>
      </c>
      <c r="J377" s="193">
        <f>ROUND(I377*H377,1)</f>
        <v>2400</v>
      </c>
      <c r="K377" s="194"/>
      <c r="L377" s="39"/>
      <c r="M377" s="195" t="s">
        <v>1</v>
      </c>
      <c r="N377" s="196" t="s">
        <v>42</v>
      </c>
      <c r="O377" s="71"/>
      <c r="P377" s="197">
        <f>O377*H377</f>
        <v>0</v>
      </c>
      <c r="Q377" s="197">
        <v>0</v>
      </c>
      <c r="R377" s="197">
        <f>Q377*H377</f>
        <v>0</v>
      </c>
      <c r="S377" s="197">
        <v>0</v>
      </c>
      <c r="T377" s="198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9" t="s">
        <v>819</v>
      </c>
      <c r="AT377" s="199" t="s">
        <v>149</v>
      </c>
      <c r="AU377" s="199" t="s">
        <v>84</v>
      </c>
      <c r="AY377" s="17" t="s">
        <v>146</v>
      </c>
      <c r="BE377" s="200">
        <f>IF(N377="základní",J377,0)</f>
        <v>0</v>
      </c>
      <c r="BF377" s="200">
        <f>IF(N377="snížená",J377,0)</f>
        <v>2400</v>
      </c>
      <c r="BG377" s="200">
        <f>IF(N377="zákl. přenesená",J377,0)</f>
        <v>0</v>
      </c>
      <c r="BH377" s="200">
        <f>IF(N377="sníž. přenesená",J377,0)</f>
        <v>0</v>
      </c>
      <c r="BI377" s="200">
        <f>IF(N377="nulová",J377,0)</f>
        <v>0</v>
      </c>
      <c r="BJ377" s="17" t="s">
        <v>154</v>
      </c>
      <c r="BK377" s="200">
        <f>ROUND(I377*H377,1)</f>
        <v>2400</v>
      </c>
      <c r="BL377" s="17" t="s">
        <v>819</v>
      </c>
      <c r="BM377" s="199" t="s">
        <v>825</v>
      </c>
    </row>
    <row r="378" spans="2:51" s="13" customFormat="1" ht="12">
      <c r="B378" s="201"/>
      <c r="C378" s="202"/>
      <c r="D378" s="203" t="s">
        <v>156</v>
      </c>
      <c r="E378" s="204" t="s">
        <v>1</v>
      </c>
      <c r="F378" s="205" t="s">
        <v>826</v>
      </c>
      <c r="G378" s="202"/>
      <c r="H378" s="206">
        <v>8</v>
      </c>
      <c r="I378" s="207"/>
      <c r="J378" s="202"/>
      <c r="K378" s="202"/>
      <c r="L378" s="208"/>
      <c r="M378" s="239"/>
      <c r="N378" s="240"/>
      <c r="O378" s="240"/>
      <c r="P378" s="240"/>
      <c r="Q378" s="240"/>
      <c r="R378" s="240"/>
      <c r="S378" s="240"/>
      <c r="T378" s="241"/>
      <c r="AT378" s="212" t="s">
        <v>156</v>
      </c>
      <c r="AU378" s="212" t="s">
        <v>84</v>
      </c>
      <c r="AV378" s="13" t="s">
        <v>154</v>
      </c>
      <c r="AW378" s="13" t="s">
        <v>32</v>
      </c>
      <c r="AX378" s="13" t="s">
        <v>76</v>
      </c>
      <c r="AY378" s="212" t="s">
        <v>146</v>
      </c>
    </row>
    <row r="379" spans="1:31" s="2" customFormat="1" ht="6.95" customHeight="1">
      <c r="A379" s="34"/>
      <c r="B379" s="54"/>
      <c r="C379" s="55"/>
      <c r="D379" s="55"/>
      <c r="E379" s="55"/>
      <c r="F379" s="55"/>
      <c r="G379" s="55"/>
      <c r="H379" s="55"/>
      <c r="I379" s="55"/>
      <c r="J379" s="55"/>
      <c r="K379" s="55"/>
      <c r="L379" s="39"/>
      <c r="M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</row>
  </sheetData>
  <sheetProtection algorithmName="SHA-512" hashValue="EjtoO+/KhH4Arxxu8NgwoL+SUtsXWGl7Bx+sgU1BBjlLy7Cdw150xevifNtaekYXCTcgfXOXtCBdb1Fi+jWyYQ==" saltValue="Qp6N+R9GZwctG/vZvW86uzF+WA9pRK/gvpCIzrnDwa5rrdh2+u7D7uSihiZtNUs2CRKM5Kqh2AvxBRCZDiGJtQ==" spinCount="100000" sheet="1" objects="1" scenarios="1" formatColumns="0" formatRows="0" autoFilter="0"/>
  <autoFilter ref="C134:K378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0"/>
  <sheetViews>
    <sheetView showGridLines="0" workbookViewId="0" topLeftCell="A133">
      <selection activeCell="H146" sqref="H14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7" t="s">
        <v>88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104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8" t="str">
        <f>'Rekapitulace stavby'!K6</f>
        <v>Rekonstrukce bytové jednotky 680/1 na adrese ul. Zieglerova, č.p.680/2, 500 03 Hradec Králové</v>
      </c>
      <c r="F7" s="309"/>
      <c r="G7" s="309"/>
      <c r="H7" s="309"/>
      <c r="L7" s="20"/>
    </row>
    <row r="8" spans="1:31" s="2" customFormat="1" ht="12" customHeight="1">
      <c r="A8" s="34"/>
      <c r="B8" s="39"/>
      <c r="C8" s="34"/>
      <c r="D8" s="112" t="s">
        <v>105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0" t="s">
        <v>827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44321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4" t="s">
        <v>1</v>
      </c>
      <c r="F27" s="314"/>
      <c r="G27" s="314"/>
      <c r="H27" s="31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ROUND(J120,1)</f>
        <v>51139.6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ROUND((SUM(BE120:BE159)),1)</f>
        <v>0</v>
      </c>
      <c r="G33" s="34"/>
      <c r="H33" s="34"/>
      <c r="I33" s="124">
        <v>0.21</v>
      </c>
      <c r="J33" s="123">
        <f>ROUND(((SUM(BE120:BE159))*I33),1)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ROUND((SUM(BF120:BF159)),1)</f>
        <v>51139.6</v>
      </c>
      <c r="G34" s="34"/>
      <c r="H34" s="34"/>
      <c r="I34" s="124">
        <v>0.15</v>
      </c>
      <c r="J34" s="123">
        <f>ROUND(((SUM(BF120:BF159))*I34),1)</f>
        <v>7670.9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ROUND((SUM(BG120:BG159)),1)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ROUND((SUM(BH120:BH159)),1)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ROUND((SUM(BI120:BI159)),1)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58810.5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6" t="str">
        <f>E7</f>
        <v>Rekonstrukce bytové jednotky 680/1 na adrese ul. Zieglerova, č.p.680/2, 500 03 Hradec Králové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7" t="str">
        <f>E9</f>
        <v>EI - Elektroinstalace</v>
      </c>
      <c r="F87" s="305"/>
      <c r="G87" s="305"/>
      <c r="H87" s="30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parcele st.č. 232/3, k.ú. Hradec Králové</v>
      </c>
      <c r="G89" s="36"/>
      <c r="H89" s="36"/>
      <c r="I89" s="29" t="s">
        <v>22</v>
      </c>
      <c r="J89" s="66">
        <f>IF(J12="","",J12)</f>
        <v>44321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Univerzita Hradec Králové, Rokitanského 82, HK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108</v>
      </c>
      <c r="D94" s="144"/>
      <c r="E94" s="144"/>
      <c r="F94" s="144"/>
      <c r="G94" s="144"/>
      <c r="H94" s="144"/>
      <c r="I94" s="144"/>
      <c r="J94" s="145" t="s">
        <v>109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110</v>
      </c>
      <c r="D96" s="36"/>
      <c r="E96" s="36"/>
      <c r="F96" s="36"/>
      <c r="G96" s="36"/>
      <c r="H96" s="36"/>
      <c r="I96" s="36"/>
      <c r="J96" s="84">
        <f>J120</f>
        <v>51139.6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111</v>
      </c>
    </row>
    <row r="97" spans="2:12" s="9" customFormat="1" ht="24.95" customHeight="1">
      <c r="B97" s="147"/>
      <c r="C97" s="148"/>
      <c r="D97" s="149" t="s">
        <v>119</v>
      </c>
      <c r="E97" s="150"/>
      <c r="F97" s="150"/>
      <c r="G97" s="150"/>
      <c r="H97" s="150"/>
      <c r="I97" s="150"/>
      <c r="J97" s="151">
        <f>J121</f>
        <v>40339.6</v>
      </c>
      <c r="K97" s="148"/>
      <c r="L97" s="152"/>
    </row>
    <row r="98" spans="2:12" s="10" customFormat="1" ht="19.9" customHeight="1">
      <c r="B98" s="153"/>
      <c r="C98" s="154"/>
      <c r="D98" s="155" t="s">
        <v>828</v>
      </c>
      <c r="E98" s="156"/>
      <c r="F98" s="156"/>
      <c r="G98" s="156"/>
      <c r="H98" s="156"/>
      <c r="I98" s="156"/>
      <c r="J98" s="157">
        <f>J122</f>
        <v>36059.6</v>
      </c>
      <c r="K98" s="154"/>
      <c r="L98" s="158"/>
    </row>
    <row r="99" spans="2:12" s="10" customFormat="1" ht="19.9" customHeight="1">
      <c r="B99" s="153"/>
      <c r="C99" s="154"/>
      <c r="D99" s="155" t="s">
        <v>829</v>
      </c>
      <c r="E99" s="156"/>
      <c r="F99" s="156"/>
      <c r="G99" s="156"/>
      <c r="H99" s="156"/>
      <c r="I99" s="156"/>
      <c r="J99" s="157">
        <f>J146</f>
        <v>4280</v>
      </c>
      <c r="K99" s="154"/>
      <c r="L99" s="158"/>
    </row>
    <row r="100" spans="2:12" s="9" customFormat="1" ht="24.95" customHeight="1">
      <c r="B100" s="147"/>
      <c r="C100" s="148"/>
      <c r="D100" s="149" t="s">
        <v>130</v>
      </c>
      <c r="E100" s="150"/>
      <c r="F100" s="150"/>
      <c r="G100" s="150"/>
      <c r="H100" s="150"/>
      <c r="I100" s="150"/>
      <c r="J100" s="151">
        <f>J155</f>
        <v>10800</v>
      </c>
      <c r="K100" s="148"/>
      <c r="L100" s="152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131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06" t="str">
        <f>E7</f>
        <v>Rekonstrukce bytové jednotky 680/1 na adrese ul. Zieglerova, č.p.680/2, 500 03 Hradec Králové</v>
      </c>
      <c r="F110" s="307"/>
      <c r="G110" s="307"/>
      <c r="H110" s="307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105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87" t="str">
        <f>E9</f>
        <v>EI - Elektroinstalace</v>
      </c>
      <c r="F112" s="305"/>
      <c r="G112" s="305"/>
      <c r="H112" s="305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>na parcele st.č. 232/3, k.ú. Hradec Králové</v>
      </c>
      <c r="G114" s="36"/>
      <c r="H114" s="36"/>
      <c r="I114" s="29" t="s">
        <v>22</v>
      </c>
      <c r="J114" s="66">
        <f>IF(J12="","",J12)</f>
        <v>44321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23</v>
      </c>
      <c r="D116" s="36"/>
      <c r="E116" s="36"/>
      <c r="F116" s="27" t="str">
        <f>E15</f>
        <v>Univerzita Hradec Králové, Rokitanského 82, HK</v>
      </c>
      <c r="G116" s="36"/>
      <c r="H116" s="36"/>
      <c r="I116" s="29" t="s">
        <v>30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28</v>
      </c>
      <c r="D117" s="36"/>
      <c r="E117" s="36"/>
      <c r="F117" s="27" t="str">
        <f>IF(E18="","",E18)</f>
        <v>Vyplň údaj</v>
      </c>
      <c r="G117" s="36"/>
      <c r="H117" s="36"/>
      <c r="I117" s="29" t="s">
        <v>33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132</v>
      </c>
      <c r="D119" s="162" t="s">
        <v>61</v>
      </c>
      <c r="E119" s="162" t="s">
        <v>57</v>
      </c>
      <c r="F119" s="162" t="s">
        <v>58</v>
      </c>
      <c r="G119" s="162" t="s">
        <v>133</v>
      </c>
      <c r="H119" s="162" t="s">
        <v>134</v>
      </c>
      <c r="I119" s="162" t="s">
        <v>135</v>
      </c>
      <c r="J119" s="163" t="s">
        <v>109</v>
      </c>
      <c r="K119" s="164" t="s">
        <v>136</v>
      </c>
      <c r="L119" s="165"/>
      <c r="M119" s="75" t="s">
        <v>1</v>
      </c>
      <c r="N119" s="76" t="s">
        <v>40</v>
      </c>
      <c r="O119" s="76" t="s">
        <v>137</v>
      </c>
      <c r="P119" s="76" t="s">
        <v>138</v>
      </c>
      <c r="Q119" s="76" t="s">
        <v>139</v>
      </c>
      <c r="R119" s="76" t="s">
        <v>140</v>
      </c>
      <c r="S119" s="76" t="s">
        <v>141</v>
      </c>
      <c r="T119" s="77" t="s">
        <v>142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143</v>
      </c>
      <c r="D120" s="36"/>
      <c r="E120" s="36"/>
      <c r="F120" s="36"/>
      <c r="G120" s="36"/>
      <c r="H120" s="36"/>
      <c r="I120" s="36"/>
      <c r="J120" s="166">
        <f>BK120</f>
        <v>51139.6</v>
      </c>
      <c r="K120" s="36"/>
      <c r="L120" s="39"/>
      <c r="M120" s="78"/>
      <c r="N120" s="167"/>
      <c r="O120" s="79"/>
      <c r="P120" s="168">
        <f>P121+P155</f>
        <v>0</v>
      </c>
      <c r="Q120" s="79"/>
      <c r="R120" s="168">
        <f>R121+R155</f>
        <v>0.046509999999999996</v>
      </c>
      <c r="S120" s="79"/>
      <c r="T120" s="169">
        <f>T121+T155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75</v>
      </c>
      <c r="AU120" s="17" t="s">
        <v>111</v>
      </c>
      <c r="BK120" s="170">
        <f>BK121+BK155</f>
        <v>51139.6</v>
      </c>
    </row>
    <row r="121" spans="2:63" s="12" customFormat="1" ht="25.9" customHeight="1">
      <c r="B121" s="171"/>
      <c r="C121" s="172"/>
      <c r="D121" s="173" t="s">
        <v>75</v>
      </c>
      <c r="E121" s="174" t="s">
        <v>362</v>
      </c>
      <c r="F121" s="174" t="s">
        <v>363</v>
      </c>
      <c r="G121" s="172"/>
      <c r="H121" s="172"/>
      <c r="I121" s="175"/>
      <c r="J121" s="176">
        <f>BK121</f>
        <v>40339.6</v>
      </c>
      <c r="K121" s="172"/>
      <c r="L121" s="177"/>
      <c r="M121" s="178"/>
      <c r="N121" s="179"/>
      <c r="O121" s="179"/>
      <c r="P121" s="180">
        <f>P122+P146</f>
        <v>0</v>
      </c>
      <c r="Q121" s="179"/>
      <c r="R121" s="180">
        <f>R122+R146</f>
        <v>0.046509999999999996</v>
      </c>
      <c r="S121" s="179"/>
      <c r="T121" s="181">
        <f>T122+T146</f>
        <v>0</v>
      </c>
      <c r="AR121" s="182" t="s">
        <v>154</v>
      </c>
      <c r="AT121" s="183" t="s">
        <v>75</v>
      </c>
      <c r="AU121" s="183" t="s">
        <v>76</v>
      </c>
      <c r="AY121" s="182" t="s">
        <v>146</v>
      </c>
      <c r="BK121" s="184">
        <f>BK122+BK146</f>
        <v>40339.6</v>
      </c>
    </row>
    <row r="122" spans="2:63" s="12" customFormat="1" ht="22.9" customHeight="1">
      <c r="B122" s="171"/>
      <c r="C122" s="172"/>
      <c r="D122" s="173" t="s">
        <v>75</v>
      </c>
      <c r="E122" s="185" t="s">
        <v>830</v>
      </c>
      <c r="F122" s="185" t="s">
        <v>831</v>
      </c>
      <c r="G122" s="172"/>
      <c r="H122" s="172"/>
      <c r="I122" s="175"/>
      <c r="J122" s="186">
        <f>BK122</f>
        <v>36059.6</v>
      </c>
      <c r="K122" s="172"/>
      <c r="L122" s="177"/>
      <c r="M122" s="178"/>
      <c r="N122" s="179"/>
      <c r="O122" s="179"/>
      <c r="P122" s="180">
        <f>SUM(P123:P145)</f>
        <v>0</v>
      </c>
      <c r="Q122" s="179"/>
      <c r="R122" s="180">
        <f>SUM(R123:R145)</f>
        <v>0.046509999999999996</v>
      </c>
      <c r="S122" s="179"/>
      <c r="T122" s="181">
        <f>SUM(T123:T145)</f>
        <v>0</v>
      </c>
      <c r="AR122" s="182" t="s">
        <v>154</v>
      </c>
      <c r="AT122" s="183" t="s">
        <v>75</v>
      </c>
      <c r="AU122" s="183" t="s">
        <v>84</v>
      </c>
      <c r="AY122" s="182" t="s">
        <v>146</v>
      </c>
      <c r="BK122" s="184">
        <f>SUM(BK123:BK145)</f>
        <v>36059.6</v>
      </c>
    </row>
    <row r="123" spans="1:65" s="2" customFormat="1" ht="16.5" customHeight="1">
      <c r="A123" s="34"/>
      <c r="B123" s="35"/>
      <c r="C123" s="187" t="s">
        <v>84</v>
      </c>
      <c r="D123" s="187" t="s">
        <v>149</v>
      </c>
      <c r="E123" s="188" t="s">
        <v>832</v>
      </c>
      <c r="F123" s="189" t="s">
        <v>833</v>
      </c>
      <c r="G123" s="190" t="s">
        <v>152</v>
      </c>
      <c r="H123" s="191">
        <v>24</v>
      </c>
      <c r="I123" s="192">
        <v>68</v>
      </c>
      <c r="J123" s="193">
        <f aca="true" t="shared" si="0" ref="J123:J145">ROUND(I123*H123,1)</f>
        <v>1632</v>
      </c>
      <c r="K123" s="194"/>
      <c r="L123" s="39"/>
      <c r="M123" s="195" t="s">
        <v>1</v>
      </c>
      <c r="N123" s="196" t="s">
        <v>42</v>
      </c>
      <c r="O123" s="71"/>
      <c r="P123" s="197">
        <f aca="true" t="shared" si="1" ref="P123:P145">O123*H123</f>
        <v>0</v>
      </c>
      <c r="Q123" s="197">
        <v>0</v>
      </c>
      <c r="R123" s="197">
        <f aca="true" t="shared" si="2" ref="R123:R145">Q123*H123</f>
        <v>0</v>
      </c>
      <c r="S123" s="197">
        <v>0</v>
      </c>
      <c r="T123" s="198">
        <f aca="true" t="shared" si="3" ref="T123:T145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230</v>
      </c>
      <c r="AT123" s="199" t="s">
        <v>149</v>
      </c>
      <c r="AU123" s="199" t="s">
        <v>154</v>
      </c>
      <c r="AY123" s="17" t="s">
        <v>146</v>
      </c>
      <c r="BE123" s="200">
        <f aca="true" t="shared" si="4" ref="BE123:BE145">IF(N123="základní",J123,0)</f>
        <v>0</v>
      </c>
      <c r="BF123" s="200">
        <f aca="true" t="shared" si="5" ref="BF123:BF145">IF(N123="snížená",J123,0)</f>
        <v>1632</v>
      </c>
      <c r="BG123" s="200">
        <f aca="true" t="shared" si="6" ref="BG123:BG145">IF(N123="zákl. přenesená",J123,0)</f>
        <v>0</v>
      </c>
      <c r="BH123" s="200">
        <f aca="true" t="shared" si="7" ref="BH123:BH145">IF(N123="sníž. přenesená",J123,0)</f>
        <v>0</v>
      </c>
      <c r="BI123" s="200">
        <f aca="true" t="shared" si="8" ref="BI123:BI145">IF(N123="nulová",J123,0)</f>
        <v>0</v>
      </c>
      <c r="BJ123" s="17" t="s">
        <v>154</v>
      </c>
      <c r="BK123" s="200">
        <f aca="true" t="shared" si="9" ref="BK123:BK145">ROUND(I123*H123,1)</f>
        <v>1632</v>
      </c>
      <c r="BL123" s="17" t="s">
        <v>230</v>
      </c>
      <c r="BM123" s="199" t="s">
        <v>834</v>
      </c>
    </row>
    <row r="124" spans="1:65" s="2" customFormat="1" ht="21.75" customHeight="1">
      <c r="A124" s="34"/>
      <c r="B124" s="35"/>
      <c r="C124" s="228" t="s">
        <v>154</v>
      </c>
      <c r="D124" s="228" t="s">
        <v>372</v>
      </c>
      <c r="E124" s="229" t="s">
        <v>835</v>
      </c>
      <c r="F124" s="230" t="s">
        <v>836</v>
      </c>
      <c r="G124" s="231" t="s">
        <v>152</v>
      </c>
      <c r="H124" s="232">
        <v>24</v>
      </c>
      <c r="I124" s="233">
        <v>55</v>
      </c>
      <c r="J124" s="234">
        <f t="shared" si="0"/>
        <v>1320</v>
      </c>
      <c r="K124" s="235"/>
      <c r="L124" s="236"/>
      <c r="M124" s="237" t="s">
        <v>1</v>
      </c>
      <c r="N124" s="238" t="s">
        <v>42</v>
      </c>
      <c r="O124" s="71"/>
      <c r="P124" s="197">
        <f t="shared" si="1"/>
        <v>0</v>
      </c>
      <c r="Q124" s="197">
        <v>9E-05</v>
      </c>
      <c r="R124" s="197">
        <f t="shared" si="2"/>
        <v>0.00216</v>
      </c>
      <c r="S124" s="197">
        <v>0</v>
      </c>
      <c r="T124" s="198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307</v>
      </c>
      <c r="AT124" s="199" t="s">
        <v>372</v>
      </c>
      <c r="AU124" s="199" t="s">
        <v>154</v>
      </c>
      <c r="AY124" s="17" t="s">
        <v>146</v>
      </c>
      <c r="BE124" s="200">
        <f t="shared" si="4"/>
        <v>0</v>
      </c>
      <c r="BF124" s="200">
        <f t="shared" si="5"/>
        <v>1320</v>
      </c>
      <c r="BG124" s="200">
        <f t="shared" si="6"/>
        <v>0</v>
      </c>
      <c r="BH124" s="200">
        <f t="shared" si="7"/>
        <v>0</v>
      </c>
      <c r="BI124" s="200">
        <f t="shared" si="8"/>
        <v>0</v>
      </c>
      <c r="BJ124" s="17" t="s">
        <v>154</v>
      </c>
      <c r="BK124" s="200">
        <f t="shared" si="9"/>
        <v>1320</v>
      </c>
      <c r="BL124" s="17" t="s">
        <v>230</v>
      </c>
      <c r="BM124" s="199" t="s">
        <v>837</v>
      </c>
    </row>
    <row r="125" spans="1:65" s="2" customFormat="1" ht="16.5" customHeight="1">
      <c r="A125" s="34"/>
      <c r="B125" s="35"/>
      <c r="C125" s="187" t="s">
        <v>147</v>
      </c>
      <c r="D125" s="187" t="s">
        <v>149</v>
      </c>
      <c r="E125" s="188" t="s">
        <v>838</v>
      </c>
      <c r="F125" s="189" t="s">
        <v>839</v>
      </c>
      <c r="G125" s="190" t="s">
        <v>160</v>
      </c>
      <c r="H125" s="191">
        <v>140</v>
      </c>
      <c r="I125" s="192">
        <v>28</v>
      </c>
      <c r="J125" s="193">
        <f t="shared" si="0"/>
        <v>3920</v>
      </c>
      <c r="K125" s="194"/>
      <c r="L125" s="39"/>
      <c r="M125" s="195" t="s">
        <v>1</v>
      </c>
      <c r="N125" s="196" t="s">
        <v>42</v>
      </c>
      <c r="O125" s="71"/>
      <c r="P125" s="197">
        <f t="shared" si="1"/>
        <v>0</v>
      </c>
      <c r="Q125" s="197">
        <v>0</v>
      </c>
      <c r="R125" s="197">
        <f t="shared" si="2"/>
        <v>0</v>
      </c>
      <c r="S125" s="197">
        <v>0</v>
      </c>
      <c r="T125" s="198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230</v>
      </c>
      <c r="AT125" s="199" t="s">
        <v>149</v>
      </c>
      <c r="AU125" s="199" t="s">
        <v>154</v>
      </c>
      <c r="AY125" s="17" t="s">
        <v>146</v>
      </c>
      <c r="BE125" s="200">
        <f t="shared" si="4"/>
        <v>0</v>
      </c>
      <c r="BF125" s="200">
        <f t="shared" si="5"/>
        <v>3920</v>
      </c>
      <c r="BG125" s="200">
        <f t="shared" si="6"/>
        <v>0</v>
      </c>
      <c r="BH125" s="200">
        <f t="shared" si="7"/>
        <v>0</v>
      </c>
      <c r="BI125" s="200">
        <f t="shared" si="8"/>
        <v>0</v>
      </c>
      <c r="BJ125" s="17" t="s">
        <v>154</v>
      </c>
      <c r="BK125" s="200">
        <f t="shared" si="9"/>
        <v>3920</v>
      </c>
      <c r="BL125" s="17" t="s">
        <v>230</v>
      </c>
      <c r="BM125" s="199" t="s">
        <v>840</v>
      </c>
    </row>
    <row r="126" spans="1:65" s="2" customFormat="1" ht="16.5" customHeight="1">
      <c r="A126" s="34"/>
      <c r="B126" s="35"/>
      <c r="C126" s="228" t="s">
        <v>153</v>
      </c>
      <c r="D126" s="228" t="s">
        <v>372</v>
      </c>
      <c r="E126" s="229" t="s">
        <v>841</v>
      </c>
      <c r="F126" s="230" t="s">
        <v>842</v>
      </c>
      <c r="G126" s="231" t="s">
        <v>160</v>
      </c>
      <c r="H126" s="232">
        <v>140</v>
      </c>
      <c r="I126" s="233">
        <v>12</v>
      </c>
      <c r="J126" s="234">
        <f t="shared" si="0"/>
        <v>1680</v>
      </c>
      <c r="K126" s="235"/>
      <c r="L126" s="236"/>
      <c r="M126" s="237" t="s">
        <v>1</v>
      </c>
      <c r="N126" s="238" t="s">
        <v>42</v>
      </c>
      <c r="O126" s="71"/>
      <c r="P126" s="197">
        <f t="shared" si="1"/>
        <v>0</v>
      </c>
      <c r="Q126" s="197">
        <v>0.00012</v>
      </c>
      <c r="R126" s="197">
        <f t="shared" si="2"/>
        <v>0.0168</v>
      </c>
      <c r="S126" s="197">
        <v>0</v>
      </c>
      <c r="T126" s="198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307</v>
      </c>
      <c r="AT126" s="199" t="s">
        <v>372</v>
      </c>
      <c r="AU126" s="199" t="s">
        <v>154</v>
      </c>
      <c r="AY126" s="17" t="s">
        <v>146</v>
      </c>
      <c r="BE126" s="200">
        <f t="shared" si="4"/>
        <v>0</v>
      </c>
      <c r="BF126" s="200">
        <f t="shared" si="5"/>
        <v>1680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17" t="s">
        <v>154</v>
      </c>
      <c r="BK126" s="200">
        <f t="shared" si="9"/>
        <v>1680</v>
      </c>
      <c r="BL126" s="17" t="s">
        <v>230</v>
      </c>
      <c r="BM126" s="199" t="s">
        <v>843</v>
      </c>
    </row>
    <row r="127" spans="1:65" s="2" customFormat="1" ht="16.5" customHeight="1">
      <c r="A127" s="34"/>
      <c r="B127" s="35"/>
      <c r="C127" s="187" t="s">
        <v>179</v>
      </c>
      <c r="D127" s="187" t="s">
        <v>149</v>
      </c>
      <c r="E127" s="188" t="s">
        <v>844</v>
      </c>
      <c r="F127" s="189" t="s">
        <v>845</v>
      </c>
      <c r="G127" s="190" t="s">
        <v>160</v>
      </c>
      <c r="H127" s="191">
        <v>50</v>
      </c>
      <c r="I127" s="192">
        <v>30</v>
      </c>
      <c r="J127" s="193">
        <f t="shared" si="0"/>
        <v>1500</v>
      </c>
      <c r="K127" s="194"/>
      <c r="L127" s="39"/>
      <c r="M127" s="195" t="s">
        <v>1</v>
      </c>
      <c r="N127" s="196" t="s">
        <v>42</v>
      </c>
      <c r="O127" s="71"/>
      <c r="P127" s="197">
        <f t="shared" si="1"/>
        <v>0</v>
      </c>
      <c r="Q127" s="197">
        <v>0</v>
      </c>
      <c r="R127" s="197">
        <f t="shared" si="2"/>
        <v>0</v>
      </c>
      <c r="S127" s="197">
        <v>0</v>
      </c>
      <c r="T127" s="198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230</v>
      </c>
      <c r="AT127" s="199" t="s">
        <v>149</v>
      </c>
      <c r="AU127" s="199" t="s">
        <v>154</v>
      </c>
      <c r="AY127" s="17" t="s">
        <v>146</v>
      </c>
      <c r="BE127" s="200">
        <f t="shared" si="4"/>
        <v>0</v>
      </c>
      <c r="BF127" s="200">
        <f t="shared" si="5"/>
        <v>1500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7" t="s">
        <v>154</v>
      </c>
      <c r="BK127" s="200">
        <f t="shared" si="9"/>
        <v>1500</v>
      </c>
      <c r="BL127" s="17" t="s">
        <v>230</v>
      </c>
      <c r="BM127" s="199" t="s">
        <v>846</v>
      </c>
    </row>
    <row r="128" spans="1:65" s="2" customFormat="1" ht="16.5" customHeight="1">
      <c r="A128" s="34"/>
      <c r="B128" s="35"/>
      <c r="C128" s="228" t="s">
        <v>177</v>
      </c>
      <c r="D128" s="228" t="s">
        <v>372</v>
      </c>
      <c r="E128" s="229" t="s">
        <v>847</v>
      </c>
      <c r="F128" s="230" t="s">
        <v>848</v>
      </c>
      <c r="G128" s="231" t="s">
        <v>160</v>
      </c>
      <c r="H128" s="232">
        <v>50</v>
      </c>
      <c r="I128" s="233">
        <v>22</v>
      </c>
      <c r="J128" s="234">
        <f t="shared" si="0"/>
        <v>1100</v>
      </c>
      <c r="K128" s="235"/>
      <c r="L128" s="236"/>
      <c r="M128" s="237" t="s">
        <v>1</v>
      </c>
      <c r="N128" s="238" t="s">
        <v>42</v>
      </c>
      <c r="O128" s="71"/>
      <c r="P128" s="197">
        <f t="shared" si="1"/>
        <v>0</v>
      </c>
      <c r="Q128" s="197">
        <v>0.00017</v>
      </c>
      <c r="R128" s="197">
        <f t="shared" si="2"/>
        <v>0.0085</v>
      </c>
      <c r="S128" s="197">
        <v>0</v>
      </c>
      <c r="T128" s="198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307</v>
      </c>
      <c r="AT128" s="199" t="s">
        <v>372</v>
      </c>
      <c r="AU128" s="199" t="s">
        <v>154</v>
      </c>
      <c r="AY128" s="17" t="s">
        <v>146</v>
      </c>
      <c r="BE128" s="200">
        <f t="shared" si="4"/>
        <v>0</v>
      </c>
      <c r="BF128" s="200">
        <f t="shared" si="5"/>
        <v>1100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154</v>
      </c>
      <c r="BK128" s="200">
        <f t="shared" si="9"/>
        <v>1100</v>
      </c>
      <c r="BL128" s="17" t="s">
        <v>230</v>
      </c>
      <c r="BM128" s="199" t="s">
        <v>849</v>
      </c>
    </row>
    <row r="129" spans="1:65" s="2" customFormat="1" ht="16.5" customHeight="1">
      <c r="A129" s="34"/>
      <c r="B129" s="35"/>
      <c r="C129" s="187" t="s">
        <v>187</v>
      </c>
      <c r="D129" s="187" t="s">
        <v>149</v>
      </c>
      <c r="E129" s="188" t="s">
        <v>850</v>
      </c>
      <c r="F129" s="189" t="s">
        <v>851</v>
      </c>
      <c r="G129" s="190" t="s">
        <v>152</v>
      </c>
      <c r="H129" s="191">
        <v>1</v>
      </c>
      <c r="I129" s="192">
        <v>250</v>
      </c>
      <c r="J129" s="193">
        <f t="shared" si="0"/>
        <v>250</v>
      </c>
      <c r="K129" s="194"/>
      <c r="L129" s="39"/>
      <c r="M129" s="195" t="s">
        <v>1</v>
      </c>
      <c r="N129" s="196" t="s">
        <v>42</v>
      </c>
      <c r="O129" s="71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230</v>
      </c>
      <c r="AT129" s="199" t="s">
        <v>149</v>
      </c>
      <c r="AU129" s="199" t="s">
        <v>154</v>
      </c>
      <c r="AY129" s="17" t="s">
        <v>146</v>
      </c>
      <c r="BE129" s="200">
        <f t="shared" si="4"/>
        <v>0</v>
      </c>
      <c r="BF129" s="200">
        <f t="shared" si="5"/>
        <v>250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154</v>
      </c>
      <c r="BK129" s="200">
        <f t="shared" si="9"/>
        <v>250</v>
      </c>
      <c r="BL129" s="17" t="s">
        <v>230</v>
      </c>
      <c r="BM129" s="199" t="s">
        <v>852</v>
      </c>
    </row>
    <row r="130" spans="1:65" s="2" customFormat="1" ht="16.5" customHeight="1">
      <c r="A130" s="34"/>
      <c r="B130" s="35"/>
      <c r="C130" s="228" t="s">
        <v>191</v>
      </c>
      <c r="D130" s="228" t="s">
        <v>372</v>
      </c>
      <c r="E130" s="229" t="s">
        <v>853</v>
      </c>
      <c r="F130" s="230" t="s">
        <v>854</v>
      </c>
      <c r="G130" s="231" t="s">
        <v>152</v>
      </c>
      <c r="H130" s="232">
        <v>1</v>
      </c>
      <c r="I130" s="233">
        <v>4800</v>
      </c>
      <c r="J130" s="234">
        <f t="shared" si="0"/>
        <v>4800</v>
      </c>
      <c r="K130" s="235"/>
      <c r="L130" s="236"/>
      <c r="M130" s="237" t="s">
        <v>1</v>
      </c>
      <c r="N130" s="238" t="s">
        <v>42</v>
      </c>
      <c r="O130" s="71"/>
      <c r="P130" s="197">
        <f t="shared" si="1"/>
        <v>0</v>
      </c>
      <c r="Q130" s="197">
        <v>0.00275</v>
      </c>
      <c r="R130" s="197">
        <f t="shared" si="2"/>
        <v>0.00275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307</v>
      </c>
      <c r="AT130" s="199" t="s">
        <v>372</v>
      </c>
      <c r="AU130" s="199" t="s">
        <v>154</v>
      </c>
      <c r="AY130" s="17" t="s">
        <v>146</v>
      </c>
      <c r="BE130" s="200">
        <f t="shared" si="4"/>
        <v>0</v>
      </c>
      <c r="BF130" s="200">
        <f t="shared" si="5"/>
        <v>4800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154</v>
      </c>
      <c r="BK130" s="200">
        <f t="shared" si="9"/>
        <v>4800</v>
      </c>
      <c r="BL130" s="17" t="s">
        <v>230</v>
      </c>
      <c r="BM130" s="199" t="s">
        <v>855</v>
      </c>
    </row>
    <row r="131" spans="1:65" s="2" customFormat="1" ht="16.5" customHeight="1">
      <c r="A131" s="34"/>
      <c r="B131" s="35"/>
      <c r="C131" s="187" t="s">
        <v>196</v>
      </c>
      <c r="D131" s="187" t="s">
        <v>149</v>
      </c>
      <c r="E131" s="188" t="s">
        <v>856</v>
      </c>
      <c r="F131" s="189" t="s">
        <v>857</v>
      </c>
      <c r="G131" s="190" t="s">
        <v>152</v>
      </c>
      <c r="H131" s="191">
        <v>8</v>
      </c>
      <c r="I131" s="192">
        <v>110</v>
      </c>
      <c r="J131" s="193">
        <f t="shared" si="0"/>
        <v>880</v>
      </c>
      <c r="K131" s="194"/>
      <c r="L131" s="39"/>
      <c r="M131" s="195" t="s">
        <v>1</v>
      </c>
      <c r="N131" s="196" t="s">
        <v>42</v>
      </c>
      <c r="O131" s="71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230</v>
      </c>
      <c r="AT131" s="199" t="s">
        <v>149</v>
      </c>
      <c r="AU131" s="199" t="s">
        <v>154</v>
      </c>
      <c r="AY131" s="17" t="s">
        <v>146</v>
      </c>
      <c r="BE131" s="200">
        <f t="shared" si="4"/>
        <v>0</v>
      </c>
      <c r="BF131" s="200">
        <f t="shared" si="5"/>
        <v>880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154</v>
      </c>
      <c r="BK131" s="200">
        <f t="shared" si="9"/>
        <v>880</v>
      </c>
      <c r="BL131" s="17" t="s">
        <v>230</v>
      </c>
      <c r="BM131" s="199" t="s">
        <v>858</v>
      </c>
    </row>
    <row r="132" spans="1:65" s="2" customFormat="1" ht="16.5" customHeight="1">
      <c r="A132" s="34"/>
      <c r="B132" s="35"/>
      <c r="C132" s="228" t="s">
        <v>201</v>
      </c>
      <c r="D132" s="228" t="s">
        <v>372</v>
      </c>
      <c r="E132" s="229" t="s">
        <v>859</v>
      </c>
      <c r="F132" s="230" t="s">
        <v>860</v>
      </c>
      <c r="G132" s="231" t="s">
        <v>152</v>
      </c>
      <c r="H132" s="232">
        <v>8</v>
      </c>
      <c r="I132" s="233">
        <v>190</v>
      </c>
      <c r="J132" s="234">
        <f t="shared" si="0"/>
        <v>1520</v>
      </c>
      <c r="K132" s="235"/>
      <c r="L132" s="236"/>
      <c r="M132" s="237" t="s">
        <v>1</v>
      </c>
      <c r="N132" s="238" t="s">
        <v>42</v>
      </c>
      <c r="O132" s="71"/>
      <c r="P132" s="197">
        <f t="shared" si="1"/>
        <v>0</v>
      </c>
      <c r="Q132" s="197">
        <v>5E-05</v>
      </c>
      <c r="R132" s="197">
        <f t="shared" si="2"/>
        <v>0.0004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307</v>
      </c>
      <c r="AT132" s="199" t="s">
        <v>372</v>
      </c>
      <c r="AU132" s="199" t="s">
        <v>154</v>
      </c>
      <c r="AY132" s="17" t="s">
        <v>146</v>
      </c>
      <c r="BE132" s="200">
        <f t="shared" si="4"/>
        <v>0</v>
      </c>
      <c r="BF132" s="200">
        <f t="shared" si="5"/>
        <v>1520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154</v>
      </c>
      <c r="BK132" s="200">
        <f t="shared" si="9"/>
        <v>1520</v>
      </c>
      <c r="BL132" s="17" t="s">
        <v>230</v>
      </c>
      <c r="BM132" s="199" t="s">
        <v>861</v>
      </c>
    </row>
    <row r="133" spans="1:65" s="2" customFormat="1" ht="16.5" customHeight="1">
      <c r="A133" s="34"/>
      <c r="B133" s="35"/>
      <c r="C133" s="187" t="s">
        <v>205</v>
      </c>
      <c r="D133" s="187" t="s">
        <v>149</v>
      </c>
      <c r="E133" s="188" t="s">
        <v>862</v>
      </c>
      <c r="F133" s="189" t="s">
        <v>863</v>
      </c>
      <c r="G133" s="190" t="s">
        <v>152</v>
      </c>
      <c r="H133" s="191">
        <v>10</v>
      </c>
      <c r="I133" s="192">
        <v>98</v>
      </c>
      <c r="J133" s="193">
        <f t="shared" si="0"/>
        <v>980</v>
      </c>
      <c r="K133" s="194"/>
      <c r="L133" s="39"/>
      <c r="M133" s="195" t="s">
        <v>1</v>
      </c>
      <c r="N133" s="196" t="s">
        <v>42</v>
      </c>
      <c r="O133" s="71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230</v>
      </c>
      <c r="AT133" s="199" t="s">
        <v>149</v>
      </c>
      <c r="AU133" s="199" t="s">
        <v>154</v>
      </c>
      <c r="AY133" s="17" t="s">
        <v>146</v>
      </c>
      <c r="BE133" s="200">
        <f t="shared" si="4"/>
        <v>0</v>
      </c>
      <c r="BF133" s="200">
        <f t="shared" si="5"/>
        <v>980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154</v>
      </c>
      <c r="BK133" s="200">
        <f t="shared" si="9"/>
        <v>980</v>
      </c>
      <c r="BL133" s="17" t="s">
        <v>230</v>
      </c>
      <c r="BM133" s="199" t="s">
        <v>864</v>
      </c>
    </row>
    <row r="134" spans="1:65" s="2" customFormat="1" ht="16.5" customHeight="1">
      <c r="A134" s="34"/>
      <c r="B134" s="35"/>
      <c r="C134" s="228" t="s">
        <v>210</v>
      </c>
      <c r="D134" s="228" t="s">
        <v>372</v>
      </c>
      <c r="E134" s="229" t="s">
        <v>865</v>
      </c>
      <c r="F134" s="230" t="s">
        <v>866</v>
      </c>
      <c r="G134" s="231" t="s">
        <v>152</v>
      </c>
      <c r="H134" s="232">
        <v>10</v>
      </c>
      <c r="I134" s="233">
        <v>185</v>
      </c>
      <c r="J134" s="234">
        <f t="shared" si="0"/>
        <v>1850</v>
      </c>
      <c r="K134" s="235"/>
      <c r="L134" s="236"/>
      <c r="M134" s="237" t="s">
        <v>1</v>
      </c>
      <c r="N134" s="238" t="s">
        <v>42</v>
      </c>
      <c r="O134" s="71"/>
      <c r="P134" s="197">
        <f t="shared" si="1"/>
        <v>0</v>
      </c>
      <c r="Q134" s="197">
        <v>6E-05</v>
      </c>
      <c r="R134" s="197">
        <f t="shared" si="2"/>
        <v>0.0006000000000000001</v>
      </c>
      <c r="S134" s="197">
        <v>0</v>
      </c>
      <c r="T134" s="19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307</v>
      </c>
      <c r="AT134" s="199" t="s">
        <v>372</v>
      </c>
      <c r="AU134" s="199" t="s">
        <v>154</v>
      </c>
      <c r="AY134" s="17" t="s">
        <v>146</v>
      </c>
      <c r="BE134" s="200">
        <f t="shared" si="4"/>
        <v>0</v>
      </c>
      <c r="BF134" s="200">
        <f t="shared" si="5"/>
        <v>1850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154</v>
      </c>
      <c r="BK134" s="200">
        <f t="shared" si="9"/>
        <v>1850</v>
      </c>
      <c r="BL134" s="17" t="s">
        <v>230</v>
      </c>
      <c r="BM134" s="199" t="s">
        <v>867</v>
      </c>
    </row>
    <row r="135" spans="1:65" s="2" customFormat="1" ht="21.75" customHeight="1">
      <c r="A135" s="34"/>
      <c r="B135" s="35"/>
      <c r="C135" s="187" t="s">
        <v>215</v>
      </c>
      <c r="D135" s="187" t="s">
        <v>149</v>
      </c>
      <c r="E135" s="188" t="s">
        <v>868</v>
      </c>
      <c r="F135" s="189" t="s">
        <v>869</v>
      </c>
      <c r="G135" s="190" t="s">
        <v>152</v>
      </c>
      <c r="H135" s="191">
        <v>10</v>
      </c>
      <c r="I135" s="192">
        <v>155</v>
      </c>
      <c r="J135" s="193">
        <f t="shared" si="0"/>
        <v>1550</v>
      </c>
      <c r="K135" s="194"/>
      <c r="L135" s="39"/>
      <c r="M135" s="195" t="s">
        <v>1</v>
      </c>
      <c r="N135" s="196" t="s">
        <v>42</v>
      </c>
      <c r="O135" s="71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230</v>
      </c>
      <c r="AT135" s="199" t="s">
        <v>149</v>
      </c>
      <c r="AU135" s="199" t="s">
        <v>154</v>
      </c>
      <c r="AY135" s="17" t="s">
        <v>146</v>
      </c>
      <c r="BE135" s="200">
        <f t="shared" si="4"/>
        <v>0</v>
      </c>
      <c r="BF135" s="200">
        <f t="shared" si="5"/>
        <v>1550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154</v>
      </c>
      <c r="BK135" s="200">
        <f t="shared" si="9"/>
        <v>1550</v>
      </c>
      <c r="BL135" s="17" t="s">
        <v>230</v>
      </c>
      <c r="BM135" s="199" t="s">
        <v>870</v>
      </c>
    </row>
    <row r="136" spans="1:65" s="2" customFormat="1" ht="16.5" customHeight="1">
      <c r="A136" s="34"/>
      <c r="B136" s="35"/>
      <c r="C136" s="228" t="s">
        <v>220</v>
      </c>
      <c r="D136" s="228" t="s">
        <v>372</v>
      </c>
      <c r="E136" s="229" t="s">
        <v>871</v>
      </c>
      <c r="F136" s="230" t="s">
        <v>872</v>
      </c>
      <c r="G136" s="231" t="s">
        <v>152</v>
      </c>
      <c r="H136" s="232">
        <v>10</v>
      </c>
      <c r="I136" s="233">
        <v>230</v>
      </c>
      <c r="J136" s="234">
        <f t="shared" si="0"/>
        <v>2300</v>
      </c>
      <c r="K136" s="235"/>
      <c r="L136" s="236"/>
      <c r="M136" s="237" t="s">
        <v>1</v>
      </c>
      <c r="N136" s="238" t="s">
        <v>42</v>
      </c>
      <c r="O136" s="71"/>
      <c r="P136" s="197">
        <f t="shared" si="1"/>
        <v>0</v>
      </c>
      <c r="Q136" s="197">
        <v>6E-05</v>
      </c>
      <c r="R136" s="197">
        <f t="shared" si="2"/>
        <v>0.0006000000000000001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307</v>
      </c>
      <c r="AT136" s="199" t="s">
        <v>372</v>
      </c>
      <c r="AU136" s="199" t="s">
        <v>154</v>
      </c>
      <c r="AY136" s="17" t="s">
        <v>146</v>
      </c>
      <c r="BE136" s="200">
        <f t="shared" si="4"/>
        <v>0</v>
      </c>
      <c r="BF136" s="200">
        <f t="shared" si="5"/>
        <v>2300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154</v>
      </c>
      <c r="BK136" s="200">
        <f t="shared" si="9"/>
        <v>2300</v>
      </c>
      <c r="BL136" s="17" t="s">
        <v>230</v>
      </c>
      <c r="BM136" s="199" t="s">
        <v>873</v>
      </c>
    </row>
    <row r="137" spans="1:65" s="2" customFormat="1" ht="16.5" customHeight="1">
      <c r="A137" s="34"/>
      <c r="B137" s="35"/>
      <c r="C137" s="187" t="s">
        <v>8</v>
      </c>
      <c r="D137" s="187" t="s">
        <v>149</v>
      </c>
      <c r="E137" s="188" t="s">
        <v>874</v>
      </c>
      <c r="F137" s="189" t="s">
        <v>875</v>
      </c>
      <c r="G137" s="190" t="s">
        <v>152</v>
      </c>
      <c r="H137" s="191">
        <v>4</v>
      </c>
      <c r="I137" s="192">
        <v>70</v>
      </c>
      <c r="J137" s="193">
        <f t="shared" si="0"/>
        <v>280</v>
      </c>
      <c r="K137" s="194"/>
      <c r="L137" s="39"/>
      <c r="M137" s="195" t="s">
        <v>1</v>
      </c>
      <c r="N137" s="196" t="s">
        <v>42</v>
      </c>
      <c r="O137" s="71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230</v>
      </c>
      <c r="AT137" s="199" t="s">
        <v>149</v>
      </c>
      <c r="AU137" s="199" t="s">
        <v>154</v>
      </c>
      <c r="AY137" s="17" t="s">
        <v>146</v>
      </c>
      <c r="BE137" s="200">
        <f t="shared" si="4"/>
        <v>0</v>
      </c>
      <c r="BF137" s="200">
        <f t="shared" si="5"/>
        <v>280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7" t="s">
        <v>154</v>
      </c>
      <c r="BK137" s="200">
        <f t="shared" si="9"/>
        <v>280</v>
      </c>
      <c r="BL137" s="17" t="s">
        <v>230</v>
      </c>
      <c r="BM137" s="199" t="s">
        <v>876</v>
      </c>
    </row>
    <row r="138" spans="1:65" s="2" customFormat="1" ht="16.5" customHeight="1">
      <c r="A138" s="34"/>
      <c r="B138" s="35"/>
      <c r="C138" s="228" t="s">
        <v>230</v>
      </c>
      <c r="D138" s="228" t="s">
        <v>372</v>
      </c>
      <c r="E138" s="229" t="s">
        <v>877</v>
      </c>
      <c r="F138" s="230" t="s">
        <v>878</v>
      </c>
      <c r="G138" s="231" t="s">
        <v>152</v>
      </c>
      <c r="H138" s="232">
        <v>4</v>
      </c>
      <c r="I138" s="233">
        <v>115</v>
      </c>
      <c r="J138" s="234">
        <f t="shared" si="0"/>
        <v>460</v>
      </c>
      <c r="K138" s="235"/>
      <c r="L138" s="236"/>
      <c r="M138" s="237" t="s">
        <v>1</v>
      </c>
      <c r="N138" s="238" t="s">
        <v>42</v>
      </c>
      <c r="O138" s="71"/>
      <c r="P138" s="197">
        <f t="shared" si="1"/>
        <v>0</v>
      </c>
      <c r="Q138" s="197">
        <v>0.0004</v>
      </c>
      <c r="R138" s="197">
        <f t="shared" si="2"/>
        <v>0.0016</v>
      </c>
      <c r="S138" s="197">
        <v>0</v>
      </c>
      <c r="T138" s="198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307</v>
      </c>
      <c r="AT138" s="199" t="s">
        <v>372</v>
      </c>
      <c r="AU138" s="199" t="s">
        <v>154</v>
      </c>
      <c r="AY138" s="17" t="s">
        <v>146</v>
      </c>
      <c r="BE138" s="200">
        <f t="shared" si="4"/>
        <v>0</v>
      </c>
      <c r="BF138" s="200">
        <f t="shared" si="5"/>
        <v>460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7" t="s">
        <v>154</v>
      </c>
      <c r="BK138" s="200">
        <f t="shared" si="9"/>
        <v>460</v>
      </c>
      <c r="BL138" s="17" t="s">
        <v>230</v>
      </c>
      <c r="BM138" s="199" t="s">
        <v>879</v>
      </c>
    </row>
    <row r="139" spans="1:65" s="2" customFormat="1" ht="16.5" customHeight="1">
      <c r="A139" s="34"/>
      <c r="B139" s="35"/>
      <c r="C139" s="187" t="s">
        <v>235</v>
      </c>
      <c r="D139" s="187" t="s">
        <v>149</v>
      </c>
      <c r="E139" s="188" t="s">
        <v>880</v>
      </c>
      <c r="F139" s="189" t="s">
        <v>881</v>
      </c>
      <c r="G139" s="190" t="s">
        <v>152</v>
      </c>
      <c r="H139" s="191">
        <v>4</v>
      </c>
      <c r="I139" s="192">
        <v>150</v>
      </c>
      <c r="J139" s="193">
        <f t="shared" si="0"/>
        <v>600</v>
      </c>
      <c r="K139" s="194"/>
      <c r="L139" s="39"/>
      <c r="M139" s="195" t="s">
        <v>1</v>
      </c>
      <c r="N139" s="196" t="s">
        <v>42</v>
      </c>
      <c r="O139" s="71"/>
      <c r="P139" s="197">
        <f t="shared" si="1"/>
        <v>0</v>
      </c>
      <c r="Q139" s="197">
        <v>0</v>
      </c>
      <c r="R139" s="197">
        <f t="shared" si="2"/>
        <v>0</v>
      </c>
      <c r="S139" s="197">
        <v>0</v>
      </c>
      <c r="T139" s="198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230</v>
      </c>
      <c r="AT139" s="199" t="s">
        <v>149</v>
      </c>
      <c r="AU139" s="199" t="s">
        <v>154</v>
      </c>
      <c r="AY139" s="17" t="s">
        <v>146</v>
      </c>
      <c r="BE139" s="200">
        <f t="shared" si="4"/>
        <v>0</v>
      </c>
      <c r="BF139" s="200">
        <f t="shared" si="5"/>
        <v>600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7" t="s">
        <v>154</v>
      </c>
      <c r="BK139" s="200">
        <f t="shared" si="9"/>
        <v>600</v>
      </c>
      <c r="BL139" s="17" t="s">
        <v>230</v>
      </c>
      <c r="BM139" s="199" t="s">
        <v>882</v>
      </c>
    </row>
    <row r="140" spans="1:65" s="2" customFormat="1" ht="16.5" customHeight="1">
      <c r="A140" s="34"/>
      <c r="B140" s="35"/>
      <c r="C140" s="228" t="s">
        <v>240</v>
      </c>
      <c r="D140" s="228" t="s">
        <v>372</v>
      </c>
      <c r="E140" s="229" t="s">
        <v>883</v>
      </c>
      <c r="F140" s="230" t="s">
        <v>884</v>
      </c>
      <c r="G140" s="231" t="s">
        <v>152</v>
      </c>
      <c r="H140" s="232">
        <v>4</v>
      </c>
      <c r="I140" s="233">
        <v>310</v>
      </c>
      <c r="J140" s="234">
        <f t="shared" si="0"/>
        <v>1240</v>
      </c>
      <c r="K140" s="235"/>
      <c r="L140" s="236"/>
      <c r="M140" s="237" t="s">
        <v>1</v>
      </c>
      <c r="N140" s="238" t="s">
        <v>42</v>
      </c>
      <c r="O140" s="71"/>
      <c r="P140" s="197">
        <f t="shared" si="1"/>
        <v>0</v>
      </c>
      <c r="Q140" s="197">
        <v>0.0008</v>
      </c>
      <c r="R140" s="197">
        <f t="shared" si="2"/>
        <v>0.0032</v>
      </c>
      <c r="S140" s="197">
        <v>0</v>
      </c>
      <c r="T140" s="198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307</v>
      </c>
      <c r="AT140" s="199" t="s">
        <v>372</v>
      </c>
      <c r="AU140" s="199" t="s">
        <v>154</v>
      </c>
      <c r="AY140" s="17" t="s">
        <v>146</v>
      </c>
      <c r="BE140" s="200">
        <f t="shared" si="4"/>
        <v>0</v>
      </c>
      <c r="BF140" s="200">
        <f t="shared" si="5"/>
        <v>1240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7" t="s">
        <v>154</v>
      </c>
      <c r="BK140" s="200">
        <f t="shared" si="9"/>
        <v>1240</v>
      </c>
      <c r="BL140" s="17" t="s">
        <v>230</v>
      </c>
      <c r="BM140" s="199" t="s">
        <v>885</v>
      </c>
    </row>
    <row r="141" spans="1:65" s="2" customFormat="1" ht="16.5" customHeight="1">
      <c r="A141" s="34"/>
      <c r="B141" s="35"/>
      <c r="C141" s="187" t="s">
        <v>246</v>
      </c>
      <c r="D141" s="187" t="s">
        <v>149</v>
      </c>
      <c r="E141" s="188" t="s">
        <v>886</v>
      </c>
      <c r="F141" s="189" t="s">
        <v>887</v>
      </c>
      <c r="G141" s="190" t="s">
        <v>152</v>
      </c>
      <c r="H141" s="191">
        <v>3</v>
      </c>
      <c r="I141" s="192">
        <v>250</v>
      </c>
      <c r="J141" s="193">
        <f t="shared" si="0"/>
        <v>750</v>
      </c>
      <c r="K141" s="194"/>
      <c r="L141" s="39"/>
      <c r="M141" s="195" t="s">
        <v>1</v>
      </c>
      <c r="N141" s="196" t="s">
        <v>42</v>
      </c>
      <c r="O141" s="71"/>
      <c r="P141" s="197">
        <f t="shared" si="1"/>
        <v>0</v>
      </c>
      <c r="Q141" s="197">
        <v>0</v>
      </c>
      <c r="R141" s="197">
        <f t="shared" si="2"/>
        <v>0</v>
      </c>
      <c r="S141" s="197">
        <v>0</v>
      </c>
      <c r="T141" s="198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230</v>
      </c>
      <c r="AT141" s="199" t="s">
        <v>149</v>
      </c>
      <c r="AU141" s="199" t="s">
        <v>154</v>
      </c>
      <c r="AY141" s="17" t="s">
        <v>146</v>
      </c>
      <c r="BE141" s="200">
        <f t="shared" si="4"/>
        <v>0</v>
      </c>
      <c r="BF141" s="200">
        <f t="shared" si="5"/>
        <v>750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17" t="s">
        <v>154</v>
      </c>
      <c r="BK141" s="200">
        <f t="shared" si="9"/>
        <v>750</v>
      </c>
      <c r="BL141" s="17" t="s">
        <v>230</v>
      </c>
      <c r="BM141" s="199" t="s">
        <v>888</v>
      </c>
    </row>
    <row r="142" spans="1:65" s="2" customFormat="1" ht="16.5" customHeight="1">
      <c r="A142" s="34"/>
      <c r="B142" s="35"/>
      <c r="C142" s="228" t="s">
        <v>252</v>
      </c>
      <c r="D142" s="228" t="s">
        <v>372</v>
      </c>
      <c r="E142" s="229" t="s">
        <v>889</v>
      </c>
      <c r="F142" s="230" t="s">
        <v>890</v>
      </c>
      <c r="G142" s="231" t="s">
        <v>152</v>
      </c>
      <c r="H142" s="232">
        <v>3</v>
      </c>
      <c r="I142" s="233">
        <v>1500</v>
      </c>
      <c r="J142" s="234">
        <f t="shared" si="0"/>
        <v>4500</v>
      </c>
      <c r="K142" s="235"/>
      <c r="L142" s="236"/>
      <c r="M142" s="237" t="s">
        <v>1</v>
      </c>
      <c r="N142" s="238" t="s">
        <v>42</v>
      </c>
      <c r="O142" s="71"/>
      <c r="P142" s="197">
        <f t="shared" si="1"/>
        <v>0</v>
      </c>
      <c r="Q142" s="197">
        <v>0.0033</v>
      </c>
      <c r="R142" s="197">
        <f t="shared" si="2"/>
        <v>0.009899999999999999</v>
      </c>
      <c r="S142" s="197">
        <v>0</v>
      </c>
      <c r="T142" s="198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307</v>
      </c>
      <c r="AT142" s="199" t="s">
        <v>372</v>
      </c>
      <c r="AU142" s="199" t="s">
        <v>154</v>
      </c>
      <c r="AY142" s="17" t="s">
        <v>146</v>
      </c>
      <c r="BE142" s="200">
        <f t="shared" si="4"/>
        <v>0</v>
      </c>
      <c r="BF142" s="200">
        <f t="shared" si="5"/>
        <v>4500</v>
      </c>
      <c r="BG142" s="200">
        <f t="shared" si="6"/>
        <v>0</v>
      </c>
      <c r="BH142" s="200">
        <f t="shared" si="7"/>
        <v>0</v>
      </c>
      <c r="BI142" s="200">
        <f t="shared" si="8"/>
        <v>0</v>
      </c>
      <c r="BJ142" s="17" t="s">
        <v>154</v>
      </c>
      <c r="BK142" s="200">
        <f t="shared" si="9"/>
        <v>4500</v>
      </c>
      <c r="BL142" s="17" t="s">
        <v>230</v>
      </c>
      <c r="BM142" s="199" t="s">
        <v>891</v>
      </c>
    </row>
    <row r="143" spans="1:65" s="2" customFormat="1" ht="16.5" customHeight="1">
      <c r="A143" s="34"/>
      <c r="B143" s="35"/>
      <c r="C143" s="187" t="s">
        <v>7</v>
      </c>
      <c r="D143" s="187" t="s">
        <v>149</v>
      </c>
      <c r="E143" s="188" t="s">
        <v>892</v>
      </c>
      <c r="F143" s="189" t="s">
        <v>893</v>
      </c>
      <c r="G143" s="190" t="s">
        <v>152</v>
      </c>
      <c r="H143" s="191">
        <v>1</v>
      </c>
      <c r="I143" s="192">
        <v>1500</v>
      </c>
      <c r="J143" s="193">
        <f t="shared" si="0"/>
        <v>1500</v>
      </c>
      <c r="K143" s="194"/>
      <c r="L143" s="39"/>
      <c r="M143" s="195" t="s">
        <v>1</v>
      </c>
      <c r="N143" s="196" t="s">
        <v>42</v>
      </c>
      <c r="O143" s="71"/>
      <c r="P143" s="197">
        <f t="shared" si="1"/>
        <v>0</v>
      </c>
      <c r="Q143" s="197">
        <v>0</v>
      </c>
      <c r="R143" s="197">
        <f t="shared" si="2"/>
        <v>0</v>
      </c>
      <c r="S143" s="197">
        <v>0</v>
      </c>
      <c r="T143" s="198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230</v>
      </c>
      <c r="AT143" s="199" t="s">
        <v>149</v>
      </c>
      <c r="AU143" s="199" t="s">
        <v>154</v>
      </c>
      <c r="AY143" s="17" t="s">
        <v>146</v>
      </c>
      <c r="BE143" s="200">
        <f t="shared" si="4"/>
        <v>0</v>
      </c>
      <c r="BF143" s="200">
        <f t="shared" si="5"/>
        <v>1500</v>
      </c>
      <c r="BG143" s="200">
        <f t="shared" si="6"/>
        <v>0</v>
      </c>
      <c r="BH143" s="200">
        <f t="shared" si="7"/>
        <v>0</v>
      </c>
      <c r="BI143" s="200">
        <f t="shared" si="8"/>
        <v>0</v>
      </c>
      <c r="BJ143" s="17" t="s">
        <v>154</v>
      </c>
      <c r="BK143" s="200">
        <f t="shared" si="9"/>
        <v>1500</v>
      </c>
      <c r="BL143" s="17" t="s">
        <v>230</v>
      </c>
      <c r="BM143" s="199" t="s">
        <v>894</v>
      </c>
    </row>
    <row r="144" spans="1:65" s="2" customFormat="1" ht="16.5" customHeight="1">
      <c r="A144" s="34"/>
      <c r="B144" s="35"/>
      <c r="C144" s="187" t="s">
        <v>260</v>
      </c>
      <c r="D144" s="187" t="s">
        <v>149</v>
      </c>
      <c r="E144" s="188" t="s">
        <v>895</v>
      </c>
      <c r="F144" s="189" t="s">
        <v>896</v>
      </c>
      <c r="G144" s="190" t="s">
        <v>897</v>
      </c>
      <c r="H144" s="242">
        <v>3.5</v>
      </c>
      <c r="I144" s="192">
        <v>308</v>
      </c>
      <c r="J144" s="193">
        <f t="shared" si="0"/>
        <v>1078</v>
      </c>
      <c r="K144" s="194"/>
      <c r="L144" s="39"/>
      <c r="M144" s="195" t="s">
        <v>1</v>
      </c>
      <c r="N144" s="196" t="s">
        <v>42</v>
      </c>
      <c r="O144" s="71"/>
      <c r="P144" s="197">
        <f t="shared" si="1"/>
        <v>0</v>
      </c>
      <c r="Q144" s="197">
        <v>0</v>
      </c>
      <c r="R144" s="197">
        <f t="shared" si="2"/>
        <v>0</v>
      </c>
      <c r="S144" s="197">
        <v>0</v>
      </c>
      <c r="T144" s="198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230</v>
      </c>
      <c r="AT144" s="199" t="s">
        <v>149</v>
      </c>
      <c r="AU144" s="199" t="s">
        <v>154</v>
      </c>
      <c r="AY144" s="17" t="s">
        <v>146</v>
      </c>
      <c r="BE144" s="200">
        <f t="shared" si="4"/>
        <v>0</v>
      </c>
      <c r="BF144" s="200">
        <f t="shared" si="5"/>
        <v>1078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7" t="s">
        <v>154</v>
      </c>
      <c r="BK144" s="200">
        <f t="shared" si="9"/>
        <v>1078</v>
      </c>
      <c r="BL144" s="17" t="s">
        <v>230</v>
      </c>
      <c r="BM144" s="199" t="s">
        <v>898</v>
      </c>
    </row>
    <row r="145" spans="1:65" s="2" customFormat="1" ht="16.5" customHeight="1">
      <c r="A145" s="34"/>
      <c r="B145" s="35"/>
      <c r="C145" s="187" t="s">
        <v>265</v>
      </c>
      <c r="D145" s="187" t="s">
        <v>149</v>
      </c>
      <c r="E145" s="188" t="s">
        <v>899</v>
      </c>
      <c r="F145" s="189" t="s">
        <v>900</v>
      </c>
      <c r="G145" s="190" t="s">
        <v>897</v>
      </c>
      <c r="H145" s="242">
        <v>1.2</v>
      </c>
      <c r="I145" s="192">
        <v>308</v>
      </c>
      <c r="J145" s="193">
        <f t="shared" si="0"/>
        <v>369.6</v>
      </c>
      <c r="K145" s="194"/>
      <c r="L145" s="39"/>
      <c r="M145" s="195" t="s">
        <v>1</v>
      </c>
      <c r="N145" s="196" t="s">
        <v>42</v>
      </c>
      <c r="O145" s="71"/>
      <c r="P145" s="197">
        <f t="shared" si="1"/>
        <v>0</v>
      </c>
      <c r="Q145" s="197">
        <v>0</v>
      </c>
      <c r="R145" s="197">
        <f t="shared" si="2"/>
        <v>0</v>
      </c>
      <c r="S145" s="197">
        <v>0</v>
      </c>
      <c r="T145" s="198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230</v>
      </c>
      <c r="AT145" s="199" t="s">
        <v>149</v>
      </c>
      <c r="AU145" s="199" t="s">
        <v>154</v>
      </c>
      <c r="AY145" s="17" t="s">
        <v>146</v>
      </c>
      <c r="BE145" s="200">
        <f t="shared" si="4"/>
        <v>0</v>
      </c>
      <c r="BF145" s="200">
        <f t="shared" si="5"/>
        <v>369.6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7" t="s">
        <v>154</v>
      </c>
      <c r="BK145" s="200">
        <f t="shared" si="9"/>
        <v>369.6</v>
      </c>
      <c r="BL145" s="17" t="s">
        <v>230</v>
      </c>
      <c r="BM145" s="199" t="s">
        <v>901</v>
      </c>
    </row>
    <row r="146" spans="2:63" s="12" customFormat="1" ht="22.9" customHeight="1">
      <c r="B146" s="171"/>
      <c r="C146" s="172"/>
      <c r="D146" s="173" t="s">
        <v>75</v>
      </c>
      <c r="E146" s="185" t="s">
        <v>902</v>
      </c>
      <c r="F146" s="185" t="s">
        <v>903</v>
      </c>
      <c r="G146" s="172"/>
      <c r="H146" s="172"/>
      <c r="I146" s="262"/>
      <c r="J146" s="186">
        <f>BK146</f>
        <v>4280</v>
      </c>
      <c r="K146" s="172"/>
      <c r="L146" s="177"/>
      <c r="M146" s="178"/>
      <c r="N146" s="179"/>
      <c r="O146" s="179"/>
      <c r="P146" s="180">
        <f>SUM(P147:P154)</f>
        <v>0</v>
      </c>
      <c r="Q146" s="179"/>
      <c r="R146" s="180">
        <f>SUM(R147:R154)</f>
        <v>0</v>
      </c>
      <c r="S146" s="179"/>
      <c r="T146" s="181">
        <f>SUM(T147:T154)</f>
        <v>0</v>
      </c>
      <c r="AR146" s="182" t="s">
        <v>154</v>
      </c>
      <c r="AT146" s="183" t="s">
        <v>75</v>
      </c>
      <c r="AU146" s="183" t="s">
        <v>84</v>
      </c>
      <c r="AY146" s="182" t="s">
        <v>146</v>
      </c>
      <c r="BK146" s="184">
        <f>SUM(BK147:BK154)</f>
        <v>4280</v>
      </c>
    </row>
    <row r="147" spans="1:65" s="2" customFormat="1" ht="16.5" customHeight="1">
      <c r="A147" s="34"/>
      <c r="B147" s="35"/>
      <c r="C147" s="187" t="s">
        <v>271</v>
      </c>
      <c r="D147" s="187" t="s">
        <v>149</v>
      </c>
      <c r="E147" s="188" t="s">
        <v>904</v>
      </c>
      <c r="F147" s="189" t="s">
        <v>905</v>
      </c>
      <c r="G147" s="190" t="s">
        <v>152</v>
      </c>
      <c r="H147" s="191">
        <v>1</v>
      </c>
      <c r="I147" s="192">
        <v>2500</v>
      </c>
      <c r="J147" s="193">
        <f aca="true" t="shared" si="10" ref="J147:J154">ROUND(I147*H147,1)</f>
        <v>2500</v>
      </c>
      <c r="K147" s="194"/>
      <c r="L147" s="39"/>
      <c r="M147" s="195" t="s">
        <v>1</v>
      </c>
      <c r="N147" s="196" t="s">
        <v>42</v>
      </c>
      <c r="O147" s="71"/>
      <c r="P147" s="197">
        <f aca="true" t="shared" si="11" ref="P147:P154">O147*H147</f>
        <v>0</v>
      </c>
      <c r="Q147" s="197">
        <v>0</v>
      </c>
      <c r="R147" s="197">
        <f aca="true" t="shared" si="12" ref="R147:R154">Q147*H147</f>
        <v>0</v>
      </c>
      <c r="S147" s="197">
        <v>0</v>
      </c>
      <c r="T147" s="198">
        <f aca="true" t="shared" si="13" ref="T147:T154"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230</v>
      </c>
      <c r="AT147" s="199" t="s">
        <v>149</v>
      </c>
      <c r="AU147" s="199" t="s">
        <v>154</v>
      </c>
      <c r="AY147" s="17" t="s">
        <v>146</v>
      </c>
      <c r="BE147" s="200">
        <f aca="true" t="shared" si="14" ref="BE147:BE154">IF(N147="základní",J147,0)</f>
        <v>0</v>
      </c>
      <c r="BF147" s="200">
        <f aca="true" t="shared" si="15" ref="BF147:BF154">IF(N147="snížená",J147,0)</f>
        <v>2500</v>
      </c>
      <c r="BG147" s="200">
        <f aca="true" t="shared" si="16" ref="BG147:BG154">IF(N147="zákl. přenesená",J147,0)</f>
        <v>0</v>
      </c>
      <c r="BH147" s="200">
        <f aca="true" t="shared" si="17" ref="BH147:BH154">IF(N147="sníž. přenesená",J147,0)</f>
        <v>0</v>
      </c>
      <c r="BI147" s="200">
        <f aca="true" t="shared" si="18" ref="BI147:BI154">IF(N147="nulová",J147,0)</f>
        <v>0</v>
      </c>
      <c r="BJ147" s="17" t="s">
        <v>154</v>
      </c>
      <c r="BK147" s="200">
        <f aca="true" t="shared" si="19" ref="BK147:BK154">ROUND(I147*H147,1)</f>
        <v>2500</v>
      </c>
      <c r="BL147" s="17" t="s">
        <v>230</v>
      </c>
      <c r="BM147" s="199" t="s">
        <v>906</v>
      </c>
    </row>
    <row r="148" spans="1:65" s="2" customFormat="1" ht="16.5" customHeight="1">
      <c r="A148" s="34"/>
      <c r="B148" s="35"/>
      <c r="C148" s="187" t="s">
        <v>275</v>
      </c>
      <c r="D148" s="187" t="s">
        <v>149</v>
      </c>
      <c r="E148" s="188" t="s">
        <v>907</v>
      </c>
      <c r="F148" s="189" t="s">
        <v>908</v>
      </c>
      <c r="G148" s="190" t="s">
        <v>152</v>
      </c>
      <c r="H148" s="191">
        <v>1</v>
      </c>
      <c r="I148" s="192">
        <v>270</v>
      </c>
      <c r="J148" s="193">
        <f t="shared" si="10"/>
        <v>270</v>
      </c>
      <c r="K148" s="194"/>
      <c r="L148" s="39"/>
      <c r="M148" s="195" t="s">
        <v>1</v>
      </c>
      <c r="N148" s="196" t="s">
        <v>42</v>
      </c>
      <c r="O148" s="71"/>
      <c r="P148" s="197">
        <f t="shared" si="11"/>
        <v>0</v>
      </c>
      <c r="Q148" s="197">
        <v>0</v>
      </c>
      <c r="R148" s="197">
        <f t="shared" si="12"/>
        <v>0</v>
      </c>
      <c r="S148" s="197">
        <v>0</v>
      </c>
      <c r="T148" s="198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230</v>
      </c>
      <c r="AT148" s="199" t="s">
        <v>149</v>
      </c>
      <c r="AU148" s="199" t="s">
        <v>154</v>
      </c>
      <c r="AY148" s="17" t="s">
        <v>146</v>
      </c>
      <c r="BE148" s="200">
        <f t="shared" si="14"/>
        <v>0</v>
      </c>
      <c r="BF148" s="200">
        <f t="shared" si="15"/>
        <v>270</v>
      </c>
      <c r="BG148" s="200">
        <f t="shared" si="16"/>
        <v>0</v>
      </c>
      <c r="BH148" s="200">
        <f t="shared" si="17"/>
        <v>0</v>
      </c>
      <c r="BI148" s="200">
        <f t="shared" si="18"/>
        <v>0</v>
      </c>
      <c r="BJ148" s="17" t="s">
        <v>154</v>
      </c>
      <c r="BK148" s="200">
        <f t="shared" si="19"/>
        <v>270</v>
      </c>
      <c r="BL148" s="17" t="s">
        <v>230</v>
      </c>
      <c r="BM148" s="199" t="s">
        <v>909</v>
      </c>
    </row>
    <row r="149" spans="1:65" s="2" customFormat="1" ht="16.5" customHeight="1">
      <c r="A149" s="34"/>
      <c r="B149" s="35"/>
      <c r="C149" s="187" t="s">
        <v>279</v>
      </c>
      <c r="D149" s="187" t="s">
        <v>149</v>
      </c>
      <c r="E149" s="188" t="s">
        <v>910</v>
      </c>
      <c r="F149" s="189" t="s">
        <v>911</v>
      </c>
      <c r="G149" s="190" t="s">
        <v>152</v>
      </c>
      <c r="H149" s="191">
        <v>1</v>
      </c>
      <c r="I149" s="192">
        <v>450</v>
      </c>
      <c r="J149" s="193">
        <f t="shared" si="10"/>
        <v>450</v>
      </c>
      <c r="K149" s="194"/>
      <c r="L149" s="39"/>
      <c r="M149" s="195" t="s">
        <v>1</v>
      </c>
      <c r="N149" s="196" t="s">
        <v>42</v>
      </c>
      <c r="O149" s="71"/>
      <c r="P149" s="197">
        <f t="shared" si="11"/>
        <v>0</v>
      </c>
      <c r="Q149" s="197">
        <v>0</v>
      </c>
      <c r="R149" s="197">
        <f t="shared" si="12"/>
        <v>0</v>
      </c>
      <c r="S149" s="197">
        <v>0</v>
      </c>
      <c r="T149" s="198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230</v>
      </c>
      <c r="AT149" s="199" t="s">
        <v>149</v>
      </c>
      <c r="AU149" s="199" t="s">
        <v>154</v>
      </c>
      <c r="AY149" s="17" t="s">
        <v>146</v>
      </c>
      <c r="BE149" s="200">
        <f t="shared" si="14"/>
        <v>0</v>
      </c>
      <c r="BF149" s="200">
        <f t="shared" si="15"/>
        <v>450</v>
      </c>
      <c r="BG149" s="200">
        <f t="shared" si="16"/>
        <v>0</v>
      </c>
      <c r="BH149" s="200">
        <f t="shared" si="17"/>
        <v>0</v>
      </c>
      <c r="BI149" s="200">
        <f t="shared" si="18"/>
        <v>0</v>
      </c>
      <c r="BJ149" s="17" t="s">
        <v>154</v>
      </c>
      <c r="BK149" s="200">
        <f t="shared" si="19"/>
        <v>450</v>
      </c>
      <c r="BL149" s="17" t="s">
        <v>230</v>
      </c>
      <c r="BM149" s="199" t="s">
        <v>154</v>
      </c>
    </row>
    <row r="150" spans="1:65" s="2" customFormat="1" ht="16.5" customHeight="1">
      <c r="A150" s="34"/>
      <c r="B150" s="35"/>
      <c r="C150" s="228" t="s">
        <v>284</v>
      </c>
      <c r="D150" s="228" t="s">
        <v>372</v>
      </c>
      <c r="E150" s="229" t="s">
        <v>912</v>
      </c>
      <c r="F150" s="230" t="s">
        <v>913</v>
      </c>
      <c r="G150" s="231" t="s">
        <v>152</v>
      </c>
      <c r="H150" s="232">
        <v>1</v>
      </c>
      <c r="I150" s="233">
        <v>160</v>
      </c>
      <c r="J150" s="234">
        <f t="shared" si="10"/>
        <v>160</v>
      </c>
      <c r="K150" s="235"/>
      <c r="L150" s="236"/>
      <c r="M150" s="237" t="s">
        <v>1</v>
      </c>
      <c r="N150" s="238" t="s">
        <v>42</v>
      </c>
      <c r="O150" s="71"/>
      <c r="P150" s="197">
        <f t="shared" si="11"/>
        <v>0</v>
      </c>
      <c r="Q150" s="197">
        <v>0</v>
      </c>
      <c r="R150" s="197">
        <f t="shared" si="12"/>
        <v>0</v>
      </c>
      <c r="S150" s="197">
        <v>0</v>
      </c>
      <c r="T150" s="198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307</v>
      </c>
      <c r="AT150" s="199" t="s">
        <v>372</v>
      </c>
      <c r="AU150" s="199" t="s">
        <v>154</v>
      </c>
      <c r="AY150" s="17" t="s">
        <v>146</v>
      </c>
      <c r="BE150" s="200">
        <f t="shared" si="14"/>
        <v>0</v>
      </c>
      <c r="BF150" s="200">
        <f t="shared" si="15"/>
        <v>160</v>
      </c>
      <c r="BG150" s="200">
        <f t="shared" si="16"/>
        <v>0</v>
      </c>
      <c r="BH150" s="200">
        <f t="shared" si="17"/>
        <v>0</v>
      </c>
      <c r="BI150" s="200">
        <f t="shared" si="18"/>
        <v>0</v>
      </c>
      <c r="BJ150" s="17" t="s">
        <v>154</v>
      </c>
      <c r="BK150" s="200">
        <f t="shared" si="19"/>
        <v>160</v>
      </c>
      <c r="BL150" s="17" t="s">
        <v>230</v>
      </c>
      <c r="BM150" s="199" t="s">
        <v>153</v>
      </c>
    </row>
    <row r="151" spans="1:65" s="2" customFormat="1" ht="16.5" customHeight="1">
      <c r="A151" s="34"/>
      <c r="B151" s="35"/>
      <c r="C151" s="228" t="s">
        <v>289</v>
      </c>
      <c r="D151" s="228" t="s">
        <v>372</v>
      </c>
      <c r="E151" s="229" t="s">
        <v>914</v>
      </c>
      <c r="F151" s="230" t="s">
        <v>915</v>
      </c>
      <c r="G151" s="231" t="s">
        <v>152</v>
      </c>
      <c r="H151" s="232">
        <v>1</v>
      </c>
      <c r="I151" s="233">
        <v>580</v>
      </c>
      <c r="J151" s="234">
        <f t="shared" si="10"/>
        <v>580</v>
      </c>
      <c r="K151" s="235"/>
      <c r="L151" s="236"/>
      <c r="M151" s="237" t="s">
        <v>1</v>
      </c>
      <c r="N151" s="238" t="s">
        <v>42</v>
      </c>
      <c r="O151" s="71"/>
      <c r="P151" s="197">
        <f t="shared" si="11"/>
        <v>0</v>
      </c>
      <c r="Q151" s="197">
        <v>0</v>
      </c>
      <c r="R151" s="197">
        <f t="shared" si="12"/>
        <v>0</v>
      </c>
      <c r="S151" s="197">
        <v>0</v>
      </c>
      <c r="T151" s="198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307</v>
      </c>
      <c r="AT151" s="199" t="s">
        <v>372</v>
      </c>
      <c r="AU151" s="199" t="s">
        <v>154</v>
      </c>
      <c r="AY151" s="17" t="s">
        <v>146</v>
      </c>
      <c r="BE151" s="200">
        <f t="shared" si="14"/>
        <v>0</v>
      </c>
      <c r="BF151" s="200">
        <f t="shared" si="15"/>
        <v>580</v>
      </c>
      <c r="BG151" s="200">
        <f t="shared" si="16"/>
        <v>0</v>
      </c>
      <c r="BH151" s="200">
        <f t="shared" si="17"/>
        <v>0</v>
      </c>
      <c r="BI151" s="200">
        <f t="shared" si="18"/>
        <v>0</v>
      </c>
      <c r="BJ151" s="17" t="s">
        <v>154</v>
      </c>
      <c r="BK151" s="200">
        <f t="shared" si="19"/>
        <v>580</v>
      </c>
      <c r="BL151" s="17" t="s">
        <v>230</v>
      </c>
      <c r="BM151" s="199" t="s">
        <v>177</v>
      </c>
    </row>
    <row r="152" spans="1:65" s="2" customFormat="1" ht="16.5" customHeight="1">
      <c r="A152" s="34"/>
      <c r="B152" s="35"/>
      <c r="C152" s="228" t="s">
        <v>294</v>
      </c>
      <c r="D152" s="228" t="s">
        <v>372</v>
      </c>
      <c r="E152" s="229" t="s">
        <v>916</v>
      </c>
      <c r="F152" s="230" t="s">
        <v>917</v>
      </c>
      <c r="G152" s="231" t="s">
        <v>152</v>
      </c>
      <c r="H152" s="232">
        <v>1</v>
      </c>
      <c r="I152" s="233">
        <v>40</v>
      </c>
      <c r="J152" s="234">
        <f t="shared" si="10"/>
        <v>40</v>
      </c>
      <c r="K152" s="235"/>
      <c r="L152" s="236"/>
      <c r="M152" s="237" t="s">
        <v>1</v>
      </c>
      <c r="N152" s="238" t="s">
        <v>42</v>
      </c>
      <c r="O152" s="71"/>
      <c r="P152" s="197">
        <f t="shared" si="11"/>
        <v>0</v>
      </c>
      <c r="Q152" s="197">
        <v>0</v>
      </c>
      <c r="R152" s="197">
        <f t="shared" si="12"/>
        <v>0</v>
      </c>
      <c r="S152" s="197">
        <v>0</v>
      </c>
      <c r="T152" s="198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307</v>
      </c>
      <c r="AT152" s="199" t="s">
        <v>372</v>
      </c>
      <c r="AU152" s="199" t="s">
        <v>154</v>
      </c>
      <c r="AY152" s="17" t="s">
        <v>146</v>
      </c>
      <c r="BE152" s="200">
        <f t="shared" si="14"/>
        <v>0</v>
      </c>
      <c r="BF152" s="200">
        <f t="shared" si="15"/>
        <v>40</v>
      </c>
      <c r="BG152" s="200">
        <f t="shared" si="16"/>
        <v>0</v>
      </c>
      <c r="BH152" s="200">
        <f t="shared" si="17"/>
        <v>0</v>
      </c>
      <c r="BI152" s="200">
        <f t="shared" si="18"/>
        <v>0</v>
      </c>
      <c r="BJ152" s="17" t="s">
        <v>154</v>
      </c>
      <c r="BK152" s="200">
        <f t="shared" si="19"/>
        <v>40</v>
      </c>
      <c r="BL152" s="17" t="s">
        <v>230</v>
      </c>
      <c r="BM152" s="199" t="s">
        <v>191</v>
      </c>
    </row>
    <row r="153" spans="1:65" s="2" customFormat="1" ht="16.5" customHeight="1">
      <c r="A153" s="34"/>
      <c r="B153" s="35"/>
      <c r="C153" s="187" t="s">
        <v>298</v>
      </c>
      <c r="D153" s="187" t="s">
        <v>149</v>
      </c>
      <c r="E153" s="188" t="s">
        <v>918</v>
      </c>
      <c r="F153" s="189" t="s">
        <v>919</v>
      </c>
      <c r="G153" s="190" t="s">
        <v>897</v>
      </c>
      <c r="H153" s="242">
        <v>3.5</v>
      </c>
      <c r="I153" s="192">
        <v>40</v>
      </c>
      <c r="J153" s="193">
        <f t="shared" si="10"/>
        <v>140</v>
      </c>
      <c r="K153" s="194"/>
      <c r="L153" s="39"/>
      <c r="M153" s="195" t="s">
        <v>1</v>
      </c>
      <c r="N153" s="196" t="s">
        <v>42</v>
      </c>
      <c r="O153" s="71"/>
      <c r="P153" s="197">
        <f t="shared" si="11"/>
        <v>0</v>
      </c>
      <c r="Q153" s="197">
        <v>0</v>
      </c>
      <c r="R153" s="197">
        <f t="shared" si="12"/>
        <v>0</v>
      </c>
      <c r="S153" s="197">
        <v>0</v>
      </c>
      <c r="T153" s="198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230</v>
      </c>
      <c r="AT153" s="199" t="s">
        <v>149</v>
      </c>
      <c r="AU153" s="199" t="s">
        <v>154</v>
      </c>
      <c r="AY153" s="17" t="s">
        <v>146</v>
      </c>
      <c r="BE153" s="200">
        <f t="shared" si="14"/>
        <v>0</v>
      </c>
      <c r="BF153" s="200">
        <f t="shared" si="15"/>
        <v>140</v>
      </c>
      <c r="BG153" s="200">
        <f t="shared" si="16"/>
        <v>0</v>
      </c>
      <c r="BH153" s="200">
        <f t="shared" si="17"/>
        <v>0</v>
      </c>
      <c r="BI153" s="200">
        <f t="shared" si="18"/>
        <v>0</v>
      </c>
      <c r="BJ153" s="17" t="s">
        <v>154</v>
      </c>
      <c r="BK153" s="200">
        <f t="shared" si="19"/>
        <v>140</v>
      </c>
      <c r="BL153" s="17" t="s">
        <v>230</v>
      </c>
      <c r="BM153" s="199" t="s">
        <v>920</v>
      </c>
    </row>
    <row r="154" spans="1:65" s="2" customFormat="1" ht="16.5" customHeight="1">
      <c r="A154" s="34"/>
      <c r="B154" s="35"/>
      <c r="C154" s="187" t="s">
        <v>302</v>
      </c>
      <c r="D154" s="187" t="s">
        <v>149</v>
      </c>
      <c r="E154" s="188" t="s">
        <v>921</v>
      </c>
      <c r="F154" s="189" t="s">
        <v>922</v>
      </c>
      <c r="G154" s="190" t="s">
        <v>897</v>
      </c>
      <c r="H154" s="242">
        <v>3.5</v>
      </c>
      <c r="I154" s="192">
        <v>40</v>
      </c>
      <c r="J154" s="193">
        <f t="shared" si="10"/>
        <v>140</v>
      </c>
      <c r="K154" s="194"/>
      <c r="L154" s="39"/>
      <c r="M154" s="195" t="s">
        <v>1</v>
      </c>
      <c r="N154" s="196" t="s">
        <v>42</v>
      </c>
      <c r="O154" s="71"/>
      <c r="P154" s="197">
        <f t="shared" si="11"/>
        <v>0</v>
      </c>
      <c r="Q154" s="197">
        <v>0</v>
      </c>
      <c r="R154" s="197">
        <f t="shared" si="12"/>
        <v>0</v>
      </c>
      <c r="S154" s="197">
        <v>0</v>
      </c>
      <c r="T154" s="198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230</v>
      </c>
      <c r="AT154" s="199" t="s">
        <v>149</v>
      </c>
      <c r="AU154" s="199" t="s">
        <v>154</v>
      </c>
      <c r="AY154" s="17" t="s">
        <v>146</v>
      </c>
      <c r="BE154" s="200">
        <f t="shared" si="14"/>
        <v>0</v>
      </c>
      <c r="BF154" s="200">
        <f t="shared" si="15"/>
        <v>140</v>
      </c>
      <c r="BG154" s="200">
        <f t="shared" si="16"/>
        <v>0</v>
      </c>
      <c r="BH154" s="200">
        <f t="shared" si="17"/>
        <v>0</v>
      </c>
      <c r="BI154" s="200">
        <f t="shared" si="18"/>
        <v>0</v>
      </c>
      <c r="BJ154" s="17" t="s">
        <v>154</v>
      </c>
      <c r="BK154" s="200">
        <f t="shared" si="19"/>
        <v>140</v>
      </c>
      <c r="BL154" s="17" t="s">
        <v>230</v>
      </c>
      <c r="BM154" s="199" t="s">
        <v>923</v>
      </c>
    </row>
    <row r="155" spans="2:63" s="12" customFormat="1" ht="25.9" customHeight="1">
      <c r="B155" s="171"/>
      <c r="C155" s="172"/>
      <c r="D155" s="173" t="s">
        <v>75</v>
      </c>
      <c r="E155" s="174" t="s">
        <v>813</v>
      </c>
      <c r="F155" s="174" t="s">
        <v>814</v>
      </c>
      <c r="G155" s="172"/>
      <c r="H155" s="172"/>
      <c r="I155" s="262"/>
      <c r="J155" s="176">
        <f>BK155</f>
        <v>10800</v>
      </c>
      <c r="K155" s="172"/>
      <c r="L155" s="177"/>
      <c r="M155" s="178"/>
      <c r="N155" s="179"/>
      <c r="O155" s="179"/>
      <c r="P155" s="180">
        <f>SUM(P156:P159)</f>
        <v>0</v>
      </c>
      <c r="Q155" s="179"/>
      <c r="R155" s="180">
        <f>SUM(R156:R159)</f>
        <v>0</v>
      </c>
      <c r="S155" s="179"/>
      <c r="T155" s="181">
        <f>SUM(T156:T159)</f>
        <v>0</v>
      </c>
      <c r="AR155" s="182" t="s">
        <v>153</v>
      </c>
      <c r="AT155" s="183" t="s">
        <v>75</v>
      </c>
      <c r="AU155" s="183" t="s">
        <v>76</v>
      </c>
      <c r="AY155" s="182" t="s">
        <v>146</v>
      </c>
      <c r="BK155" s="184">
        <f>SUM(BK156:BK159)</f>
        <v>10800</v>
      </c>
    </row>
    <row r="156" spans="1:65" s="2" customFormat="1" ht="16.5" customHeight="1">
      <c r="A156" s="34"/>
      <c r="B156" s="35"/>
      <c r="C156" s="187" t="s">
        <v>307</v>
      </c>
      <c r="D156" s="187" t="s">
        <v>149</v>
      </c>
      <c r="E156" s="188" t="s">
        <v>924</v>
      </c>
      <c r="F156" s="189" t="s">
        <v>925</v>
      </c>
      <c r="G156" s="190" t="s">
        <v>818</v>
      </c>
      <c r="H156" s="191">
        <v>24</v>
      </c>
      <c r="I156" s="192">
        <v>250</v>
      </c>
      <c r="J156" s="193">
        <f>ROUND(I156*H156,1)</f>
        <v>6000</v>
      </c>
      <c r="K156" s="194"/>
      <c r="L156" s="39"/>
      <c r="M156" s="195" t="s">
        <v>1</v>
      </c>
      <c r="N156" s="196" t="s">
        <v>42</v>
      </c>
      <c r="O156" s="71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819</v>
      </c>
      <c r="AT156" s="199" t="s">
        <v>149</v>
      </c>
      <c r="AU156" s="199" t="s">
        <v>84</v>
      </c>
      <c r="AY156" s="17" t="s">
        <v>146</v>
      </c>
      <c r="BE156" s="200">
        <f>IF(N156="základní",J156,0)</f>
        <v>0</v>
      </c>
      <c r="BF156" s="200">
        <f>IF(N156="snížená",J156,0)</f>
        <v>6000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154</v>
      </c>
      <c r="BK156" s="200">
        <f>ROUND(I156*H156,1)</f>
        <v>6000</v>
      </c>
      <c r="BL156" s="17" t="s">
        <v>819</v>
      </c>
      <c r="BM156" s="199" t="s">
        <v>926</v>
      </c>
    </row>
    <row r="157" spans="2:51" s="13" customFormat="1" ht="12">
      <c r="B157" s="201"/>
      <c r="C157" s="202"/>
      <c r="D157" s="203" t="s">
        <v>156</v>
      </c>
      <c r="E157" s="204" t="s">
        <v>1</v>
      </c>
      <c r="F157" s="205" t="s">
        <v>927</v>
      </c>
      <c r="G157" s="202"/>
      <c r="H157" s="206">
        <v>24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156</v>
      </c>
      <c r="AU157" s="212" t="s">
        <v>84</v>
      </c>
      <c r="AV157" s="13" t="s">
        <v>154</v>
      </c>
      <c r="AW157" s="13" t="s">
        <v>32</v>
      </c>
      <c r="AX157" s="13" t="s">
        <v>84</v>
      </c>
      <c r="AY157" s="212" t="s">
        <v>146</v>
      </c>
    </row>
    <row r="158" spans="1:65" s="2" customFormat="1" ht="16.5" customHeight="1">
      <c r="A158" s="34"/>
      <c r="B158" s="35"/>
      <c r="C158" s="187" t="s">
        <v>311</v>
      </c>
      <c r="D158" s="187" t="s">
        <v>149</v>
      </c>
      <c r="E158" s="188" t="s">
        <v>928</v>
      </c>
      <c r="F158" s="189" t="s">
        <v>929</v>
      </c>
      <c r="G158" s="190" t="s">
        <v>818</v>
      </c>
      <c r="H158" s="191">
        <v>16</v>
      </c>
      <c r="I158" s="192">
        <v>300</v>
      </c>
      <c r="J158" s="193">
        <f>ROUND(I158*H158,1)</f>
        <v>4800</v>
      </c>
      <c r="K158" s="194"/>
      <c r="L158" s="39"/>
      <c r="M158" s="195" t="s">
        <v>1</v>
      </c>
      <c r="N158" s="196" t="s">
        <v>42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819</v>
      </c>
      <c r="AT158" s="199" t="s">
        <v>149</v>
      </c>
      <c r="AU158" s="199" t="s">
        <v>84</v>
      </c>
      <c r="AY158" s="17" t="s">
        <v>146</v>
      </c>
      <c r="BE158" s="200">
        <f>IF(N158="základní",J158,0)</f>
        <v>0</v>
      </c>
      <c r="BF158" s="200">
        <f>IF(N158="snížená",J158,0)</f>
        <v>4800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154</v>
      </c>
      <c r="BK158" s="200">
        <f>ROUND(I158*H158,1)</f>
        <v>4800</v>
      </c>
      <c r="BL158" s="17" t="s">
        <v>819</v>
      </c>
      <c r="BM158" s="199" t="s">
        <v>930</v>
      </c>
    </row>
    <row r="159" spans="2:51" s="13" customFormat="1" ht="12">
      <c r="B159" s="201"/>
      <c r="C159" s="202"/>
      <c r="D159" s="203" t="s">
        <v>156</v>
      </c>
      <c r="E159" s="204" t="s">
        <v>1</v>
      </c>
      <c r="F159" s="205" t="s">
        <v>931</v>
      </c>
      <c r="G159" s="202"/>
      <c r="H159" s="206">
        <v>16</v>
      </c>
      <c r="I159" s="207"/>
      <c r="J159" s="202"/>
      <c r="K159" s="202"/>
      <c r="L159" s="208"/>
      <c r="M159" s="239"/>
      <c r="N159" s="240"/>
      <c r="O159" s="240"/>
      <c r="P159" s="240"/>
      <c r="Q159" s="240"/>
      <c r="R159" s="240"/>
      <c r="S159" s="240"/>
      <c r="T159" s="241"/>
      <c r="AT159" s="212" t="s">
        <v>156</v>
      </c>
      <c r="AU159" s="212" t="s">
        <v>84</v>
      </c>
      <c r="AV159" s="13" t="s">
        <v>154</v>
      </c>
      <c r="AW159" s="13" t="s">
        <v>32</v>
      </c>
      <c r="AX159" s="13" t="s">
        <v>84</v>
      </c>
      <c r="AY159" s="212" t="s">
        <v>146</v>
      </c>
    </row>
    <row r="160" spans="1:31" s="2" customFormat="1" ht="6.95" customHeight="1">
      <c r="A160" s="34"/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39"/>
      <c r="M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</sheetData>
  <sheetProtection algorithmName="SHA-512" hashValue="YU73gRJt47fIpLoOKMet5xdCsgikF+42CepYjgsDrOfVRVMfQiDiefiOM/z9tyW0vfaQSGhdHJevPwujwHsHWw==" saltValue="o6J+l8LkqeUgYMXHfwUaA7euIuo8ww2BXgQZvceJsn8+O18PVTePuRYXRXF7ut+j/6Nbv7p46VYq/b/qPoYpdA==" spinCount="100000" sheet="1" objects="1" scenarios="1" formatColumns="0" formatRows="0" autoFilter="0"/>
  <autoFilter ref="C119:K15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6"/>
  <sheetViews>
    <sheetView showGridLines="0" workbookViewId="0" topLeftCell="A107">
      <selection activeCell="W124" sqref="W12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7" t="s">
        <v>91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104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8" t="str">
        <f>'Rekapitulace stavby'!K6</f>
        <v>Rekonstrukce bytové jednotky 680/1 na adrese ul. Zieglerova, č.p.680/2, 500 03 Hradec Králové</v>
      </c>
      <c r="F7" s="309"/>
      <c r="G7" s="309"/>
      <c r="H7" s="309"/>
      <c r="L7" s="20"/>
    </row>
    <row r="8" spans="1:31" s="2" customFormat="1" ht="12" customHeight="1">
      <c r="A8" s="34"/>
      <c r="B8" s="39"/>
      <c r="C8" s="34"/>
      <c r="D8" s="112" t="s">
        <v>105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0" t="s">
        <v>932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44321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4" t="s">
        <v>1</v>
      </c>
      <c r="F27" s="314"/>
      <c r="G27" s="314"/>
      <c r="H27" s="31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ROUND(J118,1)</f>
        <v>3382.5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ROUND((SUM(BE118:BE125)),1)</f>
        <v>0</v>
      </c>
      <c r="G33" s="34"/>
      <c r="H33" s="34"/>
      <c r="I33" s="124">
        <v>0.21</v>
      </c>
      <c r="J33" s="123">
        <f>ROUND(((SUM(BE118:BE125))*I33),1)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ROUND((SUM(BF118:BF125)),1)</f>
        <v>3382.5</v>
      </c>
      <c r="G34" s="34"/>
      <c r="H34" s="34"/>
      <c r="I34" s="124">
        <v>0.15</v>
      </c>
      <c r="J34" s="123">
        <f>ROUND(((SUM(BF118:BF125))*I34),1)</f>
        <v>507.4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ROUND((SUM(BG118:BG125)),1)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ROUND((SUM(BH118:BH125)),1)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ROUND((SUM(BI118:BI125)),1)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3889.9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6" t="str">
        <f>E7</f>
        <v>Rekonstrukce bytové jednotky 680/1 na adrese ul. Zieglerova, č.p.680/2, 500 03 Hradec Králové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7" t="str">
        <f>E9</f>
        <v>Plyn - Plynoinstalace</v>
      </c>
      <c r="F87" s="305"/>
      <c r="G87" s="305"/>
      <c r="H87" s="30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parcele st.č. 232/3, k.ú. Hradec Králové</v>
      </c>
      <c r="G89" s="36"/>
      <c r="H89" s="36"/>
      <c r="I89" s="29" t="s">
        <v>22</v>
      </c>
      <c r="J89" s="66">
        <f>IF(J12="","",J12)</f>
        <v>44321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Univerzita Hradec Králové, Rokitanského 82, HK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108</v>
      </c>
      <c r="D94" s="144"/>
      <c r="E94" s="144"/>
      <c r="F94" s="144"/>
      <c r="G94" s="144"/>
      <c r="H94" s="144"/>
      <c r="I94" s="144"/>
      <c r="J94" s="145" t="s">
        <v>109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110</v>
      </c>
      <c r="D96" s="36"/>
      <c r="E96" s="36"/>
      <c r="F96" s="36"/>
      <c r="G96" s="36"/>
      <c r="H96" s="36"/>
      <c r="I96" s="36"/>
      <c r="J96" s="84">
        <f>J118</f>
        <v>3382.5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111</v>
      </c>
    </row>
    <row r="97" spans="2:12" s="9" customFormat="1" ht="24.95" customHeight="1">
      <c r="B97" s="147"/>
      <c r="C97" s="148"/>
      <c r="D97" s="149" t="s">
        <v>119</v>
      </c>
      <c r="E97" s="150"/>
      <c r="F97" s="150"/>
      <c r="G97" s="150"/>
      <c r="H97" s="150"/>
      <c r="I97" s="150"/>
      <c r="J97" s="151">
        <f>J119</f>
        <v>3382.5</v>
      </c>
      <c r="K97" s="148"/>
      <c r="L97" s="152"/>
    </row>
    <row r="98" spans="2:12" s="10" customFormat="1" ht="19.9" customHeight="1">
      <c r="B98" s="153"/>
      <c r="C98" s="154"/>
      <c r="D98" s="155" t="s">
        <v>933</v>
      </c>
      <c r="E98" s="156"/>
      <c r="F98" s="156"/>
      <c r="G98" s="156"/>
      <c r="H98" s="156"/>
      <c r="I98" s="156"/>
      <c r="J98" s="157">
        <f>J120</f>
        <v>3382.5</v>
      </c>
      <c r="K98" s="154"/>
      <c r="L98" s="158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131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06" t="str">
        <f>E7</f>
        <v>Rekonstrukce bytové jednotky 680/1 na adrese ul. Zieglerova, č.p.680/2, 500 03 Hradec Králové</v>
      </c>
      <c r="F108" s="307"/>
      <c r="G108" s="307"/>
      <c r="H108" s="307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105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87" t="str">
        <f>E9</f>
        <v>Plyn - Plynoinstalace</v>
      </c>
      <c r="F110" s="305"/>
      <c r="G110" s="305"/>
      <c r="H110" s="305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>na parcele st.č. 232/3, k.ú. Hradec Králové</v>
      </c>
      <c r="G112" s="36"/>
      <c r="H112" s="36"/>
      <c r="I112" s="29" t="s">
        <v>22</v>
      </c>
      <c r="J112" s="66">
        <f>IF(J12="","",J12)</f>
        <v>44321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23</v>
      </c>
      <c r="D114" s="36"/>
      <c r="E114" s="36"/>
      <c r="F114" s="27" t="str">
        <f>E15</f>
        <v>Univerzita Hradec Králové, Rokitanského 82, HK</v>
      </c>
      <c r="G114" s="36"/>
      <c r="H114" s="36"/>
      <c r="I114" s="29" t="s">
        <v>30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28</v>
      </c>
      <c r="D115" s="36"/>
      <c r="E115" s="36"/>
      <c r="F115" s="27" t="str">
        <f>IF(E18="","",E18)</f>
        <v>Vyplň údaj</v>
      </c>
      <c r="G115" s="36"/>
      <c r="H115" s="36"/>
      <c r="I115" s="29" t="s">
        <v>33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59"/>
      <c r="B117" s="160"/>
      <c r="C117" s="161" t="s">
        <v>132</v>
      </c>
      <c r="D117" s="162" t="s">
        <v>61</v>
      </c>
      <c r="E117" s="162" t="s">
        <v>57</v>
      </c>
      <c r="F117" s="162" t="s">
        <v>58</v>
      </c>
      <c r="G117" s="162" t="s">
        <v>133</v>
      </c>
      <c r="H117" s="162" t="s">
        <v>134</v>
      </c>
      <c r="I117" s="162" t="s">
        <v>135</v>
      </c>
      <c r="J117" s="163" t="s">
        <v>109</v>
      </c>
      <c r="K117" s="164" t="s">
        <v>136</v>
      </c>
      <c r="L117" s="165"/>
      <c r="M117" s="75" t="s">
        <v>1</v>
      </c>
      <c r="N117" s="76" t="s">
        <v>40</v>
      </c>
      <c r="O117" s="76" t="s">
        <v>137</v>
      </c>
      <c r="P117" s="76" t="s">
        <v>138</v>
      </c>
      <c r="Q117" s="76" t="s">
        <v>139</v>
      </c>
      <c r="R117" s="76" t="s">
        <v>140</v>
      </c>
      <c r="S117" s="76" t="s">
        <v>141</v>
      </c>
      <c r="T117" s="77" t="s">
        <v>142</v>
      </c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63" s="2" customFormat="1" ht="22.9" customHeight="1">
      <c r="A118" s="34"/>
      <c r="B118" s="35"/>
      <c r="C118" s="82" t="s">
        <v>143</v>
      </c>
      <c r="D118" s="36"/>
      <c r="E118" s="36"/>
      <c r="F118" s="36"/>
      <c r="G118" s="36"/>
      <c r="H118" s="36"/>
      <c r="I118" s="36"/>
      <c r="J118" s="166">
        <f>BK118</f>
        <v>3382.5</v>
      </c>
      <c r="K118" s="36"/>
      <c r="L118" s="39"/>
      <c r="M118" s="78"/>
      <c r="N118" s="167"/>
      <c r="O118" s="79"/>
      <c r="P118" s="168">
        <f>P119</f>
        <v>0</v>
      </c>
      <c r="Q118" s="79"/>
      <c r="R118" s="168">
        <f>R119</f>
        <v>0.00266</v>
      </c>
      <c r="S118" s="79"/>
      <c r="T118" s="169">
        <f>T119</f>
        <v>0.025400000000000002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75</v>
      </c>
      <c r="AU118" s="17" t="s">
        <v>111</v>
      </c>
      <c r="BK118" s="170">
        <f>BK119</f>
        <v>3382.5</v>
      </c>
    </row>
    <row r="119" spans="2:63" s="12" customFormat="1" ht="25.9" customHeight="1">
      <c r="B119" s="171"/>
      <c r="C119" s="172"/>
      <c r="D119" s="173" t="s">
        <v>75</v>
      </c>
      <c r="E119" s="174" t="s">
        <v>362</v>
      </c>
      <c r="F119" s="174" t="s">
        <v>363</v>
      </c>
      <c r="G119" s="172"/>
      <c r="H119" s="172"/>
      <c r="I119" s="175"/>
      <c r="J119" s="176">
        <f>BK119</f>
        <v>3382.5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0.00266</v>
      </c>
      <c r="S119" s="179"/>
      <c r="T119" s="181">
        <f>T120</f>
        <v>0.025400000000000002</v>
      </c>
      <c r="AR119" s="182" t="s">
        <v>154</v>
      </c>
      <c r="AT119" s="183" t="s">
        <v>75</v>
      </c>
      <c r="AU119" s="183" t="s">
        <v>76</v>
      </c>
      <c r="AY119" s="182" t="s">
        <v>146</v>
      </c>
      <c r="BK119" s="184">
        <f>BK120</f>
        <v>3382.5</v>
      </c>
    </row>
    <row r="120" spans="2:63" s="12" customFormat="1" ht="22.9" customHeight="1">
      <c r="B120" s="171"/>
      <c r="C120" s="172"/>
      <c r="D120" s="173" t="s">
        <v>75</v>
      </c>
      <c r="E120" s="185" t="s">
        <v>934</v>
      </c>
      <c r="F120" s="185" t="s">
        <v>935</v>
      </c>
      <c r="G120" s="172"/>
      <c r="H120" s="172"/>
      <c r="I120" s="175"/>
      <c r="J120" s="186">
        <f>BK120</f>
        <v>3382.5</v>
      </c>
      <c r="K120" s="172"/>
      <c r="L120" s="177"/>
      <c r="M120" s="178"/>
      <c r="N120" s="179"/>
      <c r="O120" s="179"/>
      <c r="P120" s="180">
        <f>SUM(P121:P125)</f>
        <v>0</v>
      </c>
      <c r="Q120" s="179"/>
      <c r="R120" s="180">
        <f>SUM(R121:R125)</f>
        <v>0.00266</v>
      </c>
      <c r="S120" s="179"/>
      <c r="T120" s="181">
        <f>SUM(T121:T125)</f>
        <v>0.025400000000000002</v>
      </c>
      <c r="AR120" s="182" t="s">
        <v>154</v>
      </c>
      <c r="AT120" s="183" t="s">
        <v>75</v>
      </c>
      <c r="AU120" s="183" t="s">
        <v>84</v>
      </c>
      <c r="AY120" s="182" t="s">
        <v>146</v>
      </c>
      <c r="BK120" s="184">
        <f>SUM(BK121:BK125)</f>
        <v>3382.5</v>
      </c>
    </row>
    <row r="121" spans="1:65" s="2" customFormat="1" ht="16.5" customHeight="1">
      <c r="A121" s="34"/>
      <c r="B121" s="35"/>
      <c r="C121" s="187" t="s">
        <v>84</v>
      </c>
      <c r="D121" s="187" t="s">
        <v>149</v>
      </c>
      <c r="E121" s="188" t="s">
        <v>936</v>
      </c>
      <c r="F121" s="189" t="s">
        <v>937</v>
      </c>
      <c r="G121" s="190" t="s">
        <v>160</v>
      </c>
      <c r="H121" s="191">
        <v>10</v>
      </c>
      <c r="I121" s="192">
        <v>80</v>
      </c>
      <c r="J121" s="193">
        <f>ROUND(I121*H121,1)</f>
        <v>800</v>
      </c>
      <c r="K121" s="194"/>
      <c r="L121" s="39"/>
      <c r="M121" s="195" t="s">
        <v>1</v>
      </c>
      <c r="N121" s="196" t="s">
        <v>42</v>
      </c>
      <c r="O121" s="71"/>
      <c r="P121" s="197">
        <f>O121*H121</f>
        <v>0</v>
      </c>
      <c r="Q121" s="197">
        <v>0.00024</v>
      </c>
      <c r="R121" s="197">
        <f>Q121*H121</f>
        <v>0.0024000000000000002</v>
      </c>
      <c r="S121" s="197">
        <v>0.00254</v>
      </c>
      <c r="T121" s="198">
        <f>S121*H121</f>
        <v>0.025400000000000002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230</v>
      </c>
      <c r="AT121" s="199" t="s">
        <v>149</v>
      </c>
      <c r="AU121" s="199" t="s">
        <v>154</v>
      </c>
      <c r="AY121" s="17" t="s">
        <v>146</v>
      </c>
      <c r="BE121" s="200">
        <f>IF(N121="základní",J121,0)</f>
        <v>0</v>
      </c>
      <c r="BF121" s="200">
        <f>IF(N121="snížená",J121,0)</f>
        <v>800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154</v>
      </c>
      <c r="BK121" s="200">
        <f>ROUND(I121*H121,1)</f>
        <v>800</v>
      </c>
      <c r="BL121" s="17" t="s">
        <v>230</v>
      </c>
      <c r="BM121" s="199" t="s">
        <v>938</v>
      </c>
    </row>
    <row r="122" spans="1:47" s="2" customFormat="1" ht="29.25">
      <c r="A122" s="34"/>
      <c r="B122" s="35"/>
      <c r="C122" s="36"/>
      <c r="D122" s="203" t="s">
        <v>162</v>
      </c>
      <c r="E122" s="36"/>
      <c r="F122" s="213" t="s">
        <v>939</v>
      </c>
      <c r="G122" s="36"/>
      <c r="H122" s="36"/>
      <c r="I122" s="261"/>
      <c r="J122" s="36"/>
      <c r="K122" s="36"/>
      <c r="L122" s="39"/>
      <c r="M122" s="215"/>
      <c r="N122" s="216"/>
      <c r="O122" s="71"/>
      <c r="P122" s="71"/>
      <c r="Q122" s="71"/>
      <c r="R122" s="71"/>
      <c r="S122" s="71"/>
      <c r="T122" s="72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162</v>
      </c>
      <c r="AU122" s="17" t="s">
        <v>154</v>
      </c>
    </row>
    <row r="123" spans="1:65" s="2" customFormat="1" ht="16.5" customHeight="1">
      <c r="A123" s="34"/>
      <c r="B123" s="35"/>
      <c r="C123" s="187" t="s">
        <v>154</v>
      </c>
      <c r="D123" s="187" t="s">
        <v>149</v>
      </c>
      <c r="E123" s="188" t="s">
        <v>940</v>
      </c>
      <c r="F123" s="189" t="s">
        <v>941</v>
      </c>
      <c r="G123" s="190" t="s">
        <v>333</v>
      </c>
      <c r="H123" s="191">
        <v>0.025</v>
      </c>
      <c r="I123" s="192">
        <v>3300</v>
      </c>
      <c r="J123" s="193">
        <f>ROUND(I123*H123,1)</f>
        <v>82.5</v>
      </c>
      <c r="K123" s="194"/>
      <c r="L123" s="39"/>
      <c r="M123" s="195" t="s">
        <v>1</v>
      </c>
      <c r="N123" s="196" t="s">
        <v>42</v>
      </c>
      <c r="O123" s="71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230</v>
      </c>
      <c r="AT123" s="199" t="s">
        <v>149</v>
      </c>
      <c r="AU123" s="199" t="s">
        <v>154</v>
      </c>
      <c r="AY123" s="17" t="s">
        <v>146</v>
      </c>
      <c r="BE123" s="200">
        <f>IF(N123="základní",J123,0)</f>
        <v>0</v>
      </c>
      <c r="BF123" s="200">
        <f>IF(N123="snížená",J123,0)</f>
        <v>82.5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154</v>
      </c>
      <c r="BK123" s="200">
        <f>ROUND(I123*H123,1)</f>
        <v>82.5</v>
      </c>
      <c r="BL123" s="17" t="s">
        <v>230</v>
      </c>
      <c r="BM123" s="199" t="s">
        <v>942</v>
      </c>
    </row>
    <row r="124" spans="1:65" s="2" customFormat="1" ht="16.5" customHeight="1">
      <c r="A124" s="34"/>
      <c r="B124" s="35"/>
      <c r="C124" s="187" t="s">
        <v>147</v>
      </c>
      <c r="D124" s="187" t="s">
        <v>149</v>
      </c>
      <c r="E124" s="188" t="s">
        <v>943</v>
      </c>
      <c r="F124" s="189" t="s">
        <v>944</v>
      </c>
      <c r="G124" s="190" t="s">
        <v>945</v>
      </c>
      <c r="H124" s="191">
        <v>1</v>
      </c>
      <c r="I124" s="192">
        <v>2500</v>
      </c>
      <c r="J124" s="193">
        <f>ROUND(I124*H124,1)</f>
        <v>2500</v>
      </c>
      <c r="K124" s="194"/>
      <c r="L124" s="39"/>
      <c r="M124" s="195" t="s">
        <v>1</v>
      </c>
      <c r="N124" s="196" t="s">
        <v>42</v>
      </c>
      <c r="O124" s="71"/>
      <c r="P124" s="197">
        <f>O124*H124</f>
        <v>0</v>
      </c>
      <c r="Q124" s="197">
        <v>0.00026</v>
      </c>
      <c r="R124" s="197">
        <f>Q124*H124</f>
        <v>0.00026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230</v>
      </c>
      <c r="AT124" s="199" t="s">
        <v>149</v>
      </c>
      <c r="AU124" s="199" t="s">
        <v>154</v>
      </c>
      <c r="AY124" s="17" t="s">
        <v>146</v>
      </c>
      <c r="BE124" s="200">
        <f>IF(N124="základní",J124,0)</f>
        <v>0</v>
      </c>
      <c r="BF124" s="200">
        <f>IF(N124="snížená",J124,0)</f>
        <v>2500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154</v>
      </c>
      <c r="BK124" s="200">
        <f>ROUND(I124*H124,1)</f>
        <v>2500</v>
      </c>
      <c r="BL124" s="17" t="s">
        <v>230</v>
      </c>
      <c r="BM124" s="199" t="s">
        <v>946</v>
      </c>
    </row>
    <row r="125" spans="1:47" s="2" customFormat="1" ht="19.5">
      <c r="A125" s="34"/>
      <c r="B125" s="35"/>
      <c r="C125" s="36"/>
      <c r="D125" s="203" t="s">
        <v>162</v>
      </c>
      <c r="E125" s="36"/>
      <c r="F125" s="213" t="s">
        <v>947</v>
      </c>
      <c r="G125" s="36"/>
      <c r="H125" s="36"/>
      <c r="I125" s="214"/>
      <c r="J125" s="36"/>
      <c r="K125" s="36"/>
      <c r="L125" s="39"/>
      <c r="M125" s="243"/>
      <c r="N125" s="244"/>
      <c r="O125" s="245"/>
      <c r="P125" s="245"/>
      <c r="Q125" s="245"/>
      <c r="R125" s="245"/>
      <c r="S125" s="245"/>
      <c r="T125" s="24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162</v>
      </c>
      <c r="AU125" s="17" t="s">
        <v>154</v>
      </c>
    </row>
    <row r="126" spans="1:31" s="2" customFormat="1" ht="6.95" customHeight="1">
      <c r="A126" s="34"/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39"/>
      <c r="M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</sheetData>
  <sheetProtection algorithmName="SHA-512" hashValue="YXsSaMC5sf8P/BMAlVwoFfbmuqCuP3no4S5kSuqB7AvLndyz3OBjJkmnFpIB9AnYPQlgtgXUSyCyGtHoykdGQg==" saltValue="UofczggcRyLNDGRGUPUZoD+Mv9+7/xVaDmzZq1EOmQ8gcRM/qU1RI4djEKkV+RvjH9a41hHf2hwJtD7zMdlReA==" spinCount="100000" sheet="1" objects="1" scenarios="1" formatColumns="0" formatRows="0" autoFilter="0"/>
  <autoFilter ref="C117:K12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3"/>
  <sheetViews>
    <sheetView showGridLines="0" workbookViewId="0" topLeftCell="A141">
      <selection activeCell="W129" sqref="W12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7" t="s">
        <v>94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104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8" t="str">
        <f>'Rekapitulace stavby'!K6</f>
        <v>Rekonstrukce bytové jednotky 680/1 na adrese ul. Zieglerova, č.p.680/2, 500 03 Hradec Králové</v>
      </c>
      <c r="F7" s="309"/>
      <c r="G7" s="309"/>
      <c r="H7" s="309"/>
      <c r="L7" s="20"/>
    </row>
    <row r="8" spans="1:31" s="2" customFormat="1" ht="12" customHeight="1">
      <c r="A8" s="34"/>
      <c r="B8" s="39"/>
      <c r="C8" s="34"/>
      <c r="D8" s="112" t="s">
        <v>105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0" t="s">
        <v>948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44321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4" t="s">
        <v>1</v>
      </c>
      <c r="F27" s="314"/>
      <c r="G27" s="314"/>
      <c r="H27" s="31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ROUND(J122,1)</f>
        <v>113150.9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ROUND((SUM(BE122:BE182)),1)</f>
        <v>0</v>
      </c>
      <c r="G33" s="34"/>
      <c r="H33" s="34"/>
      <c r="I33" s="124">
        <v>0.21</v>
      </c>
      <c r="J33" s="123">
        <f>ROUND(((SUM(BE122:BE182))*I33),1)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ROUND((SUM(BF122:BF182)),1)</f>
        <v>113150.9</v>
      </c>
      <c r="G34" s="34"/>
      <c r="H34" s="34"/>
      <c r="I34" s="124">
        <v>0.15</v>
      </c>
      <c r="J34" s="123">
        <f>ROUND(((SUM(BF122:BF182))*I34),1)</f>
        <v>16972.6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ROUND((SUM(BG122:BG182)),1)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ROUND((SUM(BH122:BH182)),1)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ROUND((SUM(BI122:BI182)),1)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130123.5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6" t="str">
        <f>E7</f>
        <v>Rekonstrukce bytové jednotky 680/1 na adrese ul. Zieglerova, č.p.680/2, 500 03 Hradec Králové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7" t="str">
        <f>E9</f>
        <v>ÚT - Ústřední vytápění</v>
      </c>
      <c r="F87" s="305"/>
      <c r="G87" s="305"/>
      <c r="H87" s="30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parcele st.č. 232/3, k.ú. Hradec Králové</v>
      </c>
      <c r="G89" s="36"/>
      <c r="H89" s="36"/>
      <c r="I89" s="29" t="s">
        <v>22</v>
      </c>
      <c r="J89" s="66">
        <f>IF(J12="","",J12)</f>
        <v>44321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Univerzita Hradec Králové, Rokitanského 82, HK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108</v>
      </c>
      <c r="D94" s="144"/>
      <c r="E94" s="144"/>
      <c r="F94" s="144"/>
      <c r="G94" s="144"/>
      <c r="H94" s="144"/>
      <c r="I94" s="144"/>
      <c r="J94" s="145" t="s">
        <v>109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110</v>
      </c>
      <c r="D96" s="36"/>
      <c r="E96" s="36"/>
      <c r="F96" s="36"/>
      <c r="G96" s="36"/>
      <c r="H96" s="36"/>
      <c r="I96" s="36"/>
      <c r="J96" s="84">
        <f>J122</f>
        <v>113150.90000000001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111</v>
      </c>
    </row>
    <row r="97" spans="2:12" s="9" customFormat="1" ht="24.95" customHeight="1">
      <c r="B97" s="147"/>
      <c r="C97" s="148"/>
      <c r="D97" s="149" t="s">
        <v>119</v>
      </c>
      <c r="E97" s="150"/>
      <c r="F97" s="150"/>
      <c r="G97" s="150"/>
      <c r="H97" s="150"/>
      <c r="I97" s="150"/>
      <c r="J97" s="151">
        <f>J123</f>
        <v>98750.90000000001</v>
      </c>
      <c r="K97" s="148"/>
      <c r="L97" s="152"/>
    </row>
    <row r="98" spans="2:12" s="10" customFormat="1" ht="19.9" customHeight="1">
      <c r="B98" s="153"/>
      <c r="C98" s="154"/>
      <c r="D98" s="155" t="s">
        <v>949</v>
      </c>
      <c r="E98" s="156"/>
      <c r="F98" s="156"/>
      <c r="G98" s="156"/>
      <c r="H98" s="156"/>
      <c r="I98" s="156"/>
      <c r="J98" s="157">
        <f>J124</f>
        <v>4500</v>
      </c>
      <c r="K98" s="154"/>
      <c r="L98" s="158"/>
    </row>
    <row r="99" spans="2:12" s="10" customFormat="1" ht="19.9" customHeight="1">
      <c r="B99" s="153"/>
      <c r="C99" s="154"/>
      <c r="D99" s="155" t="s">
        <v>950</v>
      </c>
      <c r="E99" s="156"/>
      <c r="F99" s="156"/>
      <c r="G99" s="156"/>
      <c r="H99" s="156"/>
      <c r="I99" s="156"/>
      <c r="J99" s="157">
        <f>J128</f>
        <v>7917.1</v>
      </c>
      <c r="K99" s="154"/>
      <c r="L99" s="158"/>
    </row>
    <row r="100" spans="2:12" s="10" customFormat="1" ht="19.9" customHeight="1">
      <c r="B100" s="153"/>
      <c r="C100" s="154"/>
      <c r="D100" s="155" t="s">
        <v>951</v>
      </c>
      <c r="E100" s="156"/>
      <c r="F100" s="156"/>
      <c r="G100" s="156"/>
      <c r="H100" s="156"/>
      <c r="I100" s="156"/>
      <c r="J100" s="157">
        <f>J138</f>
        <v>3936</v>
      </c>
      <c r="K100" s="154"/>
      <c r="L100" s="158"/>
    </row>
    <row r="101" spans="2:12" s="10" customFormat="1" ht="19.9" customHeight="1">
      <c r="B101" s="153"/>
      <c r="C101" s="154"/>
      <c r="D101" s="155" t="s">
        <v>952</v>
      </c>
      <c r="E101" s="156"/>
      <c r="F101" s="156"/>
      <c r="G101" s="156"/>
      <c r="H101" s="156"/>
      <c r="I101" s="156"/>
      <c r="J101" s="157">
        <f>J147</f>
        <v>82397.8</v>
      </c>
      <c r="K101" s="154"/>
      <c r="L101" s="158"/>
    </row>
    <row r="102" spans="2:12" s="9" customFormat="1" ht="24.95" customHeight="1">
      <c r="B102" s="147"/>
      <c r="C102" s="148"/>
      <c r="D102" s="149" t="s">
        <v>130</v>
      </c>
      <c r="E102" s="150"/>
      <c r="F102" s="150"/>
      <c r="G102" s="150"/>
      <c r="H102" s="150"/>
      <c r="I102" s="150"/>
      <c r="J102" s="151">
        <f>J173</f>
        <v>14400</v>
      </c>
      <c r="K102" s="148"/>
      <c r="L102" s="152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131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6" t="str">
        <f>E7</f>
        <v>Rekonstrukce bytové jednotky 680/1 na adrese ul. Zieglerova, č.p.680/2, 500 03 Hradec Králové</v>
      </c>
      <c r="F112" s="307"/>
      <c r="G112" s="307"/>
      <c r="H112" s="307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105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87" t="str">
        <f>E9</f>
        <v>ÚT - Ústřední vytápění</v>
      </c>
      <c r="F114" s="305"/>
      <c r="G114" s="305"/>
      <c r="H114" s="305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na parcele st.č. 232/3, k.ú. Hradec Králové</v>
      </c>
      <c r="G116" s="36"/>
      <c r="H116" s="36"/>
      <c r="I116" s="29" t="s">
        <v>22</v>
      </c>
      <c r="J116" s="66">
        <f>IF(J12="","",J12)</f>
        <v>44321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23</v>
      </c>
      <c r="D118" s="36"/>
      <c r="E118" s="36"/>
      <c r="F118" s="27" t="str">
        <f>E15</f>
        <v>Univerzita Hradec Králové, Rokitanského 82, HK</v>
      </c>
      <c r="G118" s="36"/>
      <c r="H118" s="36"/>
      <c r="I118" s="29" t="s">
        <v>30</v>
      </c>
      <c r="J118" s="32" t="str">
        <f>E21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28</v>
      </c>
      <c r="D119" s="36"/>
      <c r="E119" s="36"/>
      <c r="F119" s="27" t="str">
        <f>IF(E18="","",E18)</f>
        <v>Vyplň údaj</v>
      </c>
      <c r="G119" s="36"/>
      <c r="H119" s="36"/>
      <c r="I119" s="29" t="s">
        <v>33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9"/>
      <c r="B121" s="160"/>
      <c r="C121" s="161" t="s">
        <v>132</v>
      </c>
      <c r="D121" s="162" t="s">
        <v>61</v>
      </c>
      <c r="E121" s="162" t="s">
        <v>57</v>
      </c>
      <c r="F121" s="162" t="s">
        <v>58</v>
      </c>
      <c r="G121" s="162" t="s">
        <v>133</v>
      </c>
      <c r="H121" s="162" t="s">
        <v>134</v>
      </c>
      <c r="I121" s="162" t="s">
        <v>135</v>
      </c>
      <c r="J121" s="163" t="s">
        <v>109</v>
      </c>
      <c r="K121" s="164" t="s">
        <v>136</v>
      </c>
      <c r="L121" s="165"/>
      <c r="M121" s="75" t="s">
        <v>1</v>
      </c>
      <c r="N121" s="76" t="s">
        <v>40</v>
      </c>
      <c r="O121" s="76" t="s">
        <v>137</v>
      </c>
      <c r="P121" s="76" t="s">
        <v>138</v>
      </c>
      <c r="Q121" s="76" t="s">
        <v>139</v>
      </c>
      <c r="R121" s="76" t="s">
        <v>140</v>
      </c>
      <c r="S121" s="76" t="s">
        <v>141</v>
      </c>
      <c r="T121" s="77" t="s">
        <v>142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3" s="2" customFormat="1" ht="22.9" customHeight="1">
      <c r="A122" s="34"/>
      <c r="B122" s="35"/>
      <c r="C122" s="82" t="s">
        <v>143</v>
      </c>
      <c r="D122" s="36"/>
      <c r="E122" s="36"/>
      <c r="F122" s="36"/>
      <c r="G122" s="36"/>
      <c r="H122" s="36"/>
      <c r="I122" s="36"/>
      <c r="J122" s="166">
        <f>BK122</f>
        <v>113150.90000000001</v>
      </c>
      <c r="K122" s="36"/>
      <c r="L122" s="39"/>
      <c r="M122" s="78"/>
      <c r="N122" s="167"/>
      <c r="O122" s="79"/>
      <c r="P122" s="168">
        <f>P123+P173</f>
        <v>0</v>
      </c>
      <c r="Q122" s="79"/>
      <c r="R122" s="168">
        <f>R123+R173</f>
        <v>0.17947500000000002</v>
      </c>
      <c r="S122" s="79"/>
      <c r="T122" s="169">
        <f>T123+T173</f>
        <v>0.13069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75</v>
      </c>
      <c r="AU122" s="17" t="s">
        <v>111</v>
      </c>
      <c r="BK122" s="170">
        <f>BK123+BK173</f>
        <v>113150.90000000001</v>
      </c>
    </row>
    <row r="123" spans="2:63" s="12" customFormat="1" ht="25.9" customHeight="1">
      <c r="B123" s="171"/>
      <c r="C123" s="172"/>
      <c r="D123" s="173" t="s">
        <v>75</v>
      </c>
      <c r="E123" s="174" t="s">
        <v>362</v>
      </c>
      <c r="F123" s="174" t="s">
        <v>363</v>
      </c>
      <c r="G123" s="172"/>
      <c r="H123" s="172"/>
      <c r="I123" s="175"/>
      <c r="J123" s="176">
        <f>BK123</f>
        <v>98750.90000000001</v>
      </c>
      <c r="K123" s="172"/>
      <c r="L123" s="177"/>
      <c r="M123" s="178"/>
      <c r="N123" s="179"/>
      <c r="O123" s="179"/>
      <c r="P123" s="180">
        <f>P124+P128+P138+P147</f>
        <v>0</v>
      </c>
      <c r="Q123" s="179"/>
      <c r="R123" s="180">
        <f>R124+R128+R138+R147</f>
        <v>0.17947500000000002</v>
      </c>
      <c r="S123" s="179"/>
      <c r="T123" s="181">
        <f>T124+T128+T138+T147</f>
        <v>0.13069</v>
      </c>
      <c r="AR123" s="182" t="s">
        <v>154</v>
      </c>
      <c r="AT123" s="183" t="s">
        <v>75</v>
      </c>
      <c r="AU123" s="183" t="s">
        <v>76</v>
      </c>
      <c r="AY123" s="182" t="s">
        <v>146</v>
      </c>
      <c r="BK123" s="184">
        <f>BK124+BK128+BK138+BK147</f>
        <v>98750.90000000001</v>
      </c>
    </row>
    <row r="124" spans="2:63" s="12" customFormat="1" ht="22.9" customHeight="1">
      <c r="B124" s="171"/>
      <c r="C124" s="172"/>
      <c r="D124" s="173" t="s">
        <v>75</v>
      </c>
      <c r="E124" s="185" t="s">
        <v>953</v>
      </c>
      <c r="F124" s="185" t="s">
        <v>954</v>
      </c>
      <c r="G124" s="172"/>
      <c r="H124" s="172"/>
      <c r="I124" s="175"/>
      <c r="J124" s="186">
        <f>BK124</f>
        <v>4500</v>
      </c>
      <c r="K124" s="172"/>
      <c r="L124" s="177"/>
      <c r="M124" s="178"/>
      <c r="N124" s="179"/>
      <c r="O124" s="179"/>
      <c r="P124" s="180">
        <f>SUM(P125:P127)</f>
        <v>0</v>
      </c>
      <c r="Q124" s="179"/>
      <c r="R124" s="180">
        <f>SUM(R125:R127)</f>
        <v>0.00045</v>
      </c>
      <c r="S124" s="179"/>
      <c r="T124" s="181">
        <f>SUM(T125:T127)</f>
        <v>0</v>
      </c>
      <c r="AR124" s="182" t="s">
        <v>154</v>
      </c>
      <c r="AT124" s="183" t="s">
        <v>75</v>
      </c>
      <c r="AU124" s="183" t="s">
        <v>84</v>
      </c>
      <c r="AY124" s="182" t="s">
        <v>146</v>
      </c>
      <c r="BK124" s="184">
        <f>SUM(BK125:BK127)</f>
        <v>4500</v>
      </c>
    </row>
    <row r="125" spans="1:65" s="2" customFormat="1" ht="21.75" customHeight="1">
      <c r="A125" s="34"/>
      <c r="B125" s="35"/>
      <c r="C125" s="187" t="s">
        <v>84</v>
      </c>
      <c r="D125" s="187" t="s">
        <v>149</v>
      </c>
      <c r="E125" s="188" t="s">
        <v>955</v>
      </c>
      <c r="F125" s="189" t="s">
        <v>956</v>
      </c>
      <c r="G125" s="190" t="s">
        <v>957</v>
      </c>
      <c r="H125" s="191">
        <v>1</v>
      </c>
      <c r="I125" s="192">
        <v>4500</v>
      </c>
      <c r="J125" s="193">
        <f>ROUND(I125*H125,1)</f>
        <v>4500</v>
      </c>
      <c r="K125" s="194"/>
      <c r="L125" s="39"/>
      <c r="M125" s="195" t="s">
        <v>1</v>
      </c>
      <c r="N125" s="196" t="s">
        <v>42</v>
      </c>
      <c r="O125" s="71"/>
      <c r="P125" s="197">
        <f>O125*H125</f>
        <v>0</v>
      </c>
      <c r="Q125" s="197">
        <v>0.00045</v>
      </c>
      <c r="R125" s="197">
        <f>Q125*H125</f>
        <v>0.00045</v>
      </c>
      <c r="S125" s="197">
        <v>0</v>
      </c>
      <c r="T125" s="19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230</v>
      </c>
      <c r="AT125" s="199" t="s">
        <v>149</v>
      </c>
      <c r="AU125" s="199" t="s">
        <v>154</v>
      </c>
      <c r="AY125" s="17" t="s">
        <v>146</v>
      </c>
      <c r="BE125" s="200">
        <f>IF(N125="základní",J125,0)</f>
        <v>0</v>
      </c>
      <c r="BF125" s="200">
        <f>IF(N125="snížená",J125,0)</f>
        <v>4500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154</v>
      </c>
      <c r="BK125" s="200">
        <f>ROUND(I125*H125,1)</f>
        <v>4500</v>
      </c>
      <c r="BL125" s="17" t="s">
        <v>230</v>
      </c>
      <c r="BM125" s="199" t="s">
        <v>958</v>
      </c>
    </row>
    <row r="126" spans="1:47" s="2" customFormat="1" ht="58.5">
      <c r="A126" s="34"/>
      <c r="B126" s="35"/>
      <c r="C126" s="36"/>
      <c r="D126" s="203" t="s">
        <v>162</v>
      </c>
      <c r="E126" s="36"/>
      <c r="F126" s="213" t="s">
        <v>959</v>
      </c>
      <c r="G126" s="36"/>
      <c r="H126" s="36"/>
      <c r="I126" s="261"/>
      <c r="J126" s="36"/>
      <c r="K126" s="36"/>
      <c r="L126" s="39"/>
      <c r="M126" s="215"/>
      <c r="N126" s="216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162</v>
      </c>
      <c r="AU126" s="17" t="s">
        <v>154</v>
      </c>
    </row>
    <row r="127" spans="2:51" s="13" customFormat="1" ht="12">
      <c r="B127" s="201"/>
      <c r="C127" s="202"/>
      <c r="D127" s="203" t="s">
        <v>156</v>
      </c>
      <c r="E127" s="204" t="s">
        <v>1</v>
      </c>
      <c r="F127" s="205" t="s">
        <v>960</v>
      </c>
      <c r="G127" s="202"/>
      <c r="H127" s="206">
        <v>1</v>
      </c>
      <c r="I127" s="207"/>
      <c r="J127" s="202"/>
      <c r="K127" s="202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156</v>
      </c>
      <c r="AU127" s="212" t="s">
        <v>154</v>
      </c>
      <c r="AV127" s="13" t="s">
        <v>154</v>
      </c>
      <c r="AW127" s="13" t="s">
        <v>32</v>
      </c>
      <c r="AX127" s="13" t="s">
        <v>84</v>
      </c>
      <c r="AY127" s="212" t="s">
        <v>146</v>
      </c>
    </row>
    <row r="128" spans="2:63" s="12" customFormat="1" ht="22.9" customHeight="1">
      <c r="B128" s="171"/>
      <c r="C128" s="172"/>
      <c r="D128" s="173" t="s">
        <v>75</v>
      </c>
      <c r="E128" s="185" t="s">
        <v>961</v>
      </c>
      <c r="F128" s="185" t="s">
        <v>962</v>
      </c>
      <c r="G128" s="172"/>
      <c r="H128" s="172"/>
      <c r="I128" s="262"/>
      <c r="J128" s="186">
        <f>BK128</f>
        <v>7917.1</v>
      </c>
      <c r="K128" s="172"/>
      <c r="L128" s="177"/>
      <c r="M128" s="178"/>
      <c r="N128" s="179"/>
      <c r="O128" s="179"/>
      <c r="P128" s="180">
        <f>SUM(P129:P137)</f>
        <v>0</v>
      </c>
      <c r="Q128" s="179"/>
      <c r="R128" s="180">
        <f>SUM(R129:R137)</f>
        <v>0.0151</v>
      </c>
      <c r="S128" s="179"/>
      <c r="T128" s="181">
        <f>SUM(T129:T137)</f>
        <v>0.0424</v>
      </c>
      <c r="AR128" s="182" t="s">
        <v>154</v>
      </c>
      <c r="AT128" s="183" t="s">
        <v>75</v>
      </c>
      <c r="AU128" s="183" t="s">
        <v>84</v>
      </c>
      <c r="AY128" s="182" t="s">
        <v>146</v>
      </c>
      <c r="BK128" s="184">
        <f>SUM(BK129:BK137)</f>
        <v>7917.1</v>
      </c>
    </row>
    <row r="129" spans="1:65" s="2" customFormat="1" ht="16.5" customHeight="1">
      <c r="A129" s="34"/>
      <c r="B129" s="35"/>
      <c r="C129" s="187" t="s">
        <v>154</v>
      </c>
      <c r="D129" s="187" t="s">
        <v>149</v>
      </c>
      <c r="E129" s="188" t="s">
        <v>963</v>
      </c>
      <c r="F129" s="189" t="s">
        <v>964</v>
      </c>
      <c r="G129" s="190" t="s">
        <v>160</v>
      </c>
      <c r="H129" s="191">
        <v>10</v>
      </c>
      <c r="I129" s="192">
        <v>550</v>
      </c>
      <c r="J129" s="193">
        <f>ROUND(I129*H129,1)</f>
        <v>5500</v>
      </c>
      <c r="K129" s="194"/>
      <c r="L129" s="39"/>
      <c r="M129" s="195" t="s">
        <v>1</v>
      </c>
      <c r="N129" s="196" t="s">
        <v>42</v>
      </c>
      <c r="O129" s="71"/>
      <c r="P129" s="197">
        <f>O129*H129</f>
        <v>0</v>
      </c>
      <c r="Q129" s="197">
        <v>0.00127</v>
      </c>
      <c r="R129" s="197">
        <f>Q129*H129</f>
        <v>0.012700000000000001</v>
      </c>
      <c r="S129" s="197">
        <v>0</v>
      </c>
      <c r="T129" s="19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230</v>
      </c>
      <c r="AT129" s="199" t="s">
        <v>149</v>
      </c>
      <c r="AU129" s="199" t="s">
        <v>154</v>
      </c>
      <c r="AY129" s="17" t="s">
        <v>146</v>
      </c>
      <c r="BE129" s="200">
        <f>IF(N129="základní",J129,0)</f>
        <v>0</v>
      </c>
      <c r="BF129" s="200">
        <f>IF(N129="snížená",J129,0)</f>
        <v>5500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154</v>
      </c>
      <c r="BK129" s="200">
        <f>ROUND(I129*H129,1)</f>
        <v>5500</v>
      </c>
      <c r="BL129" s="17" t="s">
        <v>230</v>
      </c>
      <c r="BM129" s="199" t="s">
        <v>965</v>
      </c>
    </row>
    <row r="130" spans="2:51" s="13" customFormat="1" ht="12">
      <c r="B130" s="201"/>
      <c r="C130" s="202"/>
      <c r="D130" s="203" t="s">
        <v>156</v>
      </c>
      <c r="E130" s="204" t="s">
        <v>1</v>
      </c>
      <c r="F130" s="205" t="s">
        <v>966</v>
      </c>
      <c r="G130" s="202"/>
      <c r="H130" s="206">
        <v>10</v>
      </c>
      <c r="I130" s="207"/>
      <c r="J130" s="202"/>
      <c r="K130" s="202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156</v>
      </c>
      <c r="AU130" s="212" t="s">
        <v>154</v>
      </c>
      <c r="AV130" s="13" t="s">
        <v>154</v>
      </c>
      <c r="AW130" s="13" t="s">
        <v>32</v>
      </c>
      <c r="AX130" s="13" t="s">
        <v>84</v>
      </c>
      <c r="AY130" s="212" t="s">
        <v>146</v>
      </c>
    </row>
    <row r="131" spans="1:65" s="2" customFormat="1" ht="16.5" customHeight="1">
      <c r="A131" s="34"/>
      <c r="B131" s="35"/>
      <c r="C131" s="187" t="s">
        <v>147</v>
      </c>
      <c r="D131" s="187" t="s">
        <v>149</v>
      </c>
      <c r="E131" s="188" t="s">
        <v>967</v>
      </c>
      <c r="F131" s="189" t="s">
        <v>968</v>
      </c>
      <c r="G131" s="190" t="s">
        <v>160</v>
      </c>
      <c r="H131" s="191">
        <v>40</v>
      </c>
      <c r="I131" s="192">
        <v>35</v>
      </c>
      <c r="J131" s="193">
        <f aca="true" t="shared" si="0" ref="J131:J137">ROUND(I131*H131,1)</f>
        <v>1400</v>
      </c>
      <c r="K131" s="194"/>
      <c r="L131" s="39"/>
      <c r="M131" s="195" t="s">
        <v>1</v>
      </c>
      <c r="N131" s="196" t="s">
        <v>42</v>
      </c>
      <c r="O131" s="71"/>
      <c r="P131" s="197">
        <f aca="true" t="shared" si="1" ref="P131:P137">O131*H131</f>
        <v>0</v>
      </c>
      <c r="Q131" s="197">
        <v>3E-05</v>
      </c>
      <c r="R131" s="197">
        <f aca="true" t="shared" si="2" ref="R131:R137">Q131*H131</f>
        <v>0.0012000000000000001</v>
      </c>
      <c r="S131" s="197">
        <v>0.00106</v>
      </c>
      <c r="T131" s="198">
        <f aca="true" t="shared" si="3" ref="T131:T137">S131*H131</f>
        <v>0.0424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230</v>
      </c>
      <c r="AT131" s="199" t="s">
        <v>149</v>
      </c>
      <c r="AU131" s="199" t="s">
        <v>154</v>
      </c>
      <c r="AY131" s="17" t="s">
        <v>146</v>
      </c>
      <c r="BE131" s="200">
        <f aca="true" t="shared" si="4" ref="BE131:BE137">IF(N131="základní",J131,0)</f>
        <v>0</v>
      </c>
      <c r="BF131" s="200">
        <f aca="true" t="shared" si="5" ref="BF131:BF137">IF(N131="snížená",J131,0)</f>
        <v>1400</v>
      </c>
      <c r="BG131" s="200">
        <f aca="true" t="shared" si="6" ref="BG131:BG137">IF(N131="zákl. přenesená",J131,0)</f>
        <v>0</v>
      </c>
      <c r="BH131" s="200">
        <f aca="true" t="shared" si="7" ref="BH131:BH137">IF(N131="sníž. přenesená",J131,0)</f>
        <v>0</v>
      </c>
      <c r="BI131" s="200">
        <f aca="true" t="shared" si="8" ref="BI131:BI137">IF(N131="nulová",J131,0)</f>
        <v>0</v>
      </c>
      <c r="BJ131" s="17" t="s">
        <v>154</v>
      </c>
      <c r="BK131" s="200">
        <f aca="true" t="shared" si="9" ref="BK131:BK137">ROUND(I131*H131,1)</f>
        <v>1400</v>
      </c>
      <c r="BL131" s="17" t="s">
        <v>230</v>
      </c>
      <c r="BM131" s="199" t="s">
        <v>969</v>
      </c>
    </row>
    <row r="132" spans="1:65" s="2" customFormat="1" ht="16.5" customHeight="1">
      <c r="A132" s="34"/>
      <c r="B132" s="35"/>
      <c r="C132" s="187" t="s">
        <v>153</v>
      </c>
      <c r="D132" s="187" t="s">
        <v>149</v>
      </c>
      <c r="E132" s="188" t="s">
        <v>970</v>
      </c>
      <c r="F132" s="189" t="s">
        <v>971</v>
      </c>
      <c r="G132" s="190" t="s">
        <v>160</v>
      </c>
      <c r="H132" s="191">
        <v>10</v>
      </c>
      <c r="I132" s="192">
        <v>15</v>
      </c>
      <c r="J132" s="193">
        <f t="shared" si="0"/>
        <v>150</v>
      </c>
      <c r="K132" s="194"/>
      <c r="L132" s="39"/>
      <c r="M132" s="195" t="s">
        <v>1</v>
      </c>
      <c r="N132" s="196" t="s">
        <v>42</v>
      </c>
      <c r="O132" s="71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230</v>
      </c>
      <c r="AT132" s="199" t="s">
        <v>149</v>
      </c>
      <c r="AU132" s="199" t="s">
        <v>154</v>
      </c>
      <c r="AY132" s="17" t="s">
        <v>146</v>
      </c>
      <c r="BE132" s="200">
        <f t="shared" si="4"/>
        <v>0</v>
      </c>
      <c r="BF132" s="200">
        <f t="shared" si="5"/>
        <v>150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154</v>
      </c>
      <c r="BK132" s="200">
        <f t="shared" si="9"/>
        <v>150</v>
      </c>
      <c r="BL132" s="17" t="s">
        <v>230</v>
      </c>
      <c r="BM132" s="199" t="s">
        <v>972</v>
      </c>
    </row>
    <row r="133" spans="1:65" s="2" customFormat="1" ht="21.75" customHeight="1">
      <c r="A133" s="34"/>
      <c r="B133" s="35"/>
      <c r="C133" s="187" t="s">
        <v>179</v>
      </c>
      <c r="D133" s="187" t="s">
        <v>149</v>
      </c>
      <c r="E133" s="188" t="s">
        <v>973</v>
      </c>
      <c r="F133" s="189" t="s">
        <v>974</v>
      </c>
      <c r="G133" s="190" t="s">
        <v>160</v>
      </c>
      <c r="H133" s="191">
        <v>10</v>
      </c>
      <c r="I133" s="192">
        <v>80</v>
      </c>
      <c r="J133" s="193">
        <f t="shared" si="0"/>
        <v>800</v>
      </c>
      <c r="K133" s="194"/>
      <c r="L133" s="39"/>
      <c r="M133" s="195" t="s">
        <v>1</v>
      </c>
      <c r="N133" s="196" t="s">
        <v>42</v>
      </c>
      <c r="O133" s="71"/>
      <c r="P133" s="197">
        <f t="shared" si="1"/>
        <v>0</v>
      </c>
      <c r="Q133" s="197">
        <v>0.00012</v>
      </c>
      <c r="R133" s="197">
        <f t="shared" si="2"/>
        <v>0.0012000000000000001</v>
      </c>
      <c r="S133" s="197">
        <v>0</v>
      </c>
      <c r="T133" s="19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230</v>
      </c>
      <c r="AT133" s="199" t="s">
        <v>149</v>
      </c>
      <c r="AU133" s="199" t="s">
        <v>154</v>
      </c>
      <c r="AY133" s="17" t="s">
        <v>146</v>
      </c>
      <c r="BE133" s="200">
        <f t="shared" si="4"/>
        <v>0</v>
      </c>
      <c r="BF133" s="200">
        <f t="shared" si="5"/>
        <v>800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154</v>
      </c>
      <c r="BK133" s="200">
        <f t="shared" si="9"/>
        <v>800</v>
      </c>
      <c r="BL133" s="17" t="s">
        <v>230</v>
      </c>
      <c r="BM133" s="199" t="s">
        <v>975</v>
      </c>
    </row>
    <row r="134" spans="1:65" s="2" customFormat="1" ht="16.5" customHeight="1">
      <c r="A134" s="34"/>
      <c r="B134" s="35"/>
      <c r="C134" s="187" t="s">
        <v>177</v>
      </c>
      <c r="D134" s="187" t="s">
        <v>149</v>
      </c>
      <c r="E134" s="188" t="s">
        <v>976</v>
      </c>
      <c r="F134" s="189" t="s">
        <v>977</v>
      </c>
      <c r="G134" s="190" t="s">
        <v>333</v>
      </c>
      <c r="H134" s="191">
        <v>0.042</v>
      </c>
      <c r="I134" s="192">
        <v>900</v>
      </c>
      <c r="J134" s="193">
        <f t="shared" si="0"/>
        <v>37.8</v>
      </c>
      <c r="K134" s="194"/>
      <c r="L134" s="39"/>
      <c r="M134" s="195" t="s">
        <v>1</v>
      </c>
      <c r="N134" s="196" t="s">
        <v>42</v>
      </c>
      <c r="O134" s="71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230</v>
      </c>
      <c r="AT134" s="199" t="s">
        <v>149</v>
      </c>
      <c r="AU134" s="199" t="s">
        <v>154</v>
      </c>
      <c r="AY134" s="17" t="s">
        <v>146</v>
      </c>
      <c r="BE134" s="200">
        <f t="shared" si="4"/>
        <v>0</v>
      </c>
      <c r="BF134" s="200">
        <f t="shared" si="5"/>
        <v>37.8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154</v>
      </c>
      <c r="BK134" s="200">
        <f t="shared" si="9"/>
        <v>37.8</v>
      </c>
      <c r="BL134" s="17" t="s">
        <v>230</v>
      </c>
      <c r="BM134" s="199" t="s">
        <v>978</v>
      </c>
    </row>
    <row r="135" spans="1:65" s="2" customFormat="1" ht="16.5" customHeight="1">
      <c r="A135" s="34"/>
      <c r="B135" s="35"/>
      <c r="C135" s="187" t="s">
        <v>187</v>
      </c>
      <c r="D135" s="187" t="s">
        <v>149</v>
      </c>
      <c r="E135" s="188" t="s">
        <v>979</v>
      </c>
      <c r="F135" s="189" t="s">
        <v>980</v>
      </c>
      <c r="G135" s="190" t="s">
        <v>333</v>
      </c>
      <c r="H135" s="191">
        <v>0.015</v>
      </c>
      <c r="I135" s="192">
        <v>900</v>
      </c>
      <c r="J135" s="193">
        <f t="shared" si="0"/>
        <v>13.5</v>
      </c>
      <c r="K135" s="194"/>
      <c r="L135" s="39"/>
      <c r="M135" s="195" t="s">
        <v>1</v>
      </c>
      <c r="N135" s="196" t="s">
        <v>42</v>
      </c>
      <c r="O135" s="71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230</v>
      </c>
      <c r="AT135" s="199" t="s">
        <v>149</v>
      </c>
      <c r="AU135" s="199" t="s">
        <v>154</v>
      </c>
      <c r="AY135" s="17" t="s">
        <v>146</v>
      </c>
      <c r="BE135" s="200">
        <f t="shared" si="4"/>
        <v>0</v>
      </c>
      <c r="BF135" s="200">
        <f t="shared" si="5"/>
        <v>13.5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154</v>
      </c>
      <c r="BK135" s="200">
        <f t="shared" si="9"/>
        <v>13.5</v>
      </c>
      <c r="BL135" s="17" t="s">
        <v>230</v>
      </c>
      <c r="BM135" s="199" t="s">
        <v>981</v>
      </c>
    </row>
    <row r="136" spans="1:65" s="2" customFormat="1" ht="16.5" customHeight="1">
      <c r="A136" s="34"/>
      <c r="B136" s="35"/>
      <c r="C136" s="187" t="s">
        <v>191</v>
      </c>
      <c r="D136" s="187" t="s">
        <v>149</v>
      </c>
      <c r="E136" s="188" t="s">
        <v>982</v>
      </c>
      <c r="F136" s="189" t="s">
        <v>983</v>
      </c>
      <c r="G136" s="190" t="s">
        <v>333</v>
      </c>
      <c r="H136" s="191">
        <v>0.015</v>
      </c>
      <c r="I136" s="192">
        <v>600</v>
      </c>
      <c r="J136" s="193">
        <f t="shared" si="0"/>
        <v>9</v>
      </c>
      <c r="K136" s="194"/>
      <c r="L136" s="39"/>
      <c r="M136" s="195" t="s">
        <v>1</v>
      </c>
      <c r="N136" s="196" t="s">
        <v>42</v>
      </c>
      <c r="O136" s="71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230</v>
      </c>
      <c r="AT136" s="199" t="s">
        <v>149</v>
      </c>
      <c r="AU136" s="199" t="s">
        <v>154</v>
      </c>
      <c r="AY136" s="17" t="s">
        <v>146</v>
      </c>
      <c r="BE136" s="200">
        <f t="shared" si="4"/>
        <v>0</v>
      </c>
      <c r="BF136" s="200">
        <f t="shared" si="5"/>
        <v>9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154</v>
      </c>
      <c r="BK136" s="200">
        <f t="shared" si="9"/>
        <v>9</v>
      </c>
      <c r="BL136" s="17" t="s">
        <v>230</v>
      </c>
      <c r="BM136" s="199" t="s">
        <v>984</v>
      </c>
    </row>
    <row r="137" spans="1:65" s="2" customFormat="1" ht="16.5" customHeight="1">
      <c r="A137" s="34"/>
      <c r="B137" s="35"/>
      <c r="C137" s="187" t="s">
        <v>196</v>
      </c>
      <c r="D137" s="187" t="s">
        <v>149</v>
      </c>
      <c r="E137" s="188" t="s">
        <v>985</v>
      </c>
      <c r="F137" s="189" t="s">
        <v>986</v>
      </c>
      <c r="G137" s="190" t="s">
        <v>333</v>
      </c>
      <c r="H137" s="191">
        <v>0.015</v>
      </c>
      <c r="I137" s="192">
        <v>450</v>
      </c>
      <c r="J137" s="193">
        <f t="shared" si="0"/>
        <v>6.8</v>
      </c>
      <c r="K137" s="194"/>
      <c r="L137" s="39"/>
      <c r="M137" s="195" t="s">
        <v>1</v>
      </c>
      <c r="N137" s="196" t="s">
        <v>42</v>
      </c>
      <c r="O137" s="71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230</v>
      </c>
      <c r="AT137" s="199" t="s">
        <v>149</v>
      </c>
      <c r="AU137" s="199" t="s">
        <v>154</v>
      </c>
      <c r="AY137" s="17" t="s">
        <v>146</v>
      </c>
      <c r="BE137" s="200">
        <f t="shared" si="4"/>
        <v>0</v>
      </c>
      <c r="BF137" s="200">
        <f t="shared" si="5"/>
        <v>6.8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7" t="s">
        <v>154</v>
      </c>
      <c r="BK137" s="200">
        <f t="shared" si="9"/>
        <v>6.8</v>
      </c>
      <c r="BL137" s="17" t="s">
        <v>230</v>
      </c>
      <c r="BM137" s="199" t="s">
        <v>987</v>
      </c>
    </row>
    <row r="138" spans="2:63" s="12" customFormat="1" ht="22.9" customHeight="1">
      <c r="B138" s="171"/>
      <c r="C138" s="172"/>
      <c r="D138" s="173" t="s">
        <v>75</v>
      </c>
      <c r="E138" s="185" t="s">
        <v>988</v>
      </c>
      <c r="F138" s="185" t="s">
        <v>989</v>
      </c>
      <c r="G138" s="172"/>
      <c r="H138" s="172"/>
      <c r="I138" s="262"/>
      <c r="J138" s="186">
        <f>BK138</f>
        <v>3936</v>
      </c>
      <c r="K138" s="172"/>
      <c r="L138" s="177"/>
      <c r="M138" s="178"/>
      <c r="N138" s="179"/>
      <c r="O138" s="179"/>
      <c r="P138" s="180">
        <f>SUM(P139:P146)</f>
        <v>0</v>
      </c>
      <c r="Q138" s="179"/>
      <c r="R138" s="180">
        <f>SUM(R139:R146)</f>
        <v>0.0025700000000000002</v>
      </c>
      <c r="S138" s="179"/>
      <c r="T138" s="181">
        <f>SUM(T139:T146)</f>
        <v>0</v>
      </c>
      <c r="AR138" s="182" t="s">
        <v>154</v>
      </c>
      <c r="AT138" s="183" t="s">
        <v>75</v>
      </c>
      <c r="AU138" s="183" t="s">
        <v>84</v>
      </c>
      <c r="AY138" s="182" t="s">
        <v>146</v>
      </c>
      <c r="BK138" s="184">
        <f>SUM(BK139:BK146)</f>
        <v>3936</v>
      </c>
    </row>
    <row r="139" spans="1:65" s="2" customFormat="1" ht="16.5" customHeight="1">
      <c r="A139" s="34"/>
      <c r="B139" s="35"/>
      <c r="C139" s="187" t="s">
        <v>201</v>
      </c>
      <c r="D139" s="187" t="s">
        <v>149</v>
      </c>
      <c r="E139" s="188" t="s">
        <v>990</v>
      </c>
      <c r="F139" s="189" t="s">
        <v>991</v>
      </c>
      <c r="G139" s="190" t="s">
        <v>152</v>
      </c>
      <c r="H139" s="191">
        <v>2</v>
      </c>
      <c r="I139" s="192">
        <v>245</v>
      </c>
      <c r="J139" s="193">
        <f aca="true" t="shared" si="10" ref="J139:J146">ROUND(I139*H139,1)</f>
        <v>490</v>
      </c>
      <c r="K139" s="194"/>
      <c r="L139" s="39"/>
      <c r="M139" s="195" t="s">
        <v>1</v>
      </c>
      <c r="N139" s="196" t="s">
        <v>42</v>
      </c>
      <c r="O139" s="71"/>
      <c r="P139" s="197">
        <f aca="true" t="shared" si="11" ref="P139:P146">O139*H139</f>
        <v>0</v>
      </c>
      <c r="Q139" s="197">
        <v>0.00024</v>
      </c>
      <c r="R139" s="197">
        <f aca="true" t="shared" si="12" ref="R139:R146">Q139*H139</f>
        <v>0.00048</v>
      </c>
      <c r="S139" s="197">
        <v>0</v>
      </c>
      <c r="T139" s="198">
        <f aca="true" t="shared" si="13" ref="T139:T146"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230</v>
      </c>
      <c r="AT139" s="199" t="s">
        <v>149</v>
      </c>
      <c r="AU139" s="199" t="s">
        <v>154</v>
      </c>
      <c r="AY139" s="17" t="s">
        <v>146</v>
      </c>
      <c r="BE139" s="200">
        <f aca="true" t="shared" si="14" ref="BE139:BE146">IF(N139="základní",J139,0)</f>
        <v>0</v>
      </c>
      <c r="BF139" s="200">
        <f aca="true" t="shared" si="15" ref="BF139:BF146">IF(N139="snížená",J139,0)</f>
        <v>490</v>
      </c>
      <c r="BG139" s="200">
        <f aca="true" t="shared" si="16" ref="BG139:BG146">IF(N139="zákl. přenesená",J139,0)</f>
        <v>0</v>
      </c>
      <c r="BH139" s="200">
        <f aca="true" t="shared" si="17" ref="BH139:BH146">IF(N139="sníž. přenesená",J139,0)</f>
        <v>0</v>
      </c>
      <c r="BI139" s="200">
        <f aca="true" t="shared" si="18" ref="BI139:BI146">IF(N139="nulová",J139,0)</f>
        <v>0</v>
      </c>
      <c r="BJ139" s="17" t="s">
        <v>154</v>
      </c>
      <c r="BK139" s="200">
        <f aca="true" t="shared" si="19" ref="BK139:BK146">ROUND(I139*H139,1)</f>
        <v>490</v>
      </c>
      <c r="BL139" s="17" t="s">
        <v>230</v>
      </c>
      <c r="BM139" s="199" t="s">
        <v>992</v>
      </c>
    </row>
    <row r="140" spans="1:65" s="2" customFormat="1" ht="16.5" customHeight="1">
      <c r="A140" s="34"/>
      <c r="B140" s="35"/>
      <c r="C140" s="187" t="s">
        <v>205</v>
      </c>
      <c r="D140" s="187" t="s">
        <v>149</v>
      </c>
      <c r="E140" s="188" t="s">
        <v>993</v>
      </c>
      <c r="F140" s="189" t="s">
        <v>994</v>
      </c>
      <c r="G140" s="190" t="s">
        <v>152</v>
      </c>
      <c r="H140" s="191">
        <v>2</v>
      </c>
      <c r="I140" s="192">
        <v>310</v>
      </c>
      <c r="J140" s="193">
        <f t="shared" si="10"/>
        <v>620</v>
      </c>
      <c r="K140" s="194"/>
      <c r="L140" s="39"/>
      <c r="M140" s="195" t="s">
        <v>1</v>
      </c>
      <c r="N140" s="196" t="s">
        <v>42</v>
      </c>
      <c r="O140" s="71"/>
      <c r="P140" s="197">
        <f t="shared" si="11"/>
        <v>0</v>
      </c>
      <c r="Q140" s="197">
        <v>0.00025</v>
      </c>
      <c r="R140" s="197">
        <f t="shared" si="12"/>
        <v>0.0005</v>
      </c>
      <c r="S140" s="197">
        <v>0</v>
      </c>
      <c r="T140" s="198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230</v>
      </c>
      <c r="AT140" s="199" t="s">
        <v>149</v>
      </c>
      <c r="AU140" s="199" t="s">
        <v>154</v>
      </c>
      <c r="AY140" s="17" t="s">
        <v>146</v>
      </c>
      <c r="BE140" s="200">
        <f t="shared" si="14"/>
        <v>0</v>
      </c>
      <c r="BF140" s="200">
        <f t="shared" si="15"/>
        <v>620</v>
      </c>
      <c r="BG140" s="200">
        <f t="shared" si="16"/>
        <v>0</v>
      </c>
      <c r="BH140" s="200">
        <f t="shared" si="17"/>
        <v>0</v>
      </c>
      <c r="BI140" s="200">
        <f t="shared" si="18"/>
        <v>0</v>
      </c>
      <c r="BJ140" s="17" t="s">
        <v>154</v>
      </c>
      <c r="BK140" s="200">
        <f t="shared" si="19"/>
        <v>620</v>
      </c>
      <c r="BL140" s="17" t="s">
        <v>230</v>
      </c>
      <c r="BM140" s="199" t="s">
        <v>995</v>
      </c>
    </row>
    <row r="141" spans="1:65" s="2" customFormat="1" ht="16.5" customHeight="1">
      <c r="A141" s="34"/>
      <c r="B141" s="35"/>
      <c r="C141" s="187" t="s">
        <v>210</v>
      </c>
      <c r="D141" s="187" t="s">
        <v>149</v>
      </c>
      <c r="E141" s="188" t="s">
        <v>996</v>
      </c>
      <c r="F141" s="189" t="s">
        <v>997</v>
      </c>
      <c r="G141" s="190" t="s">
        <v>152</v>
      </c>
      <c r="H141" s="191">
        <v>2</v>
      </c>
      <c r="I141" s="192">
        <v>290</v>
      </c>
      <c r="J141" s="193">
        <f t="shared" si="10"/>
        <v>580</v>
      </c>
      <c r="K141" s="194"/>
      <c r="L141" s="39"/>
      <c r="M141" s="195" t="s">
        <v>1</v>
      </c>
      <c r="N141" s="196" t="s">
        <v>42</v>
      </c>
      <c r="O141" s="71"/>
      <c r="P141" s="197">
        <f t="shared" si="11"/>
        <v>0</v>
      </c>
      <c r="Q141" s="197">
        <v>0.00036</v>
      </c>
      <c r="R141" s="197">
        <f t="shared" si="12"/>
        <v>0.00072</v>
      </c>
      <c r="S141" s="197">
        <v>0</v>
      </c>
      <c r="T141" s="198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230</v>
      </c>
      <c r="AT141" s="199" t="s">
        <v>149</v>
      </c>
      <c r="AU141" s="199" t="s">
        <v>154</v>
      </c>
      <c r="AY141" s="17" t="s">
        <v>146</v>
      </c>
      <c r="BE141" s="200">
        <f t="shared" si="14"/>
        <v>0</v>
      </c>
      <c r="BF141" s="200">
        <f t="shared" si="15"/>
        <v>580</v>
      </c>
      <c r="BG141" s="200">
        <f t="shared" si="16"/>
        <v>0</v>
      </c>
      <c r="BH141" s="200">
        <f t="shared" si="17"/>
        <v>0</v>
      </c>
      <c r="BI141" s="200">
        <f t="shared" si="18"/>
        <v>0</v>
      </c>
      <c r="BJ141" s="17" t="s">
        <v>154</v>
      </c>
      <c r="BK141" s="200">
        <f t="shared" si="19"/>
        <v>580</v>
      </c>
      <c r="BL141" s="17" t="s">
        <v>230</v>
      </c>
      <c r="BM141" s="199" t="s">
        <v>998</v>
      </c>
    </row>
    <row r="142" spans="1:65" s="2" customFormat="1" ht="16.5" customHeight="1">
      <c r="A142" s="34"/>
      <c r="B142" s="35"/>
      <c r="C142" s="187" t="s">
        <v>215</v>
      </c>
      <c r="D142" s="187" t="s">
        <v>149</v>
      </c>
      <c r="E142" s="188" t="s">
        <v>999</v>
      </c>
      <c r="F142" s="189" t="s">
        <v>1000</v>
      </c>
      <c r="G142" s="190" t="s">
        <v>152</v>
      </c>
      <c r="H142" s="191">
        <v>2</v>
      </c>
      <c r="I142" s="192">
        <v>940</v>
      </c>
      <c r="J142" s="193">
        <f t="shared" si="10"/>
        <v>1880</v>
      </c>
      <c r="K142" s="194"/>
      <c r="L142" s="39"/>
      <c r="M142" s="195" t="s">
        <v>1</v>
      </c>
      <c r="N142" s="196" t="s">
        <v>42</v>
      </c>
      <c r="O142" s="71"/>
      <c r="P142" s="197">
        <f t="shared" si="11"/>
        <v>0</v>
      </c>
      <c r="Q142" s="197">
        <v>0.00027</v>
      </c>
      <c r="R142" s="197">
        <f t="shared" si="12"/>
        <v>0.00054</v>
      </c>
      <c r="S142" s="197">
        <v>0</v>
      </c>
      <c r="T142" s="198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230</v>
      </c>
      <c r="AT142" s="199" t="s">
        <v>149</v>
      </c>
      <c r="AU142" s="199" t="s">
        <v>154</v>
      </c>
      <c r="AY142" s="17" t="s">
        <v>146</v>
      </c>
      <c r="BE142" s="200">
        <f t="shared" si="14"/>
        <v>0</v>
      </c>
      <c r="BF142" s="200">
        <f t="shared" si="15"/>
        <v>1880</v>
      </c>
      <c r="BG142" s="200">
        <f t="shared" si="16"/>
        <v>0</v>
      </c>
      <c r="BH142" s="200">
        <f t="shared" si="17"/>
        <v>0</v>
      </c>
      <c r="BI142" s="200">
        <f t="shared" si="18"/>
        <v>0</v>
      </c>
      <c r="BJ142" s="17" t="s">
        <v>154</v>
      </c>
      <c r="BK142" s="200">
        <f t="shared" si="19"/>
        <v>1880</v>
      </c>
      <c r="BL142" s="17" t="s">
        <v>230</v>
      </c>
      <c r="BM142" s="199" t="s">
        <v>1001</v>
      </c>
    </row>
    <row r="143" spans="1:65" s="2" customFormat="1" ht="16.5" customHeight="1">
      <c r="A143" s="34"/>
      <c r="B143" s="35"/>
      <c r="C143" s="187" t="s">
        <v>220</v>
      </c>
      <c r="D143" s="187" t="s">
        <v>149</v>
      </c>
      <c r="E143" s="188" t="s">
        <v>1002</v>
      </c>
      <c r="F143" s="189" t="s">
        <v>1003</v>
      </c>
      <c r="G143" s="190" t="s">
        <v>152</v>
      </c>
      <c r="H143" s="191">
        <v>1</v>
      </c>
      <c r="I143" s="192">
        <v>357</v>
      </c>
      <c r="J143" s="193">
        <f t="shared" si="10"/>
        <v>357</v>
      </c>
      <c r="K143" s="194"/>
      <c r="L143" s="39"/>
      <c r="M143" s="195" t="s">
        <v>1</v>
      </c>
      <c r="N143" s="196" t="s">
        <v>42</v>
      </c>
      <c r="O143" s="71"/>
      <c r="P143" s="197">
        <f t="shared" si="11"/>
        <v>0</v>
      </c>
      <c r="Q143" s="197">
        <v>0.00033</v>
      </c>
      <c r="R143" s="197">
        <f t="shared" si="12"/>
        <v>0.00033</v>
      </c>
      <c r="S143" s="197">
        <v>0</v>
      </c>
      <c r="T143" s="198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230</v>
      </c>
      <c r="AT143" s="199" t="s">
        <v>149</v>
      </c>
      <c r="AU143" s="199" t="s">
        <v>154</v>
      </c>
      <c r="AY143" s="17" t="s">
        <v>146</v>
      </c>
      <c r="BE143" s="200">
        <f t="shared" si="14"/>
        <v>0</v>
      </c>
      <c r="BF143" s="200">
        <f t="shared" si="15"/>
        <v>357</v>
      </c>
      <c r="BG143" s="200">
        <f t="shared" si="16"/>
        <v>0</v>
      </c>
      <c r="BH143" s="200">
        <f t="shared" si="17"/>
        <v>0</v>
      </c>
      <c r="BI143" s="200">
        <f t="shared" si="18"/>
        <v>0</v>
      </c>
      <c r="BJ143" s="17" t="s">
        <v>154</v>
      </c>
      <c r="BK143" s="200">
        <f t="shared" si="19"/>
        <v>357</v>
      </c>
      <c r="BL143" s="17" t="s">
        <v>230</v>
      </c>
      <c r="BM143" s="199" t="s">
        <v>1004</v>
      </c>
    </row>
    <row r="144" spans="1:65" s="2" customFormat="1" ht="16.5" customHeight="1">
      <c r="A144" s="34"/>
      <c r="B144" s="35"/>
      <c r="C144" s="187" t="s">
        <v>8</v>
      </c>
      <c r="D144" s="187" t="s">
        <v>149</v>
      </c>
      <c r="E144" s="188" t="s">
        <v>1005</v>
      </c>
      <c r="F144" s="189" t="s">
        <v>1006</v>
      </c>
      <c r="G144" s="190" t="s">
        <v>333</v>
      </c>
      <c r="H144" s="191">
        <v>0.003</v>
      </c>
      <c r="I144" s="192">
        <v>1000</v>
      </c>
      <c r="J144" s="193">
        <f t="shared" si="10"/>
        <v>3</v>
      </c>
      <c r="K144" s="194"/>
      <c r="L144" s="39"/>
      <c r="M144" s="195" t="s">
        <v>1</v>
      </c>
      <c r="N144" s="196" t="s">
        <v>42</v>
      </c>
      <c r="O144" s="71"/>
      <c r="P144" s="197">
        <f t="shared" si="11"/>
        <v>0</v>
      </c>
      <c r="Q144" s="197">
        <v>0</v>
      </c>
      <c r="R144" s="197">
        <f t="shared" si="12"/>
        <v>0</v>
      </c>
      <c r="S144" s="197">
        <v>0</v>
      </c>
      <c r="T144" s="198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230</v>
      </c>
      <c r="AT144" s="199" t="s">
        <v>149</v>
      </c>
      <c r="AU144" s="199" t="s">
        <v>154</v>
      </c>
      <c r="AY144" s="17" t="s">
        <v>146</v>
      </c>
      <c r="BE144" s="200">
        <f t="shared" si="14"/>
        <v>0</v>
      </c>
      <c r="BF144" s="200">
        <f t="shared" si="15"/>
        <v>3</v>
      </c>
      <c r="BG144" s="200">
        <f t="shared" si="16"/>
        <v>0</v>
      </c>
      <c r="BH144" s="200">
        <f t="shared" si="17"/>
        <v>0</v>
      </c>
      <c r="BI144" s="200">
        <f t="shared" si="18"/>
        <v>0</v>
      </c>
      <c r="BJ144" s="17" t="s">
        <v>154</v>
      </c>
      <c r="BK144" s="200">
        <f t="shared" si="19"/>
        <v>3</v>
      </c>
      <c r="BL144" s="17" t="s">
        <v>230</v>
      </c>
      <c r="BM144" s="199" t="s">
        <v>1007</v>
      </c>
    </row>
    <row r="145" spans="1:65" s="2" customFormat="1" ht="16.5" customHeight="1">
      <c r="A145" s="34"/>
      <c r="B145" s="35"/>
      <c r="C145" s="187" t="s">
        <v>230</v>
      </c>
      <c r="D145" s="187" t="s">
        <v>149</v>
      </c>
      <c r="E145" s="188" t="s">
        <v>1008</v>
      </c>
      <c r="F145" s="189" t="s">
        <v>1009</v>
      </c>
      <c r="G145" s="190" t="s">
        <v>333</v>
      </c>
      <c r="H145" s="191">
        <v>0.003</v>
      </c>
      <c r="I145" s="192">
        <v>1000</v>
      </c>
      <c r="J145" s="193">
        <f t="shared" si="10"/>
        <v>3</v>
      </c>
      <c r="K145" s="194"/>
      <c r="L145" s="39"/>
      <c r="M145" s="195" t="s">
        <v>1</v>
      </c>
      <c r="N145" s="196" t="s">
        <v>42</v>
      </c>
      <c r="O145" s="71"/>
      <c r="P145" s="197">
        <f t="shared" si="11"/>
        <v>0</v>
      </c>
      <c r="Q145" s="197">
        <v>0</v>
      </c>
      <c r="R145" s="197">
        <f t="shared" si="12"/>
        <v>0</v>
      </c>
      <c r="S145" s="197">
        <v>0</v>
      </c>
      <c r="T145" s="198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230</v>
      </c>
      <c r="AT145" s="199" t="s">
        <v>149</v>
      </c>
      <c r="AU145" s="199" t="s">
        <v>154</v>
      </c>
      <c r="AY145" s="17" t="s">
        <v>146</v>
      </c>
      <c r="BE145" s="200">
        <f t="shared" si="14"/>
        <v>0</v>
      </c>
      <c r="BF145" s="200">
        <f t="shared" si="15"/>
        <v>3</v>
      </c>
      <c r="BG145" s="200">
        <f t="shared" si="16"/>
        <v>0</v>
      </c>
      <c r="BH145" s="200">
        <f t="shared" si="17"/>
        <v>0</v>
      </c>
      <c r="BI145" s="200">
        <f t="shared" si="18"/>
        <v>0</v>
      </c>
      <c r="BJ145" s="17" t="s">
        <v>154</v>
      </c>
      <c r="BK145" s="200">
        <f t="shared" si="19"/>
        <v>3</v>
      </c>
      <c r="BL145" s="17" t="s">
        <v>230</v>
      </c>
      <c r="BM145" s="199" t="s">
        <v>1010</v>
      </c>
    </row>
    <row r="146" spans="1:65" s="2" customFormat="1" ht="16.5" customHeight="1">
      <c r="A146" s="34"/>
      <c r="B146" s="35"/>
      <c r="C146" s="187" t="s">
        <v>235</v>
      </c>
      <c r="D146" s="187" t="s">
        <v>149</v>
      </c>
      <c r="E146" s="188" t="s">
        <v>1011</v>
      </c>
      <c r="F146" s="189" t="s">
        <v>1012</v>
      </c>
      <c r="G146" s="190" t="s">
        <v>333</v>
      </c>
      <c r="H146" s="191">
        <v>0.003</v>
      </c>
      <c r="I146" s="192">
        <v>1000</v>
      </c>
      <c r="J146" s="193">
        <f t="shared" si="10"/>
        <v>3</v>
      </c>
      <c r="K146" s="194"/>
      <c r="L146" s="39"/>
      <c r="M146" s="195" t="s">
        <v>1</v>
      </c>
      <c r="N146" s="196" t="s">
        <v>42</v>
      </c>
      <c r="O146" s="71"/>
      <c r="P146" s="197">
        <f t="shared" si="11"/>
        <v>0</v>
      </c>
      <c r="Q146" s="197">
        <v>0</v>
      </c>
      <c r="R146" s="197">
        <f t="shared" si="12"/>
        <v>0</v>
      </c>
      <c r="S146" s="197">
        <v>0</v>
      </c>
      <c r="T146" s="198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230</v>
      </c>
      <c r="AT146" s="199" t="s">
        <v>149</v>
      </c>
      <c r="AU146" s="199" t="s">
        <v>154</v>
      </c>
      <c r="AY146" s="17" t="s">
        <v>146</v>
      </c>
      <c r="BE146" s="200">
        <f t="shared" si="14"/>
        <v>0</v>
      </c>
      <c r="BF146" s="200">
        <f t="shared" si="15"/>
        <v>3</v>
      </c>
      <c r="BG146" s="200">
        <f t="shared" si="16"/>
        <v>0</v>
      </c>
      <c r="BH146" s="200">
        <f t="shared" si="17"/>
        <v>0</v>
      </c>
      <c r="BI146" s="200">
        <f t="shared" si="18"/>
        <v>0</v>
      </c>
      <c r="BJ146" s="17" t="s">
        <v>154</v>
      </c>
      <c r="BK146" s="200">
        <f t="shared" si="19"/>
        <v>3</v>
      </c>
      <c r="BL146" s="17" t="s">
        <v>230</v>
      </c>
      <c r="BM146" s="199" t="s">
        <v>1013</v>
      </c>
    </row>
    <row r="147" spans="2:63" s="12" customFormat="1" ht="22.9" customHeight="1">
      <c r="B147" s="171"/>
      <c r="C147" s="172"/>
      <c r="D147" s="173" t="s">
        <v>75</v>
      </c>
      <c r="E147" s="185" t="s">
        <v>1014</v>
      </c>
      <c r="F147" s="185" t="s">
        <v>1015</v>
      </c>
      <c r="G147" s="172"/>
      <c r="H147" s="172"/>
      <c r="I147" s="262"/>
      <c r="J147" s="186">
        <f>BK147</f>
        <v>82397.8</v>
      </c>
      <c r="K147" s="172"/>
      <c r="L147" s="177"/>
      <c r="M147" s="178"/>
      <c r="N147" s="179"/>
      <c r="O147" s="179"/>
      <c r="P147" s="180">
        <f>SUM(P148:P172)</f>
        <v>0</v>
      </c>
      <c r="Q147" s="179"/>
      <c r="R147" s="180">
        <f>SUM(R148:R172)</f>
        <v>0.16135500000000003</v>
      </c>
      <c r="S147" s="179"/>
      <c r="T147" s="181">
        <f>SUM(T148:T172)</f>
        <v>0.08829</v>
      </c>
      <c r="AR147" s="182" t="s">
        <v>154</v>
      </c>
      <c r="AT147" s="183" t="s">
        <v>75</v>
      </c>
      <c r="AU147" s="183" t="s">
        <v>84</v>
      </c>
      <c r="AY147" s="182" t="s">
        <v>146</v>
      </c>
      <c r="BK147" s="184">
        <f>SUM(BK148:BK172)</f>
        <v>82397.8</v>
      </c>
    </row>
    <row r="148" spans="1:65" s="2" customFormat="1" ht="16.5" customHeight="1">
      <c r="A148" s="34"/>
      <c r="B148" s="35"/>
      <c r="C148" s="187" t="s">
        <v>240</v>
      </c>
      <c r="D148" s="187" t="s">
        <v>149</v>
      </c>
      <c r="E148" s="188" t="s">
        <v>1016</v>
      </c>
      <c r="F148" s="189" t="s">
        <v>1017</v>
      </c>
      <c r="G148" s="190" t="s">
        <v>152</v>
      </c>
      <c r="H148" s="191">
        <v>3</v>
      </c>
      <c r="I148" s="192">
        <v>150</v>
      </c>
      <c r="J148" s="193">
        <f>ROUND(I148*H148,1)</f>
        <v>450</v>
      </c>
      <c r="K148" s="194"/>
      <c r="L148" s="39"/>
      <c r="M148" s="195" t="s">
        <v>1</v>
      </c>
      <c r="N148" s="196" t="s">
        <v>42</v>
      </c>
      <c r="O148" s="71"/>
      <c r="P148" s="197">
        <f>O148*H148</f>
        <v>0</v>
      </c>
      <c r="Q148" s="197">
        <v>8E-05</v>
      </c>
      <c r="R148" s="197">
        <f>Q148*H148</f>
        <v>0.00024000000000000003</v>
      </c>
      <c r="S148" s="197">
        <v>0.02493</v>
      </c>
      <c r="T148" s="198">
        <f>S148*H148</f>
        <v>0.07479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230</v>
      </c>
      <c r="AT148" s="199" t="s">
        <v>149</v>
      </c>
      <c r="AU148" s="199" t="s">
        <v>154</v>
      </c>
      <c r="AY148" s="17" t="s">
        <v>146</v>
      </c>
      <c r="BE148" s="200">
        <f>IF(N148="základní",J148,0)</f>
        <v>0</v>
      </c>
      <c r="BF148" s="200">
        <f>IF(N148="snížená",J148,0)</f>
        <v>450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154</v>
      </c>
      <c r="BK148" s="200">
        <f>ROUND(I148*H148,1)</f>
        <v>450</v>
      </c>
      <c r="BL148" s="17" t="s">
        <v>230</v>
      </c>
      <c r="BM148" s="199" t="s">
        <v>1018</v>
      </c>
    </row>
    <row r="149" spans="1:65" s="2" customFormat="1" ht="16.5" customHeight="1">
      <c r="A149" s="34"/>
      <c r="B149" s="35"/>
      <c r="C149" s="187" t="s">
        <v>246</v>
      </c>
      <c r="D149" s="187" t="s">
        <v>149</v>
      </c>
      <c r="E149" s="188" t="s">
        <v>1019</v>
      </c>
      <c r="F149" s="189" t="s">
        <v>1020</v>
      </c>
      <c r="G149" s="190" t="s">
        <v>152</v>
      </c>
      <c r="H149" s="191">
        <v>1</v>
      </c>
      <c r="I149" s="192">
        <v>150</v>
      </c>
      <c r="J149" s="193">
        <f>ROUND(I149*H149,1)</f>
        <v>150</v>
      </c>
      <c r="K149" s="194"/>
      <c r="L149" s="39"/>
      <c r="M149" s="195" t="s">
        <v>1</v>
      </c>
      <c r="N149" s="196" t="s">
        <v>42</v>
      </c>
      <c r="O149" s="71"/>
      <c r="P149" s="197">
        <f>O149*H149</f>
        <v>0</v>
      </c>
      <c r="Q149" s="197">
        <v>8E-05</v>
      </c>
      <c r="R149" s="197">
        <f>Q149*H149</f>
        <v>8E-05</v>
      </c>
      <c r="S149" s="197">
        <v>0.0135</v>
      </c>
      <c r="T149" s="198">
        <f>S149*H149</f>
        <v>0.0135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230</v>
      </c>
      <c r="AT149" s="199" t="s">
        <v>149</v>
      </c>
      <c r="AU149" s="199" t="s">
        <v>154</v>
      </c>
      <c r="AY149" s="17" t="s">
        <v>146</v>
      </c>
      <c r="BE149" s="200">
        <f>IF(N149="základní",J149,0)</f>
        <v>0</v>
      </c>
      <c r="BF149" s="200">
        <f>IF(N149="snížená",J149,0)</f>
        <v>150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154</v>
      </c>
      <c r="BK149" s="200">
        <f>ROUND(I149*H149,1)</f>
        <v>150</v>
      </c>
      <c r="BL149" s="17" t="s">
        <v>230</v>
      </c>
      <c r="BM149" s="199" t="s">
        <v>1021</v>
      </c>
    </row>
    <row r="150" spans="1:65" s="2" customFormat="1" ht="16.5" customHeight="1">
      <c r="A150" s="34"/>
      <c r="B150" s="35"/>
      <c r="C150" s="187" t="s">
        <v>252</v>
      </c>
      <c r="D150" s="187" t="s">
        <v>149</v>
      </c>
      <c r="E150" s="188" t="s">
        <v>1022</v>
      </c>
      <c r="F150" s="189" t="s">
        <v>1023</v>
      </c>
      <c r="G150" s="190" t="s">
        <v>152</v>
      </c>
      <c r="H150" s="191">
        <v>1</v>
      </c>
      <c r="I150" s="192">
        <v>3980</v>
      </c>
      <c r="J150" s="193">
        <f>ROUND(I150*H150,1)</f>
        <v>3980</v>
      </c>
      <c r="K150" s="194"/>
      <c r="L150" s="39"/>
      <c r="M150" s="195" t="s">
        <v>1</v>
      </c>
      <c r="N150" s="196" t="s">
        <v>42</v>
      </c>
      <c r="O150" s="71"/>
      <c r="P150" s="197">
        <f>O150*H150</f>
        <v>0</v>
      </c>
      <c r="Q150" s="197">
        <v>0.0204</v>
      </c>
      <c r="R150" s="197">
        <f>Q150*H150</f>
        <v>0.0204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230</v>
      </c>
      <c r="AT150" s="199" t="s">
        <v>149</v>
      </c>
      <c r="AU150" s="199" t="s">
        <v>154</v>
      </c>
      <c r="AY150" s="17" t="s">
        <v>146</v>
      </c>
      <c r="BE150" s="200">
        <f>IF(N150="základní",J150,0)</f>
        <v>0</v>
      </c>
      <c r="BF150" s="200">
        <f>IF(N150="snížená",J150,0)</f>
        <v>3980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154</v>
      </c>
      <c r="BK150" s="200">
        <f>ROUND(I150*H150,1)</f>
        <v>3980</v>
      </c>
      <c r="BL150" s="17" t="s">
        <v>230</v>
      </c>
      <c r="BM150" s="199" t="s">
        <v>1024</v>
      </c>
    </row>
    <row r="151" spans="2:51" s="15" customFormat="1" ht="12">
      <c r="B151" s="247"/>
      <c r="C151" s="248"/>
      <c r="D151" s="203" t="s">
        <v>156</v>
      </c>
      <c r="E151" s="249" t="s">
        <v>1</v>
      </c>
      <c r="F151" s="250" t="s">
        <v>1025</v>
      </c>
      <c r="G151" s="248"/>
      <c r="H151" s="249" t="s">
        <v>1</v>
      </c>
      <c r="I151" s="251"/>
      <c r="J151" s="248"/>
      <c r="K151" s="248"/>
      <c r="L151" s="252"/>
      <c r="M151" s="253"/>
      <c r="N151" s="254"/>
      <c r="O151" s="254"/>
      <c r="P151" s="254"/>
      <c r="Q151" s="254"/>
      <c r="R151" s="254"/>
      <c r="S151" s="254"/>
      <c r="T151" s="255"/>
      <c r="AT151" s="256" t="s">
        <v>156</v>
      </c>
      <c r="AU151" s="256" t="s">
        <v>154</v>
      </c>
      <c r="AV151" s="15" t="s">
        <v>84</v>
      </c>
      <c r="AW151" s="15" t="s">
        <v>32</v>
      </c>
      <c r="AX151" s="15" t="s">
        <v>76</v>
      </c>
      <c r="AY151" s="256" t="s">
        <v>146</v>
      </c>
    </row>
    <row r="152" spans="2:51" s="13" customFormat="1" ht="12">
      <c r="B152" s="201"/>
      <c r="C152" s="202"/>
      <c r="D152" s="203" t="s">
        <v>156</v>
      </c>
      <c r="E152" s="204" t="s">
        <v>1</v>
      </c>
      <c r="F152" s="205" t="s">
        <v>1026</v>
      </c>
      <c r="G152" s="202"/>
      <c r="H152" s="206">
        <v>1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156</v>
      </c>
      <c r="AU152" s="212" t="s">
        <v>154</v>
      </c>
      <c r="AV152" s="13" t="s">
        <v>154</v>
      </c>
      <c r="AW152" s="13" t="s">
        <v>32</v>
      </c>
      <c r="AX152" s="13" t="s">
        <v>76</v>
      </c>
      <c r="AY152" s="212" t="s">
        <v>146</v>
      </c>
    </row>
    <row r="153" spans="2:51" s="14" customFormat="1" ht="12">
      <c r="B153" s="217"/>
      <c r="C153" s="218"/>
      <c r="D153" s="203" t="s">
        <v>156</v>
      </c>
      <c r="E153" s="219" t="s">
        <v>1</v>
      </c>
      <c r="F153" s="220" t="s">
        <v>170</v>
      </c>
      <c r="G153" s="218"/>
      <c r="H153" s="221">
        <v>1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156</v>
      </c>
      <c r="AU153" s="227" t="s">
        <v>154</v>
      </c>
      <c r="AV153" s="14" t="s">
        <v>153</v>
      </c>
      <c r="AW153" s="14" t="s">
        <v>32</v>
      </c>
      <c r="AX153" s="14" t="s">
        <v>84</v>
      </c>
      <c r="AY153" s="227" t="s">
        <v>146</v>
      </c>
    </row>
    <row r="154" spans="1:65" s="2" customFormat="1" ht="16.5" customHeight="1">
      <c r="A154" s="34"/>
      <c r="B154" s="35"/>
      <c r="C154" s="187" t="s">
        <v>7</v>
      </c>
      <c r="D154" s="187" t="s">
        <v>149</v>
      </c>
      <c r="E154" s="188" t="s">
        <v>1027</v>
      </c>
      <c r="F154" s="189" t="s">
        <v>1028</v>
      </c>
      <c r="G154" s="190" t="s">
        <v>166</v>
      </c>
      <c r="H154" s="191">
        <v>20</v>
      </c>
      <c r="I154" s="192">
        <v>20</v>
      </c>
      <c r="J154" s="193">
        <f>ROUND(I154*H154,1)</f>
        <v>400</v>
      </c>
      <c r="K154" s="194"/>
      <c r="L154" s="39"/>
      <c r="M154" s="195" t="s">
        <v>1</v>
      </c>
      <c r="N154" s="196" t="s">
        <v>42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230</v>
      </c>
      <c r="AT154" s="199" t="s">
        <v>149</v>
      </c>
      <c r="AU154" s="199" t="s">
        <v>154</v>
      </c>
      <c r="AY154" s="17" t="s">
        <v>146</v>
      </c>
      <c r="BE154" s="200">
        <f>IF(N154="základní",J154,0)</f>
        <v>0</v>
      </c>
      <c r="BF154" s="200">
        <f>IF(N154="snížená",J154,0)</f>
        <v>400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154</v>
      </c>
      <c r="BK154" s="200">
        <f>ROUND(I154*H154,1)</f>
        <v>400</v>
      </c>
      <c r="BL154" s="17" t="s">
        <v>230</v>
      </c>
      <c r="BM154" s="199" t="s">
        <v>1029</v>
      </c>
    </row>
    <row r="155" spans="1:65" s="2" customFormat="1" ht="21.75" customHeight="1">
      <c r="A155" s="34"/>
      <c r="B155" s="35"/>
      <c r="C155" s="187" t="s">
        <v>260</v>
      </c>
      <c r="D155" s="187" t="s">
        <v>149</v>
      </c>
      <c r="E155" s="188" t="s">
        <v>1030</v>
      </c>
      <c r="F155" s="189" t="s">
        <v>1031</v>
      </c>
      <c r="G155" s="190" t="s">
        <v>166</v>
      </c>
      <c r="H155" s="191">
        <v>39</v>
      </c>
      <c r="I155" s="192">
        <v>420</v>
      </c>
      <c r="J155" s="193">
        <f>ROUND(I155*H155,1)</f>
        <v>16380</v>
      </c>
      <c r="K155" s="194"/>
      <c r="L155" s="39"/>
      <c r="M155" s="195" t="s">
        <v>1</v>
      </c>
      <c r="N155" s="196" t="s">
        <v>42</v>
      </c>
      <c r="O155" s="71"/>
      <c r="P155" s="197">
        <f>O155*H155</f>
        <v>0</v>
      </c>
      <c r="Q155" s="197">
        <v>0.00174</v>
      </c>
      <c r="R155" s="197">
        <f>Q155*H155</f>
        <v>0.06786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230</v>
      </c>
      <c r="AT155" s="199" t="s">
        <v>149</v>
      </c>
      <c r="AU155" s="199" t="s">
        <v>154</v>
      </c>
      <c r="AY155" s="17" t="s">
        <v>146</v>
      </c>
      <c r="BE155" s="200">
        <f>IF(N155="základní",J155,0)</f>
        <v>0</v>
      </c>
      <c r="BF155" s="200">
        <f>IF(N155="snížená",J155,0)</f>
        <v>16380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154</v>
      </c>
      <c r="BK155" s="200">
        <f>ROUND(I155*H155,1)</f>
        <v>16380</v>
      </c>
      <c r="BL155" s="17" t="s">
        <v>230</v>
      </c>
      <c r="BM155" s="199" t="s">
        <v>1032</v>
      </c>
    </row>
    <row r="156" spans="1:65" s="2" customFormat="1" ht="21.75" customHeight="1">
      <c r="A156" s="34"/>
      <c r="B156" s="35"/>
      <c r="C156" s="187" t="s">
        <v>265</v>
      </c>
      <c r="D156" s="187" t="s">
        <v>149</v>
      </c>
      <c r="E156" s="188" t="s">
        <v>1033</v>
      </c>
      <c r="F156" s="189" t="s">
        <v>1034</v>
      </c>
      <c r="G156" s="190" t="s">
        <v>160</v>
      </c>
      <c r="H156" s="191">
        <v>292.5</v>
      </c>
      <c r="I156" s="192">
        <v>66</v>
      </c>
      <c r="J156" s="193">
        <f>ROUND(I156*H156,1)</f>
        <v>19305</v>
      </c>
      <c r="K156" s="194"/>
      <c r="L156" s="39"/>
      <c r="M156" s="195" t="s">
        <v>1</v>
      </c>
      <c r="N156" s="196" t="s">
        <v>42</v>
      </c>
      <c r="O156" s="71"/>
      <c r="P156" s="197">
        <f>O156*H156</f>
        <v>0</v>
      </c>
      <c r="Q156" s="197">
        <v>0.00011</v>
      </c>
      <c r="R156" s="197">
        <f>Q156*H156</f>
        <v>0.032175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230</v>
      </c>
      <c r="AT156" s="199" t="s">
        <v>149</v>
      </c>
      <c r="AU156" s="199" t="s">
        <v>154</v>
      </c>
      <c r="AY156" s="17" t="s">
        <v>146</v>
      </c>
      <c r="BE156" s="200">
        <f>IF(N156="základní",J156,0)</f>
        <v>0</v>
      </c>
      <c r="BF156" s="200">
        <f>IF(N156="snížená",J156,0)</f>
        <v>19305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154</v>
      </c>
      <c r="BK156" s="200">
        <f>ROUND(I156*H156,1)</f>
        <v>19305</v>
      </c>
      <c r="BL156" s="17" t="s">
        <v>230</v>
      </c>
      <c r="BM156" s="199" t="s">
        <v>1035</v>
      </c>
    </row>
    <row r="157" spans="2:51" s="13" customFormat="1" ht="12">
      <c r="B157" s="201"/>
      <c r="C157" s="202"/>
      <c r="D157" s="203" t="s">
        <v>156</v>
      </c>
      <c r="E157" s="204" t="s">
        <v>1</v>
      </c>
      <c r="F157" s="205" t="s">
        <v>1036</v>
      </c>
      <c r="G157" s="202"/>
      <c r="H157" s="206">
        <v>292.5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156</v>
      </c>
      <c r="AU157" s="212" t="s">
        <v>154</v>
      </c>
      <c r="AV157" s="13" t="s">
        <v>154</v>
      </c>
      <c r="AW157" s="13" t="s">
        <v>32</v>
      </c>
      <c r="AX157" s="13" t="s">
        <v>84</v>
      </c>
      <c r="AY157" s="212" t="s">
        <v>146</v>
      </c>
    </row>
    <row r="158" spans="1:65" s="2" customFormat="1" ht="16.5" customHeight="1">
      <c r="A158" s="34"/>
      <c r="B158" s="35"/>
      <c r="C158" s="187" t="s">
        <v>271</v>
      </c>
      <c r="D158" s="187" t="s">
        <v>149</v>
      </c>
      <c r="E158" s="188" t="s">
        <v>1037</v>
      </c>
      <c r="F158" s="189" t="s">
        <v>1038</v>
      </c>
      <c r="G158" s="190" t="s">
        <v>160</v>
      </c>
      <c r="H158" s="191">
        <v>195</v>
      </c>
      <c r="I158" s="192">
        <v>135</v>
      </c>
      <c r="J158" s="193">
        <f>ROUND(I158*H158,1)</f>
        <v>26325</v>
      </c>
      <c r="K158" s="194"/>
      <c r="L158" s="39"/>
      <c r="M158" s="195" t="s">
        <v>1</v>
      </c>
      <c r="N158" s="196" t="s">
        <v>42</v>
      </c>
      <c r="O158" s="71"/>
      <c r="P158" s="197">
        <f>O158*H158</f>
        <v>0</v>
      </c>
      <c r="Q158" s="197">
        <v>0.00011</v>
      </c>
      <c r="R158" s="197">
        <f>Q158*H158</f>
        <v>0.02145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230</v>
      </c>
      <c r="AT158" s="199" t="s">
        <v>149</v>
      </c>
      <c r="AU158" s="199" t="s">
        <v>154</v>
      </c>
      <c r="AY158" s="17" t="s">
        <v>146</v>
      </c>
      <c r="BE158" s="200">
        <f>IF(N158="základní",J158,0)</f>
        <v>0</v>
      </c>
      <c r="BF158" s="200">
        <f>IF(N158="snížená",J158,0)</f>
        <v>26325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154</v>
      </c>
      <c r="BK158" s="200">
        <f>ROUND(I158*H158,1)</f>
        <v>26325</v>
      </c>
      <c r="BL158" s="17" t="s">
        <v>230</v>
      </c>
      <c r="BM158" s="199" t="s">
        <v>1039</v>
      </c>
    </row>
    <row r="159" spans="1:47" s="2" customFormat="1" ht="39">
      <c r="A159" s="34"/>
      <c r="B159" s="35"/>
      <c r="C159" s="36"/>
      <c r="D159" s="203" t="s">
        <v>162</v>
      </c>
      <c r="E159" s="36"/>
      <c r="F159" s="213" t="s">
        <v>1040</v>
      </c>
      <c r="G159" s="36"/>
      <c r="H159" s="36"/>
      <c r="I159" s="261"/>
      <c r="J159" s="36"/>
      <c r="K159" s="36"/>
      <c r="L159" s="39"/>
      <c r="M159" s="215"/>
      <c r="N159" s="216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162</v>
      </c>
      <c r="AU159" s="17" t="s">
        <v>154</v>
      </c>
    </row>
    <row r="160" spans="2:51" s="13" customFormat="1" ht="12">
      <c r="B160" s="201"/>
      <c r="C160" s="202"/>
      <c r="D160" s="203" t="s">
        <v>156</v>
      </c>
      <c r="E160" s="204" t="s">
        <v>1</v>
      </c>
      <c r="F160" s="205" t="s">
        <v>1041</v>
      </c>
      <c r="G160" s="202"/>
      <c r="H160" s="206">
        <v>195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156</v>
      </c>
      <c r="AU160" s="212" t="s">
        <v>154</v>
      </c>
      <c r="AV160" s="13" t="s">
        <v>154</v>
      </c>
      <c r="AW160" s="13" t="s">
        <v>32</v>
      </c>
      <c r="AX160" s="13" t="s">
        <v>84</v>
      </c>
      <c r="AY160" s="212" t="s">
        <v>146</v>
      </c>
    </row>
    <row r="161" spans="1:65" s="2" customFormat="1" ht="16.5" customHeight="1">
      <c r="A161" s="34"/>
      <c r="B161" s="35"/>
      <c r="C161" s="187" t="s">
        <v>275</v>
      </c>
      <c r="D161" s="187" t="s">
        <v>149</v>
      </c>
      <c r="E161" s="188" t="s">
        <v>1042</v>
      </c>
      <c r="F161" s="189" t="s">
        <v>1043</v>
      </c>
      <c r="G161" s="190" t="s">
        <v>160</v>
      </c>
      <c r="H161" s="191">
        <v>62</v>
      </c>
      <c r="I161" s="192">
        <v>35</v>
      </c>
      <c r="J161" s="193">
        <f aca="true" t="shared" si="20" ref="J161:J172">ROUND(I161*H161,1)</f>
        <v>2170</v>
      </c>
      <c r="K161" s="194"/>
      <c r="L161" s="39"/>
      <c r="M161" s="195" t="s">
        <v>1</v>
      </c>
      <c r="N161" s="196" t="s">
        <v>42</v>
      </c>
      <c r="O161" s="71"/>
      <c r="P161" s="197">
        <f aca="true" t="shared" si="21" ref="P161:P172">O161*H161</f>
        <v>0</v>
      </c>
      <c r="Q161" s="197">
        <v>6E-05</v>
      </c>
      <c r="R161" s="197">
        <f aca="true" t="shared" si="22" ref="R161:R172">Q161*H161</f>
        <v>0.00372</v>
      </c>
      <c r="S161" s="197">
        <v>0</v>
      </c>
      <c r="T161" s="198">
        <f aca="true" t="shared" si="23" ref="T161:T172"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230</v>
      </c>
      <c r="AT161" s="199" t="s">
        <v>149</v>
      </c>
      <c r="AU161" s="199" t="s">
        <v>154</v>
      </c>
      <c r="AY161" s="17" t="s">
        <v>146</v>
      </c>
      <c r="BE161" s="200">
        <f aca="true" t="shared" si="24" ref="BE161:BE172">IF(N161="základní",J161,0)</f>
        <v>0</v>
      </c>
      <c r="BF161" s="200">
        <f aca="true" t="shared" si="25" ref="BF161:BF172">IF(N161="snížená",J161,0)</f>
        <v>2170</v>
      </c>
      <c r="BG161" s="200">
        <f aca="true" t="shared" si="26" ref="BG161:BG172">IF(N161="zákl. přenesená",J161,0)</f>
        <v>0</v>
      </c>
      <c r="BH161" s="200">
        <f aca="true" t="shared" si="27" ref="BH161:BH172">IF(N161="sníž. přenesená",J161,0)</f>
        <v>0</v>
      </c>
      <c r="BI161" s="200">
        <f aca="true" t="shared" si="28" ref="BI161:BI172">IF(N161="nulová",J161,0)</f>
        <v>0</v>
      </c>
      <c r="BJ161" s="17" t="s">
        <v>154</v>
      </c>
      <c r="BK161" s="200">
        <f aca="true" t="shared" si="29" ref="BK161:BK172">ROUND(I161*H161,1)</f>
        <v>2170</v>
      </c>
      <c r="BL161" s="17" t="s">
        <v>230</v>
      </c>
      <c r="BM161" s="199" t="s">
        <v>1044</v>
      </c>
    </row>
    <row r="162" spans="1:65" s="2" customFormat="1" ht="16.5" customHeight="1">
      <c r="A162" s="34"/>
      <c r="B162" s="35"/>
      <c r="C162" s="187" t="s">
        <v>279</v>
      </c>
      <c r="D162" s="187" t="s">
        <v>149</v>
      </c>
      <c r="E162" s="188" t="s">
        <v>1045</v>
      </c>
      <c r="F162" s="189" t="s">
        <v>1046</v>
      </c>
      <c r="G162" s="190" t="s">
        <v>160</v>
      </c>
      <c r="H162" s="191">
        <v>4</v>
      </c>
      <c r="I162" s="192">
        <v>30</v>
      </c>
      <c r="J162" s="193">
        <f t="shared" si="20"/>
        <v>120</v>
      </c>
      <c r="K162" s="194"/>
      <c r="L162" s="39"/>
      <c r="M162" s="195" t="s">
        <v>1</v>
      </c>
      <c r="N162" s="196" t="s">
        <v>42</v>
      </c>
      <c r="O162" s="71"/>
      <c r="P162" s="197">
        <f t="shared" si="21"/>
        <v>0</v>
      </c>
      <c r="Q162" s="197">
        <v>0.0001</v>
      </c>
      <c r="R162" s="197">
        <f t="shared" si="22"/>
        <v>0.0004</v>
      </c>
      <c r="S162" s="197">
        <v>0</v>
      </c>
      <c r="T162" s="198">
        <f t="shared" si="2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230</v>
      </c>
      <c r="AT162" s="199" t="s">
        <v>149</v>
      </c>
      <c r="AU162" s="199" t="s">
        <v>154</v>
      </c>
      <c r="AY162" s="17" t="s">
        <v>146</v>
      </c>
      <c r="BE162" s="200">
        <f t="shared" si="24"/>
        <v>0</v>
      </c>
      <c r="BF162" s="200">
        <f t="shared" si="25"/>
        <v>120</v>
      </c>
      <c r="BG162" s="200">
        <f t="shared" si="26"/>
        <v>0</v>
      </c>
      <c r="BH162" s="200">
        <f t="shared" si="27"/>
        <v>0</v>
      </c>
      <c r="BI162" s="200">
        <f t="shared" si="28"/>
        <v>0</v>
      </c>
      <c r="BJ162" s="17" t="s">
        <v>154</v>
      </c>
      <c r="BK162" s="200">
        <f t="shared" si="29"/>
        <v>120</v>
      </c>
      <c r="BL162" s="17" t="s">
        <v>230</v>
      </c>
      <c r="BM162" s="199" t="s">
        <v>1047</v>
      </c>
    </row>
    <row r="163" spans="1:65" s="2" customFormat="1" ht="16.5" customHeight="1">
      <c r="A163" s="34"/>
      <c r="B163" s="35"/>
      <c r="C163" s="187" t="s">
        <v>284</v>
      </c>
      <c r="D163" s="187" t="s">
        <v>149</v>
      </c>
      <c r="E163" s="188" t="s">
        <v>1048</v>
      </c>
      <c r="F163" s="189" t="s">
        <v>1049</v>
      </c>
      <c r="G163" s="190" t="s">
        <v>160</v>
      </c>
      <c r="H163" s="191">
        <v>3</v>
      </c>
      <c r="I163" s="192">
        <v>200</v>
      </c>
      <c r="J163" s="193">
        <f t="shared" si="20"/>
        <v>600</v>
      </c>
      <c r="K163" s="194"/>
      <c r="L163" s="39"/>
      <c r="M163" s="195" t="s">
        <v>1</v>
      </c>
      <c r="N163" s="196" t="s">
        <v>42</v>
      </c>
      <c r="O163" s="71"/>
      <c r="P163" s="197">
        <f t="shared" si="21"/>
        <v>0</v>
      </c>
      <c r="Q163" s="197">
        <v>6E-05</v>
      </c>
      <c r="R163" s="197">
        <f t="shared" si="22"/>
        <v>0.00018</v>
      </c>
      <c r="S163" s="197">
        <v>0</v>
      </c>
      <c r="T163" s="198">
        <f t="shared" si="2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230</v>
      </c>
      <c r="AT163" s="199" t="s">
        <v>149</v>
      </c>
      <c r="AU163" s="199" t="s">
        <v>154</v>
      </c>
      <c r="AY163" s="17" t="s">
        <v>146</v>
      </c>
      <c r="BE163" s="200">
        <f t="shared" si="24"/>
        <v>0</v>
      </c>
      <c r="BF163" s="200">
        <f t="shared" si="25"/>
        <v>600</v>
      </c>
      <c r="BG163" s="200">
        <f t="shared" si="26"/>
        <v>0</v>
      </c>
      <c r="BH163" s="200">
        <f t="shared" si="27"/>
        <v>0</v>
      </c>
      <c r="BI163" s="200">
        <f t="shared" si="28"/>
        <v>0</v>
      </c>
      <c r="BJ163" s="17" t="s">
        <v>154</v>
      </c>
      <c r="BK163" s="200">
        <f t="shared" si="29"/>
        <v>600</v>
      </c>
      <c r="BL163" s="17" t="s">
        <v>230</v>
      </c>
      <c r="BM163" s="199" t="s">
        <v>1050</v>
      </c>
    </row>
    <row r="164" spans="1:65" s="2" customFormat="1" ht="16.5" customHeight="1">
      <c r="A164" s="34"/>
      <c r="B164" s="35"/>
      <c r="C164" s="187" t="s">
        <v>289</v>
      </c>
      <c r="D164" s="187" t="s">
        <v>149</v>
      </c>
      <c r="E164" s="188" t="s">
        <v>1051</v>
      </c>
      <c r="F164" s="189" t="s">
        <v>1052</v>
      </c>
      <c r="G164" s="190" t="s">
        <v>152</v>
      </c>
      <c r="H164" s="191">
        <v>1</v>
      </c>
      <c r="I164" s="192">
        <v>4500</v>
      </c>
      <c r="J164" s="193">
        <f t="shared" si="20"/>
        <v>4500</v>
      </c>
      <c r="K164" s="194"/>
      <c r="L164" s="39"/>
      <c r="M164" s="195" t="s">
        <v>1</v>
      </c>
      <c r="N164" s="196" t="s">
        <v>42</v>
      </c>
      <c r="O164" s="71"/>
      <c r="P164" s="197">
        <f t="shared" si="21"/>
        <v>0</v>
      </c>
      <c r="Q164" s="197">
        <v>0.0032</v>
      </c>
      <c r="R164" s="197">
        <f t="shared" si="22"/>
        <v>0.0032</v>
      </c>
      <c r="S164" s="197">
        <v>0</v>
      </c>
      <c r="T164" s="198">
        <f t="shared" si="2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230</v>
      </c>
      <c r="AT164" s="199" t="s">
        <v>149</v>
      </c>
      <c r="AU164" s="199" t="s">
        <v>154</v>
      </c>
      <c r="AY164" s="17" t="s">
        <v>146</v>
      </c>
      <c r="BE164" s="200">
        <f t="shared" si="24"/>
        <v>0</v>
      </c>
      <c r="BF164" s="200">
        <f t="shared" si="25"/>
        <v>4500</v>
      </c>
      <c r="BG164" s="200">
        <f t="shared" si="26"/>
        <v>0</v>
      </c>
      <c r="BH164" s="200">
        <f t="shared" si="27"/>
        <v>0</v>
      </c>
      <c r="BI164" s="200">
        <f t="shared" si="28"/>
        <v>0</v>
      </c>
      <c r="BJ164" s="17" t="s">
        <v>154</v>
      </c>
      <c r="BK164" s="200">
        <f t="shared" si="29"/>
        <v>4500</v>
      </c>
      <c r="BL164" s="17" t="s">
        <v>230</v>
      </c>
      <c r="BM164" s="199" t="s">
        <v>1053</v>
      </c>
    </row>
    <row r="165" spans="1:65" s="2" customFormat="1" ht="16.5" customHeight="1">
      <c r="A165" s="34"/>
      <c r="B165" s="35"/>
      <c r="C165" s="187" t="s">
        <v>294</v>
      </c>
      <c r="D165" s="187" t="s">
        <v>149</v>
      </c>
      <c r="E165" s="188" t="s">
        <v>1054</v>
      </c>
      <c r="F165" s="189" t="s">
        <v>1055</v>
      </c>
      <c r="G165" s="190" t="s">
        <v>152</v>
      </c>
      <c r="H165" s="191">
        <v>1</v>
      </c>
      <c r="I165" s="192">
        <v>2450</v>
      </c>
      <c r="J165" s="193">
        <f t="shared" si="20"/>
        <v>2450</v>
      </c>
      <c r="K165" s="194"/>
      <c r="L165" s="39"/>
      <c r="M165" s="195" t="s">
        <v>1</v>
      </c>
      <c r="N165" s="196" t="s">
        <v>42</v>
      </c>
      <c r="O165" s="71"/>
      <c r="P165" s="197">
        <f t="shared" si="21"/>
        <v>0</v>
      </c>
      <c r="Q165" s="197">
        <v>0.0107</v>
      </c>
      <c r="R165" s="197">
        <f t="shared" si="22"/>
        <v>0.0107</v>
      </c>
      <c r="S165" s="197">
        <v>0</v>
      </c>
      <c r="T165" s="198">
        <f t="shared" si="2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230</v>
      </c>
      <c r="AT165" s="199" t="s">
        <v>149</v>
      </c>
      <c r="AU165" s="199" t="s">
        <v>154</v>
      </c>
      <c r="AY165" s="17" t="s">
        <v>146</v>
      </c>
      <c r="BE165" s="200">
        <f t="shared" si="24"/>
        <v>0</v>
      </c>
      <c r="BF165" s="200">
        <f t="shared" si="25"/>
        <v>2450</v>
      </c>
      <c r="BG165" s="200">
        <f t="shared" si="26"/>
        <v>0</v>
      </c>
      <c r="BH165" s="200">
        <f t="shared" si="27"/>
        <v>0</v>
      </c>
      <c r="BI165" s="200">
        <f t="shared" si="28"/>
        <v>0</v>
      </c>
      <c r="BJ165" s="17" t="s">
        <v>154</v>
      </c>
      <c r="BK165" s="200">
        <f t="shared" si="29"/>
        <v>2450</v>
      </c>
      <c r="BL165" s="17" t="s">
        <v>230</v>
      </c>
      <c r="BM165" s="199" t="s">
        <v>1056</v>
      </c>
    </row>
    <row r="166" spans="1:65" s="2" customFormat="1" ht="21.75" customHeight="1">
      <c r="A166" s="34"/>
      <c r="B166" s="35"/>
      <c r="C166" s="187" t="s">
        <v>298</v>
      </c>
      <c r="D166" s="187" t="s">
        <v>149</v>
      </c>
      <c r="E166" s="188" t="s">
        <v>1057</v>
      </c>
      <c r="F166" s="189" t="s">
        <v>1058</v>
      </c>
      <c r="G166" s="190" t="s">
        <v>152</v>
      </c>
      <c r="H166" s="191">
        <v>8</v>
      </c>
      <c r="I166" s="192">
        <v>110</v>
      </c>
      <c r="J166" s="193">
        <f t="shared" si="20"/>
        <v>880</v>
      </c>
      <c r="K166" s="194"/>
      <c r="L166" s="39"/>
      <c r="M166" s="195" t="s">
        <v>1</v>
      </c>
      <c r="N166" s="196" t="s">
        <v>42</v>
      </c>
      <c r="O166" s="71"/>
      <c r="P166" s="197">
        <f t="shared" si="21"/>
        <v>0</v>
      </c>
      <c r="Q166" s="197">
        <v>7E-05</v>
      </c>
      <c r="R166" s="197">
        <f t="shared" si="22"/>
        <v>0.00056</v>
      </c>
      <c r="S166" s="197">
        <v>0</v>
      </c>
      <c r="T166" s="198">
        <f t="shared" si="2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230</v>
      </c>
      <c r="AT166" s="199" t="s">
        <v>149</v>
      </c>
      <c r="AU166" s="199" t="s">
        <v>154</v>
      </c>
      <c r="AY166" s="17" t="s">
        <v>146</v>
      </c>
      <c r="BE166" s="200">
        <f t="shared" si="24"/>
        <v>0</v>
      </c>
      <c r="BF166" s="200">
        <f t="shared" si="25"/>
        <v>880</v>
      </c>
      <c r="BG166" s="200">
        <f t="shared" si="26"/>
        <v>0</v>
      </c>
      <c r="BH166" s="200">
        <f t="shared" si="27"/>
        <v>0</v>
      </c>
      <c r="BI166" s="200">
        <f t="shared" si="28"/>
        <v>0</v>
      </c>
      <c r="BJ166" s="17" t="s">
        <v>154</v>
      </c>
      <c r="BK166" s="200">
        <f t="shared" si="29"/>
        <v>880</v>
      </c>
      <c r="BL166" s="17" t="s">
        <v>230</v>
      </c>
      <c r="BM166" s="199" t="s">
        <v>1059</v>
      </c>
    </row>
    <row r="167" spans="1:65" s="2" customFormat="1" ht="16.5" customHeight="1">
      <c r="A167" s="34"/>
      <c r="B167" s="35"/>
      <c r="C167" s="187" t="s">
        <v>302</v>
      </c>
      <c r="D167" s="187" t="s">
        <v>149</v>
      </c>
      <c r="E167" s="188" t="s">
        <v>1060</v>
      </c>
      <c r="F167" s="189" t="s">
        <v>1061</v>
      </c>
      <c r="G167" s="190" t="s">
        <v>152</v>
      </c>
      <c r="H167" s="191">
        <v>1</v>
      </c>
      <c r="I167" s="192">
        <v>2400</v>
      </c>
      <c r="J167" s="193">
        <f t="shared" si="20"/>
        <v>2400</v>
      </c>
      <c r="K167" s="194"/>
      <c r="L167" s="39"/>
      <c r="M167" s="195" t="s">
        <v>1</v>
      </c>
      <c r="N167" s="196" t="s">
        <v>42</v>
      </c>
      <c r="O167" s="71"/>
      <c r="P167" s="197">
        <f t="shared" si="21"/>
        <v>0</v>
      </c>
      <c r="Q167" s="197">
        <v>0.00015</v>
      </c>
      <c r="R167" s="197">
        <f t="shared" si="22"/>
        <v>0.00015</v>
      </c>
      <c r="S167" s="197">
        <v>0</v>
      </c>
      <c r="T167" s="198">
        <f t="shared" si="2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230</v>
      </c>
      <c r="AT167" s="199" t="s">
        <v>149</v>
      </c>
      <c r="AU167" s="199" t="s">
        <v>154</v>
      </c>
      <c r="AY167" s="17" t="s">
        <v>146</v>
      </c>
      <c r="BE167" s="200">
        <f t="shared" si="24"/>
        <v>0</v>
      </c>
      <c r="BF167" s="200">
        <f t="shared" si="25"/>
        <v>2400</v>
      </c>
      <c r="BG167" s="200">
        <f t="shared" si="26"/>
        <v>0</v>
      </c>
      <c r="BH167" s="200">
        <f t="shared" si="27"/>
        <v>0</v>
      </c>
      <c r="BI167" s="200">
        <f t="shared" si="28"/>
        <v>0</v>
      </c>
      <c r="BJ167" s="17" t="s">
        <v>154</v>
      </c>
      <c r="BK167" s="200">
        <f t="shared" si="29"/>
        <v>2400</v>
      </c>
      <c r="BL167" s="17" t="s">
        <v>230</v>
      </c>
      <c r="BM167" s="199" t="s">
        <v>1062</v>
      </c>
    </row>
    <row r="168" spans="1:65" s="2" customFormat="1" ht="16.5" customHeight="1">
      <c r="A168" s="34"/>
      <c r="B168" s="35"/>
      <c r="C168" s="187" t="s">
        <v>307</v>
      </c>
      <c r="D168" s="187" t="s">
        <v>149</v>
      </c>
      <c r="E168" s="188" t="s">
        <v>1063</v>
      </c>
      <c r="F168" s="189" t="s">
        <v>1064</v>
      </c>
      <c r="G168" s="190" t="s">
        <v>152</v>
      </c>
      <c r="H168" s="191">
        <v>2</v>
      </c>
      <c r="I168" s="192">
        <v>900</v>
      </c>
      <c r="J168" s="193">
        <f t="shared" si="20"/>
        <v>1800</v>
      </c>
      <c r="K168" s="194"/>
      <c r="L168" s="39"/>
      <c r="M168" s="195" t="s">
        <v>1</v>
      </c>
      <c r="N168" s="196" t="s">
        <v>42</v>
      </c>
      <c r="O168" s="71"/>
      <c r="P168" s="197">
        <f t="shared" si="21"/>
        <v>0</v>
      </c>
      <c r="Q168" s="197">
        <v>0.00012</v>
      </c>
      <c r="R168" s="197">
        <f t="shared" si="22"/>
        <v>0.00024</v>
      </c>
      <c r="S168" s="197">
        <v>0</v>
      </c>
      <c r="T168" s="198">
        <f t="shared" si="2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230</v>
      </c>
      <c r="AT168" s="199" t="s">
        <v>149</v>
      </c>
      <c r="AU168" s="199" t="s">
        <v>154</v>
      </c>
      <c r="AY168" s="17" t="s">
        <v>146</v>
      </c>
      <c r="BE168" s="200">
        <f t="shared" si="24"/>
        <v>0</v>
      </c>
      <c r="BF168" s="200">
        <f t="shared" si="25"/>
        <v>1800</v>
      </c>
      <c r="BG168" s="200">
        <f t="shared" si="26"/>
        <v>0</v>
      </c>
      <c r="BH168" s="200">
        <f t="shared" si="27"/>
        <v>0</v>
      </c>
      <c r="BI168" s="200">
        <f t="shared" si="28"/>
        <v>0</v>
      </c>
      <c r="BJ168" s="17" t="s">
        <v>154</v>
      </c>
      <c r="BK168" s="200">
        <f t="shared" si="29"/>
        <v>1800</v>
      </c>
      <c r="BL168" s="17" t="s">
        <v>230</v>
      </c>
      <c r="BM168" s="199" t="s">
        <v>1065</v>
      </c>
    </row>
    <row r="169" spans="1:65" s="2" customFormat="1" ht="16.5" customHeight="1">
      <c r="A169" s="34"/>
      <c r="B169" s="35"/>
      <c r="C169" s="187" t="s">
        <v>311</v>
      </c>
      <c r="D169" s="187" t="s">
        <v>149</v>
      </c>
      <c r="E169" s="188" t="s">
        <v>1066</v>
      </c>
      <c r="F169" s="189" t="s">
        <v>1067</v>
      </c>
      <c r="G169" s="190" t="s">
        <v>333</v>
      </c>
      <c r="H169" s="191">
        <v>0.112</v>
      </c>
      <c r="I169" s="192">
        <v>820</v>
      </c>
      <c r="J169" s="193">
        <f t="shared" si="20"/>
        <v>91.8</v>
      </c>
      <c r="K169" s="194"/>
      <c r="L169" s="39"/>
      <c r="M169" s="195" t="s">
        <v>1</v>
      </c>
      <c r="N169" s="196" t="s">
        <v>42</v>
      </c>
      <c r="O169" s="71"/>
      <c r="P169" s="197">
        <f t="shared" si="21"/>
        <v>0</v>
      </c>
      <c r="Q169" s="197">
        <v>0</v>
      </c>
      <c r="R169" s="197">
        <f t="shared" si="22"/>
        <v>0</v>
      </c>
      <c r="S169" s="197">
        <v>0</v>
      </c>
      <c r="T169" s="198">
        <f t="shared" si="2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230</v>
      </c>
      <c r="AT169" s="199" t="s">
        <v>149</v>
      </c>
      <c r="AU169" s="199" t="s">
        <v>154</v>
      </c>
      <c r="AY169" s="17" t="s">
        <v>146</v>
      </c>
      <c r="BE169" s="200">
        <f t="shared" si="24"/>
        <v>0</v>
      </c>
      <c r="BF169" s="200">
        <f t="shared" si="25"/>
        <v>91.8</v>
      </c>
      <c r="BG169" s="200">
        <f t="shared" si="26"/>
        <v>0</v>
      </c>
      <c r="BH169" s="200">
        <f t="shared" si="27"/>
        <v>0</v>
      </c>
      <c r="BI169" s="200">
        <f t="shared" si="28"/>
        <v>0</v>
      </c>
      <c r="BJ169" s="17" t="s">
        <v>154</v>
      </c>
      <c r="BK169" s="200">
        <f t="shared" si="29"/>
        <v>91.8</v>
      </c>
      <c r="BL169" s="17" t="s">
        <v>230</v>
      </c>
      <c r="BM169" s="199" t="s">
        <v>1068</v>
      </c>
    </row>
    <row r="170" spans="1:65" s="2" customFormat="1" ht="16.5" customHeight="1">
      <c r="A170" s="34"/>
      <c r="B170" s="35"/>
      <c r="C170" s="187" t="s">
        <v>171</v>
      </c>
      <c r="D170" s="187" t="s">
        <v>149</v>
      </c>
      <c r="E170" s="188" t="s">
        <v>1069</v>
      </c>
      <c r="F170" s="189" t="s">
        <v>1070</v>
      </c>
      <c r="G170" s="190" t="s">
        <v>333</v>
      </c>
      <c r="H170" s="191">
        <v>0.161</v>
      </c>
      <c r="I170" s="192">
        <v>820</v>
      </c>
      <c r="J170" s="193">
        <f t="shared" si="20"/>
        <v>132</v>
      </c>
      <c r="K170" s="194"/>
      <c r="L170" s="39"/>
      <c r="M170" s="195" t="s">
        <v>1</v>
      </c>
      <c r="N170" s="196" t="s">
        <v>42</v>
      </c>
      <c r="O170" s="71"/>
      <c r="P170" s="197">
        <f t="shared" si="21"/>
        <v>0</v>
      </c>
      <c r="Q170" s="197">
        <v>0</v>
      </c>
      <c r="R170" s="197">
        <f t="shared" si="22"/>
        <v>0</v>
      </c>
      <c r="S170" s="197">
        <v>0</v>
      </c>
      <c r="T170" s="198">
        <f t="shared" si="2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230</v>
      </c>
      <c r="AT170" s="199" t="s">
        <v>149</v>
      </c>
      <c r="AU170" s="199" t="s">
        <v>154</v>
      </c>
      <c r="AY170" s="17" t="s">
        <v>146</v>
      </c>
      <c r="BE170" s="200">
        <f t="shared" si="24"/>
        <v>0</v>
      </c>
      <c r="BF170" s="200">
        <f t="shared" si="25"/>
        <v>132</v>
      </c>
      <c r="BG170" s="200">
        <f t="shared" si="26"/>
        <v>0</v>
      </c>
      <c r="BH170" s="200">
        <f t="shared" si="27"/>
        <v>0</v>
      </c>
      <c r="BI170" s="200">
        <f t="shared" si="28"/>
        <v>0</v>
      </c>
      <c r="BJ170" s="17" t="s">
        <v>154</v>
      </c>
      <c r="BK170" s="200">
        <f t="shared" si="29"/>
        <v>132</v>
      </c>
      <c r="BL170" s="17" t="s">
        <v>230</v>
      </c>
      <c r="BM170" s="199" t="s">
        <v>1071</v>
      </c>
    </row>
    <row r="171" spans="1:65" s="2" customFormat="1" ht="16.5" customHeight="1">
      <c r="A171" s="34"/>
      <c r="B171" s="35"/>
      <c r="C171" s="187" t="s">
        <v>322</v>
      </c>
      <c r="D171" s="187" t="s">
        <v>149</v>
      </c>
      <c r="E171" s="188" t="s">
        <v>1072</v>
      </c>
      <c r="F171" s="189" t="s">
        <v>1073</v>
      </c>
      <c r="G171" s="190" t="s">
        <v>333</v>
      </c>
      <c r="H171" s="191">
        <v>0.161</v>
      </c>
      <c r="I171" s="192">
        <v>820</v>
      </c>
      <c r="J171" s="193">
        <f t="shared" si="20"/>
        <v>132</v>
      </c>
      <c r="K171" s="194"/>
      <c r="L171" s="39"/>
      <c r="M171" s="195" t="s">
        <v>1</v>
      </c>
      <c r="N171" s="196" t="s">
        <v>42</v>
      </c>
      <c r="O171" s="71"/>
      <c r="P171" s="197">
        <f t="shared" si="21"/>
        <v>0</v>
      </c>
      <c r="Q171" s="197">
        <v>0</v>
      </c>
      <c r="R171" s="197">
        <f t="shared" si="22"/>
        <v>0</v>
      </c>
      <c r="S171" s="197">
        <v>0</v>
      </c>
      <c r="T171" s="198">
        <f t="shared" si="2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230</v>
      </c>
      <c r="AT171" s="199" t="s">
        <v>149</v>
      </c>
      <c r="AU171" s="199" t="s">
        <v>154</v>
      </c>
      <c r="AY171" s="17" t="s">
        <v>146</v>
      </c>
      <c r="BE171" s="200">
        <f t="shared" si="24"/>
        <v>0</v>
      </c>
      <c r="BF171" s="200">
        <f t="shared" si="25"/>
        <v>132</v>
      </c>
      <c r="BG171" s="200">
        <f t="shared" si="26"/>
        <v>0</v>
      </c>
      <c r="BH171" s="200">
        <f t="shared" si="27"/>
        <v>0</v>
      </c>
      <c r="BI171" s="200">
        <f t="shared" si="28"/>
        <v>0</v>
      </c>
      <c r="BJ171" s="17" t="s">
        <v>154</v>
      </c>
      <c r="BK171" s="200">
        <f t="shared" si="29"/>
        <v>132</v>
      </c>
      <c r="BL171" s="17" t="s">
        <v>230</v>
      </c>
      <c r="BM171" s="199" t="s">
        <v>1074</v>
      </c>
    </row>
    <row r="172" spans="1:65" s="2" customFormat="1" ht="16.5" customHeight="1">
      <c r="A172" s="34"/>
      <c r="B172" s="35"/>
      <c r="C172" s="187" t="s">
        <v>330</v>
      </c>
      <c r="D172" s="187" t="s">
        <v>149</v>
      </c>
      <c r="E172" s="188" t="s">
        <v>1075</v>
      </c>
      <c r="F172" s="189" t="s">
        <v>1076</v>
      </c>
      <c r="G172" s="190" t="s">
        <v>333</v>
      </c>
      <c r="H172" s="191">
        <v>0.161</v>
      </c>
      <c r="I172" s="192">
        <v>820</v>
      </c>
      <c r="J172" s="193">
        <f t="shared" si="20"/>
        <v>132</v>
      </c>
      <c r="K172" s="194"/>
      <c r="L172" s="39"/>
      <c r="M172" s="195" t="s">
        <v>1</v>
      </c>
      <c r="N172" s="196" t="s">
        <v>42</v>
      </c>
      <c r="O172" s="71"/>
      <c r="P172" s="197">
        <f t="shared" si="21"/>
        <v>0</v>
      </c>
      <c r="Q172" s="197">
        <v>0</v>
      </c>
      <c r="R172" s="197">
        <f t="shared" si="22"/>
        <v>0</v>
      </c>
      <c r="S172" s="197">
        <v>0</v>
      </c>
      <c r="T172" s="198">
        <f t="shared" si="2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230</v>
      </c>
      <c r="AT172" s="199" t="s">
        <v>149</v>
      </c>
      <c r="AU172" s="199" t="s">
        <v>154</v>
      </c>
      <c r="AY172" s="17" t="s">
        <v>146</v>
      </c>
      <c r="BE172" s="200">
        <f t="shared" si="24"/>
        <v>0</v>
      </c>
      <c r="BF172" s="200">
        <f t="shared" si="25"/>
        <v>132</v>
      </c>
      <c r="BG172" s="200">
        <f t="shared" si="26"/>
        <v>0</v>
      </c>
      <c r="BH172" s="200">
        <f t="shared" si="27"/>
        <v>0</v>
      </c>
      <c r="BI172" s="200">
        <f t="shared" si="28"/>
        <v>0</v>
      </c>
      <c r="BJ172" s="17" t="s">
        <v>154</v>
      </c>
      <c r="BK172" s="200">
        <f t="shared" si="29"/>
        <v>132</v>
      </c>
      <c r="BL172" s="17" t="s">
        <v>230</v>
      </c>
      <c r="BM172" s="199" t="s">
        <v>1077</v>
      </c>
    </row>
    <row r="173" spans="2:63" s="12" customFormat="1" ht="25.9" customHeight="1">
      <c r="B173" s="171"/>
      <c r="C173" s="172"/>
      <c r="D173" s="173" t="s">
        <v>75</v>
      </c>
      <c r="E173" s="174" t="s">
        <v>813</v>
      </c>
      <c r="F173" s="174" t="s">
        <v>814</v>
      </c>
      <c r="G173" s="172"/>
      <c r="H173" s="172"/>
      <c r="I173" s="262"/>
      <c r="J173" s="176">
        <f>BK173</f>
        <v>14400</v>
      </c>
      <c r="K173" s="172"/>
      <c r="L173" s="177"/>
      <c r="M173" s="178"/>
      <c r="N173" s="179"/>
      <c r="O173" s="179"/>
      <c r="P173" s="180">
        <f>SUM(P174:P182)</f>
        <v>0</v>
      </c>
      <c r="Q173" s="179"/>
      <c r="R173" s="180">
        <f>SUM(R174:R182)</f>
        <v>0</v>
      </c>
      <c r="S173" s="179"/>
      <c r="T173" s="181">
        <f>SUM(T174:T182)</f>
        <v>0</v>
      </c>
      <c r="AR173" s="182" t="s">
        <v>153</v>
      </c>
      <c r="AT173" s="183" t="s">
        <v>75</v>
      </c>
      <c r="AU173" s="183" t="s">
        <v>76</v>
      </c>
      <c r="AY173" s="182" t="s">
        <v>146</v>
      </c>
      <c r="BK173" s="184">
        <f>SUM(BK174:BK182)</f>
        <v>14400</v>
      </c>
    </row>
    <row r="174" spans="1:65" s="2" customFormat="1" ht="16.5" customHeight="1">
      <c r="A174" s="34"/>
      <c r="B174" s="35"/>
      <c r="C174" s="187" t="s">
        <v>335</v>
      </c>
      <c r="D174" s="187" t="s">
        <v>149</v>
      </c>
      <c r="E174" s="188" t="s">
        <v>1078</v>
      </c>
      <c r="F174" s="189" t="s">
        <v>1079</v>
      </c>
      <c r="G174" s="190" t="s">
        <v>818</v>
      </c>
      <c r="H174" s="191">
        <v>32</v>
      </c>
      <c r="I174" s="192">
        <v>150</v>
      </c>
      <c r="J174" s="193">
        <f>ROUND(I174*H174,1)</f>
        <v>4800</v>
      </c>
      <c r="K174" s="194"/>
      <c r="L174" s="39"/>
      <c r="M174" s="195" t="s">
        <v>1</v>
      </c>
      <c r="N174" s="196" t="s">
        <v>42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819</v>
      </c>
      <c r="AT174" s="199" t="s">
        <v>149</v>
      </c>
      <c r="AU174" s="199" t="s">
        <v>84</v>
      </c>
      <c r="AY174" s="17" t="s">
        <v>146</v>
      </c>
      <c r="BE174" s="200">
        <f>IF(N174="základní",J174,0)</f>
        <v>0</v>
      </c>
      <c r="BF174" s="200">
        <f>IF(N174="snížená",J174,0)</f>
        <v>4800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154</v>
      </c>
      <c r="BK174" s="200">
        <f>ROUND(I174*H174,1)</f>
        <v>4800</v>
      </c>
      <c r="BL174" s="17" t="s">
        <v>819</v>
      </c>
      <c r="BM174" s="199" t="s">
        <v>1080</v>
      </c>
    </row>
    <row r="175" spans="1:47" s="2" customFormat="1" ht="29.25">
      <c r="A175" s="34"/>
      <c r="B175" s="35"/>
      <c r="C175" s="36"/>
      <c r="D175" s="203" t="s">
        <v>162</v>
      </c>
      <c r="E175" s="36"/>
      <c r="F175" s="213" t="s">
        <v>1081</v>
      </c>
      <c r="G175" s="36"/>
      <c r="H175" s="36"/>
      <c r="I175" s="261"/>
      <c r="J175" s="36"/>
      <c r="K175" s="36"/>
      <c r="L175" s="39"/>
      <c r="M175" s="215"/>
      <c r="N175" s="216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162</v>
      </c>
      <c r="AU175" s="17" t="s">
        <v>84</v>
      </c>
    </row>
    <row r="176" spans="2:51" s="13" customFormat="1" ht="12">
      <c r="B176" s="201"/>
      <c r="C176" s="202"/>
      <c r="D176" s="203" t="s">
        <v>156</v>
      </c>
      <c r="E176" s="204" t="s">
        <v>1</v>
      </c>
      <c r="F176" s="205" t="s">
        <v>1082</v>
      </c>
      <c r="G176" s="202"/>
      <c r="H176" s="206">
        <v>32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156</v>
      </c>
      <c r="AU176" s="212" t="s">
        <v>84</v>
      </c>
      <c r="AV176" s="13" t="s">
        <v>154</v>
      </c>
      <c r="AW176" s="13" t="s">
        <v>32</v>
      </c>
      <c r="AX176" s="13" t="s">
        <v>84</v>
      </c>
      <c r="AY176" s="212" t="s">
        <v>146</v>
      </c>
    </row>
    <row r="177" spans="1:65" s="2" customFormat="1" ht="16.5" customHeight="1">
      <c r="A177" s="34"/>
      <c r="B177" s="35"/>
      <c r="C177" s="187" t="s">
        <v>339</v>
      </c>
      <c r="D177" s="187" t="s">
        <v>149</v>
      </c>
      <c r="E177" s="188" t="s">
        <v>1083</v>
      </c>
      <c r="F177" s="189" t="s">
        <v>1084</v>
      </c>
      <c r="G177" s="190" t="s">
        <v>818</v>
      </c>
      <c r="H177" s="191">
        <v>40</v>
      </c>
      <c r="I177" s="192">
        <v>150</v>
      </c>
      <c r="J177" s="193">
        <f>ROUND(I177*H177,1)</f>
        <v>6000</v>
      </c>
      <c r="K177" s="194"/>
      <c r="L177" s="39"/>
      <c r="M177" s="195" t="s">
        <v>1</v>
      </c>
      <c r="N177" s="196" t="s">
        <v>42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819</v>
      </c>
      <c r="AT177" s="199" t="s">
        <v>149</v>
      </c>
      <c r="AU177" s="199" t="s">
        <v>84</v>
      </c>
      <c r="AY177" s="17" t="s">
        <v>146</v>
      </c>
      <c r="BE177" s="200">
        <f>IF(N177="základní",J177,0)</f>
        <v>0</v>
      </c>
      <c r="BF177" s="200">
        <f>IF(N177="snížená",J177,0)</f>
        <v>6000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154</v>
      </c>
      <c r="BK177" s="200">
        <f>ROUND(I177*H177,1)</f>
        <v>6000</v>
      </c>
      <c r="BL177" s="17" t="s">
        <v>819</v>
      </c>
      <c r="BM177" s="199" t="s">
        <v>1085</v>
      </c>
    </row>
    <row r="178" spans="2:51" s="13" customFormat="1" ht="12">
      <c r="B178" s="201"/>
      <c r="C178" s="202"/>
      <c r="D178" s="203" t="s">
        <v>156</v>
      </c>
      <c r="E178" s="204" t="s">
        <v>1</v>
      </c>
      <c r="F178" s="205" t="s">
        <v>1086</v>
      </c>
      <c r="G178" s="202"/>
      <c r="H178" s="206">
        <v>40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156</v>
      </c>
      <c r="AU178" s="212" t="s">
        <v>84</v>
      </c>
      <c r="AV178" s="13" t="s">
        <v>154</v>
      </c>
      <c r="AW178" s="13" t="s">
        <v>32</v>
      </c>
      <c r="AX178" s="13" t="s">
        <v>84</v>
      </c>
      <c r="AY178" s="212" t="s">
        <v>146</v>
      </c>
    </row>
    <row r="179" spans="1:65" s="2" customFormat="1" ht="16.5" customHeight="1">
      <c r="A179" s="34"/>
      <c r="B179" s="35"/>
      <c r="C179" s="187" t="s">
        <v>343</v>
      </c>
      <c r="D179" s="187" t="s">
        <v>149</v>
      </c>
      <c r="E179" s="188" t="s">
        <v>1087</v>
      </c>
      <c r="F179" s="189" t="s">
        <v>1088</v>
      </c>
      <c r="G179" s="190" t="s">
        <v>818</v>
      </c>
      <c r="H179" s="191">
        <v>16</v>
      </c>
      <c r="I179" s="192">
        <v>150</v>
      </c>
      <c r="J179" s="193">
        <f>ROUND(I179*H179,1)</f>
        <v>2400</v>
      </c>
      <c r="K179" s="194"/>
      <c r="L179" s="39"/>
      <c r="M179" s="195" t="s">
        <v>1</v>
      </c>
      <c r="N179" s="196" t="s">
        <v>42</v>
      </c>
      <c r="O179" s="71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819</v>
      </c>
      <c r="AT179" s="199" t="s">
        <v>149</v>
      </c>
      <c r="AU179" s="199" t="s">
        <v>84</v>
      </c>
      <c r="AY179" s="17" t="s">
        <v>146</v>
      </c>
      <c r="BE179" s="200">
        <f>IF(N179="základní",J179,0)</f>
        <v>0</v>
      </c>
      <c r="BF179" s="200">
        <f>IF(N179="snížená",J179,0)</f>
        <v>2400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154</v>
      </c>
      <c r="BK179" s="200">
        <f>ROUND(I179*H179,1)</f>
        <v>2400</v>
      </c>
      <c r="BL179" s="17" t="s">
        <v>819</v>
      </c>
      <c r="BM179" s="199" t="s">
        <v>1089</v>
      </c>
    </row>
    <row r="180" spans="2:51" s="13" customFormat="1" ht="12">
      <c r="B180" s="201"/>
      <c r="C180" s="202"/>
      <c r="D180" s="203" t="s">
        <v>156</v>
      </c>
      <c r="E180" s="204" t="s">
        <v>1</v>
      </c>
      <c r="F180" s="205" t="s">
        <v>1090</v>
      </c>
      <c r="G180" s="202"/>
      <c r="H180" s="206">
        <v>16</v>
      </c>
      <c r="I180" s="207"/>
      <c r="J180" s="202"/>
      <c r="K180" s="202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156</v>
      </c>
      <c r="AU180" s="212" t="s">
        <v>84</v>
      </c>
      <c r="AV180" s="13" t="s">
        <v>154</v>
      </c>
      <c r="AW180" s="13" t="s">
        <v>32</v>
      </c>
      <c r="AX180" s="13" t="s">
        <v>84</v>
      </c>
      <c r="AY180" s="212" t="s">
        <v>146</v>
      </c>
    </row>
    <row r="181" spans="1:65" s="2" customFormat="1" ht="16.5" customHeight="1">
      <c r="A181" s="34"/>
      <c r="B181" s="35"/>
      <c r="C181" s="187" t="s">
        <v>348</v>
      </c>
      <c r="D181" s="187" t="s">
        <v>149</v>
      </c>
      <c r="E181" s="188" t="s">
        <v>1091</v>
      </c>
      <c r="F181" s="189" t="s">
        <v>1092</v>
      </c>
      <c r="G181" s="190" t="s">
        <v>818</v>
      </c>
      <c r="H181" s="191">
        <v>8</v>
      </c>
      <c r="I181" s="192">
        <v>150</v>
      </c>
      <c r="J181" s="193">
        <f>ROUND(I181*H181,1)</f>
        <v>1200</v>
      </c>
      <c r="K181" s="194"/>
      <c r="L181" s="39"/>
      <c r="M181" s="195" t="s">
        <v>1</v>
      </c>
      <c r="N181" s="196" t="s">
        <v>42</v>
      </c>
      <c r="O181" s="71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819</v>
      </c>
      <c r="AT181" s="199" t="s">
        <v>149</v>
      </c>
      <c r="AU181" s="199" t="s">
        <v>84</v>
      </c>
      <c r="AY181" s="17" t="s">
        <v>146</v>
      </c>
      <c r="BE181" s="200">
        <f>IF(N181="základní",J181,0)</f>
        <v>0</v>
      </c>
      <c r="BF181" s="200">
        <f>IF(N181="snížená",J181,0)</f>
        <v>1200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154</v>
      </c>
      <c r="BK181" s="200">
        <f>ROUND(I181*H181,1)</f>
        <v>1200</v>
      </c>
      <c r="BL181" s="17" t="s">
        <v>819</v>
      </c>
      <c r="BM181" s="199" t="s">
        <v>1093</v>
      </c>
    </row>
    <row r="182" spans="2:51" s="13" customFormat="1" ht="12">
      <c r="B182" s="201"/>
      <c r="C182" s="202"/>
      <c r="D182" s="203" t="s">
        <v>156</v>
      </c>
      <c r="E182" s="204" t="s">
        <v>1</v>
      </c>
      <c r="F182" s="205" t="s">
        <v>1094</v>
      </c>
      <c r="G182" s="202"/>
      <c r="H182" s="206">
        <v>8</v>
      </c>
      <c r="I182" s="207"/>
      <c r="J182" s="202"/>
      <c r="K182" s="202"/>
      <c r="L182" s="208"/>
      <c r="M182" s="239"/>
      <c r="N182" s="240"/>
      <c r="O182" s="240"/>
      <c r="P182" s="240"/>
      <c r="Q182" s="240"/>
      <c r="R182" s="240"/>
      <c r="S182" s="240"/>
      <c r="T182" s="241"/>
      <c r="AT182" s="212" t="s">
        <v>156</v>
      </c>
      <c r="AU182" s="212" t="s">
        <v>84</v>
      </c>
      <c r="AV182" s="13" t="s">
        <v>154</v>
      </c>
      <c r="AW182" s="13" t="s">
        <v>32</v>
      </c>
      <c r="AX182" s="13" t="s">
        <v>84</v>
      </c>
      <c r="AY182" s="212" t="s">
        <v>146</v>
      </c>
    </row>
    <row r="183" spans="1:31" s="2" customFormat="1" ht="6.95" customHeight="1">
      <c r="A183" s="34"/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39"/>
      <c r="M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</sheetData>
  <sheetProtection algorithmName="SHA-512" hashValue="JcIdFIsULYgo3U5VT+mVNrw22UKX6gnioD4uGbFGS5VLw0ajLuKJSx9UzI6T9nCPfpNTh1nR21lcb65f59IFsw==" saltValue="2Ys8dQFEcw6CwRcjtX+XU2UPOt5cpRdZpgrU7H/j6fsVomB6MHdddNBT7dOL/0kD3wf6UGac3s74efJWZaKrhQ==" spinCount="100000" sheet="1" objects="1" scenarios="1" formatColumns="0" formatRows="0" autoFilter="0"/>
  <autoFilter ref="C121:K182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1"/>
  <sheetViews>
    <sheetView showGridLines="0" workbookViewId="0" topLeftCell="A110">
      <selection activeCell="X125" sqref="X12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7" t="s">
        <v>97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104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8" t="str">
        <f>'Rekapitulace stavby'!K6</f>
        <v>Rekonstrukce bytové jednotky 680/1 na adrese ul. Zieglerova, č.p.680/2, 500 03 Hradec Králové</v>
      </c>
      <c r="F7" s="309"/>
      <c r="G7" s="309"/>
      <c r="H7" s="309"/>
      <c r="L7" s="20"/>
    </row>
    <row r="8" spans="1:31" s="2" customFormat="1" ht="12" customHeight="1">
      <c r="A8" s="34"/>
      <c r="B8" s="39"/>
      <c r="C8" s="34"/>
      <c r="D8" s="112" t="s">
        <v>105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0" t="s">
        <v>1095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44321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4" t="s">
        <v>1</v>
      </c>
      <c r="F27" s="314"/>
      <c r="G27" s="314"/>
      <c r="H27" s="31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ROUND(J118,1)</f>
        <v>4460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ROUND((SUM(BE118:BE130)),1)</f>
        <v>0</v>
      </c>
      <c r="G33" s="34"/>
      <c r="H33" s="34"/>
      <c r="I33" s="124">
        <v>0.21</v>
      </c>
      <c r="J33" s="123">
        <f>ROUND(((SUM(BE118:BE130))*I33),1)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ROUND((SUM(BF118:BF130)),1)</f>
        <v>4460</v>
      </c>
      <c r="G34" s="34"/>
      <c r="H34" s="34"/>
      <c r="I34" s="124">
        <v>0.15</v>
      </c>
      <c r="J34" s="123">
        <f>ROUND(((SUM(BF118:BF130))*I34),1)</f>
        <v>669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ROUND((SUM(BG118:BG130)),1)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ROUND((SUM(BH118:BH130)),1)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ROUND((SUM(BI118:BI130)),1)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5129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6" t="str">
        <f>E7</f>
        <v>Rekonstrukce bytové jednotky 680/1 na adrese ul. Zieglerova, č.p.680/2, 500 03 Hradec Králové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7" t="str">
        <f>E9</f>
        <v>VZT - Vzduchotechnika</v>
      </c>
      <c r="F87" s="305"/>
      <c r="G87" s="305"/>
      <c r="H87" s="30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parcele st.č. 232/3, k.ú. Hradec Králové</v>
      </c>
      <c r="G89" s="36"/>
      <c r="H89" s="36"/>
      <c r="I89" s="29" t="s">
        <v>22</v>
      </c>
      <c r="J89" s="66">
        <f>IF(J12="","",J12)</f>
        <v>44321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Univerzita Hradec Králové, Rokitanského 82, HK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108</v>
      </c>
      <c r="D94" s="144"/>
      <c r="E94" s="144"/>
      <c r="F94" s="144"/>
      <c r="G94" s="144"/>
      <c r="H94" s="144"/>
      <c r="I94" s="144"/>
      <c r="J94" s="145" t="s">
        <v>109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110</v>
      </c>
      <c r="D96" s="36"/>
      <c r="E96" s="36"/>
      <c r="F96" s="36"/>
      <c r="G96" s="36"/>
      <c r="H96" s="36"/>
      <c r="I96" s="36"/>
      <c r="J96" s="84">
        <f>J118</f>
        <v>4460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111</v>
      </c>
    </row>
    <row r="97" spans="2:12" s="9" customFormat="1" ht="24.95" customHeight="1">
      <c r="B97" s="147"/>
      <c r="C97" s="148"/>
      <c r="D97" s="149" t="s">
        <v>119</v>
      </c>
      <c r="E97" s="150"/>
      <c r="F97" s="150"/>
      <c r="G97" s="150"/>
      <c r="H97" s="150"/>
      <c r="I97" s="150"/>
      <c r="J97" s="151">
        <f>J119</f>
        <v>4460</v>
      </c>
      <c r="K97" s="148"/>
      <c r="L97" s="152"/>
    </row>
    <row r="98" spans="2:12" s="10" customFormat="1" ht="19.9" customHeight="1">
      <c r="B98" s="153"/>
      <c r="C98" s="154"/>
      <c r="D98" s="155" t="s">
        <v>1096</v>
      </c>
      <c r="E98" s="156"/>
      <c r="F98" s="156"/>
      <c r="G98" s="156"/>
      <c r="H98" s="156"/>
      <c r="I98" s="156"/>
      <c r="J98" s="157">
        <f>J120</f>
        <v>4460</v>
      </c>
      <c r="K98" s="154"/>
      <c r="L98" s="158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131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06" t="str">
        <f>E7</f>
        <v>Rekonstrukce bytové jednotky 680/1 na adrese ul. Zieglerova, č.p.680/2, 500 03 Hradec Králové</v>
      </c>
      <c r="F108" s="307"/>
      <c r="G108" s="307"/>
      <c r="H108" s="307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105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87" t="str">
        <f>E9</f>
        <v>VZT - Vzduchotechnika</v>
      </c>
      <c r="F110" s="305"/>
      <c r="G110" s="305"/>
      <c r="H110" s="305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>na parcele st.č. 232/3, k.ú. Hradec Králové</v>
      </c>
      <c r="G112" s="36"/>
      <c r="H112" s="36"/>
      <c r="I112" s="29" t="s">
        <v>22</v>
      </c>
      <c r="J112" s="66">
        <f>IF(J12="","",J12)</f>
        <v>44321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23</v>
      </c>
      <c r="D114" s="36"/>
      <c r="E114" s="36"/>
      <c r="F114" s="27" t="str">
        <f>E15</f>
        <v>Univerzita Hradec Králové, Rokitanského 82, HK</v>
      </c>
      <c r="G114" s="36"/>
      <c r="H114" s="36"/>
      <c r="I114" s="29" t="s">
        <v>30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28</v>
      </c>
      <c r="D115" s="36"/>
      <c r="E115" s="36"/>
      <c r="F115" s="27" t="str">
        <f>IF(E18="","",E18)</f>
        <v>Vyplň údaj</v>
      </c>
      <c r="G115" s="36"/>
      <c r="H115" s="36"/>
      <c r="I115" s="29" t="s">
        <v>33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59"/>
      <c r="B117" s="160"/>
      <c r="C117" s="161" t="s">
        <v>132</v>
      </c>
      <c r="D117" s="162" t="s">
        <v>61</v>
      </c>
      <c r="E117" s="162" t="s">
        <v>57</v>
      </c>
      <c r="F117" s="162" t="s">
        <v>58</v>
      </c>
      <c r="G117" s="162" t="s">
        <v>133</v>
      </c>
      <c r="H117" s="162" t="s">
        <v>134</v>
      </c>
      <c r="I117" s="162" t="s">
        <v>135</v>
      </c>
      <c r="J117" s="163" t="s">
        <v>109</v>
      </c>
      <c r="K117" s="164" t="s">
        <v>136</v>
      </c>
      <c r="L117" s="165"/>
      <c r="M117" s="75" t="s">
        <v>1</v>
      </c>
      <c r="N117" s="76" t="s">
        <v>40</v>
      </c>
      <c r="O117" s="76" t="s">
        <v>137</v>
      </c>
      <c r="P117" s="76" t="s">
        <v>138</v>
      </c>
      <c r="Q117" s="76" t="s">
        <v>139</v>
      </c>
      <c r="R117" s="76" t="s">
        <v>140</v>
      </c>
      <c r="S117" s="76" t="s">
        <v>141</v>
      </c>
      <c r="T117" s="77" t="s">
        <v>142</v>
      </c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63" s="2" customFormat="1" ht="22.9" customHeight="1">
      <c r="A118" s="34"/>
      <c r="B118" s="35"/>
      <c r="C118" s="82" t="s">
        <v>143</v>
      </c>
      <c r="D118" s="36"/>
      <c r="E118" s="36"/>
      <c r="F118" s="36"/>
      <c r="G118" s="36"/>
      <c r="H118" s="36"/>
      <c r="I118" s="36"/>
      <c r="J118" s="166">
        <f>BK118</f>
        <v>4460</v>
      </c>
      <c r="K118" s="36"/>
      <c r="L118" s="39"/>
      <c r="M118" s="78"/>
      <c r="N118" s="167"/>
      <c r="O118" s="79"/>
      <c r="P118" s="168">
        <f>P119</f>
        <v>0</v>
      </c>
      <c r="Q118" s="79"/>
      <c r="R118" s="168">
        <f>R119</f>
        <v>0.00048</v>
      </c>
      <c r="S118" s="79"/>
      <c r="T118" s="169">
        <f>T119</f>
        <v>0.015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75</v>
      </c>
      <c r="AU118" s="17" t="s">
        <v>111</v>
      </c>
      <c r="BK118" s="170">
        <f>BK119</f>
        <v>4460</v>
      </c>
    </row>
    <row r="119" spans="2:63" s="12" customFormat="1" ht="25.9" customHeight="1">
      <c r="B119" s="171"/>
      <c r="C119" s="172"/>
      <c r="D119" s="173" t="s">
        <v>75</v>
      </c>
      <c r="E119" s="174" t="s">
        <v>362</v>
      </c>
      <c r="F119" s="174" t="s">
        <v>363</v>
      </c>
      <c r="G119" s="172"/>
      <c r="H119" s="172"/>
      <c r="I119" s="175"/>
      <c r="J119" s="176">
        <f>BK119</f>
        <v>4460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0.00048</v>
      </c>
      <c r="S119" s="179"/>
      <c r="T119" s="181">
        <f>T120</f>
        <v>0.015</v>
      </c>
      <c r="AR119" s="182" t="s">
        <v>154</v>
      </c>
      <c r="AT119" s="183" t="s">
        <v>75</v>
      </c>
      <c r="AU119" s="183" t="s">
        <v>76</v>
      </c>
      <c r="AY119" s="182" t="s">
        <v>146</v>
      </c>
      <c r="BK119" s="184">
        <f>BK120</f>
        <v>4460</v>
      </c>
    </row>
    <row r="120" spans="2:63" s="12" customFormat="1" ht="22.9" customHeight="1">
      <c r="B120" s="171"/>
      <c r="C120" s="172"/>
      <c r="D120" s="173" t="s">
        <v>75</v>
      </c>
      <c r="E120" s="185" t="s">
        <v>1097</v>
      </c>
      <c r="F120" s="185" t="s">
        <v>96</v>
      </c>
      <c r="G120" s="172"/>
      <c r="H120" s="172"/>
      <c r="I120" s="175"/>
      <c r="J120" s="186">
        <f>BK120</f>
        <v>4460</v>
      </c>
      <c r="K120" s="172"/>
      <c r="L120" s="177"/>
      <c r="M120" s="178"/>
      <c r="N120" s="179"/>
      <c r="O120" s="179"/>
      <c r="P120" s="180">
        <f>SUM(P121:P130)</f>
        <v>0</v>
      </c>
      <c r="Q120" s="179"/>
      <c r="R120" s="180">
        <f>SUM(R121:R130)</f>
        <v>0.00048</v>
      </c>
      <c r="S120" s="179"/>
      <c r="T120" s="181">
        <f>SUM(T121:T130)</f>
        <v>0.015</v>
      </c>
      <c r="AR120" s="182" t="s">
        <v>154</v>
      </c>
      <c r="AT120" s="183" t="s">
        <v>75</v>
      </c>
      <c r="AU120" s="183" t="s">
        <v>84</v>
      </c>
      <c r="AY120" s="182" t="s">
        <v>146</v>
      </c>
      <c r="BK120" s="184">
        <f>SUM(BK121:BK130)</f>
        <v>4460</v>
      </c>
    </row>
    <row r="121" spans="1:65" s="2" customFormat="1" ht="16.5" customHeight="1">
      <c r="A121" s="34"/>
      <c r="B121" s="35"/>
      <c r="C121" s="187" t="s">
        <v>84</v>
      </c>
      <c r="D121" s="187" t="s">
        <v>149</v>
      </c>
      <c r="E121" s="188" t="s">
        <v>1098</v>
      </c>
      <c r="F121" s="189" t="s">
        <v>1099</v>
      </c>
      <c r="G121" s="190" t="s">
        <v>152</v>
      </c>
      <c r="H121" s="191">
        <v>1</v>
      </c>
      <c r="I121" s="192">
        <v>200</v>
      </c>
      <c r="J121" s="193">
        <f>ROUND(I121*H121,1)</f>
        <v>200</v>
      </c>
      <c r="K121" s="194"/>
      <c r="L121" s="39"/>
      <c r="M121" s="195" t="s">
        <v>1</v>
      </c>
      <c r="N121" s="196" t="s">
        <v>42</v>
      </c>
      <c r="O121" s="71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230</v>
      </c>
      <c r="AT121" s="199" t="s">
        <v>149</v>
      </c>
      <c r="AU121" s="199" t="s">
        <v>154</v>
      </c>
      <c r="AY121" s="17" t="s">
        <v>146</v>
      </c>
      <c r="BE121" s="200">
        <f>IF(N121="základní",J121,0)</f>
        <v>0</v>
      </c>
      <c r="BF121" s="200">
        <f>IF(N121="snížená",J121,0)</f>
        <v>200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154</v>
      </c>
      <c r="BK121" s="200">
        <f>ROUND(I121*H121,1)</f>
        <v>200</v>
      </c>
      <c r="BL121" s="17" t="s">
        <v>230</v>
      </c>
      <c r="BM121" s="199" t="s">
        <v>1100</v>
      </c>
    </row>
    <row r="122" spans="1:47" s="2" customFormat="1" ht="48.75">
      <c r="A122" s="34"/>
      <c r="B122" s="35"/>
      <c r="C122" s="36"/>
      <c r="D122" s="203" t="s">
        <v>162</v>
      </c>
      <c r="E122" s="36"/>
      <c r="F122" s="213" t="s">
        <v>1101</v>
      </c>
      <c r="G122" s="36"/>
      <c r="H122" s="36"/>
      <c r="I122" s="261"/>
      <c r="J122" s="36"/>
      <c r="K122" s="36"/>
      <c r="L122" s="39"/>
      <c r="M122" s="215"/>
      <c r="N122" s="216"/>
      <c r="O122" s="71"/>
      <c r="P122" s="71"/>
      <c r="Q122" s="71"/>
      <c r="R122" s="71"/>
      <c r="S122" s="71"/>
      <c r="T122" s="72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162</v>
      </c>
      <c r="AU122" s="17" t="s">
        <v>154</v>
      </c>
    </row>
    <row r="123" spans="1:65" s="2" customFormat="1" ht="21.75" customHeight="1">
      <c r="A123" s="34"/>
      <c r="B123" s="35"/>
      <c r="C123" s="228" t="s">
        <v>154</v>
      </c>
      <c r="D123" s="228" t="s">
        <v>372</v>
      </c>
      <c r="E123" s="229" t="s">
        <v>1102</v>
      </c>
      <c r="F123" s="230" t="s">
        <v>1103</v>
      </c>
      <c r="G123" s="231" t="s">
        <v>152</v>
      </c>
      <c r="H123" s="232">
        <v>1</v>
      </c>
      <c r="I123" s="233">
        <v>2500</v>
      </c>
      <c r="J123" s="234">
        <f>ROUND(I123*H123,1)</f>
        <v>2500</v>
      </c>
      <c r="K123" s="235"/>
      <c r="L123" s="236"/>
      <c r="M123" s="237" t="s">
        <v>1</v>
      </c>
      <c r="N123" s="238" t="s">
        <v>42</v>
      </c>
      <c r="O123" s="71"/>
      <c r="P123" s="197">
        <f>O123*H123</f>
        <v>0</v>
      </c>
      <c r="Q123" s="197">
        <v>0.00048</v>
      </c>
      <c r="R123" s="197">
        <f>Q123*H123</f>
        <v>0.00048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307</v>
      </c>
      <c r="AT123" s="199" t="s">
        <v>372</v>
      </c>
      <c r="AU123" s="199" t="s">
        <v>154</v>
      </c>
      <c r="AY123" s="17" t="s">
        <v>146</v>
      </c>
      <c r="BE123" s="200">
        <f>IF(N123="základní",J123,0)</f>
        <v>0</v>
      </c>
      <c r="BF123" s="200">
        <f>IF(N123="snížená",J123,0)</f>
        <v>2500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154</v>
      </c>
      <c r="BK123" s="200">
        <f>ROUND(I123*H123,1)</f>
        <v>2500</v>
      </c>
      <c r="BL123" s="17" t="s">
        <v>230</v>
      </c>
      <c r="BM123" s="199" t="s">
        <v>1104</v>
      </c>
    </row>
    <row r="124" spans="1:65" s="2" customFormat="1" ht="16.5" customHeight="1">
      <c r="A124" s="34"/>
      <c r="B124" s="35"/>
      <c r="C124" s="187" t="s">
        <v>147</v>
      </c>
      <c r="D124" s="187" t="s">
        <v>149</v>
      </c>
      <c r="E124" s="188" t="s">
        <v>1105</v>
      </c>
      <c r="F124" s="189" t="s">
        <v>1106</v>
      </c>
      <c r="G124" s="190" t="s">
        <v>152</v>
      </c>
      <c r="H124" s="191">
        <v>1</v>
      </c>
      <c r="I124" s="192">
        <v>800</v>
      </c>
      <c r="J124" s="193">
        <f>ROUND(I124*H124,1)</f>
        <v>800</v>
      </c>
      <c r="K124" s="194"/>
      <c r="L124" s="39"/>
      <c r="M124" s="195" t="s">
        <v>1</v>
      </c>
      <c r="N124" s="196" t="s">
        <v>42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230</v>
      </c>
      <c r="AT124" s="199" t="s">
        <v>149</v>
      </c>
      <c r="AU124" s="199" t="s">
        <v>154</v>
      </c>
      <c r="AY124" s="17" t="s">
        <v>146</v>
      </c>
      <c r="BE124" s="200">
        <f>IF(N124="základní",J124,0)</f>
        <v>0</v>
      </c>
      <c r="BF124" s="200">
        <f>IF(N124="snížená",J124,0)</f>
        <v>800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154</v>
      </c>
      <c r="BK124" s="200">
        <f>ROUND(I124*H124,1)</f>
        <v>800</v>
      </c>
      <c r="BL124" s="17" t="s">
        <v>230</v>
      </c>
      <c r="BM124" s="199" t="s">
        <v>1107</v>
      </c>
    </row>
    <row r="125" spans="1:65" s="2" customFormat="1" ht="16.5" customHeight="1">
      <c r="A125" s="34"/>
      <c r="B125" s="35"/>
      <c r="C125" s="187" t="s">
        <v>153</v>
      </c>
      <c r="D125" s="187" t="s">
        <v>149</v>
      </c>
      <c r="E125" s="188" t="s">
        <v>1108</v>
      </c>
      <c r="F125" s="189" t="s">
        <v>1109</v>
      </c>
      <c r="G125" s="190" t="s">
        <v>152</v>
      </c>
      <c r="H125" s="191">
        <v>1</v>
      </c>
      <c r="I125" s="192">
        <v>250</v>
      </c>
      <c r="J125" s="193">
        <f>ROUND(I125*H125,1)</f>
        <v>250</v>
      </c>
      <c r="K125" s="194"/>
      <c r="L125" s="39"/>
      <c r="M125" s="195" t="s">
        <v>1</v>
      </c>
      <c r="N125" s="196" t="s">
        <v>42</v>
      </c>
      <c r="O125" s="71"/>
      <c r="P125" s="197">
        <f>O125*H125</f>
        <v>0</v>
      </c>
      <c r="Q125" s="197">
        <v>0</v>
      </c>
      <c r="R125" s="197">
        <f>Q125*H125</f>
        <v>0</v>
      </c>
      <c r="S125" s="197">
        <v>0.0075</v>
      </c>
      <c r="T125" s="198">
        <f>S125*H125</f>
        <v>0.0075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230</v>
      </c>
      <c r="AT125" s="199" t="s">
        <v>149</v>
      </c>
      <c r="AU125" s="199" t="s">
        <v>154</v>
      </c>
      <c r="AY125" s="17" t="s">
        <v>146</v>
      </c>
      <c r="BE125" s="200">
        <f>IF(N125="základní",J125,0)</f>
        <v>0</v>
      </c>
      <c r="BF125" s="200">
        <f>IF(N125="snížená",J125,0)</f>
        <v>250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154</v>
      </c>
      <c r="BK125" s="200">
        <f>ROUND(I125*H125,1)</f>
        <v>250</v>
      </c>
      <c r="BL125" s="17" t="s">
        <v>230</v>
      </c>
      <c r="BM125" s="199" t="s">
        <v>1110</v>
      </c>
    </row>
    <row r="126" spans="1:65" s="2" customFormat="1" ht="16.5" customHeight="1">
      <c r="A126" s="34"/>
      <c r="B126" s="35"/>
      <c r="C126" s="187" t="s">
        <v>179</v>
      </c>
      <c r="D126" s="187" t="s">
        <v>149</v>
      </c>
      <c r="E126" s="188" t="s">
        <v>1111</v>
      </c>
      <c r="F126" s="189" t="s">
        <v>1112</v>
      </c>
      <c r="G126" s="190" t="s">
        <v>152</v>
      </c>
      <c r="H126" s="191">
        <v>1</v>
      </c>
      <c r="I126" s="192">
        <v>500</v>
      </c>
      <c r="J126" s="193">
        <f>ROUND(I126*H126,1)</f>
        <v>500</v>
      </c>
      <c r="K126" s="194"/>
      <c r="L126" s="39"/>
      <c r="M126" s="195" t="s">
        <v>1</v>
      </c>
      <c r="N126" s="196" t="s">
        <v>42</v>
      </c>
      <c r="O126" s="71"/>
      <c r="P126" s="197">
        <f>O126*H126</f>
        <v>0</v>
      </c>
      <c r="Q126" s="197">
        <v>0</v>
      </c>
      <c r="R126" s="197">
        <f>Q126*H126</f>
        <v>0</v>
      </c>
      <c r="S126" s="197">
        <v>0.0075</v>
      </c>
      <c r="T126" s="198">
        <f>S126*H126</f>
        <v>0.0075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230</v>
      </c>
      <c r="AT126" s="199" t="s">
        <v>149</v>
      </c>
      <c r="AU126" s="199" t="s">
        <v>154</v>
      </c>
      <c r="AY126" s="17" t="s">
        <v>146</v>
      </c>
      <c r="BE126" s="200">
        <f>IF(N126="základní",J126,0)</f>
        <v>0</v>
      </c>
      <c r="BF126" s="200">
        <f>IF(N126="snížená",J126,0)</f>
        <v>500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7" t="s">
        <v>154</v>
      </c>
      <c r="BK126" s="200">
        <f>ROUND(I126*H126,1)</f>
        <v>500</v>
      </c>
      <c r="BL126" s="17" t="s">
        <v>230</v>
      </c>
      <c r="BM126" s="199" t="s">
        <v>1113</v>
      </c>
    </row>
    <row r="127" spans="1:47" s="2" customFormat="1" ht="29.25">
      <c r="A127" s="34"/>
      <c r="B127" s="35"/>
      <c r="C127" s="36"/>
      <c r="D127" s="203" t="s">
        <v>162</v>
      </c>
      <c r="E127" s="36"/>
      <c r="F127" s="213" t="s">
        <v>1114</v>
      </c>
      <c r="G127" s="36"/>
      <c r="H127" s="36"/>
      <c r="I127" s="261"/>
      <c r="J127" s="36"/>
      <c r="K127" s="36"/>
      <c r="L127" s="39"/>
      <c r="M127" s="215"/>
      <c r="N127" s="216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162</v>
      </c>
      <c r="AU127" s="17" t="s">
        <v>154</v>
      </c>
    </row>
    <row r="128" spans="2:51" s="13" customFormat="1" ht="12">
      <c r="B128" s="201"/>
      <c r="C128" s="202"/>
      <c r="D128" s="203" t="s">
        <v>156</v>
      </c>
      <c r="E128" s="204" t="s">
        <v>1</v>
      </c>
      <c r="F128" s="205" t="s">
        <v>1115</v>
      </c>
      <c r="G128" s="202"/>
      <c r="H128" s="206">
        <v>1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156</v>
      </c>
      <c r="AU128" s="212" t="s">
        <v>154</v>
      </c>
      <c r="AV128" s="13" t="s">
        <v>154</v>
      </c>
      <c r="AW128" s="13" t="s">
        <v>32</v>
      </c>
      <c r="AX128" s="13" t="s">
        <v>76</v>
      </c>
      <c r="AY128" s="212" t="s">
        <v>146</v>
      </c>
    </row>
    <row r="129" spans="1:65" s="2" customFormat="1" ht="16.5" customHeight="1">
      <c r="A129" s="34"/>
      <c r="B129" s="35"/>
      <c r="C129" s="187" t="s">
        <v>177</v>
      </c>
      <c r="D129" s="187" t="s">
        <v>149</v>
      </c>
      <c r="E129" s="188" t="s">
        <v>1116</v>
      </c>
      <c r="F129" s="189" t="s">
        <v>1117</v>
      </c>
      <c r="G129" s="190" t="s">
        <v>897</v>
      </c>
      <c r="H129" s="242">
        <v>3</v>
      </c>
      <c r="I129" s="192">
        <v>42</v>
      </c>
      <c r="J129" s="193">
        <f>ROUND(I129*H129,1)</f>
        <v>126</v>
      </c>
      <c r="K129" s="194"/>
      <c r="L129" s="39"/>
      <c r="M129" s="195" t="s">
        <v>1</v>
      </c>
      <c r="N129" s="196" t="s">
        <v>42</v>
      </c>
      <c r="O129" s="71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230</v>
      </c>
      <c r="AT129" s="199" t="s">
        <v>149</v>
      </c>
      <c r="AU129" s="199" t="s">
        <v>154</v>
      </c>
      <c r="AY129" s="17" t="s">
        <v>146</v>
      </c>
      <c r="BE129" s="200">
        <f>IF(N129="základní",J129,0)</f>
        <v>0</v>
      </c>
      <c r="BF129" s="200">
        <f>IF(N129="snížená",J129,0)</f>
        <v>126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154</v>
      </c>
      <c r="BK129" s="200">
        <f>ROUND(I129*H129,1)</f>
        <v>126</v>
      </c>
      <c r="BL129" s="17" t="s">
        <v>230</v>
      </c>
      <c r="BM129" s="199" t="s">
        <v>1118</v>
      </c>
    </row>
    <row r="130" spans="1:65" s="2" customFormat="1" ht="16.5" customHeight="1">
      <c r="A130" s="34"/>
      <c r="B130" s="35"/>
      <c r="C130" s="187" t="s">
        <v>187</v>
      </c>
      <c r="D130" s="187" t="s">
        <v>149</v>
      </c>
      <c r="E130" s="188" t="s">
        <v>1119</v>
      </c>
      <c r="F130" s="189" t="s">
        <v>1120</v>
      </c>
      <c r="G130" s="190" t="s">
        <v>897</v>
      </c>
      <c r="H130" s="242">
        <v>2</v>
      </c>
      <c r="I130" s="192">
        <v>42</v>
      </c>
      <c r="J130" s="193">
        <f>ROUND(I130*H130,1)</f>
        <v>84</v>
      </c>
      <c r="K130" s="194"/>
      <c r="L130" s="39"/>
      <c r="M130" s="257" t="s">
        <v>1</v>
      </c>
      <c r="N130" s="258" t="s">
        <v>42</v>
      </c>
      <c r="O130" s="245"/>
      <c r="P130" s="259">
        <f>O130*H130</f>
        <v>0</v>
      </c>
      <c r="Q130" s="259">
        <v>0</v>
      </c>
      <c r="R130" s="259">
        <f>Q130*H130</f>
        <v>0</v>
      </c>
      <c r="S130" s="259">
        <v>0</v>
      </c>
      <c r="T130" s="26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230</v>
      </c>
      <c r="AT130" s="199" t="s">
        <v>149</v>
      </c>
      <c r="AU130" s="199" t="s">
        <v>154</v>
      </c>
      <c r="AY130" s="17" t="s">
        <v>146</v>
      </c>
      <c r="BE130" s="200">
        <f>IF(N130="základní",J130,0)</f>
        <v>0</v>
      </c>
      <c r="BF130" s="200">
        <f>IF(N130="snížená",J130,0)</f>
        <v>84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154</v>
      </c>
      <c r="BK130" s="200">
        <f>ROUND(I130*H130,1)</f>
        <v>84</v>
      </c>
      <c r="BL130" s="17" t="s">
        <v>230</v>
      </c>
      <c r="BM130" s="199" t="s">
        <v>1121</v>
      </c>
    </row>
    <row r="131" spans="1:31" s="2" customFormat="1" ht="6.95" customHeight="1">
      <c r="A131" s="34"/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39"/>
      <c r="M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</sheetData>
  <sheetProtection algorithmName="SHA-512" hashValue="vH6GauVt8uw4kWnlvUfyd9Q11+9ZQey6GZkor2QirOfFBv9wJ2EkK3DcWgK7eDoCXXsL/2XTz7QibEY89QqojA==" saltValue="2kryidMIKbxtRdJZoDr4xYp8ZmCKGC3zGjAy3kOsuNj4nSqhTAlz7Tr7w+/c+v7bKO22YVAeow70wljxR0+Y9g==" spinCount="100000" sheet="1" objects="1" scenarios="1" formatColumns="0" formatRows="0" autoFilter="0"/>
  <autoFilter ref="C117:K13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42"/>
  <sheetViews>
    <sheetView showGridLines="0" workbookViewId="0" topLeftCell="A206">
      <selection activeCell="W123" sqref="W12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7" t="s">
        <v>100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104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8" t="str">
        <f>'Rekapitulace stavby'!K6</f>
        <v>Rekonstrukce bytové jednotky 680/1 na adrese ul. Zieglerova, č.p.680/2, 500 03 Hradec Králové</v>
      </c>
      <c r="F7" s="309"/>
      <c r="G7" s="309"/>
      <c r="H7" s="309"/>
      <c r="L7" s="20"/>
    </row>
    <row r="8" spans="1:31" s="2" customFormat="1" ht="12" customHeight="1">
      <c r="A8" s="34"/>
      <c r="B8" s="39"/>
      <c r="C8" s="34"/>
      <c r="D8" s="112" t="s">
        <v>105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0" t="s">
        <v>1122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44321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4" t="s">
        <v>1</v>
      </c>
      <c r="F27" s="314"/>
      <c r="G27" s="314"/>
      <c r="H27" s="31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ROUND(J122,1)</f>
        <v>137998.4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ROUND((SUM(BE122:BE241)),1)</f>
        <v>0</v>
      </c>
      <c r="G33" s="34"/>
      <c r="H33" s="34"/>
      <c r="I33" s="124">
        <v>0.21</v>
      </c>
      <c r="J33" s="123">
        <f>ROUND(((SUM(BE122:BE241))*I33),1)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ROUND((SUM(BF122:BF241)),1)</f>
        <v>137998.4</v>
      </c>
      <c r="G34" s="34"/>
      <c r="H34" s="34"/>
      <c r="I34" s="124">
        <v>0.15</v>
      </c>
      <c r="J34" s="123">
        <f>ROUND(((SUM(BF122:BF241))*I34),1)</f>
        <v>20699.8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ROUND((SUM(BG122:BG241)),1)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ROUND((SUM(BH122:BH241)),1)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ROUND((SUM(BI122:BI241)),1)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158698.19999999998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6" t="str">
        <f>E7</f>
        <v>Rekonstrukce bytové jednotky 680/1 na adrese ul. Zieglerova, č.p.680/2, 500 03 Hradec Králové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7" t="str">
        <f>E9</f>
        <v>ZTI - Zdravotně technické instalace</v>
      </c>
      <c r="F87" s="305"/>
      <c r="G87" s="305"/>
      <c r="H87" s="30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parcele st.č. 232/3, k.ú. Hradec Králové</v>
      </c>
      <c r="G89" s="36"/>
      <c r="H89" s="36"/>
      <c r="I89" s="29" t="s">
        <v>22</v>
      </c>
      <c r="J89" s="66">
        <f>IF(J12="","",J12)</f>
        <v>44321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Univerzita Hradec Králové, Rokitanského 82, HK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108</v>
      </c>
      <c r="D94" s="144"/>
      <c r="E94" s="144"/>
      <c r="F94" s="144"/>
      <c r="G94" s="144"/>
      <c r="H94" s="144"/>
      <c r="I94" s="144"/>
      <c r="J94" s="145" t="s">
        <v>109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110</v>
      </c>
      <c r="D96" s="36"/>
      <c r="E96" s="36"/>
      <c r="F96" s="36"/>
      <c r="G96" s="36"/>
      <c r="H96" s="36"/>
      <c r="I96" s="36"/>
      <c r="J96" s="84">
        <f>J122</f>
        <v>137998.40000000002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111</v>
      </c>
    </row>
    <row r="97" spans="2:12" s="9" customFormat="1" ht="24.95" customHeight="1">
      <c r="B97" s="147"/>
      <c r="C97" s="148"/>
      <c r="D97" s="149" t="s">
        <v>119</v>
      </c>
      <c r="E97" s="150"/>
      <c r="F97" s="150"/>
      <c r="G97" s="150"/>
      <c r="H97" s="150"/>
      <c r="I97" s="150"/>
      <c r="J97" s="151">
        <f>J123</f>
        <v>129998.40000000001</v>
      </c>
      <c r="K97" s="148"/>
      <c r="L97" s="152"/>
    </row>
    <row r="98" spans="2:12" s="10" customFormat="1" ht="19.9" customHeight="1">
      <c r="B98" s="153"/>
      <c r="C98" s="154"/>
      <c r="D98" s="155" t="s">
        <v>1123</v>
      </c>
      <c r="E98" s="156"/>
      <c r="F98" s="156"/>
      <c r="G98" s="156"/>
      <c r="H98" s="156"/>
      <c r="I98" s="156"/>
      <c r="J98" s="157">
        <f>J124</f>
        <v>12271.300000000001</v>
      </c>
      <c r="K98" s="154"/>
      <c r="L98" s="158"/>
    </row>
    <row r="99" spans="2:12" s="10" customFormat="1" ht="19.9" customHeight="1">
      <c r="B99" s="153"/>
      <c r="C99" s="154"/>
      <c r="D99" s="155" t="s">
        <v>1124</v>
      </c>
      <c r="E99" s="156"/>
      <c r="F99" s="156"/>
      <c r="G99" s="156"/>
      <c r="H99" s="156"/>
      <c r="I99" s="156"/>
      <c r="J99" s="157">
        <f>J157</f>
        <v>15028</v>
      </c>
      <c r="K99" s="154"/>
      <c r="L99" s="158"/>
    </row>
    <row r="100" spans="2:12" s="10" customFormat="1" ht="19.9" customHeight="1">
      <c r="B100" s="153"/>
      <c r="C100" s="154"/>
      <c r="D100" s="155" t="s">
        <v>1125</v>
      </c>
      <c r="E100" s="156"/>
      <c r="F100" s="156"/>
      <c r="G100" s="156"/>
      <c r="H100" s="156"/>
      <c r="I100" s="156"/>
      <c r="J100" s="157">
        <f>J179</f>
        <v>94914.6</v>
      </c>
      <c r="K100" s="154"/>
      <c r="L100" s="158"/>
    </row>
    <row r="101" spans="2:12" s="10" customFormat="1" ht="19.9" customHeight="1">
      <c r="B101" s="153"/>
      <c r="C101" s="154"/>
      <c r="D101" s="155" t="s">
        <v>1126</v>
      </c>
      <c r="E101" s="156"/>
      <c r="F101" s="156"/>
      <c r="G101" s="156"/>
      <c r="H101" s="156"/>
      <c r="I101" s="156"/>
      <c r="J101" s="157">
        <f>J227</f>
        <v>7784.5</v>
      </c>
      <c r="K101" s="154"/>
      <c r="L101" s="158"/>
    </row>
    <row r="102" spans="2:12" s="9" customFormat="1" ht="24.95" customHeight="1">
      <c r="B102" s="147"/>
      <c r="C102" s="148"/>
      <c r="D102" s="149" t="s">
        <v>130</v>
      </c>
      <c r="E102" s="150"/>
      <c r="F102" s="150"/>
      <c r="G102" s="150"/>
      <c r="H102" s="150"/>
      <c r="I102" s="150"/>
      <c r="J102" s="151">
        <f>J235</f>
        <v>8000</v>
      </c>
      <c r="K102" s="148"/>
      <c r="L102" s="152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131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6" t="str">
        <f>E7</f>
        <v>Rekonstrukce bytové jednotky 680/1 na adrese ul. Zieglerova, č.p.680/2, 500 03 Hradec Králové</v>
      </c>
      <c r="F112" s="307"/>
      <c r="G112" s="307"/>
      <c r="H112" s="307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105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87" t="str">
        <f>E9</f>
        <v>ZTI - Zdravotně technické instalace</v>
      </c>
      <c r="F114" s="305"/>
      <c r="G114" s="305"/>
      <c r="H114" s="305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na parcele st.č. 232/3, k.ú. Hradec Králové</v>
      </c>
      <c r="G116" s="36"/>
      <c r="H116" s="36"/>
      <c r="I116" s="29" t="s">
        <v>22</v>
      </c>
      <c r="J116" s="66">
        <f>IF(J12="","",J12)</f>
        <v>44321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23</v>
      </c>
      <c r="D118" s="36"/>
      <c r="E118" s="36"/>
      <c r="F118" s="27" t="str">
        <f>E15</f>
        <v>Univerzita Hradec Králové, Rokitanského 82, HK</v>
      </c>
      <c r="G118" s="36"/>
      <c r="H118" s="36"/>
      <c r="I118" s="29" t="s">
        <v>30</v>
      </c>
      <c r="J118" s="32" t="str">
        <f>E21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28</v>
      </c>
      <c r="D119" s="36"/>
      <c r="E119" s="36"/>
      <c r="F119" s="27" t="str">
        <f>IF(E18="","",E18)</f>
        <v>Vyplň údaj</v>
      </c>
      <c r="G119" s="36"/>
      <c r="H119" s="36"/>
      <c r="I119" s="29" t="s">
        <v>33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9"/>
      <c r="B121" s="160"/>
      <c r="C121" s="161" t="s">
        <v>132</v>
      </c>
      <c r="D121" s="162" t="s">
        <v>61</v>
      </c>
      <c r="E121" s="162" t="s">
        <v>57</v>
      </c>
      <c r="F121" s="162" t="s">
        <v>58</v>
      </c>
      <c r="G121" s="162" t="s">
        <v>133</v>
      </c>
      <c r="H121" s="162" t="s">
        <v>134</v>
      </c>
      <c r="I121" s="162" t="s">
        <v>135</v>
      </c>
      <c r="J121" s="163" t="s">
        <v>109</v>
      </c>
      <c r="K121" s="164" t="s">
        <v>136</v>
      </c>
      <c r="L121" s="165"/>
      <c r="M121" s="75" t="s">
        <v>1</v>
      </c>
      <c r="N121" s="76" t="s">
        <v>40</v>
      </c>
      <c r="O121" s="76" t="s">
        <v>137</v>
      </c>
      <c r="P121" s="76" t="s">
        <v>138</v>
      </c>
      <c r="Q121" s="76" t="s">
        <v>139</v>
      </c>
      <c r="R121" s="76" t="s">
        <v>140</v>
      </c>
      <c r="S121" s="76" t="s">
        <v>141</v>
      </c>
      <c r="T121" s="77" t="s">
        <v>142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3" s="2" customFormat="1" ht="22.9" customHeight="1">
      <c r="A122" s="34"/>
      <c r="B122" s="35"/>
      <c r="C122" s="82" t="s">
        <v>143</v>
      </c>
      <c r="D122" s="36"/>
      <c r="E122" s="36"/>
      <c r="F122" s="36"/>
      <c r="G122" s="36"/>
      <c r="H122" s="36"/>
      <c r="I122" s="36"/>
      <c r="J122" s="166">
        <f>BK122</f>
        <v>137998.40000000002</v>
      </c>
      <c r="K122" s="36"/>
      <c r="L122" s="39"/>
      <c r="M122" s="78"/>
      <c r="N122" s="167"/>
      <c r="O122" s="79"/>
      <c r="P122" s="168">
        <f>P123+P235</f>
        <v>0</v>
      </c>
      <c r="Q122" s="79"/>
      <c r="R122" s="168">
        <f>R123+R235</f>
        <v>0.2907466</v>
      </c>
      <c r="S122" s="79"/>
      <c r="T122" s="169">
        <f>T123+T235</f>
        <v>0.15019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75</v>
      </c>
      <c r="AU122" s="17" t="s">
        <v>111</v>
      </c>
      <c r="BK122" s="170">
        <f>BK123+BK235</f>
        <v>137998.40000000002</v>
      </c>
    </row>
    <row r="123" spans="2:63" s="12" customFormat="1" ht="25.9" customHeight="1">
      <c r="B123" s="171"/>
      <c r="C123" s="172"/>
      <c r="D123" s="173" t="s">
        <v>75</v>
      </c>
      <c r="E123" s="174" t="s">
        <v>362</v>
      </c>
      <c r="F123" s="174" t="s">
        <v>363</v>
      </c>
      <c r="G123" s="172"/>
      <c r="H123" s="172"/>
      <c r="I123" s="175"/>
      <c r="J123" s="176">
        <f>BK123</f>
        <v>129998.40000000001</v>
      </c>
      <c r="K123" s="172"/>
      <c r="L123" s="177"/>
      <c r="M123" s="178"/>
      <c r="N123" s="179"/>
      <c r="O123" s="179"/>
      <c r="P123" s="180">
        <f>P124+P157+P179+P227</f>
        <v>0</v>
      </c>
      <c r="Q123" s="179"/>
      <c r="R123" s="180">
        <f>R124+R157+R179+R227</f>
        <v>0.2907466</v>
      </c>
      <c r="S123" s="179"/>
      <c r="T123" s="181">
        <f>T124+T157+T179+T227</f>
        <v>0.15019</v>
      </c>
      <c r="AR123" s="182" t="s">
        <v>154</v>
      </c>
      <c r="AT123" s="183" t="s">
        <v>75</v>
      </c>
      <c r="AU123" s="183" t="s">
        <v>76</v>
      </c>
      <c r="AY123" s="182" t="s">
        <v>146</v>
      </c>
      <c r="BK123" s="184">
        <f>BK124+BK157+BK179+BK227</f>
        <v>129998.40000000001</v>
      </c>
    </row>
    <row r="124" spans="2:63" s="12" customFormat="1" ht="22.9" customHeight="1">
      <c r="B124" s="171"/>
      <c r="C124" s="172"/>
      <c r="D124" s="173" t="s">
        <v>75</v>
      </c>
      <c r="E124" s="185" t="s">
        <v>1127</v>
      </c>
      <c r="F124" s="185" t="s">
        <v>1128</v>
      </c>
      <c r="G124" s="172"/>
      <c r="H124" s="172"/>
      <c r="I124" s="175"/>
      <c r="J124" s="186">
        <f>BK124</f>
        <v>12271.300000000001</v>
      </c>
      <c r="K124" s="172"/>
      <c r="L124" s="177"/>
      <c r="M124" s="178"/>
      <c r="N124" s="179"/>
      <c r="O124" s="179"/>
      <c r="P124" s="180">
        <f>SUM(P125:P156)</f>
        <v>0</v>
      </c>
      <c r="Q124" s="179"/>
      <c r="R124" s="180">
        <f>SUM(R125:R156)</f>
        <v>0.05769</v>
      </c>
      <c r="S124" s="179"/>
      <c r="T124" s="181">
        <f>SUM(T125:T156)</f>
        <v>0.04635</v>
      </c>
      <c r="AR124" s="182" t="s">
        <v>154</v>
      </c>
      <c r="AT124" s="183" t="s">
        <v>75</v>
      </c>
      <c r="AU124" s="183" t="s">
        <v>84</v>
      </c>
      <c r="AY124" s="182" t="s">
        <v>146</v>
      </c>
      <c r="BK124" s="184">
        <f>SUM(BK125:BK156)</f>
        <v>12271.300000000001</v>
      </c>
    </row>
    <row r="125" spans="1:65" s="2" customFormat="1" ht="16.5" customHeight="1">
      <c r="A125" s="34"/>
      <c r="B125" s="35"/>
      <c r="C125" s="187" t="s">
        <v>84</v>
      </c>
      <c r="D125" s="187" t="s">
        <v>149</v>
      </c>
      <c r="E125" s="188" t="s">
        <v>1129</v>
      </c>
      <c r="F125" s="189" t="s">
        <v>1130</v>
      </c>
      <c r="G125" s="190" t="s">
        <v>160</v>
      </c>
      <c r="H125" s="191">
        <v>8</v>
      </c>
      <c r="I125" s="192">
        <v>10</v>
      </c>
      <c r="J125" s="193">
        <f aca="true" t="shared" si="0" ref="J125:J132">ROUND(I125*H125,1)</f>
        <v>80</v>
      </c>
      <c r="K125" s="194"/>
      <c r="L125" s="39"/>
      <c r="M125" s="195" t="s">
        <v>1</v>
      </c>
      <c r="N125" s="196" t="s">
        <v>42</v>
      </c>
      <c r="O125" s="71"/>
      <c r="P125" s="197">
        <f aca="true" t="shared" si="1" ref="P125:P132">O125*H125</f>
        <v>0</v>
      </c>
      <c r="Q125" s="197">
        <v>0</v>
      </c>
      <c r="R125" s="197">
        <f aca="true" t="shared" si="2" ref="R125:R132">Q125*H125</f>
        <v>0</v>
      </c>
      <c r="S125" s="197">
        <v>0.0021</v>
      </c>
      <c r="T125" s="198">
        <f aca="true" t="shared" si="3" ref="T125:T132">S125*H125</f>
        <v>0.0168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230</v>
      </c>
      <c r="AT125" s="199" t="s">
        <v>149</v>
      </c>
      <c r="AU125" s="199" t="s">
        <v>154</v>
      </c>
      <c r="AY125" s="17" t="s">
        <v>146</v>
      </c>
      <c r="BE125" s="200">
        <f aca="true" t="shared" si="4" ref="BE125:BE132">IF(N125="základní",J125,0)</f>
        <v>0</v>
      </c>
      <c r="BF125" s="200">
        <f aca="true" t="shared" si="5" ref="BF125:BF132">IF(N125="snížená",J125,0)</f>
        <v>80</v>
      </c>
      <c r="BG125" s="200">
        <f aca="true" t="shared" si="6" ref="BG125:BG132">IF(N125="zákl. přenesená",J125,0)</f>
        <v>0</v>
      </c>
      <c r="BH125" s="200">
        <f aca="true" t="shared" si="7" ref="BH125:BH132">IF(N125="sníž. přenesená",J125,0)</f>
        <v>0</v>
      </c>
      <c r="BI125" s="200">
        <f aca="true" t="shared" si="8" ref="BI125:BI132">IF(N125="nulová",J125,0)</f>
        <v>0</v>
      </c>
      <c r="BJ125" s="17" t="s">
        <v>154</v>
      </c>
      <c r="BK125" s="200">
        <f aca="true" t="shared" si="9" ref="BK125:BK132">ROUND(I125*H125,1)</f>
        <v>80</v>
      </c>
      <c r="BL125" s="17" t="s">
        <v>230</v>
      </c>
      <c r="BM125" s="199" t="s">
        <v>1131</v>
      </c>
    </row>
    <row r="126" spans="1:65" s="2" customFormat="1" ht="16.5" customHeight="1">
      <c r="A126" s="34"/>
      <c r="B126" s="35"/>
      <c r="C126" s="187" t="s">
        <v>154</v>
      </c>
      <c r="D126" s="187" t="s">
        <v>149</v>
      </c>
      <c r="E126" s="188" t="s">
        <v>1132</v>
      </c>
      <c r="F126" s="189" t="s">
        <v>1133</v>
      </c>
      <c r="G126" s="190" t="s">
        <v>160</v>
      </c>
      <c r="H126" s="191">
        <v>1</v>
      </c>
      <c r="I126" s="192">
        <v>25</v>
      </c>
      <c r="J126" s="193">
        <f t="shared" si="0"/>
        <v>25</v>
      </c>
      <c r="K126" s="194"/>
      <c r="L126" s="39"/>
      <c r="M126" s="195" t="s">
        <v>1</v>
      </c>
      <c r="N126" s="196" t="s">
        <v>42</v>
      </c>
      <c r="O126" s="71"/>
      <c r="P126" s="197">
        <f t="shared" si="1"/>
        <v>0</v>
      </c>
      <c r="Q126" s="197">
        <v>0</v>
      </c>
      <c r="R126" s="197">
        <f t="shared" si="2"/>
        <v>0</v>
      </c>
      <c r="S126" s="197">
        <v>0.00198</v>
      </c>
      <c r="T126" s="198">
        <f t="shared" si="3"/>
        <v>0.00198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230</v>
      </c>
      <c r="AT126" s="199" t="s">
        <v>149</v>
      </c>
      <c r="AU126" s="199" t="s">
        <v>154</v>
      </c>
      <c r="AY126" s="17" t="s">
        <v>146</v>
      </c>
      <c r="BE126" s="200">
        <f t="shared" si="4"/>
        <v>0</v>
      </c>
      <c r="BF126" s="200">
        <f t="shared" si="5"/>
        <v>25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17" t="s">
        <v>154</v>
      </c>
      <c r="BK126" s="200">
        <f t="shared" si="9"/>
        <v>25</v>
      </c>
      <c r="BL126" s="17" t="s">
        <v>230</v>
      </c>
      <c r="BM126" s="199" t="s">
        <v>1134</v>
      </c>
    </row>
    <row r="127" spans="1:65" s="2" customFormat="1" ht="16.5" customHeight="1">
      <c r="A127" s="34"/>
      <c r="B127" s="35"/>
      <c r="C127" s="187" t="s">
        <v>147</v>
      </c>
      <c r="D127" s="187" t="s">
        <v>149</v>
      </c>
      <c r="E127" s="188" t="s">
        <v>1135</v>
      </c>
      <c r="F127" s="189" t="s">
        <v>1136</v>
      </c>
      <c r="G127" s="190" t="s">
        <v>152</v>
      </c>
      <c r="H127" s="191">
        <v>1</v>
      </c>
      <c r="I127" s="192">
        <v>300</v>
      </c>
      <c r="J127" s="193">
        <f t="shared" si="0"/>
        <v>300</v>
      </c>
      <c r="K127" s="194"/>
      <c r="L127" s="39"/>
      <c r="M127" s="195" t="s">
        <v>1</v>
      </c>
      <c r="N127" s="196" t="s">
        <v>42</v>
      </c>
      <c r="O127" s="71"/>
      <c r="P127" s="197">
        <f t="shared" si="1"/>
        <v>0</v>
      </c>
      <c r="Q127" s="197">
        <v>0.0005</v>
      </c>
      <c r="R127" s="197">
        <f t="shared" si="2"/>
        <v>0.0005</v>
      </c>
      <c r="S127" s="197">
        <v>0</v>
      </c>
      <c r="T127" s="198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230</v>
      </c>
      <c r="AT127" s="199" t="s">
        <v>149</v>
      </c>
      <c r="AU127" s="199" t="s">
        <v>154</v>
      </c>
      <c r="AY127" s="17" t="s">
        <v>146</v>
      </c>
      <c r="BE127" s="200">
        <f t="shared" si="4"/>
        <v>0</v>
      </c>
      <c r="BF127" s="200">
        <f t="shared" si="5"/>
        <v>300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7" t="s">
        <v>154</v>
      </c>
      <c r="BK127" s="200">
        <f t="shared" si="9"/>
        <v>300</v>
      </c>
      <c r="BL127" s="17" t="s">
        <v>230</v>
      </c>
      <c r="BM127" s="199" t="s">
        <v>1137</v>
      </c>
    </row>
    <row r="128" spans="1:65" s="2" customFormat="1" ht="16.5" customHeight="1">
      <c r="A128" s="34"/>
      <c r="B128" s="35"/>
      <c r="C128" s="187" t="s">
        <v>153</v>
      </c>
      <c r="D128" s="187" t="s">
        <v>149</v>
      </c>
      <c r="E128" s="188" t="s">
        <v>1138</v>
      </c>
      <c r="F128" s="189" t="s">
        <v>1139</v>
      </c>
      <c r="G128" s="190" t="s">
        <v>152</v>
      </c>
      <c r="H128" s="191">
        <v>2</v>
      </c>
      <c r="I128" s="192">
        <v>210</v>
      </c>
      <c r="J128" s="193">
        <f t="shared" si="0"/>
        <v>420</v>
      </c>
      <c r="K128" s="194"/>
      <c r="L128" s="39"/>
      <c r="M128" s="195" t="s">
        <v>1</v>
      </c>
      <c r="N128" s="196" t="s">
        <v>42</v>
      </c>
      <c r="O128" s="71"/>
      <c r="P128" s="197">
        <f t="shared" si="1"/>
        <v>0</v>
      </c>
      <c r="Q128" s="197">
        <v>0.00027</v>
      </c>
      <c r="R128" s="197">
        <f t="shared" si="2"/>
        <v>0.00054</v>
      </c>
      <c r="S128" s="197">
        <v>0</v>
      </c>
      <c r="T128" s="198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230</v>
      </c>
      <c r="AT128" s="199" t="s">
        <v>149</v>
      </c>
      <c r="AU128" s="199" t="s">
        <v>154</v>
      </c>
      <c r="AY128" s="17" t="s">
        <v>146</v>
      </c>
      <c r="BE128" s="200">
        <f t="shared" si="4"/>
        <v>0</v>
      </c>
      <c r="BF128" s="200">
        <f t="shared" si="5"/>
        <v>420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154</v>
      </c>
      <c r="BK128" s="200">
        <f t="shared" si="9"/>
        <v>420</v>
      </c>
      <c r="BL128" s="17" t="s">
        <v>230</v>
      </c>
      <c r="BM128" s="199" t="s">
        <v>1140</v>
      </c>
    </row>
    <row r="129" spans="1:65" s="2" customFormat="1" ht="16.5" customHeight="1">
      <c r="A129" s="34"/>
      <c r="B129" s="35"/>
      <c r="C129" s="187" t="s">
        <v>179</v>
      </c>
      <c r="D129" s="187" t="s">
        <v>149</v>
      </c>
      <c r="E129" s="188" t="s">
        <v>1141</v>
      </c>
      <c r="F129" s="189" t="s">
        <v>1142</v>
      </c>
      <c r="G129" s="190" t="s">
        <v>152</v>
      </c>
      <c r="H129" s="191">
        <v>1</v>
      </c>
      <c r="I129" s="192">
        <v>260</v>
      </c>
      <c r="J129" s="193">
        <f t="shared" si="0"/>
        <v>260</v>
      </c>
      <c r="K129" s="194"/>
      <c r="L129" s="39"/>
      <c r="M129" s="195" t="s">
        <v>1</v>
      </c>
      <c r="N129" s="196" t="s">
        <v>42</v>
      </c>
      <c r="O129" s="71"/>
      <c r="P129" s="197">
        <f t="shared" si="1"/>
        <v>0</v>
      </c>
      <c r="Q129" s="197">
        <v>0.00031</v>
      </c>
      <c r="R129" s="197">
        <f t="shared" si="2"/>
        <v>0.00031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230</v>
      </c>
      <c r="AT129" s="199" t="s">
        <v>149</v>
      </c>
      <c r="AU129" s="199" t="s">
        <v>154</v>
      </c>
      <c r="AY129" s="17" t="s">
        <v>146</v>
      </c>
      <c r="BE129" s="200">
        <f t="shared" si="4"/>
        <v>0</v>
      </c>
      <c r="BF129" s="200">
        <f t="shared" si="5"/>
        <v>260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154</v>
      </c>
      <c r="BK129" s="200">
        <f t="shared" si="9"/>
        <v>260</v>
      </c>
      <c r="BL129" s="17" t="s">
        <v>230</v>
      </c>
      <c r="BM129" s="199" t="s">
        <v>1143</v>
      </c>
    </row>
    <row r="130" spans="1:65" s="2" customFormat="1" ht="16.5" customHeight="1">
      <c r="A130" s="34"/>
      <c r="B130" s="35"/>
      <c r="C130" s="187" t="s">
        <v>177</v>
      </c>
      <c r="D130" s="187" t="s">
        <v>149</v>
      </c>
      <c r="E130" s="188" t="s">
        <v>1144</v>
      </c>
      <c r="F130" s="189" t="s">
        <v>1145</v>
      </c>
      <c r="G130" s="190" t="s">
        <v>152</v>
      </c>
      <c r="H130" s="191">
        <v>1</v>
      </c>
      <c r="I130" s="192">
        <v>290</v>
      </c>
      <c r="J130" s="193">
        <f t="shared" si="0"/>
        <v>290</v>
      </c>
      <c r="K130" s="194"/>
      <c r="L130" s="39"/>
      <c r="M130" s="195" t="s">
        <v>1</v>
      </c>
      <c r="N130" s="196" t="s">
        <v>42</v>
      </c>
      <c r="O130" s="71"/>
      <c r="P130" s="197">
        <f t="shared" si="1"/>
        <v>0</v>
      </c>
      <c r="Q130" s="197">
        <v>0.00052</v>
      </c>
      <c r="R130" s="197">
        <f t="shared" si="2"/>
        <v>0.00052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230</v>
      </c>
      <c r="AT130" s="199" t="s">
        <v>149</v>
      </c>
      <c r="AU130" s="199" t="s">
        <v>154</v>
      </c>
      <c r="AY130" s="17" t="s">
        <v>146</v>
      </c>
      <c r="BE130" s="200">
        <f t="shared" si="4"/>
        <v>0</v>
      </c>
      <c r="BF130" s="200">
        <f t="shared" si="5"/>
        <v>290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154</v>
      </c>
      <c r="BK130" s="200">
        <f t="shared" si="9"/>
        <v>290</v>
      </c>
      <c r="BL130" s="17" t="s">
        <v>230</v>
      </c>
      <c r="BM130" s="199" t="s">
        <v>1146</v>
      </c>
    </row>
    <row r="131" spans="1:65" s="2" customFormat="1" ht="16.5" customHeight="1">
      <c r="A131" s="34"/>
      <c r="B131" s="35"/>
      <c r="C131" s="187" t="s">
        <v>187</v>
      </c>
      <c r="D131" s="187" t="s">
        <v>149</v>
      </c>
      <c r="E131" s="188" t="s">
        <v>1147</v>
      </c>
      <c r="F131" s="189" t="s">
        <v>1148</v>
      </c>
      <c r="G131" s="190" t="s">
        <v>152</v>
      </c>
      <c r="H131" s="191">
        <v>1</v>
      </c>
      <c r="I131" s="192">
        <v>360</v>
      </c>
      <c r="J131" s="193">
        <f t="shared" si="0"/>
        <v>360</v>
      </c>
      <c r="K131" s="194"/>
      <c r="L131" s="39"/>
      <c r="M131" s="195" t="s">
        <v>1</v>
      </c>
      <c r="N131" s="196" t="s">
        <v>42</v>
      </c>
      <c r="O131" s="71"/>
      <c r="P131" s="197">
        <f t="shared" si="1"/>
        <v>0</v>
      </c>
      <c r="Q131" s="197">
        <v>0.001</v>
      </c>
      <c r="R131" s="197">
        <f t="shared" si="2"/>
        <v>0.001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230</v>
      </c>
      <c r="AT131" s="199" t="s">
        <v>149</v>
      </c>
      <c r="AU131" s="199" t="s">
        <v>154</v>
      </c>
      <c r="AY131" s="17" t="s">
        <v>146</v>
      </c>
      <c r="BE131" s="200">
        <f t="shared" si="4"/>
        <v>0</v>
      </c>
      <c r="BF131" s="200">
        <f t="shared" si="5"/>
        <v>360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154</v>
      </c>
      <c r="BK131" s="200">
        <f t="shared" si="9"/>
        <v>360</v>
      </c>
      <c r="BL131" s="17" t="s">
        <v>230</v>
      </c>
      <c r="BM131" s="199" t="s">
        <v>1149</v>
      </c>
    </row>
    <row r="132" spans="1:65" s="2" customFormat="1" ht="16.5" customHeight="1">
      <c r="A132" s="34"/>
      <c r="B132" s="35"/>
      <c r="C132" s="187" t="s">
        <v>191</v>
      </c>
      <c r="D132" s="187" t="s">
        <v>149</v>
      </c>
      <c r="E132" s="188" t="s">
        <v>1150</v>
      </c>
      <c r="F132" s="189" t="s">
        <v>1151</v>
      </c>
      <c r="G132" s="190" t="s">
        <v>160</v>
      </c>
      <c r="H132" s="191">
        <v>7</v>
      </c>
      <c r="I132" s="192">
        <v>240</v>
      </c>
      <c r="J132" s="193">
        <f t="shared" si="0"/>
        <v>1680</v>
      </c>
      <c r="K132" s="194"/>
      <c r="L132" s="39"/>
      <c r="M132" s="195" t="s">
        <v>1</v>
      </c>
      <c r="N132" s="196" t="s">
        <v>42</v>
      </c>
      <c r="O132" s="71"/>
      <c r="P132" s="197">
        <f t="shared" si="1"/>
        <v>0</v>
      </c>
      <c r="Q132" s="197">
        <v>0.00169</v>
      </c>
      <c r="R132" s="197">
        <f t="shared" si="2"/>
        <v>0.01183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230</v>
      </c>
      <c r="AT132" s="199" t="s">
        <v>149</v>
      </c>
      <c r="AU132" s="199" t="s">
        <v>154</v>
      </c>
      <c r="AY132" s="17" t="s">
        <v>146</v>
      </c>
      <c r="BE132" s="200">
        <f t="shared" si="4"/>
        <v>0</v>
      </c>
      <c r="BF132" s="200">
        <f t="shared" si="5"/>
        <v>1680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154</v>
      </c>
      <c r="BK132" s="200">
        <f t="shared" si="9"/>
        <v>1680</v>
      </c>
      <c r="BL132" s="17" t="s">
        <v>230</v>
      </c>
      <c r="BM132" s="199" t="s">
        <v>1152</v>
      </c>
    </row>
    <row r="133" spans="1:47" s="2" customFormat="1" ht="29.25">
      <c r="A133" s="34"/>
      <c r="B133" s="35"/>
      <c r="C133" s="36"/>
      <c r="D133" s="203" t="s">
        <v>162</v>
      </c>
      <c r="E133" s="36"/>
      <c r="F133" s="213" t="s">
        <v>1153</v>
      </c>
      <c r="G133" s="36"/>
      <c r="H133" s="36"/>
      <c r="I133" s="261"/>
      <c r="J133" s="36"/>
      <c r="K133" s="36"/>
      <c r="L133" s="39"/>
      <c r="M133" s="215"/>
      <c r="N133" s="216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162</v>
      </c>
      <c r="AU133" s="17" t="s">
        <v>154</v>
      </c>
    </row>
    <row r="134" spans="2:51" s="13" customFormat="1" ht="12">
      <c r="B134" s="201"/>
      <c r="C134" s="202"/>
      <c r="D134" s="203" t="s">
        <v>156</v>
      </c>
      <c r="E134" s="204" t="s">
        <v>1</v>
      </c>
      <c r="F134" s="205" t="s">
        <v>187</v>
      </c>
      <c r="G134" s="202"/>
      <c r="H134" s="206">
        <v>7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156</v>
      </c>
      <c r="AU134" s="212" t="s">
        <v>154</v>
      </c>
      <c r="AV134" s="13" t="s">
        <v>154</v>
      </c>
      <c r="AW134" s="13" t="s">
        <v>32</v>
      </c>
      <c r="AX134" s="13" t="s">
        <v>76</v>
      </c>
      <c r="AY134" s="212" t="s">
        <v>146</v>
      </c>
    </row>
    <row r="135" spans="1:65" s="2" customFormat="1" ht="16.5" customHeight="1">
      <c r="A135" s="34"/>
      <c r="B135" s="35"/>
      <c r="C135" s="187" t="s">
        <v>196</v>
      </c>
      <c r="D135" s="187" t="s">
        <v>149</v>
      </c>
      <c r="E135" s="188" t="s">
        <v>1154</v>
      </c>
      <c r="F135" s="189" t="s">
        <v>1155</v>
      </c>
      <c r="G135" s="190" t="s">
        <v>160</v>
      </c>
      <c r="H135" s="191">
        <v>10</v>
      </c>
      <c r="I135" s="192">
        <v>260</v>
      </c>
      <c r="J135" s="193">
        <f aca="true" t="shared" si="10" ref="J135:J145">ROUND(I135*H135,1)</f>
        <v>2600</v>
      </c>
      <c r="K135" s="194"/>
      <c r="L135" s="39"/>
      <c r="M135" s="195" t="s">
        <v>1</v>
      </c>
      <c r="N135" s="196" t="s">
        <v>42</v>
      </c>
      <c r="O135" s="71"/>
      <c r="P135" s="197">
        <f aca="true" t="shared" si="11" ref="P135:P145">O135*H135</f>
        <v>0</v>
      </c>
      <c r="Q135" s="197">
        <v>0.00215</v>
      </c>
      <c r="R135" s="197">
        <f aca="true" t="shared" si="12" ref="R135:R145">Q135*H135</f>
        <v>0.0215</v>
      </c>
      <c r="S135" s="197">
        <v>0</v>
      </c>
      <c r="T135" s="198">
        <f aca="true" t="shared" si="13" ref="T135:T145"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230</v>
      </c>
      <c r="AT135" s="199" t="s">
        <v>149</v>
      </c>
      <c r="AU135" s="199" t="s">
        <v>154</v>
      </c>
      <c r="AY135" s="17" t="s">
        <v>146</v>
      </c>
      <c r="BE135" s="200">
        <f aca="true" t="shared" si="14" ref="BE135:BE145">IF(N135="základní",J135,0)</f>
        <v>0</v>
      </c>
      <c r="BF135" s="200">
        <f aca="true" t="shared" si="15" ref="BF135:BF145">IF(N135="snížená",J135,0)</f>
        <v>2600</v>
      </c>
      <c r="BG135" s="200">
        <f aca="true" t="shared" si="16" ref="BG135:BG145">IF(N135="zákl. přenesená",J135,0)</f>
        <v>0</v>
      </c>
      <c r="BH135" s="200">
        <f aca="true" t="shared" si="17" ref="BH135:BH145">IF(N135="sníž. přenesená",J135,0)</f>
        <v>0</v>
      </c>
      <c r="BI135" s="200">
        <f aca="true" t="shared" si="18" ref="BI135:BI145">IF(N135="nulová",J135,0)</f>
        <v>0</v>
      </c>
      <c r="BJ135" s="17" t="s">
        <v>154</v>
      </c>
      <c r="BK135" s="200">
        <f aca="true" t="shared" si="19" ref="BK135:BK145">ROUND(I135*H135,1)</f>
        <v>2600</v>
      </c>
      <c r="BL135" s="17" t="s">
        <v>230</v>
      </c>
      <c r="BM135" s="199" t="s">
        <v>1156</v>
      </c>
    </row>
    <row r="136" spans="1:65" s="2" customFormat="1" ht="16.5" customHeight="1">
      <c r="A136" s="34"/>
      <c r="B136" s="35"/>
      <c r="C136" s="187" t="s">
        <v>201</v>
      </c>
      <c r="D136" s="187" t="s">
        <v>149</v>
      </c>
      <c r="E136" s="188" t="s">
        <v>1157</v>
      </c>
      <c r="F136" s="189" t="s">
        <v>1158</v>
      </c>
      <c r="G136" s="190" t="s">
        <v>160</v>
      </c>
      <c r="H136" s="191">
        <v>4</v>
      </c>
      <c r="I136" s="192">
        <v>280</v>
      </c>
      <c r="J136" s="193">
        <f t="shared" si="10"/>
        <v>1120</v>
      </c>
      <c r="K136" s="194"/>
      <c r="L136" s="39"/>
      <c r="M136" s="195" t="s">
        <v>1</v>
      </c>
      <c r="N136" s="196" t="s">
        <v>42</v>
      </c>
      <c r="O136" s="71"/>
      <c r="P136" s="197">
        <f t="shared" si="11"/>
        <v>0</v>
      </c>
      <c r="Q136" s="197">
        <v>0.00331</v>
      </c>
      <c r="R136" s="197">
        <f t="shared" si="12"/>
        <v>0.01324</v>
      </c>
      <c r="S136" s="197">
        <v>0</v>
      </c>
      <c r="T136" s="198">
        <f t="shared" si="1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230</v>
      </c>
      <c r="AT136" s="199" t="s">
        <v>149</v>
      </c>
      <c r="AU136" s="199" t="s">
        <v>154</v>
      </c>
      <c r="AY136" s="17" t="s">
        <v>146</v>
      </c>
      <c r="BE136" s="200">
        <f t="shared" si="14"/>
        <v>0</v>
      </c>
      <c r="BF136" s="200">
        <f t="shared" si="15"/>
        <v>1120</v>
      </c>
      <c r="BG136" s="200">
        <f t="shared" si="16"/>
        <v>0</v>
      </c>
      <c r="BH136" s="200">
        <f t="shared" si="17"/>
        <v>0</v>
      </c>
      <c r="BI136" s="200">
        <f t="shared" si="18"/>
        <v>0</v>
      </c>
      <c r="BJ136" s="17" t="s">
        <v>154</v>
      </c>
      <c r="BK136" s="200">
        <f t="shared" si="19"/>
        <v>1120</v>
      </c>
      <c r="BL136" s="17" t="s">
        <v>230</v>
      </c>
      <c r="BM136" s="199" t="s">
        <v>1159</v>
      </c>
    </row>
    <row r="137" spans="1:65" s="2" customFormat="1" ht="16.5" customHeight="1">
      <c r="A137" s="34"/>
      <c r="B137" s="35"/>
      <c r="C137" s="187" t="s">
        <v>205</v>
      </c>
      <c r="D137" s="187" t="s">
        <v>149</v>
      </c>
      <c r="E137" s="188" t="s">
        <v>1160</v>
      </c>
      <c r="F137" s="189" t="s">
        <v>1161</v>
      </c>
      <c r="G137" s="190" t="s">
        <v>160</v>
      </c>
      <c r="H137" s="191">
        <v>1</v>
      </c>
      <c r="I137" s="192">
        <v>380</v>
      </c>
      <c r="J137" s="193">
        <f t="shared" si="10"/>
        <v>380</v>
      </c>
      <c r="K137" s="194"/>
      <c r="L137" s="39"/>
      <c r="M137" s="195" t="s">
        <v>1</v>
      </c>
      <c r="N137" s="196" t="s">
        <v>42</v>
      </c>
      <c r="O137" s="71"/>
      <c r="P137" s="197">
        <f t="shared" si="11"/>
        <v>0</v>
      </c>
      <c r="Q137" s="197">
        <v>0.00697</v>
      </c>
      <c r="R137" s="197">
        <f t="shared" si="12"/>
        <v>0.00697</v>
      </c>
      <c r="S137" s="197">
        <v>0</v>
      </c>
      <c r="T137" s="198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230</v>
      </c>
      <c r="AT137" s="199" t="s">
        <v>149</v>
      </c>
      <c r="AU137" s="199" t="s">
        <v>154</v>
      </c>
      <c r="AY137" s="17" t="s">
        <v>146</v>
      </c>
      <c r="BE137" s="200">
        <f t="shared" si="14"/>
        <v>0</v>
      </c>
      <c r="BF137" s="200">
        <f t="shared" si="15"/>
        <v>380</v>
      </c>
      <c r="BG137" s="200">
        <f t="shared" si="16"/>
        <v>0</v>
      </c>
      <c r="BH137" s="200">
        <f t="shared" si="17"/>
        <v>0</v>
      </c>
      <c r="BI137" s="200">
        <f t="shared" si="18"/>
        <v>0</v>
      </c>
      <c r="BJ137" s="17" t="s">
        <v>154</v>
      </c>
      <c r="BK137" s="200">
        <f t="shared" si="19"/>
        <v>380</v>
      </c>
      <c r="BL137" s="17" t="s">
        <v>230</v>
      </c>
      <c r="BM137" s="199" t="s">
        <v>1162</v>
      </c>
    </row>
    <row r="138" spans="1:65" s="2" customFormat="1" ht="16.5" customHeight="1">
      <c r="A138" s="34"/>
      <c r="B138" s="35"/>
      <c r="C138" s="187" t="s">
        <v>210</v>
      </c>
      <c r="D138" s="187" t="s">
        <v>149</v>
      </c>
      <c r="E138" s="188" t="s">
        <v>1163</v>
      </c>
      <c r="F138" s="189" t="s">
        <v>1164</v>
      </c>
      <c r="G138" s="190" t="s">
        <v>152</v>
      </c>
      <c r="H138" s="191">
        <v>2</v>
      </c>
      <c r="I138" s="192">
        <v>80</v>
      </c>
      <c r="J138" s="193">
        <f t="shared" si="10"/>
        <v>160</v>
      </c>
      <c r="K138" s="194"/>
      <c r="L138" s="39"/>
      <c r="M138" s="195" t="s">
        <v>1</v>
      </c>
      <c r="N138" s="196" t="s">
        <v>42</v>
      </c>
      <c r="O138" s="71"/>
      <c r="P138" s="197">
        <f t="shared" si="11"/>
        <v>0</v>
      </c>
      <c r="Q138" s="197">
        <v>0</v>
      </c>
      <c r="R138" s="197">
        <f t="shared" si="12"/>
        <v>0</v>
      </c>
      <c r="S138" s="197">
        <v>0</v>
      </c>
      <c r="T138" s="198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230</v>
      </c>
      <c r="AT138" s="199" t="s">
        <v>149</v>
      </c>
      <c r="AU138" s="199" t="s">
        <v>154</v>
      </c>
      <c r="AY138" s="17" t="s">
        <v>146</v>
      </c>
      <c r="BE138" s="200">
        <f t="shared" si="14"/>
        <v>0</v>
      </c>
      <c r="BF138" s="200">
        <f t="shared" si="15"/>
        <v>160</v>
      </c>
      <c r="BG138" s="200">
        <f t="shared" si="16"/>
        <v>0</v>
      </c>
      <c r="BH138" s="200">
        <f t="shared" si="17"/>
        <v>0</v>
      </c>
      <c r="BI138" s="200">
        <f t="shared" si="18"/>
        <v>0</v>
      </c>
      <c r="BJ138" s="17" t="s">
        <v>154</v>
      </c>
      <c r="BK138" s="200">
        <f t="shared" si="19"/>
        <v>160</v>
      </c>
      <c r="BL138" s="17" t="s">
        <v>230</v>
      </c>
      <c r="BM138" s="199" t="s">
        <v>1165</v>
      </c>
    </row>
    <row r="139" spans="1:65" s="2" customFormat="1" ht="16.5" customHeight="1">
      <c r="A139" s="34"/>
      <c r="B139" s="35"/>
      <c r="C139" s="187" t="s">
        <v>215</v>
      </c>
      <c r="D139" s="187" t="s">
        <v>149</v>
      </c>
      <c r="E139" s="188" t="s">
        <v>1166</v>
      </c>
      <c r="F139" s="189" t="s">
        <v>1167</v>
      </c>
      <c r="G139" s="190" t="s">
        <v>152</v>
      </c>
      <c r="H139" s="191">
        <v>2</v>
      </c>
      <c r="I139" s="192">
        <v>95</v>
      </c>
      <c r="J139" s="193">
        <f t="shared" si="10"/>
        <v>190</v>
      </c>
      <c r="K139" s="194"/>
      <c r="L139" s="39"/>
      <c r="M139" s="195" t="s">
        <v>1</v>
      </c>
      <c r="N139" s="196" t="s">
        <v>42</v>
      </c>
      <c r="O139" s="71"/>
      <c r="P139" s="197">
        <f t="shared" si="11"/>
        <v>0</v>
      </c>
      <c r="Q139" s="197">
        <v>0</v>
      </c>
      <c r="R139" s="197">
        <f t="shared" si="12"/>
        <v>0</v>
      </c>
      <c r="S139" s="197">
        <v>0</v>
      </c>
      <c r="T139" s="198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230</v>
      </c>
      <c r="AT139" s="199" t="s">
        <v>149</v>
      </c>
      <c r="AU139" s="199" t="s">
        <v>154</v>
      </c>
      <c r="AY139" s="17" t="s">
        <v>146</v>
      </c>
      <c r="BE139" s="200">
        <f t="shared" si="14"/>
        <v>0</v>
      </c>
      <c r="BF139" s="200">
        <f t="shared" si="15"/>
        <v>190</v>
      </c>
      <c r="BG139" s="200">
        <f t="shared" si="16"/>
        <v>0</v>
      </c>
      <c r="BH139" s="200">
        <f t="shared" si="17"/>
        <v>0</v>
      </c>
      <c r="BI139" s="200">
        <f t="shared" si="18"/>
        <v>0</v>
      </c>
      <c r="BJ139" s="17" t="s">
        <v>154</v>
      </c>
      <c r="BK139" s="200">
        <f t="shared" si="19"/>
        <v>190</v>
      </c>
      <c r="BL139" s="17" t="s">
        <v>230</v>
      </c>
      <c r="BM139" s="199" t="s">
        <v>1168</v>
      </c>
    </row>
    <row r="140" spans="1:65" s="2" customFormat="1" ht="16.5" customHeight="1">
      <c r="A140" s="34"/>
      <c r="B140" s="35"/>
      <c r="C140" s="187" t="s">
        <v>220</v>
      </c>
      <c r="D140" s="187" t="s">
        <v>149</v>
      </c>
      <c r="E140" s="188" t="s">
        <v>1169</v>
      </c>
      <c r="F140" s="189" t="s">
        <v>1170</v>
      </c>
      <c r="G140" s="190" t="s">
        <v>152</v>
      </c>
      <c r="H140" s="191">
        <v>1</v>
      </c>
      <c r="I140" s="192">
        <v>120</v>
      </c>
      <c r="J140" s="193">
        <f t="shared" si="10"/>
        <v>120</v>
      </c>
      <c r="K140" s="194"/>
      <c r="L140" s="39"/>
      <c r="M140" s="195" t="s">
        <v>1</v>
      </c>
      <c r="N140" s="196" t="s">
        <v>42</v>
      </c>
      <c r="O140" s="71"/>
      <c r="P140" s="197">
        <f t="shared" si="11"/>
        <v>0</v>
      </c>
      <c r="Q140" s="197">
        <v>0</v>
      </c>
      <c r="R140" s="197">
        <f t="shared" si="12"/>
        <v>0</v>
      </c>
      <c r="S140" s="197">
        <v>0</v>
      </c>
      <c r="T140" s="198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230</v>
      </c>
      <c r="AT140" s="199" t="s">
        <v>149</v>
      </c>
      <c r="AU140" s="199" t="s">
        <v>154</v>
      </c>
      <c r="AY140" s="17" t="s">
        <v>146</v>
      </c>
      <c r="BE140" s="200">
        <f t="shared" si="14"/>
        <v>0</v>
      </c>
      <c r="BF140" s="200">
        <f t="shared" si="15"/>
        <v>120</v>
      </c>
      <c r="BG140" s="200">
        <f t="shared" si="16"/>
        <v>0</v>
      </c>
      <c r="BH140" s="200">
        <f t="shared" si="17"/>
        <v>0</v>
      </c>
      <c r="BI140" s="200">
        <f t="shared" si="18"/>
        <v>0</v>
      </c>
      <c r="BJ140" s="17" t="s">
        <v>154</v>
      </c>
      <c r="BK140" s="200">
        <f t="shared" si="19"/>
        <v>120</v>
      </c>
      <c r="BL140" s="17" t="s">
        <v>230</v>
      </c>
      <c r="BM140" s="199" t="s">
        <v>1171</v>
      </c>
    </row>
    <row r="141" spans="1:65" s="2" customFormat="1" ht="16.5" customHeight="1">
      <c r="A141" s="34"/>
      <c r="B141" s="35"/>
      <c r="C141" s="187" t="s">
        <v>8</v>
      </c>
      <c r="D141" s="187" t="s">
        <v>149</v>
      </c>
      <c r="E141" s="188" t="s">
        <v>1172</v>
      </c>
      <c r="F141" s="189" t="s">
        <v>1173</v>
      </c>
      <c r="G141" s="190" t="s">
        <v>152</v>
      </c>
      <c r="H141" s="191">
        <v>2</v>
      </c>
      <c r="I141" s="192">
        <v>120</v>
      </c>
      <c r="J141" s="193">
        <f t="shared" si="10"/>
        <v>240</v>
      </c>
      <c r="K141" s="194"/>
      <c r="L141" s="39"/>
      <c r="M141" s="195" t="s">
        <v>1</v>
      </c>
      <c r="N141" s="196" t="s">
        <v>42</v>
      </c>
      <c r="O141" s="71"/>
      <c r="P141" s="197">
        <f t="shared" si="11"/>
        <v>0</v>
      </c>
      <c r="Q141" s="197">
        <v>0</v>
      </c>
      <c r="R141" s="197">
        <f t="shared" si="12"/>
        <v>0</v>
      </c>
      <c r="S141" s="197">
        <v>0</v>
      </c>
      <c r="T141" s="198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230</v>
      </c>
      <c r="AT141" s="199" t="s">
        <v>149</v>
      </c>
      <c r="AU141" s="199" t="s">
        <v>154</v>
      </c>
      <c r="AY141" s="17" t="s">
        <v>146</v>
      </c>
      <c r="BE141" s="200">
        <f t="shared" si="14"/>
        <v>0</v>
      </c>
      <c r="BF141" s="200">
        <f t="shared" si="15"/>
        <v>240</v>
      </c>
      <c r="BG141" s="200">
        <f t="shared" si="16"/>
        <v>0</v>
      </c>
      <c r="BH141" s="200">
        <f t="shared" si="17"/>
        <v>0</v>
      </c>
      <c r="BI141" s="200">
        <f t="shared" si="18"/>
        <v>0</v>
      </c>
      <c r="BJ141" s="17" t="s">
        <v>154</v>
      </c>
      <c r="BK141" s="200">
        <f t="shared" si="19"/>
        <v>240</v>
      </c>
      <c r="BL141" s="17" t="s">
        <v>230</v>
      </c>
      <c r="BM141" s="199" t="s">
        <v>1174</v>
      </c>
    </row>
    <row r="142" spans="1:65" s="2" customFormat="1" ht="16.5" customHeight="1">
      <c r="A142" s="34"/>
      <c r="B142" s="35"/>
      <c r="C142" s="187" t="s">
        <v>230</v>
      </c>
      <c r="D142" s="187" t="s">
        <v>149</v>
      </c>
      <c r="E142" s="188" t="s">
        <v>1175</v>
      </c>
      <c r="F142" s="189" t="s">
        <v>1176</v>
      </c>
      <c r="G142" s="190" t="s">
        <v>152</v>
      </c>
      <c r="H142" s="191">
        <v>1</v>
      </c>
      <c r="I142" s="192">
        <v>120</v>
      </c>
      <c r="J142" s="193">
        <f t="shared" si="10"/>
        <v>120</v>
      </c>
      <c r="K142" s="194"/>
      <c r="L142" s="39"/>
      <c r="M142" s="195" t="s">
        <v>1</v>
      </c>
      <c r="N142" s="196" t="s">
        <v>42</v>
      </c>
      <c r="O142" s="71"/>
      <c r="P142" s="197">
        <f t="shared" si="11"/>
        <v>0</v>
      </c>
      <c r="Q142" s="197">
        <v>0</v>
      </c>
      <c r="R142" s="197">
        <f t="shared" si="12"/>
        <v>0</v>
      </c>
      <c r="S142" s="197">
        <v>0.02027</v>
      </c>
      <c r="T142" s="198">
        <f t="shared" si="13"/>
        <v>0.02027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230</v>
      </c>
      <c r="AT142" s="199" t="s">
        <v>149</v>
      </c>
      <c r="AU142" s="199" t="s">
        <v>154</v>
      </c>
      <c r="AY142" s="17" t="s">
        <v>146</v>
      </c>
      <c r="BE142" s="200">
        <f t="shared" si="14"/>
        <v>0</v>
      </c>
      <c r="BF142" s="200">
        <f t="shared" si="15"/>
        <v>120</v>
      </c>
      <c r="BG142" s="200">
        <f t="shared" si="16"/>
        <v>0</v>
      </c>
      <c r="BH142" s="200">
        <f t="shared" si="17"/>
        <v>0</v>
      </c>
      <c r="BI142" s="200">
        <f t="shared" si="18"/>
        <v>0</v>
      </c>
      <c r="BJ142" s="17" t="s">
        <v>154</v>
      </c>
      <c r="BK142" s="200">
        <f t="shared" si="19"/>
        <v>120</v>
      </c>
      <c r="BL142" s="17" t="s">
        <v>230</v>
      </c>
      <c r="BM142" s="199" t="s">
        <v>1177</v>
      </c>
    </row>
    <row r="143" spans="1:65" s="2" customFormat="1" ht="16.5" customHeight="1">
      <c r="A143" s="34"/>
      <c r="B143" s="35"/>
      <c r="C143" s="187" t="s">
        <v>235</v>
      </c>
      <c r="D143" s="187" t="s">
        <v>149</v>
      </c>
      <c r="E143" s="188" t="s">
        <v>1178</v>
      </c>
      <c r="F143" s="189" t="s">
        <v>1179</v>
      </c>
      <c r="G143" s="190" t="s">
        <v>152</v>
      </c>
      <c r="H143" s="191">
        <v>1</v>
      </c>
      <c r="I143" s="192">
        <v>110</v>
      </c>
      <c r="J143" s="193">
        <f t="shared" si="10"/>
        <v>110</v>
      </c>
      <c r="K143" s="194"/>
      <c r="L143" s="39"/>
      <c r="M143" s="195" t="s">
        <v>1</v>
      </c>
      <c r="N143" s="196" t="s">
        <v>42</v>
      </c>
      <c r="O143" s="71"/>
      <c r="P143" s="197">
        <f t="shared" si="11"/>
        <v>0</v>
      </c>
      <c r="Q143" s="197">
        <v>0</v>
      </c>
      <c r="R143" s="197">
        <f t="shared" si="12"/>
        <v>0</v>
      </c>
      <c r="S143" s="197">
        <v>0.0031</v>
      </c>
      <c r="T143" s="198">
        <f t="shared" si="13"/>
        <v>0.0031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230</v>
      </c>
      <c r="AT143" s="199" t="s">
        <v>149</v>
      </c>
      <c r="AU143" s="199" t="s">
        <v>154</v>
      </c>
      <c r="AY143" s="17" t="s">
        <v>146</v>
      </c>
      <c r="BE143" s="200">
        <f t="shared" si="14"/>
        <v>0</v>
      </c>
      <c r="BF143" s="200">
        <f t="shared" si="15"/>
        <v>110</v>
      </c>
      <c r="BG143" s="200">
        <f t="shared" si="16"/>
        <v>0</v>
      </c>
      <c r="BH143" s="200">
        <f t="shared" si="17"/>
        <v>0</v>
      </c>
      <c r="BI143" s="200">
        <f t="shared" si="18"/>
        <v>0</v>
      </c>
      <c r="BJ143" s="17" t="s">
        <v>154</v>
      </c>
      <c r="BK143" s="200">
        <f t="shared" si="19"/>
        <v>110</v>
      </c>
      <c r="BL143" s="17" t="s">
        <v>230</v>
      </c>
      <c r="BM143" s="199" t="s">
        <v>1180</v>
      </c>
    </row>
    <row r="144" spans="1:65" s="2" customFormat="1" ht="16.5" customHeight="1">
      <c r="A144" s="34"/>
      <c r="B144" s="35"/>
      <c r="C144" s="187" t="s">
        <v>240</v>
      </c>
      <c r="D144" s="187" t="s">
        <v>149</v>
      </c>
      <c r="E144" s="188" t="s">
        <v>1181</v>
      </c>
      <c r="F144" s="189" t="s">
        <v>1182</v>
      </c>
      <c r="G144" s="190" t="s">
        <v>152</v>
      </c>
      <c r="H144" s="191">
        <v>1</v>
      </c>
      <c r="I144" s="192">
        <v>120</v>
      </c>
      <c r="J144" s="193">
        <f t="shared" si="10"/>
        <v>120</v>
      </c>
      <c r="K144" s="194"/>
      <c r="L144" s="39"/>
      <c r="M144" s="195" t="s">
        <v>1</v>
      </c>
      <c r="N144" s="196" t="s">
        <v>42</v>
      </c>
      <c r="O144" s="71"/>
      <c r="P144" s="197">
        <f t="shared" si="11"/>
        <v>0</v>
      </c>
      <c r="Q144" s="197">
        <v>0</v>
      </c>
      <c r="R144" s="197">
        <f t="shared" si="12"/>
        <v>0</v>
      </c>
      <c r="S144" s="197">
        <v>0.0042</v>
      </c>
      <c r="T144" s="198">
        <f t="shared" si="13"/>
        <v>0.0042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230</v>
      </c>
      <c r="AT144" s="199" t="s">
        <v>149</v>
      </c>
      <c r="AU144" s="199" t="s">
        <v>154</v>
      </c>
      <c r="AY144" s="17" t="s">
        <v>146</v>
      </c>
      <c r="BE144" s="200">
        <f t="shared" si="14"/>
        <v>0</v>
      </c>
      <c r="BF144" s="200">
        <f t="shared" si="15"/>
        <v>120</v>
      </c>
      <c r="BG144" s="200">
        <f t="shared" si="16"/>
        <v>0</v>
      </c>
      <c r="BH144" s="200">
        <f t="shared" si="17"/>
        <v>0</v>
      </c>
      <c r="BI144" s="200">
        <f t="shared" si="18"/>
        <v>0</v>
      </c>
      <c r="BJ144" s="17" t="s">
        <v>154</v>
      </c>
      <c r="BK144" s="200">
        <f t="shared" si="19"/>
        <v>120</v>
      </c>
      <c r="BL144" s="17" t="s">
        <v>230</v>
      </c>
      <c r="BM144" s="199" t="s">
        <v>1183</v>
      </c>
    </row>
    <row r="145" spans="1:65" s="2" customFormat="1" ht="16.5" customHeight="1">
      <c r="A145" s="34"/>
      <c r="B145" s="35"/>
      <c r="C145" s="187" t="s">
        <v>246</v>
      </c>
      <c r="D145" s="187" t="s">
        <v>149</v>
      </c>
      <c r="E145" s="188" t="s">
        <v>1184</v>
      </c>
      <c r="F145" s="189" t="s">
        <v>1185</v>
      </c>
      <c r="G145" s="190" t="s">
        <v>152</v>
      </c>
      <c r="H145" s="191">
        <v>3</v>
      </c>
      <c r="I145" s="192">
        <v>480</v>
      </c>
      <c r="J145" s="193">
        <f t="shared" si="10"/>
        <v>1440</v>
      </c>
      <c r="K145" s="194"/>
      <c r="L145" s="39"/>
      <c r="M145" s="195" t="s">
        <v>1</v>
      </c>
      <c r="N145" s="196" t="s">
        <v>42</v>
      </c>
      <c r="O145" s="71"/>
      <c r="P145" s="197">
        <f t="shared" si="11"/>
        <v>0</v>
      </c>
      <c r="Q145" s="197">
        <v>0.00022</v>
      </c>
      <c r="R145" s="197">
        <f t="shared" si="12"/>
        <v>0.00066</v>
      </c>
      <c r="S145" s="197">
        <v>0</v>
      </c>
      <c r="T145" s="198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230</v>
      </c>
      <c r="AT145" s="199" t="s">
        <v>149</v>
      </c>
      <c r="AU145" s="199" t="s">
        <v>154</v>
      </c>
      <c r="AY145" s="17" t="s">
        <v>146</v>
      </c>
      <c r="BE145" s="200">
        <f t="shared" si="14"/>
        <v>0</v>
      </c>
      <c r="BF145" s="200">
        <f t="shared" si="15"/>
        <v>1440</v>
      </c>
      <c r="BG145" s="200">
        <f t="shared" si="16"/>
        <v>0</v>
      </c>
      <c r="BH145" s="200">
        <f t="shared" si="17"/>
        <v>0</v>
      </c>
      <c r="BI145" s="200">
        <f t="shared" si="18"/>
        <v>0</v>
      </c>
      <c r="BJ145" s="17" t="s">
        <v>154</v>
      </c>
      <c r="BK145" s="200">
        <f t="shared" si="19"/>
        <v>1440</v>
      </c>
      <c r="BL145" s="17" t="s">
        <v>230</v>
      </c>
      <c r="BM145" s="199" t="s">
        <v>1186</v>
      </c>
    </row>
    <row r="146" spans="1:47" s="2" customFormat="1" ht="29.25">
      <c r="A146" s="34"/>
      <c r="B146" s="35"/>
      <c r="C146" s="36"/>
      <c r="D146" s="203" t="s">
        <v>162</v>
      </c>
      <c r="E146" s="36"/>
      <c r="F146" s="213" t="s">
        <v>1187</v>
      </c>
      <c r="G146" s="36"/>
      <c r="H146" s="36"/>
      <c r="I146" s="261"/>
      <c r="J146" s="36"/>
      <c r="K146" s="36"/>
      <c r="L146" s="39"/>
      <c r="M146" s="215"/>
      <c r="N146" s="216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162</v>
      </c>
      <c r="AU146" s="17" t="s">
        <v>154</v>
      </c>
    </row>
    <row r="147" spans="2:51" s="13" customFormat="1" ht="12">
      <c r="B147" s="201"/>
      <c r="C147" s="202"/>
      <c r="D147" s="203" t="s">
        <v>156</v>
      </c>
      <c r="E147" s="204" t="s">
        <v>1</v>
      </c>
      <c r="F147" s="205" t="s">
        <v>1188</v>
      </c>
      <c r="G147" s="202"/>
      <c r="H147" s="206">
        <v>3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156</v>
      </c>
      <c r="AU147" s="212" t="s">
        <v>154</v>
      </c>
      <c r="AV147" s="13" t="s">
        <v>154</v>
      </c>
      <c r="AW147" s="13" t="s">
        <v>32</v>
      </c>
      <c r="AX147" s="13" t="s">
        <v>84</v>
      </c>
      <c r="AY147" s="212" t="s">
        <v>146</v>
      </c>
    </row>
    <row r="148" spans="1:65" s="2" customFormat="1" ht="16.5" customHeight="1">
      <c r="A148" s="34"/>
      <c r="B148" s="35"/>
      <c r="C148" s="187" t="s">
        <v>252</v>
      </c>
      <c r="D148" s="187" t="s">
        <v>149</v>
      </c>
      <c r="E148" s="188" t="s">
        <v>1189</v>
      </c>
      <c r="F148" s="189" t="s">
        <v>1190</v>
      </c>
      <c r="G148" s="190" t="s">
        <v>152</v>
      </c>
      <c r="H148" s="191">
        <v>1</v>
      </c>
      <c r="I148" s="192">
        <v>480</v>
      </c>
      <c r="J148" s="193">
        <f>ROUND(I148*H148,1)</f>
        <v>480</v>
      </c>
      <c r="K148" s="194"/>
      <c r="L148" s="39"/>
      <c r="M148" s="195" t="s">
        <v>1</v>
      </c>
      <c r="N148" s="196" t="s">
        <v>42</v>
      </c>
      <c r="O148" s="71"/>
      <c r="P148" s="197">
        <f>O148*H148</f>
        <v>0</v>
      </c>
      <c r="Q148" s="197">
        <v>0.00017</v>
      </c>
      <c r="R148" s="197">
        <f>Q148*H148</f>
        <v>0.00017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230</v>
      </c>
      <c r="AT148" s="199" t="s">
        <v>149</v>
      </c>
      <c r="AU148" s="199" t="s">
        <v>154</v>
      </c>
      <c r="AY148" s="17" t="s">
        <v>146</v>
      </c>
      <c r="BE148" s="200">
        <f>IF(N148="základní",J148,0)</f>
        <v>0</v>
      </c>
      <c r="BF148" s="200">
        <f>IF(N148="snížená",J148,0)</f>
        <v>480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154</v>
      </c>
      <c r="BK148" s="200">
        <f>ROUND(I148*H148,1)</f>
        <v>480</v>
      </c>
      <c r="BL148" s="17" t="s">
        <v>230</v>
      </c>
      <c r="BM148" s="199" t="s">
        <v>1191</v>
      </c>
    </row>
    <row r="149" spans="1:65" s="2" customFormat="1" ht="16.5" customHeight="1">
      <c r="A149" s="34"/>
      <c r="B149" s="35"/>
      <c r="C149" s="187" t="s">
        <v>7</v>
      </c>
      <c r="D149" s="187" t="s">
        <v>149</v>
      </c>
      <c r="E149" s="188" t="s">
        <v>1192</v>
      </c>
      <c r="F149" s="189" t="s">
        <v>1193</v>
      </c>
      <c r="G149" s="190" t="s">
        <v>152</v>
      </c>
      <c r="H149" s="191">
        <v>1</v>
      </c>
      <c r="I149" s="192">
        <v>490</v>
      </c>
      <c r="J149" s="193">
        <f>ROUND(I149*H149,1)</f>
        <v>490</v>
      </c>
      <c r="K149" s="194"/>
      <c r="L149" s="39"/>
      <c r="M149" s="195" t="s">
        <v>1</v>
      </c>
      <c r="N149" s="196" t="s">
        <v>42</v>
      </c>
      <c r="O149" s="71"/>
      <c r="P149" s="197">
        <f>O149*H149</f>
        <v>0</v>
      </c>
      <c r="Q149" s="197">
        <v>9E-05</v>
      </c>
      <c r="R149" s="197">
        <f>Q149*H149</f>
        <v>9E-05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230</v>
      </c>
      <c r="AT149" s="199" t="s">
        <v>149</v>
      </c>
      <c r="AU149" s="199" t="s">
        <v>154</v>
      </c>
      <c r="AY149" s="17" t="s">
        <v>146</v>
      </c>
      <c r="BE149" s="200">
        <f>IF(N149="základní",J149,0)</f>
        <v>0</v>
      </c>
      <c r="BF149" s="200">
        <f>IF(N149="snížená",J149,0)</f>
        <v>490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154</v>
      </c>
      <c r="BK149" s="200">
        <f>ROUND(I149*H149,1)</f>
        <v>490</v>
      </c>
      <c r="BL149" s="17" t="s">
        <v>230</v>
      </c>
      <c r="BM149" s="199" t="s">
        <v>1194</v>
      </c>
    </row>
    <row r="150" spans="1:65" s="2" customFormat="1" ht="16.5" customHeight="1">
      <c r="A150" s="34"/>
      <c r="B150" s="35"/>
      <c r="C150" s="187" t="s">
        <v>260</v>
      </c>
      <c r="D150" s="187" t="s">
        <v>149</v>
      </c>
      <c r="E150" s="188" t="s">
        <v>1195</v>
      </c>
      <c r="F150" s="189" t="s">
        <v>1196</v>
      </c>
      <c r="G150" s="190" t="s">
        <v>152</v>
      </c>
      <c r="H150" s="191">
        <v>1</v>
      </c>
      <c r="I150" s="192">
        <v>550</v>
      </c>
      <c r="J150" s="193">
        <f>ROUND(I150*H150,1)</f>
        <v>550</v>
      </c>
      <c r="K150" s="194"/>
      <c r="L150" s="39"/>
      <c r="M150" s="195" t="s">
        <v>1</v>
      </c>
      <c r="N150" s="196" t="s">
        <v>42</v>
      </c>
      <c r="O150" s="71"/>
      <c r="P150" s="197">
        <f>O150*H150</f>
        <v>0</v>
      </c>
      <c r="Q150" s="197">
        <v>0.00018</v>
      </c>
      <c r="R150" s="197">
        <f>Q150*H150</f>
        <v>0.00018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230</v>
      </c>
      <c r="AT150" s="199" t="s">
        <v>149</v>
      </c>
      <c r="AU150" s="199" t="s">
        <v>154</v>
      </c>
      <c r="AY150" s="17" t="s">
        <v>146</v>
      </c>
      <c r="BE150" s="200">
        <f>IF(N150="základní",J150,0)</f>
        <v>0</v>
      </c>
      <c r="BF150" s="200">
        <f>IF(N150="snížená",J150,0)</f>
        <v>550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154</v>
      </c>
      <c r="BK150" s="200">
        <f>ROUND(I150*H150,1)</f>
        <v>550</v>
      </c>
      <c r="BL150" s="17" t="s">
        <v>230</v>
      </c>
      <c r="BM150" s="199" t="s">
        <v>1197</v>
      </c>
    </row>
    <row r="151" spans="1:65" s="2" customFormat="1" ht="16.5" customHeight="1">
      <c r="A151" s="34"/>
      <c r="B151" s="35"/>
      <c r="C151" s="187" t="s">
        <v>265</v>
      </c>
      <c r="D151" s="187" t="s">
        <v>149</v>
      </c>
      <c r="E151" s="188" t="s">
        <v>1198</v>
      </c>
      <c r="F151" s="189" t="s">
        <v>1199</v>
      </c>
      <c r="G151" s="190" t="s">
        <v>160</v>
      </c>
      <c r="H151" s="191">
        <v>15</v>
      </c>
      <c r="I151" s="192">
        <v>20</v>
      </c>
      <c r="J151" s="193">
        <f>ROUND(I151*H151,1)</f>
        <v>300</v>
      </c>
      <c r="K151" s="194"/>
      <c r="L151" s="39"/>
      <c r="M151" s="195" t="s">
        <v>1</v>
      </c>
      <c r="N151" s="196" t="s">
        <v>42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230</v>
      </c>
      <c r="AT151" s="199" t="s">
        <v>149</v>
      </c>
      <c r="AU151" s="199" t="s">
        <v>154</v>
      </c>
      <c r="AY151" s="17" t="s">
        <v>146</v>
      </c>
      <c r="BE151" s="200">
        <f>IF(N151="základní",J151,0)</f>
        <v>0</v>
      </c>
      <c r="BF151" s="200">
        <f>IF(N151="snížená",J151,0)</f>
        <v>300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154</v>
      </c>
      <c r="BK151" s="200">
        <f>ROUND(I151*H151,1)</f>
        <v>300</v>
      </c>
      <c r="BL151" s="17" t="s">
        <v>230</v>
      </c>
      <c r="BM151" s="199" t="s">
        <v>1200</v>
      </c>
    </row>
    <row r="152" spans="1:65" s="2" customFormat="1" ht="16.5" customHeight="1">
      <c r="A152" s="34"/>
      <c r="B152" s="35"/>
      <c r="C152" s="187" t="s">
        <v>271</v>
      </c>
      <c r="D152" s="187" t="s">
        <v>149</v>
      </c>
      <c r="E152" s="188" t="s">
        <v>1201</v>
      </c>
      <c r="F152" s="189" t="s">
        <v>1202</v>
      </c>
      <c r="G152" s="190" t="s">
        <v>152</v>
      </c>
      <c r="H152" s="191">
        <v>1</v>
      </c>
      <c r="I152" s="192">
        <v>300</v>
      </c>
      <c r="J152" s="193">
        <f>ROUND(I152*H152,1)</f>
        <v>300</v>
      </c>
      <c r="K152" s="194"/>
      <c r="L152" s="39"/>
      <c r="M152" s="195" t="s">
        <v>1</v>
      </c>
      <c r="N152" s="196" t="s">
        <v>42</v>
      </c>
      <c r="O152" s="71"/>
      <c r="P152" s="197">
        <f>O152*H152</f>
        <v>0</v>
      </c>
      <c r="Q152" s="197">
        <v>0.00018</v>
      </c>
      <c r="R152" s="197">
        <f>Q152*H152</f>
        <v>0.00018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230</v>
      </c>
      <c r="AT152" s="199" t="s">
        <v>149</v>
      </c>
      <c r="AU152" s="199" t="s">
        <v>154</v>
      </c>
      <c r="AY152" s="17" t="s">
        <v>146</v>
      </c>
      <c r="BE152" s="200">
        <f>IF(N152="základní",J152,0)</f>
        <v>0</v>
      </c>
      <c r="BF152" s="200">
        <f>IF(N152="snížená",J152,0)</f>
        <v>300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154</v>
      </c>
      <c r="BK152" s="200">
        <f>ROUND(I152*H152,1)</f>
        <v>300</v>
      </c>
      <c r="BL152" s="17" t="s">
        <v>230</v>
      </c>
      <c r="BM152" s="199" t="s">
        <v>1203</v>
      </c>
    </row>
    <row r="153" spans="2:51" s="13" customFormat="1" ht="12">
      <c r="B153" s="201"/>
      <c r="C153" s="202"/>
      <c r="D153" s="203" t="s">
        <v>156</v>
      </c>
      <c r="E153" s="204" t="s">
        <v>1</v>
      </c>
      <c r="F153" s="205" t="s">
        <v>1204</v>
      </c>
      <c r="G153" s="202"/>
      <c r="H153" s="206">
        <v>1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156</v>
      </c>
      <c r="AU153" s="212" t="s">
        <v>154</v>
      </c>
      <c r="AV153" s="13" t="s">
        <v>154</v>
      </c>
      <c r="AW153" s="13" t="s">
        <v>32</v>
      </c>
      <c r="AX153" s="13" t="s">
        <v>76</v>
      </c>
      <c r="AY153" s="212" t="s">
        <v>146</v>
      </c>
    </row>
    <row r="154" spans="1:65" s="2" customFormat="1" ht="16.5" customHeight="1">
      <c r="A154" s="34"/>
      <c r="B154" s="35"/>
      <c r="C154" s="187" t="s">
        <v>275</v>
      </c>
      <c r="D154" s="187" t="s">
        <v>149</v>
      </c>
      <c r="E154" s="188" t="s">
        <v>1205</v>
      </c>
      <c r="F154" s="189" t="s">
        <v>1206</v>
      </c>
      <c r="G154" s="190" t="s">
        <v>333</v>
      </c>
      <c r="H154" s="191">
        <v>0.058</v>
      </c>
      <c r="I154" s="192">
        <v>1200</v>
      </c>
      <c r="J154" s="193">
        <f>ROUND(I154*H154,1)</f>
        <v>69.6</v>
      </c>
      <c r="K154" s="194"/>
      <c r="L154" s="39"/>
      <c r="M154" s="195" t="s">
        <v>1</v>
      </c>
      <c r="N154" s="196" t="s">
        <v>42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230</v>
      </c>
      <c r="AT154" s="199" t="s">
        <v>149</v>
      </c>
      <c r="AU154" s="199" t="s">
        <v>154</v>
      </c>
      <c r="AY154" s="17" t="s">
        <v>146</v>
      </c>
      <c r="BE154" s="200">
        <f>IF(N154="základní",J154,0)</f>
        <v>0</v>
      </c>
      <c r="BF154" s="200">
        <f>IF(N154="snížená",J154,0)</f>
        <v>69.6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154</v>
      </c>
      <c r="BK154" s="200">
        <f>ROUND(I154*H154,1)</f>
        <v>69.6</v>
      </c>
      <c r="BL154" s="17" t="s">
        <v>230</v>
      </c>
      <c r="BM154" s="199" t="s">
        <v>1207</v>
      </c>
    </row>
    <row r="155" spans="1:65" s="2" customFormat="1" ht="16.5" customHeight="1">
      <c r="A155" s="34"/>
      <c r="B155" s="35"/>
      <c r="C155" s="187" t="s">
        <v>279</v>
      </c>
      <c r="D155" s="187" t="s">
        <v>149</v>
      </c>
      <c r="E155" s="188" t="s">
        <v>1208</v>
      </c>
      <c r="F155" s="189" t="s">
        <v>1209</v>
      </c>
      <c r="G155" s="190" t="s">
        <v>333</v>
      </c>
      <c r="H155" s="191">
        <v>0.058</v>
      </c>
      <c r="I155" s="192">
        <v>750</v>
      </c>
      <c r="J155" s="193">
        <f>ROUND(I155*H155,1)</f>
        <v>43.5</v>
      </c>
      <c r="K155" s="194"/>
      <c r="L155" s="39"/>
      <c r="M155" s="195" t="s">
        <v>1</v>
      </c>
      <c r="N155" s="196" t="s">
        <v>42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230</v>
      </c>
      <c r="AT155" s="199" t="s">
        <v>149</v>
      </c>
      <c r="AU155" s="199" t="s">
        <v>154</v>
      </c>
      <c r="AY155" s="17" t="s">
        <v>146</v>
      </c>
      <c r="BE155" s="200">
        <f>IF(N155="základní",J155,0)</f>
        <v>0</v>
      </c>
      <c r="BF155" s="200">
        <f>IF(N155="snížená",J155,0)</f>
        <v>43.5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154</v>
      </c>
      <c r="BK155" s="200">
        <f>ROUND(I155*H155,1)</f>
        <v>43.5</v>
      </c>
      <c r="BL155" s="17" t="s">
        <v>230</v>
      </c>
      <c r="BM155" s="199" t="s">
        <v>1210</v>
      </c>
    </row>
    <row r="156" spans="1:65" s="2" customFormat="1" ht="16.5" customHeight="1">
      <c r="A156" s="34"/>
      <c r="B156" s="35"/>
      <c r="C156" s="187" t="s">
        <v>284</v>
      </c>
      <c r="D156" s="187" t="s">
        <v>149</v>
      </c>
      <c r="E156" s="188" t="s">
        <v>1211</v>
      </c>
      <c r="F156" s="189" t="s">
        <v>1212</v>
      </c>
      <c r="G156" s="190" t="s">
        <v>333</v>
      </c>
      <c r="H156" s="191">
        <v>0.058</v>
      </c>
      <c r="I156" s="192">
        <v>400</v>
      </c>
      <c r="J156" s="193">
        <f>ROUND(I156*H156,1)</f>
        <v>23.2</v>
      </c>
      <c r="K156" s="194"/>
      <c r="L156" s="39"/>
      <c r="M156" s="195" t="s">
        <v>1</v>
      </c>
      <c r="N156" s="196" t="s">
        <v>42</v>
      </c>
      <c r="O156" s="71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230</v>
      </c>
      <c r="AT156" s="199" t="s">
        <v>149</v>
      </c>
      <c r="AU156" s="199" t="s">
        <v>154</v>
      </c>
      <c r="AY156" s="17" t="s">
        <v>146</v>
      </c>
      <c r="BE156" s="200">
        <f>IF(N156="základní",J156,0)</f>
        <v>0</v>
      </c>
      <c r="BF156" s="200">
        <f>IF(N156="snížená",J156,0)</f>
        <v>23.2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154</v>
      </c>
      <c r="BK156" s="200">
        <f>ROUND(I156*H156,1)</f>
        <v>23.2</v>
      </c>
      <c r="BL156" s="17" t="s">
        <v>230</v>
      </c>
      <c r="BM156" s="199" t="s">
        <v>1213</v>
      </c>
    </row>
    <row r="157" spans="2:63" s="12" customFormat="1" ht="22.9" customHeight="1">
      <c r="B157" s="171"/>
      <c r="C157" s="172"/>
      <c r="D157" s="173" t="s">
        <v>75</v>
      </c>
      <c r="E157" s="185" t="s">
        <v>1214</v>
      </c>
      <c r="F157" s="185" t="s">
        <v>1215</v>
      </c>
      <c r="G157" s="172"/>
      <c r="H157" s="172"/>
      <c r="I157" s="262"/>
      <c r="J157" s="186">
        <f>BK157</f>
        <v>15028</v>
      </c>
      <c r="K157" s="172"/>
      <c r="L157" s="177"/>
      <c r="M157" s="178"/>
      <c r="N157" s="179"/>
      <c r="O157" s="179"/>
      <c r="P157" s="180">
        <f>SUM(P158:P178)</f>
        <v>0</v>
      </c>
      <c r="Q157" s="179"/>
      <c r="R157" s="180">
        <f>SUM(R158:R178)</f>
        <v>0.02585</v>
      </c>
      <c r="S157" s="179"/>
      <c r="T157" s="181">
        <f>SUM(T158:T178)</f>
        <v>0.015880000000000002</v>
      </c>
      <c r="AR157" s="182" t="s">
        <v>154</v>
      </c>
      <c r="AT157" s="183" t="s">
        <v>75</v>
      </c>
      <c r="AU157" s="183" t="s">
        <v>84</v>
      </c>
      <c r="AY157" s="182" t="s">
        <v>146</v>
      </c>
      <c r="BK157" s="184">
        <f>SUM(BK158:BK178)</f>
        <v>15028</v>
      </c>
    </row>
    <row r="158" spans="1:65" s="2" customFormat="1" ht="16.5" customHeight="1">
      <c r="A158" s="34"/>
      <c r="B158" s="35"/>
      <c r="C158" s="187" t="s">
        <v>289</v>
      </c>
      <c r="D158" s="187" t="s">
        <v>149</v>
      </c>
      <c r="E158" s="188" t="s">
        <v>1216</v>
      </c>
      <c r="F158" s="189" t="s">
        <v>1217</v>
      </c>
      <c r="G158" s="190" t="s">
        <v>152</v>
      </c>
      <c r="H158" s="191">
        <v>2</v>
      </c>
      <c r="I158" s="192">
        <v>290</v>
      </c>
      <c r="J158" s="193">
        <f aca="true" t="shared" si="20" ref="J158:J178">ROUND(I158*H158,1)</f>
        <v>580</v>
      </c>
      <c r="K158" s="194"/>
      <c r="L158" s="39"/>
      <c r="M158" s="195" t="s">
        <v>1</v>
      </c>
      <c r="N158" s="196" t="s">
        <v>42</v>
      </c>
      <c r="O158" s="71"/>
      <c r="P158" s="197">
        <f aca="true" t="shared" si="21" ref="P158:P178">O158*H158</f>
        <v>0</v>
      </c>
      <c r="Q158" s="197">
        <v>0.00043</v>
      </c>
      <c r="R158" s="197">
        <f aca="true" t="shared" si="22" ref="R158:R178">Q158*H158</f>
        <v>0.00086</v>
      </c>
      <c r="S158" s="197">
        <v>0</v>
      </c>
      <c r="T158" s="198">
        <f aca="true" t="shared" si="23" ref="T158:T178"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230</v>
      </c>
      <c r="AT158" s="199" t="s">
        <v>149</v>
      </c>
      <c r="AU158" s="199" t="s">
        <v>154</v>
      </c>
      <c r="AY158" s="17" t="s">
        <v>146</v>
      </c>
      <c r="BE158" s="200">
        <f aca="true" t="shared" si="24" ref="BE158:BE178">IF(N158="základní",J158,0)</f>
        <v>0</v>
      </c>
      <c r="BF158" s="200">
        <f aca="true" t="shared" si="25" ref="BF158:BF178">IF(N158="snížená",J158,0)</f>
        <v>580</v>
      </c>
      <c r="BG158" s="200">
        <f aca="true" t="shared" si="26" ref="BG158:BG178">IF(N158="zákl. přenesená",J158,0)</f>
        <v>0</v>
      </c>
      <c r="BH158" s="200">
        <f aca="true" t="shared" si="27" ref="BH158:BH178">IF(N158="sníž. přenesená",J158,0)</f>
        <v>0</v>
      </c>
      <c r="BI158" s="200">
        <f aca="true" t="shared" si="28" ref="BI158:BI178">IF(N158="nulová",J158,0)</f>
        <v>0</v>
      </c>
      <c r="BJ158" s="17" t="s">
        <v>154</v>
      </c>
      <c r="BK158" s="200">
        <f aca="true" t="shared" si="29" ref="BK158:BK178">ROUND(I158*H158,1)</f>
        <v>580</v>
      </c>
      <c r="BL158" s="17" t="s">
        <v>230</v>
      </c>
      <c r="BM158" s="199" t="s">
        <v>1218</v>
      </c>
    </row>
    <row r="159" spans="1:65" s="2" customFormat="1" ht="16.5" customHeight="1">
      <c r="A159" s="34"/>
      <c r="B159" s="35"/>
      <c r="C159" s="187" t="s">
        <v>294</v>
      </c>
      <c r="D159" s="187" t="s">
        <v>149</v>
      </c>
      <c r="E159" s="188" t="s">
        <v>1219</v>
      </c>
      <c r="F159" s="189" t="s">
        <v>1220</v>
      </c>
      <c r="G159" s="190" t="s">
        <v>160</v>
      </c>
      <c r="H159" s="191">
        <v>16</v>
      </c>
      <c r="I159" s="192">
        <v>20</v>
      </c>
      <c r="J159" s="193">
        <f t="shared" si="20"/>
        <v>320</v>
      </c>
      <c r="K159" s="194"/>
      <c r="L159" s="39"/>
      <c r="M159" s="195" t="s">
        <v>1</v>
      </c>
      <c r="N159" s="196" t="s">
        <v>42</v>
      </c>
      <c r="O159" s="71"/>
      <c r="P159" s="197">
        <f t="shared" si="21"/>
        <v>0</v>
      </c>
      <c r="Q159" s="197">
        <v>0</v>
      </c>
      <c r="R159" s="197">
        <f t="shared" si="22"/>
        <v>0</v>
      </c>
      <c r="S159" s="197">
        <v>0.00028</v>
      </c>
      <c r="T159" s="198">
        <f t="shared" si="23"/>
        <v>0.00448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230</v>
      </c>
      <c r="AT159" s="199" t="s">
        <v>149</v>
      </c>
      <c r="AU159" s="199" t="s">
        <v>154</v>
      </c>
      <c r="AY159" s="17" t="s">
        <v>146</v>
      </c>
      <c r="BE159" s="200">
        <f t="shared" si="24"/>
        <v>0</v>
      </c>
      <c r="BF159" s="200">
        <f t="shared" si="25"/>
        <v>320</v>
      </c>
      <c r="BG159" s="200">
        <f t="shared" si="26"/>
        <v>0</v>
      </c>
      <c r="BH159" s="200">
        <f t="shared" si="27"/>
        <v>0</v>
      </c>
      <c r="BI159" s="200">
        <f t="shared" si="28"/>
        <v>0</v>
      </c>
      <c r="BJ159" s="17" t="s">
        <v>154</v>
      </c>
      <c r="BK159" s="200">
        <f t="shared" si="29"/>
        <v>320</v>
      </c>
      <c r="BL159" s="17" t="s">
        <v>230</v>
      </c>
      <c r="BM159" s="199" t="s">
        <v>1221</v>
      </c>
    </row>
    <row r="160" spans="1:65" s="2" customFormat="1" ht="16.5" customHeight="1">
      <c r="A160" s="34"/>
      <c r="B160" s="35"/>
      <c r="C160" s="187" t="s">
        <v>298</v>
      </c>
      <c r="D160" s="187" t="s">
        <v>149</v>
      </c>
      <c r="E160" s="188" t="s">
        <v>1222</v>
      </c>
      <c r="F160" s="189" t="s">
        <v>1223</v>
      </c>
      <c r="G160" s="190" t="s">
        <v>160</v>
      </c>
      <c r="H160" s="191">
        <v>18</v>
      </c>
      <c r="I160" s="192">
        <v>290</v>
      </c>
      <c r="J160" s="193">
        <f t="shared" si="20"/>
        <v>5220</v>
      </c>
      <c r="K160" s="194"/>
      <c r="L160" s="39"/>
      <c r="M160" s="195" t="s">
        <v>1</v>
      </c>
      <c r="N160" s="196" t="s">
        <v>42</v>
      </c>
      <c r="O160" s="71"/>
      <c r="P160" s="197">
        <f t="shared" si="21"/>
        <v>0</v>
      </c>
      <c r="Q160" s="197">
        <v>0.00085</v>
      </c>
      <c r="R160" s="197">
        <f t="shared" si="22"/>
        <v>0.0153</v>
      </c>
      <c r="S160" s="197">
        <v>0</v>
      </c>
      <c r="T160" s="198">
        <f t="shared" si="2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230</v>
      </c>
      <c r="AT160" s="199" t="s">
        <v>149</v>
      </c>
      <c r="AU160" s="199" t="s">
        <v>154</v>
      </c>
      <c r="AY160" s="17" t="s">
        <v>146</v>
      </c>
      <c r="BE160" s="200">
        <f t="shared" si="24"/>
        <v>0</v>
      </c>
      <c r="BF160" s="200">
        <f t="shared" si="25"/>
        <v>5220</v>
      </c>
      <c r="BG160" s="200">
        <f t="shared" si="26"/>
        <v>0</v>
      </c>
      <c r="BH160" s="200">
        <f t="shared" si="27"/>
        <v>0</v>
      </c>
      <c r="BI160" s="200">
        <f t="shared" si="28"/>
        <v>0</v>
      </c>
      <c r="BJ160" s="17" t="s">
        <v>154</v>
      </c>
      <c r="BK160" s="200">
        <f t="shared" si="29"/>
        <v>5220</v>
      </c>
      <c r="BL160" s="17" t="s">
        <v>230</v>
      </c>
      <c r="BM160" s="199" t="s">
        <v>1224</v>
      </c>
    </row>
    <row r="161" spans="1:65" s="2" customFormat="1" ht="16.5" customHeight="1">
      <c r="A161" s="34"/>
      <c r="B161" s="35"/>
      <c r="C161" s="187" t="s">
        <v>302</v>
      </c>
      <c r="D161" s="187" t="s">
        <v>149</v>
      </c>
      <c r="E161" s="188" t="s">
        <v>1225</v>
      </c>
      <c r="F161" s="189" t="s">
        <v>1226</v>
      </c>
      <c r="G161" s="190" t="s">
        <v>945</v>
      </c>
      <c r="H161" s="191">
        <v>1</v>
      </c>
      <c r="I161" s="192">
        <v>350</v>
      </c>
      <c r="J161" s="193">
        <f t="shared" si="20"/>
        <v>350</v>
      </c>
      <c r="K161" s="194"/>
      <c r="L161" s="39"/>
      <c r="M161" s="195" t="s">
        <v>1</v>
      </c>
      <c r="N161" s="196" t="s">
        <v>42</v>
      </c>
      <c r="O161" s="71"/>
      <c r="P161" s="197">
        <f t="shared" si="21"/>
        <v>0</v>
      </c>
      <c r="Q161" s="197">
        <v>0</v>
      </c>
      <c r="R161" s="197">
        <f t="shared" si="22"/>
        <v>0</v>
      </c>
      <c r="S161" s="197">
        <v>0</v>
      </c>
      <c r="T161" s="198">
        <f t="shared" si="2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230</v>
      </c>
      <c r="AT161" s="199" t="s">
        <v>149</v>
      </c>
      <c r="AU161" s="199" t="s">
        <v>154</v>
      </c>
      <c r="AY161" s="17" t="s">
        <v>146</v>
      </c>
      <c r="BE161" s="200">
        <f t="shared" si="24"/>
        <v>0</v>
      </c>
      <c r="BF161" s="200">
        <f t="shared" si="25"/>
        <v>350</v>
      </c>
      <c r="BG161" s="200">
        <f t="shared" si="26"/>
        <v>0</v>
      </c>
      <c r="BH161" s="200">
        <f t="shared" si="27"/>
        <v>0</v>
      </c>
      <c r="BI161" s="200">
        <f t="shared" si="28"/>
        <v>0</v>
      </c>
      <c r="BJ161" s="17" t="s">
        <v>154</v>
      </c>
      <c r="BK161" s="200">
        <f t="shared" si="29"/>
        <v>350</v>
      </c>
      <c r="BL161" s="17" t="s">
        <v>230</v>
      </c>
      <c r="BM161" s="199" t="s">
        <v>1227</v>
      </c>
    </row>
    <row r="162" spans="1:65" s="2" customFormat="1" ht="21.75" customHeight="1">
      <c r="A162" s="34"/>
      <c r="B162" s="35"/>
      <c r="C162" s="187" t="s">
        <v>307</v>
      </c>
      <c r="D162" s="187" t="s">
        <v>149</v>
      </c>
      <c r="E162" s="188" t="s">
        <v>1228</v>
      </c>
      <c r="F162" s="189" t="s">
        <v>1229</v>
      </c>
      <c r="G162" s="190" t="s">
        <v>160</v>
      </c>
      <c r="H162" s="191">
        <v>9</v>
      </c>
      <c r="I162" s="192">
        <v>50</v>
      </c>
      <c r="J162" s="193">
        <f t="shared" si="20"/>
        <v>450</v>
      </c>
      <c r="K162" s="194"/>
      <c r="L162" s="39"/>
      <c r="M162" s="195" t="s">
        <v>1</v>
      </c>
      <c r="N162" s="196" t="s">
        <v>42</v>
      </c>
      <c r="O162" s="71"/>
      <c r="P162" s="197">
        <f t="shared" si="21"/>
        <v>0</v>
      </c>
      <c r="Q162" s="197">
        <v>5E-05</v>
      </c>
      <c r="R162" s="197">
        <f t="shared" si="22"/>
        <v>0.00045000000000000004</v>
      </c>
      <c r="S162" s="197">
        <v>0</v>
      </c>
      <c r="T162" s="198">
        <f t="shared" si="2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230</v>
      </c>
      <c r="AT162" s="199" t="s">
        <v>149</v>
      </c>
      <c r="AU162" s="199" t="s">
        <v>154</v>
      </c>
      <c r="AY162" s="17" t="s">
        <v>146</v>
      </c>
      <c r="BE162" s="200">
        <f t="shared" si="24"/>
        <v>0</v>
      </c>
      <c r="BF162" s="200">
        <f t="shared" si="25"/>
        <v>450</v>
      </c>
      <c r="BG162" s="200">
        <f t="shared" si="26"/>
        <v>0</v>
      </c>
      <c r="BH162" s="200">
        <f t="shared" si="27"/>
        <v>0</v>
      </c>
      <c r="BI162" s="200">
        <f t="shared" si="28"/>
        <v>0</v>
      </c>
      <c r="BJ162" s="17" t="s">
        <v>154</v>
      </c>
      <c r="BK162" s="200">
        <f t="shared" si="29"/>
        <v>450</v>
      </c>
      <c r="BL162" s="17" t="s">
        <v>230</v>
      </c>
      <c r="BM162" s="199" t="s">
        <v>1230</v>
      </c>
    </row>
    <row r="163" spans="1:65" s="2" customFormat="1" ht="21.75" customHeight="1">
      <c r="A163" s="34"/>
      <c r="B163" s="35"/>
      <c r="C163" s="187" t="s">
        <v>311</v>
      </c>
      <c r="D163" s="187" t="s">
        <v>149</v>
      </c>
      <c r="E163" s="188" t="s">
        <v>1231</v>
      </c>
      <c r="F163" s="189" t="s">
        <v>1232</v>
      </c>
      <c r="G163" s="190" t="s">
        <v>160</v>
      </c>
      <c r="H163" s="191">
        <v>9</v>
      </c>
      <c r="I163" s="192">
        <v>45</v>
      </c>
      <c r="J163" s="193">
        <f t="shared" si="20"/>
        <v>405</v>
      </c>
      <c r="K163" s="194"/>
      <c r="L163" s="39"/>
      <c r="M163" s="195" t="s">
        <v>1</v>
      </c>
      <c r="N163" s="196" t="s">
        <v>42</v>
      </c>
      <c r="O163" s="71"/>
      <c r="P163" s="197">
        <f t="shared" si="21"/>
        <v>0</v>
      </c>
      <c r="Q163" s="197">
        <v>7E-05</v>
      </c>
      <c r="R163" s="197">
        <f t="shared" si="22"/>
        <v>0.0006299999999999999</v>
      </c>
      <c r="S163" s="197">
        <v>0</v>
      </c>
      <c r="T163" s="198">
        <f t="shared" si="2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230</v>
      </c>
      <c r="AT163" s="199" t="s">
        <v>149</v>
      </c>
      <c r="AU163" s="199" t="s">
        <v>154</v>
      </c>
      <c r="AY163" s="17" t="s">
        <v>146</v>
      </c>
      <c r="BE163" s="200">
        <f t="shared" si="24"/>
        <v>0</v>
      </c>
      <c r="BF163" s="200">
        <f t="shared" si="25"/>
        <v>405</v>
      </c>
      <c r="BG163" s="200">
        <f t="shared" si="26"/>
        <v>0</v>
      </c>
      <c r="BH163" s="200">
        <f t="shared" si="27"/>
        <v>0</v>
      </c>
      <c r="BI163" s="200">
        <f t="shared" si="28"/>
        <v>0</v>
      </c>
      <c r="BJ163" s="17" t="s">
        <v>154</v>
      </c>
      <c r="BK163" s="200">
        <f t="shared" si="29"/>
        <v>405</v>
      </c>
      <c r="BL163" s="17" t="s">
        <v>230</v>
      </c>
      <c r="BM163" s="199" t="s">
        <v>1233</v>
      </c>
    </row>
    <row r="164" spans="1:65" s="2" customFormat="1" ht="16.5" customHeight="1">
      <c r="A164" s="34"/>
      <c r="B164" s="35"/>
      <c r="C164" s="187" t="s">
        <v>171</v>
      </c>
      <c r="D164" s="187" t="s">
        <v>149</v>
      </c>
      <c r="E164" s="188" t="s">
        <v>1234</v>
      </c>
      <c r="F164" s="189" t="s">
        <v>1235</v>
      </c>
      <c r="G164" s="190" t="s">
        <v>160</v>
      </c>
      <c r="H164" s="191">
        <v>16</v>
      </c>
      <c r="I164" s="192">
        <v>15</v>
      </c>
      <c r="J164" s="193">
        <f t="shared" si="20"/>
        <v>240</v>
      </c>
      <c r="K164" s="194"/>
      <c r="L164" s="39"/>
      <c r="M164" s="195" t="s">
        <v>1</v>
      </c>
      <c r="N164" s="196" t="s">
        <v>42</v>
      </c>
      <c r="O164" s="71"/>
      <c r="P164" s="197">
        <f t="shared" si="21"/>
        <v>0</v>
      </c>
      <c r="Q164" s="197">
        <v>0</v>
      </c>
      <c r="R164" s="197">
        <f t="shared" si="22"/>
        <v>0</v>
      </c>
      <c r="S164" s="197">
        <v>0.00023</v>
      </c>
      <c r="T164" s="198">
        <f t="shared" si="23"/>
        <v>0.00368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230</v>
      </c>
      <c r="AT164" s="199" t="s">
        <v>149</v>
      </c>
      <c r="AU164" s="199" t="s">
        <v>154</v>
      </c>
      <c r="AY164" s="17" t="s">
        <v>146</v>
      </c>
      <c r="BE164" s="200">
        <f t="shared" si="24"/>
        <v>0</v>
      </c>
      <c r="BF164" s="200">
        <f t="shared" si="25"/>
        <v>240</v>
      </c>
      <c r="BG164" s="200">
        <f t="shared" si="26"/>
        <v>0</v>
      </c>
      <c r="BH164" s="200">
        <f t="shared" si="27"/>
        <v>0</v>
      </c>
      <c r="BI164" s="200">
        <f t="shared" si="28"/>
        <v>0</v>
      </c>
      <c r="BJ164" s="17" t="s">
        <v>154</v>
      </c>
      <c r="BK164" s="200">
        <f t="shared" si="29"/>
        <v>240</v>
      </c>
      <c r="BL164" s="17" t="s">
        <v>230</v>
      </c>
      <c r="BM164" s="199" t="s">
        <v>1236</v>
      </c>
    </row>
    <row r="165" spans="1:65" s="2" customFormat="1" ht="16.5" customHeight="1">
      <c r="A165" s="34"/>
      <c r="B165" s="35"/>
      <c r="C165" s="187" t="s">
        <v>322</v>
      </c>
      <c r="D165" s="187" t="s">
        <v>149</v>
      </c>
      <c r="E165" s="188" t="s">
        <v>1237</v>
      </c>
      <c r="F165" s="189" t="s">
        <v>1238</v>
      </c>
      <c r="G165" s="190" t="s">
        <v>152</v>
      </c>
      <c r="H165" s="191">
        <v>14</v>
      </c>
      <c r="I165" s="192">
        <v>200</v>
      </c>
      <c r="J165" s="193">
        <f t="shared" si="20"/>
        <v>2800</v>
      </c>
      <c r="K165" s="194"/>
      <c r="L165" s="39"/>
      <c r="M165" s="195" t="s">
        <v>1</v>
      </c>
      <c r="N165" s="196" t="s">
        <v>42</v>
      </c>
      <c r="O165" s="71"/>
      <c r="P165" s="197">
        <f t="shared" si="21"/>
        <v>0</v>
      </c>
      <c r="Q165" s="197">
        <v>0</v>
      </c>
      <c r="R165" s="197">
        <f t="shared" si="22"/>
        <v>0</v>
      </c>
      <c r="S165" s="197">
        <v>0</v>
      </c>
      <c r="T165" s="198">
        <f t="shared" si="2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230</v>
      </c>
      <c r="AT165" s="199" t="s">
        <v>149</v>
      </c>
      <c r="AU165" s="199" t="s">
        <v>154</v>
      </c>
      <c r="AY165" s="17" t="s">
        <v>146</v>
      </c>
      <c r="BE165" s="200">
        <f t="shared" si="24"/>
        <v>0</v>
      </c>
      <c r="BF165" s="200">
        <f t="shared" si="25"/>
        <v>2800</v>
      </c>
      <c r="BG165" s="200">
        <f t="shared" si="26"/>
        <v>0</v>
      </c>
      <c r="BH165" s="200">
        <f t="shared" si="27"/>
        <v>0</v>
      </c>
      <c r="BI165" s="200">
        <f t="shared" si="28"/>
        <v>0</v>
      </c>
      <c r="BJ165" s="17" t="s">
        <v>154</v>
      </c>
      <c r="BK165" s="200">
        <f t="shared" si="29"/>
        <v>2800</v>
      </c>
      <c r="BL165" s="17" t="s">
        <v>230</v>
      </c>
      <c r="BM165" s="199" t="s">
        <v>1239</v>
      </c>
    </row>
    <row r="166" spans="1:65" s="2" customFormat="1" ht="16.5" customHeight="1">
      <c r="A166" s="34"/>
      <c r="B166" s="35"/>
      <c r="C166" s="187" t="s">
        <v>330</v>
      </c>
      <c r="D166" s="187" t="s">
        <v>149</v>
      </c>
      <c r="E166" s="188" t="s">
        <v>1240</v>
      </c>
      <c r="F166" s="189" t="s">
        <v>1241</v>
      </c>
      <c r="G166" s="190" t="s">
        <v>152</v>
      </c>
      <c r="H166" s="191">
        <v>2</v>
      </c>
      <c r="I166" s="192">
        <v>190</v>
      </c>
      <c r="J166" s="193">
        <f t="shared" si="20"/>
        <v>380</v>
      </c>
      <c r="K166" s="194"/>
      <c r="L166" s="39"/>
      <c r="M166" s="195" t="s">
        <v>1</v>
      </c>
      <c r="N166" s="196" t="s">
        <v>42</v>
      </c>
      <c r="O166" s="71"/>
      <c r="P166" s="197">
        <f t="shared" si="21"/>
        <v>0</v>
      </c>
      <c r="Q166" s="197">
        <v>0</v>
      </c>
      <c r="R166" s="197">
        <f t="shared" si="22"/>
        <v>0</v>
      </c>
      <c r="S166" s="197">
        <v>0</v>
      </c>
      <c r="T166" s="198">
        <f t="shared" si="2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230</v>
      </c>
      <c r="AT166" s="199" t="s">
        <v>149</v>
      </c>
      <c r="AU166" s="199" t="s">
        <v>154</v>
      </c>
      <c r="AY166" s="17" t="s">
        <v>146</v>
      </c>
      <c r="BE166" s="200">
        <f t="shared" si="24"/>
        <v>0</v>
      </c>
      <c r="BF166" s="200">
        <f t="shared" si="25"/>
        <v>380</v>
      </c>
      <c r="BG166" s="200">
        <f t="shared" si="26"/>
        <v>0</v>
      </c>
      <c r="BH166" s="200">
        <f t="shared" si="27"/>
        <v>0</v>
      </c>
      <c r="BI166" s="200">
        <f t="shared" si="28"/>
        <v>0</v>
      </c>
      <c r="BJ166" s="17" t="s">
        <v>154</v>
      </c>
      <c r="BK166" s="200">
        <f t="shared" si="29"/>
        <v>380</v>
      </c>
      <c r="BL166" s="17" t="s">
        <v>230</v>
      </c>
      <c r="BM166" s="199" t="s">
        <v>1242</v>
      </c>
    </row>
    <row r="167" spans="1:65" s="2" customFormat="1" ht="16.5" customHeight="1">
      <c r="A167" s="34"/>
      <c r="B167" s="35"/>
      <c r="C167" s="187" t="s">
        <v>335</v>
      </c>
      <c r="D167" s="187" t="s">
        <v>149</v>
      </c>
      <c r="E167" s="188" t="s">
        <v>1243</v>
      </c>
      <c r="F167" s="189" t="s">
        <v>1244</v>
      </c>
      <c r="G167" s="190" t="s">
        <v>152</v>
      </c>
      <c r="H167" s="191">
        <v>8</v>
      </c>
      <c r="I167" s="192">
        <v>90</v>
      </c>
      <c r="J167" s="193">
        <f t="shared" si="20"/>
        <v>720</v>
      </c>
      <c r="K167" s="194"/>
      <c r="L167" s="39"/>
      <c r="M167" s="195" t="s">
        <v>1</v>
      </c>
      <c r="N167" s="196" t="s">
        <v>42</v>
      </c>
      <c r="O167" s="71"/>
      <c r="P167" s="197">
        <f t="shared" si="21"/>
        <v>0</v>
      </c>
      <c r="Q167" s="197">
        <v>6E-05</v>
      </c>
      <c r="R167" s="197">
        <f t="shared" si="22"/>
        <v>0.00048</v>
      </c>
      <c r="S167" s="197">
        <v>0</v>
      </c>
      <c r="T167" s="198">
        <f t="shared" si="2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230</v>
      </c>
      <c r="AT167" s="199" t="s">
        <v>149</v>
      </c>
      <c r="AU167" s="199" t="s">
        <v>154</v>
      </c>
      <c r="AY167" s="17" t="s">
        <v>146</v>
      </c>
      <c r="BE167" s="200">
        <f t="shared" si="24"/>
        <v>0</v>
      </c>
      <c r="BF167" s="200">
        <f t="shared" si="25"/>
        <v>720</v>
      </c>
      <c r="BG167" s="200">
        <f t="shared" si="26"/>
        <v>0</v>
      </c>
      <c r="BH167" s="200">
        <f t="shared" si="27"/>
        <v>0</v>
      </c>
      <c r="BI167" s="200">
        <f t="shared" si="28"/>
        <v>0</v>
      </c>
      <c r="BJ167" s="17" t="s">
        <v>154</v>
      </c>
      <c r="BK167" s="200">
        <f t="shared" si="29"/>
        <v>720</v>
      </c>
      <c r="BL167" s="17" t="s">
        <v>230</v>
      </c>
      <c r="BM167" s="199" t="s">
        <v>1245</v>
      </c>
    </row>
    <row r="168" spans="1:65" s="2" customFormat="1" ht="16.5" customHeight="1">
      <c r="A168" s="34"/>
      <c r="B168" s="35"/>
      <c r="C168" s="187" t="s">
        <v>339</v>
      </c>
      <c r="D168" s="187" t="s">
        <v>149</v>
      </c>
      <c r="E168" s="188" t="s">
        <v>1246</v>
      </c>
      <c r="F168" s="189" t="s">
        <v>1247</v>
      </c>
      <c r="G168" s="190" t="s">
        <v>152</v>
      </c>
      <c r="H168" s="191">
        <v>2</v>
      </c>
      <c r="I168" s="192">
        <v>170</v>
      </c>
      <c r="J168" s="193">
        <f t="shared" si="20"/>
        <v>340</v>
      </c>
      <c r="K168" s="194"/>
      <c r="L168" s="39"/>
      <c r="M168" s="195" t="s">
        <v>1</v>
      </c>
      <c r="N168" s="196" t="s">
        <v>42</v>
      </c>
      <c r="O168" s="71"/>
      <c r="P168" s="197">
        <f t="shared" si="21"/>
        <v>0</v>
      </c>
      <c r="Q168" s="197">
        <v>0.00011</v>
      </c>
      <c r="R168" s="197">
        <f t="shared" si="22"/>
        <v>0.00022</v>
      </c>
      <c r="S168" s="197">
        <v>0</v>
      </c>
      <c r="T168" s="198">
        <f t="shared" si="2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230</v>
      </c>
      <c r="AT168" s="199" t="s">
        <v>149</v>
      </c>
      <c r="AU168" s="199" t="s">
        <v>154</v>
      </c>
      <c r="AY168" s="17" t="s">
        <v>146</v>
      </c>
      <c r="BE168" s="200">
        <f t="shared" si="24"/>
        <v>0</v>
      </c>
      <c r="BF168" s="200">
        <f t="shared" si="25"/>
        <v>340</v>
      </c>
      <c r="BG168" s="200">
        <f t="shared" si="26"/>
        <v>0</v>
      </c>
      <c r="BH168" s="200">
        <f t="shared" si="27"/>
        <v>0</v>
      </c>
      <c r="BI168" s="200">
        <f t="shared" si="28"/>
        <v>0</v>
      </c>
      <c r="BJ168" s="17" t="s">
        <v>154</v>
      </c>
      <c r="BK168" s="200">
        <f t="shared" si="29"/>
        <v>340</v>
      </c>
      <c r="BL168" s="17" t="s">
        <v>230</v>
      </c>
      <c r="BM168" s="199" t="s">
        <v>1248</v>
      </c>
    </row>
    <row r="169" spans="1:65" s="2" customFormat="1" ht="16.5" customHeight="1">
      <c r="A169" s="34"/>
      <c r="B169" s="35"/>
      <c r="C169" s="187" t="s">
        <v>343</v>
      </c>
      <c r="D169" s="187" t="s">
        <v>149</v>
      </c>
      <c r="E169" s="188" t="s">
        <v>1249</v>
      </c>
      <c r="F169" s="189" t="s">
        <v>1250</v>
      </c>
      <c r="G169" s="190" t="s">
        <v>152</v>
      </c>
      <c r="H169" s="191">
        <v>4</v>
      </c>
      <c r="I169" s="192">
        <v>20</v>
      </c>
      <c r="J169" s="193">
        <f t="shared" si="20"/>
        <v>80</v>
      </c>
      <c r="K169" s="194"/>
      <c r="L169" s="39"/>
      <c r="M169" s="195" t="s">
        <v>1</v>
      </c>
      <c r="N169" s="196" t="s">
        <v>42</v>
      </c>
      <c r="O169" s="71"/>
      <c r="P169" s="197">
        <f t="shared" si="21"/>
        <v>0</v>
      </c>
      <c r="Q169" s="197">
        <v>0</v>
      </c>
      <c r="R169" s="197">
        <f t="shared" si="22"/>
        <v>0</v>
      </c>
      <c r="S169" s="197">
        <v>0.00053</v>
      </c>
      <c r="T169" s="198">
        <f t="shared" si="23"/>
        <v>0.00212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230</v>
      </c>
      <c r="AT169" s="199" t="s">
        <v>149</v>
      </c>
      <c r="AU169" s="199" t="s">
        <v>154</v>
      </c>
      <c r="AY169" s="17" t="s">
        <v>146</v>
      </c>
      <c r="BE169" s="200">
        <f t="shared" si="24"/>
        <v>0</v>
      </c>
      <c r="BF169" s="200">
        <f t="shared" si="25"/>
        <v>80</v>
      </c>
      <c r="BG169" s="200">
        <f t="shared" si="26"/>
        <v>0</v>
      </c>
      <c r="BH169" s="200">
        <f t="shared" si="27"/>
        <v>0</v>
      </c>
      <c r="BI169" s="200">
        <f t="shared" si="28"/>
        <v>0</v>
      </c>
      <c r="BJ169" s="17" t="s">
        <v>154</v>
      </c>
      <c r="BK169" s="200">
        <f t="shared" si="29"/>
        <v>80</v>
      </c>
      <c r="BL169" s="17" t="s">
        <v>230</v>
      </c>
      <c r="BM169" s="199" t="s">
        <v>1251</v>
      </c>
    </row>
    <row r="170" spans="1:65" s="2" customFormat="1" ht="16.5" customHeight="1">
      <c r="A170" s="34"/>
      <c r="B170" s="35"/>
      <c r="C170" s="187" t="s">
        <v>348</v>
      </c>
      <c r="D170" s="187" t="s">
        <v>149</v>
      </c>
      <c r="E170" s="188" t="s">
        <v>1252</v>
      </c>
      <c r="F170" s="189" t="s">
        <v>1253</v>
      </c>
      <c r="G170" s="190" t="s">
        <v>152</v>
      </c>
      <c r="H170" s="191">
        <v>4</v>
      </c>
      <c r="I170" s="192">
        <v>285</v>
      </c>
      <c r="J170" s="193">
        <f t="shared" si="20"/>
        <v>1140</v>
      </c>
      <c r="K170" s="194"/>
      <c r="L170" s="39"/>
      <c r="M170" s="195" t="s">
        <v>1</v>
      </c>
      <c r="N170" s="196" t="s">
        <v>42</v>
      </c>
      <c r="O170" s="71"/>
      <c r="P170" s="197">
        <f t="shared" si="21"/>
        <v>0</v>
      </c>
      <c r="Q170" s="197">
        <v>0.00076</v>
      </c>
      <c r="R170" s="197">
        <f t="shared" si="22"/>
        <v>0.00304</v>
      </c>
      <c r="S170" s="197">
        <v>0</v>
      </c>
      <c r="T170" s="198">
        <f t="shared" si="2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230</v>
      </c>
      <c r="AT170" s="199" t="s">
        <v>149</v>
      </c>
      <c r="AU170" s="199" t="s">
        <v>154</v>
      </c>
      <c r="AY170" s="17" t="s">
        <v>146</v>
      </c>
      <c r="BE170" s="200">
        <f t="shared" si="24"/>
        <v>0</v>
      </c>
      <c r="BF170" s="200">
        <f t="shared" si="25"/>
        <v>1140</v>
      </c>
      <c r="BG170" s="200">
        <f t="shared" si="26"/>
        <v>0</v>
      </c>
      <c r="BH170" s="200">
        <f t="shared" si="27"/>
        <v>0</v>
      </c>
      <c r="BI170" s="200">
        <f t="shared" si="28"/>
        <v>0</v>
      </c>
      <c r="BJ170" s="17" t="s">
        <v>154</v>
      </c>
      <c r="BK170" s="200">
        <f t="shared" si="29"/>
        <v>1140</v>
      </c>
      <c r="BL170" s="17" t="s">
        <v>230</v>
      </c>
      <c r="BM170" s="199" t="s">
        <v>1254</v>
      </c>
    </row>
    <row r="171" spans="1:65" s="2" customFormat="1" ht="16.5" customHeight="1">
      <c r="A171" s="34"/>
      <c r="B171" s="35"/>
      <c r="C171" s="187" t="s">
        <v>354</v>
      </c>
      <c r="D171" s="187" t="s">
        <v>149</v>
      </c>
      <c r="E171" s="188" t="s">
        <v>1255</v>
      </c>
      <c r="F171" s="189" t="s">
        <v>1256</v>
      </c>
      <c r="G171" s="190" t="s">
        <v>152</v>
      </c>
      <c r="H171" s="191">
        <v>1</v>
      </c>
      <c r="I171" s="192">
        <v>25</v>
      </c>
      <c r="J171" s="193">
        <f t="shared" si="20"/>
        <v>25</v>
      </c>
      <c r="K171" s="194"/>
      <c r="L171" s="39"/>
      <c r="M171" s="195" t="s">
        <v>1</v>
      </c>
      <c r="N171" s="196" t="s">
        <v>42</v>
      </c>
      <c r="O171" s="71"/>
      <c r="P171" s="197">
        <f t="shared" si="21"/>
        <v>0</v>
      </c>
      <c r="Q171" s="197">
        <v>0</v>
      </c>
      <c r="R171" s="197">
        <f t="shared" si="22"/>
        <v>0</v>
      </c>
      <c r="S171" s="197">
        <v>0.0056</v>
      </c>
      <c r="T171" s="198">
        <f t="shared" si="23"/>
        <v>0.0056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230</v>
      </c>
      <c r="AT171" s="199" t="s">
        <v>149</v>
      </c>
      <c r="AU171" s="199" t="s">
        <v>154</v>
      </c>
      <c r="AY171" s="17" t="s">
        <v>146</v>
      </c>
      <c r="BE171" s="200">
        <f t="shared" si="24"/>
        <v>0</v>
      </c>
      <c r="BF171" s="200">
        <f t="shared" si="25"/>
        <v>25</v>
      </c>
      <c r="BG171" s="200">
        <f t="shared" si="26"/>
        <v>0</v>
      </c>
      <c r="BH171" s="200">
        <f t="shared" si="27"/>
        <v>0</v>
      </c>
      <c r="BI171" s="200">
        <f t="shared" si="28"/>
        <v>0</v>
      </c>
      <c r="BJ171" s="17" t="s">
        <v>154</v>
      </c>
      <c r="BK171" s="200">
        <f t="shared" si="29"/>
        <v>25</v>
      </c>
      <c r="BL171" s="17" t="s">
        <v>230</v>
      </c>
      <c r="BM171" s="199" t="s">
        <v>1257</v>
      </c>
    </row>
    <row r="172" spans="1:65" s="2" customFormat="1" ht="16.5" customHeight="1">
      <c r="A172" s="34"/>
      <c r="B172" s="35"/>
      <c r="C172" s="187" t="s">
        <v>358</v>
      </c>
      <c r="D172" s="187" t="s">
        <v>149</v>
      </c>
      <c r="E172" s="188" t="s">
        <v>1258</v>
      </c>
      <c r="F172" s="189" t="s">
        <v>1259</v>
      </c>
      <c r="G172" s="190" t="s">
        <v>152</v>
      </c>
      <c r="H172" s="191">
        <v>1</v>
      </c>
      <c r="I172" s="192">
        <v>850</v>
      </c>
      <c r="J172" s="193">
        <f t="shared" si="20"/>
        <v>850</v>
      </c>
      <c r="K172" s="194"/>
      <c r="L172" s="39"/>
      <c r="M172" s="195" t="s">
        <v>1</v>
      </c>
      <c r="N172" s="196" t="s">
        <v>42</v>
      </c>
      <c r="O172" s="71"/>
      <c r="P172" s="197">
        <f t="shared" si="21"/>
        <v>0</v>
      </c>
      <c r="Q172" s="197">
        <v>0.00127</v>
      </c>
      <c r="R172" s="197">
        <f t="shared" si="22"/>
        <v>0.00127</v>
      </c>
      <c r="S172" s="197">
        <v>0</v>
      </c>
      <c r="T172" s="198">
        <f t="shared" si="2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230</v>
      </c>
      <c r="AT172" s="199" t="s">
        <v>149</v>
      </c>
      <c r="AU172" s="199" t="s">
        <v>154</v>
      </c>
      <c r="AY172" s="17" t="s">
        <v>146</v>
      </c>
      <c r="BE172" s="200">
        <f t="shared" si="24"/>
        <v>0</v>
      </c>
      <c r="BF172" s="200">
        <f t="shared" si="25"/>
        <v>850</v>
      </c>
      <c r="BG172" s="200">
        <f t="shared" si="26"/>
        <v>0</v>
      </c>
      <c r="BH172" s="200">
        <f t="shared" si="27"/>
        <v>0</v>
      </c>
      <c r="BI172" s="200">
        <f t="shared" si="28"/>
        <v>0</v>
      </c>
      <c r="BJ172" s="17" t="s">
        <v>154</v>
      </c>
      <c r="BK172" s="200">
        <f t="shared" si="29"/>
        <v>850</v>
      </c>
      <c r="BL172" s="17" t="s">
        <v>230</v>
      </c>
      <c r="BM172" s="199" t="s">
        <v>1260</v>
      </c>
    </row>
    <row r="173" spans="1:65" s="2" customFormat="1" ht="16.5" customHeight="1">
      <c r="A173" s="34"/>
      <c r="B173" s="35"/>
      <c r="C173" s="187" t="s">
        <v>366</v>
      </c>
      <c r="D173" s="187" t="s">
        <v>149</v>
      </c>
      <c r="E173" s="188" t="s">
        <v>1261</v>
      </c>
      <c r="F173" s="189" t="s">
        <v>1262</v>
      </c>
      <c r="G173" s="190" t="s">
        <v>160</v>
      </c>
      <c r="H173" s="191">
        <v>18</v>
      </c>
      <c r="I173" s="192">
        <v>25</v>
      </c>
      <c r="J173" s="193">
        <f t="shared" si="20"/>
        <v>450</v>
      </c>
      <c r="K173" s="194"/>
      <c r="L173" s="39"/>
      <c r="M173" s="195" t="s">
        <v>1</v>
      </c>
      <c r="N173" s="196" t="s">
        <v>42</v>
      </c>
      <c r="O173" s="71"/>
      <c r="P173" s="197">
        <f t="shared" si="21"/>
        <v>0</v>
      </c>
      <c r="Q173" s="197">
        <v>0.00019</v>
      </c>
      <c r="R173" s="197">
        <f t="shared" si="22"/>
        <v>0.0034200000000000003</v>
      </c>
      <c r="S173" s="197">
        <v>0</v>
      </c>
      <c r="T173" s="198">
        <f t="shared" si="2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230</v>
      </c>
      <c r="AT173" s="199" t="s">
        <v>149</v>
      </c>
      <c r="AU173" s="199" t="s">
        <v>154</v>
      </c>
      <c r="AY173" s="17" t="s">
        <v>146</v>
      </c>
      <c r="BE173" s="200">
        <f t="shared" si="24"/>
        <v>0</v>
      </c>
      <c r="BF173" s="200">
        <f t="shared" si="25"/>
        <v>450</v>
      </c>
      <c r="BG173" s="200">
        <f t="shared" si="26"/>
        <v>0</v>
      </c>
      <c r="BH173" s="200">
        <f t="shared" si="27"/>
        <v>0</v>
      </c>
      <c r="BI173" s="200">
        <f t="shared" si="28"/>
        <v>0</v>
      </c>
      <c r="BJ173" s="17" t="s">
        <v>154</v>
      </c>
      <c r="BK173" s="200">
        <f t="shared" si="29"/>
        <v>450</v>
      </c>
      <c r="BL173" s="17" t="s">
        <v>230</v>
      </c>
      <c r="BM173" s="199" t="s">
        <v>1263</v>
      </c>
    </row>
    <row r="174" spans="1:65" s="2" customFormat="1" ht="16.5" customHeight="1">
      <c r="A174" s="34"/>
      <c r="B174" s="35"/>
      <c r="C174" s="187" t="s">
        <v>371</v>
      </c>
      <c r="D174" s="187" t="s">
        <v>149</v>
      </c>
      <c r="E174" s="188" t="s">
        <v>1264</v>
      </c>
      <c r="F174" s="189" t="s">
        <v>1265</v>
      </c>
      <c r="G174" s="190" t="s">
        <v>160</v>
      </c>
      <c r="H174" s="191">
        <v>18</v>
      </c>
      <c r="I174" s="192">
        <v>25</v>
      </c>
      <c r="J174" s="193">
        <f t="shared" si="20"/>
        <v>450</v>
      </c>
      <c r="K174" s="194"/>
      <c r="L174" s="39"/>
      <c r="M174" s="195" t="s">
        <v>1</v>
      </c>
      <c r="N174" s="196" t="s">
        <v>42</v>
      </c>
      <c r="O174" s="71"/>
      <c r="P174" s="197">
        <f t="shared" si="21"/>
        <v>0</v>
      </c>
      <c r="Q174" s="197">
        <v>1E-05</v>
      </c>
      <c r="R174" s="197">
        <f t="shared" si="22"/>
        <v>0.00018</v>
      </c>
      <c r="S174" s="197">
        <v>0</v>
      </c>
      <c r="T174" s="198">
        <f t="shared" si="2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230</v>
      </c>
      <c r="AT174" s="199" t="s">
        <v>149</v>
      </c>
      <c r="AU174" s="199" t="s">
        <v>154</v>
      </c>
      <c r="AY174" s="17" t="s">
        <v>146</v>
      </c>
      <c r="BE174" s="200">
        <f t="shared" si="24"/>
        <v>0</v>
      </c>
      <c r="BF174" s="200">
        <f t="shared" si="25"/>
        <v>450</v>
      </c>
      <c r="BG174" s="200">
        <f t="shared" si="26"/>
        <v>0</v>
      </c>
      <c r="BH174" s="200">
        <f t="shared" si="27"/>
        <v>0</v>
      </c>
      <c r="BI174" s="200">
        <f t="shared" si="28"/>
        <v>0</v>
      </c>
      <c r="BJ174" s="17" t="s">
        <v>154</v>
      </c>
      <c r="BK174" s="200">
        <f t="shared" si="29"/>
        <v>450</v>
      </c>
      <c r="BL174" s="17" t="s">
        <v>230</v>
      </c>
      <c r="BM174" s="199" t="s">
        <v>1266</v>
      </c>
    </row>
    <row r="175" spans="1:65" s="2" customFormat="1" ht="16.5" customHeight="1">
      <c r="A175" s="34"/>
      <c r="B175" s="35"/>
      <c r="C175" s="187" t="s">
        <v>378</v>
      </c>
      <c r="D175" s="187" t="s">
        <v>149</v>
      </c>
      <c r="E175" s="188" t="s">
        <v>1267</v>
      </c>
      <c r="F175" s="189" t="s">
        <v>1268</v>
      </c>
      <c r="G175" s="190" t="s">
        <v>333</v>
      </c>
      <c r="H175" s="191">
        <v>0.1</v>
      </c>
      <c r="I175" s="192">
        <v>1500</v>
      </c>
      <c r="J175" s="193">
        <f t="shared" si="20"/>
        <v>150</v>
      </c>
      <c r="K175" s="194"/>
      <c r="L175" s="39"/>
      <c r="M175" s="195" t="s">
        <v>1</v>
      </c>
      <c r="N175" s="196" t="s">
        <v>42</v>
      </c>
      <c r="O175" s="71"/>
      <c r="P175" s="197">
        <f t="shared" si="21"/>
        <v>0</v>
      </c>
      <c r="Q175" s="197">
        <v>0</v>
      </c>
      <c r="R175" s="197">
        <f t="shared" si="22"/>
        <v>0</v>
      </c>
      <c r="S175" s="197">
        <v>0</v>
      </c>
      <c r="T175" s="198">
        <f t="shared" si="2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230</v>
      </c>
      <c r="AT175" s="199" t="s">
        <v>149</v>
      </c>
      <c r="AU175" s="199" t="s">
        <v>154</v>
      </c>
      <c r="AY175" s="17" t="s">
        <v>146</v>
      </c>
      <c r="BE175" s="200">
        <f t="shared" si="24"/>
        <v>0</v>
      </c>
      <c r="BF175" s="200">
        <f t="shared" si="25"/>
        <v>150</v>
      </c>
      <c r="BG175" s="200">
        <f t="shared" si="26"/>
        <v>0</v>
      </c>
      <c r="BH175" s="200">
        <f t="shared" si="27"/>
        <v>0</v>
      </c>
      <c r="BI175" s="200">
        <f t="shared" si="28"/>
        <v>0</v>
      </c>
      <c r="BJ175" s="17" t="s">
        <v>154</v>
      </c>
      <c r="BK175" s="200">
        <f t="shared" si="29"/>
        <v>150</v>
      </c>
      <c r="BL175" s="17" t="s">
        <v>230</v>
      </c>
      <c r="BM175" s="199" t="s">
        <v>1269</v>
      </c>
    </row>
    <row r="176" spans="1:65" s="2" customFormat="1" ht="16.5" customHeight="1">
      <c r="A176" s="34"/>
      <c r="B176" s="35"/>
      <c r="C176" s="187" t="s">
        <v>383</v>
      </c>
      <c r="D176" s="187" t="s">
        <v>149</v>
      </c>
      <c r="E176" s="188" t="s">
        <v>1270</v>
      </c>
      <c r="F176" s="189" t="s">
        <v>1271</v>
      </c>
      <c r="G176" s="190" t="s">
        <v>333</v>
      </c>
      <c r="H176" s="191">
        <v>0.026</v>
      </c>
      <c r="I176" s="192">
        <v>1000</v>
      </c>
      <c r="J176" s="193">
        <f t="shared" si="20"/>
        <v>26</v>
      </c>
      <c r="K176" s="194"/>
      <c r="L176" s="39"/>
      <c r="M176" s="195" t="s">
        <v>1</v>
      </c>
      <c r="N176" s="196" t="s">
        <v>42</v>
      </c>
      <c r="O176" s="71"/>
      <c r="P176" s="197">
        <f t="shared" si="21"/>
        <v>0</v>
      </c>
      <c r="Q176" s="197">
        <v>0</v>
      </c>
      <c r="R176" s="197">
        <f t="shared" si="22"/>
        <v>0</v>
      </c>
      <c r="S176" s="197">
        <v>0</v>
      </c>
      <c r="T176" s="198">
        <f t="shared" si="2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230</v>
      </c>
      <c r="AT176" s="199" t="s">
        <v>149</v>
      </c>
      <c r="AU176" s="199" t="s">
        <v>154</v>
      </c>
      <c r="AY176" s="17" t="s">
        <v>146</v>
      </c>
      <c r="BE176" s="200">
        <f t="shared" si="24"/>
        <v>0</v>
      </c>
      <c r="BF176" s="200">
        <f t="shared" si="25"/>
        <v>26</v>
      </c>
      <c r="BG176" s="200">
        <f t="shared" si="26"/>
        <v>0</v>
      </c>
      <c r="BH176" s="200">
        <f t="shared" si="27"/>
        <v>0</v>
      </c>
      <c r="BI176" s="200">
        <f t="shared" si="28"/>
        <v>0</v>
      </c>
      <c r="BJ176" s="17" t="s">
        <v>154</v>
      </c>
      <c r="BK176" s="200">
        <f t="shared" si="29"/>
        <v>26</v>
      </c>
      <c r="BL176" s="17" t="s">
        <v>230</v>
      </c>
      <c r="BM176" s="199" t="s">
        <v>1272</v>
      </c>
    </row>
    <row r="177" spans="1:65" s="2" customFormat="1" ht="16.5" customHeight="1">
      <c r="A177" s="34"/>
      <c r="B177" s="35"/>
      <c r="C177" s="187" t="s">
        <v>388</v>
      </c>
      <c r="D177" s="187" t="s">
        <v>149</v>
      </c>
      <c r="E177" s="188" t="s">
        <v>1273</v>
      </c>
      <c r="F177" s="189" t="s">
        <v>1274</v>
      </c>
      <c r="G177" s="190" t="s">
        <v>333</v>
      </c>
      <c r="H177" s="191">
        <v>0.026</v>
      </c>
      <c r="I177" s="192">
        <v>1000</v>
      </c>
      <c r="J177" s="193">
        <f t="shared" si="20"/>
        <v>26</v>
      </c>
      <c r="K177" s="194"/>
      <c r="L177" s="39"/>
      <c r="M177" s="195" t="s">
        <v>1</v>
      </c>
      <c r="N177" s="196" t="s">
        <v>42</v>
      </c>
      <c r="O177" s="71"/>
      <c r="P177" s="197">
        <f t="shared" si="21"/>
        <v>0</v>
      </c>
      <c r="Q177" s="197">
        <v>0</v>
      </c>
      <c r="R177" s="197">
        <f t="shared" si="22"/>
        <v>0</v>
      </c>
      <c r="S177" s="197">
        <v>0</v>
      </c>
      <c r="T177" s="198">
        <f t="shared" si="2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230</v>
      </c>
      <c r="AT177" s="199" t="s">
        <v>149</v>
      </c>
      <c r="AU177" s="199" t="s">
        <v>154</v>
      </c>
      <c r="AY177" s="17" t="s">
        <v>146</v>
      </c>
      <c r="BE177" s="200">
        <f t="shared" si="24"/>
        <v>0</v>
      </c>
      <c r="BF177" s="200">
        <f t="shared" si="25"/>
        <v>26</v>
      </c>
      <c r="BG177" s="200">
        <f t="shared" si="26"/>
        <v>0</v>
      </c>
      <c r="BH177" s="200">
        <f t="shared" si="27"/>
        <v>0</v>
      </c>
      <c r="BI177" s="200">
        <f t="shared" si="28"/>
        <v>0</v>
      </c>
      <c r="BJ177" s="17" t="s">
        <v>154</v>
      </c>
      <c r="BK177" s="200">
        <f t="shared" si="29"/>
        <v>26</v>
      </c>
      <c r="BL177" s="17" t="s">
        <v>230</v>
      </c>
      <c r="BM177" s="199" t="s">
        <v>1275</v>
      </c>
    </row>
    <row r="178" spans="1:65" s="2" customFormat="1" ht="16.5" customHeight="1">
      <c r="A178" s="34"/>
      <c r="B178" s="35"/>
      <c r="C178" s="187" t="s">
        <v>394</v>
      </c>
      <c r="D178" s="187" t="s">
        <v>149</v>
      </c>
      <c r="E178" s="188" t="s">
        <v>1276</v>
      </c>
      <c r="F178" s="189" t="s">
        <v>1277</v>
      </c>
      <c r="G178" s="190" t="s">
        <v>333</v>
      </c>
      <c r="H178" s="191">
        <v>0.026</v>
      </c>
      <c r="I178" s="192">
        <v>1000</v>
      </c>
      <c r="J178" s="193">
        <f t="shared" si="20"/>
        <v>26</v>
      </c>
      <c r="K178" s="194"/>
      <c r="L178" s="39"/>
      <c r="M178" s="195" t="s">
        <v>1</v>
      </c>
      <c r="N178" s="196" t="s">
        <v>42</v>
      </c>
      <c r="O178" s="71"/>
      <c r="P178" s="197">
        <f t="shared" si="21"/>
        <v>0</v>
      </c>
      <c r="Q178" s="197">
        <v>0</v>
      </c>
      <c r="R178" s="197">
        <f t="shared" si="22"/>
        <v>0</v>
      </c>
      <c r="S178" s="197">
        <v>0</v>
      </c>
      <c r="T178" s="198">
        <f t="shared" si="2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230</v>
      </c>
      <c r="AT178" s="199" t="s">
        <v>149</v>
      </c>
      <c r="AU178" s="199" t="s">
        <v>154</v>
      </c>
      <c r="AY178" s="17" t="s">
        <v>146</v>
      </c>
      <c r="BE178" s="200">
        <f t="shared" si="24"/>
        <v>0</v>
      </c>
      <c r="BF178" s="200">
        <f t="shared" si="25"/>
        <v>26</v>
      </c>
      <c r="BG178" s="200">
        <f t="shared" si="26"/>
        <v>0</v>
      </c>
      <c r="BH178" s="200">
        <f t="shared" si="27"/>
        <v>0</v>
      </c>
      <c r="BI178" s="200">
        <f t="shared" si="28"/>
        <v>0</v>
      </c>
      <c r="BJ178" s="17" t="s">
        <v>154</v>
      </c>
      <c r="BK178" s="200">
        <f t="shared" si="29"/>
        <v>26</v>
      </c>
      <c r="BL178" s="17" t="s">
        <v>230</v>
      </c>
      <c r="BM178" s="199" t="s">
        <v>1278</v>
      </c>
    </row>
    <row r="179" spans="2:63" s="12" customFormat="1" ht="22.9" customHeight="1">
      <c r="B179" s="171"/>
      <c r="C179" s="172"/>
      <c r="D179" s="173" t="s">
        <v>75</v>
      </c>
      <c r="E179" s="185" t="s">
        <v>1279</v>
      </c>
      <c r="F179" s="185" t="s">
        <v>1280</v>
      </c>
      <c r="G179" s="172"/>
      <c r="H179" s="172"/>
      <c r="I179" s="262"/>
      <c r="J179" s="186">
        <f>BK179</f>
        <v>94914.6</v>
      </c>
      <c r="K179" s="172"/>
      <c r="L179" s="177"/>
      <c r="M179" s="178"/>
      <c r="N179" s="179"/>
      <c r="O179" s="179"/>
      <c r="P179" s="180">
        <f>SUM(P180:P226)</f>
        <v>0</v>
      </c>
      <c r="Q179" s="179"/>
      <c r="R179" s="180">
        <f>SUM(R180:R226)</f>
        <v>0.19755660000000003</v>
      </c>
      <c r="S179" s="179"/>
      <c r="T179" s="181">
        <f>SUM(T180:T226)</f>
        <v>0.08796</v>
      </c>
      <c r="AR179" s="182" t="s">
        <v>154</v>
      </c>
      <c r="AT179" s="183" t="s">
        <v>75</v>
      </c>
      <c r="AU179" s="183" t="s">
        <v>84</v>
      </c>
      <c r="AY179" s="182" t="s">
        <v>146</v>
      </c>
      <c r="BK179" s="184">
        <f>SUM(BK180:BK226)</f>
        <v>94914.6</v>
      </c>
    </row>
    <row r="180" spans="1:65" s="2" customFormat="1" ht="16.5" customHeight="1">
      <c r="A180" s="34"/>
      <c r="B180" s="35"/>
      <c r="C180" s="187" t="s">
        <v>399</v>
      </c>
      <c r="D180" s="187" t="s">
        <v>149</v>
      </c>
      <c r="E180" s="188" t="s">
        <v>1281</v>
      </c>
      <c r="F180" s="189" t="s">
        <v>1282</v>
      </c>
      <c r="G180" s="190" t="s">
        <v>945</v>
      </c>
      <c r="H180" s="191">
        <v>1</v>
      </c>
      <c r="I180" s="192">
        <v>200</v>
      </c>
      <c r="J180" s="193">
        <f aca="true" t="shared" si="30" ref="J180:J186">ROUND(I180*H180,1)</f>
        <v>200</v>
      </c>
      <c r="K180" s="194"/>
      <c r="L180" s="39"/>
      <c r="M180" s="195" t="s">
        <v>1</v>
      </c>
      <c r="N180" s="196" t="s">
        <v>42</v>
      </c>
      <c r="O180" s="71"/>
      <c r="P180" s="197">
        <f aca="true" t="shared" si="31" ref="P180:P186">O180*H180</f>
        <v>0</v>
      </c>
      <c r="Q180" s="197">
        <v>0</v>
      </c>
      <c r="R180" s="197">
        <f aca="true" t="shared" si="32" ref="R180:R186">Q180*H180</f>
        <v>0</v>
      </c>
      <c r="S180" s="197">
        <v>0.01933</v>
      </c>
      <c r="T180" s="198">
        <f aca="true" t="shared" si="33" ref="T180:T186">S180*H180</f>
        <v>0.01933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230</v>
      </c>
      <c r="AT180" s="199" t="s">
        <v>149</v>
      </c>
      <c r="AU180" s="199" t="s">
        <v>154</v>
      </c>
      <c r="AY180" s="17" t="s">
        <v>146</v>
      </c>
      <c r="BE180" s="200">
        <f aca="true" t="shared" si="34" ref="BE180:BE186">IF(N180="základní",J180,0)</f>
        <v>0</v>
      </c>
      <c r="BF180" s="200">
        <f aca="true" t="shared" si="35" ref="BF180:BF186">IF(N180="snížená",J180,0)</f>
        <v>200</v>
      </c>
      <c r="BG180" s="200">
        <f aca="true" t="shared" si="36" ref="BG180:BG186">IF(N180="zákl. přenesená",J180,0)</f>
        <v>0</v>
      </c>
      <c r="BH180" s="200">
        <f aca="true" t="shared" si="37" ref="BH180:BH186">IF(N180="sníž. přenesená",J180,0)</f>
        <v>0</v>
      </c>
      <c r="BI180" s="200">
        <f aca="true" t="shared" si="38" ref="BI180:BI186">IF(N180="nulová",J180,0)</f>
        <v>0</v>
      </c>
      <c r="BJ180" s="17" t="s">
        <v>154</v>
      </c>
      <c r="BK180" s="200">
        <f aca="true" t="shared" si="39" ref="BK180:BK186">ROUND(I180*H180,1)</f>
        <v>200</v>
      </c>
      <c r="BL180" s="17" t="s">
        <v>230</v>
      </c>
      <c r="BM180" s="199" t="s">
        <v>1283</v>
      </c>
    </row>
    <row r="181" spans="1:65" s="2" customFormat="1" ht="16.5" customHeight="1">
      <c r="A181" s="34"/>
      <c r="B181" s="35"/>
      <c r="C181" s="187" t="s">
        <v>403</v>
      </c>
      <c r="D181" s="187" t="s">
        <v>149</v>
      </c>
      <c r="E181" s="188" t="s">
        <v>1284</v>
      </c>
      <c r="F181" s="189" t="s">
        <v>1285</v>
      </c>
      <c r="G181" s="190" t="s">
        <v>945</v>
      </c>
      <c r="H181" s="191">
        <v>1</v>
      </c>
      <c r="I181" s="192">
        <v>2860</v>
      </c>
      <c r="J181" s="193">
        <f t="shared" si="30"/>
        <v>2860</v>
      </c>
      <c r="K181" s="194"/>
      <c r="L181" s="39"/>
      <c r="M181" s="195" t="s">
        <v>1</v>
      </c>
      <c r="N181" s="196" t="s">
        <v>42</v>
      </c>
      <c r="O181" s="71"/>
      <c r="P181" s="197">
        <f t="shared" si="31"/>
        <v>0</v>
      </c>
      <c r="Q181" s="197">
        <v>0.01697</v>
      </c>
      <c r="R181" s="197">
        <f t="shared" si="32"/>
        <v>0.01697</v>
      </c>
      <c r="S181" s="197">
        <v>0</v>
      </c>
      <c r="T181" s="198">
        <f t="shared" si="3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230</v>
      </c>
      <c r="AT181" s="199" t="s">
        <v>149</v>
      </c>
      <c r="AU181" s="199" t="s">
        <v>154</v>
      </c>
      <c r="AY181" s="17" t="s">
        <v>146</v>
      </c>
      <c r="BE181" s="200">
        <f t="shared" si="34"/>
        <v>0</v>
      </c>
      <c r="BF181" s="200">
        <f t="shared" si="35"/>
        <v>2860</v>
      </c>
      <c r="BG181" s="200">
        <f t="shared" si="36"/>
        <v>0</v>
      </c>
      <c r="BH181" s="200">
        <f t="shared" si="37"/>
        <v>0</v>
      </c>
      <c r="BI181" s="200">
        <f t="shared" si="38"/>
        <v>0</v>
      </c>
      <c r="BJ181" s="17" t="s">
        <v>154</v>
      </c>
      <c r="BK181" s="200">
        <f t="shared" si="39"/>
        <v>2860</v>
      </c>
      <c r="BL181" s="17" t="s">
        <v>230</v>
      </c>
      <c r="BM181" s="199" t="s">
        <v>1286</v>
      </c>
    </row>
    <row r="182" spans="1:65" s="2" customFormat="1" ht="16.5" customHeight="1">
      <c r="A182" s="34"/>
      <c r="B182" s="35"/>
      <c r="C182" s="187" t="s">
        <v>407</v>
      </c>
      <c r="D182" s="187" t="s">
        <v>149</v>
      </c>
      <c r="E182" s="188" t="s">
        <v>1287</v>
      </c>
      <c r="F182" s="189" t="s">
        <v>1288</v>
      </c>
      <c r="G182" s="190" t="s">
        <v>945</v>
      </c>
      <c r="H182" s="191">
        <v>1</v>
      </c>
      <c r="I182" s="192">
        <v>130</v>
      </c>
      <c r="J182" s="193">
        <f t="shared" si="30"/>
        <v>130</v>
      </c>
      <c r="K182" s="194"/>
      <c r="L182" s="39"/>
      <c r="M182" s="195" t="s">
        <v>1</v>
      </c>
      <c r="N182" s="196" t="s">
        <v>42</v>
      </c>
      <c r="O182" s="71"/>
      <c r="P182" s="197">
        <f t="shared" si="31"/>
        <v>0</v>
      </c>
      <c r="Q182" s="197">
        <v>0</v>
      </c>
      <c r="R182" s="197">
        <f t="shared" si="32"/>
        <v>0</v>
      </c>
      <c r="S182" s="197">
        <v>0.01946</v>
      </c>
      <c r="T182" s="198">
        <f t="shared" si="33"/>
        <v>0.01946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230</v>
      </c>
      <c r="AT182" s="199" t="s">
        <v>149</v>
      </c>
      <c r="AU182" s="199" t="s">
        <v>154</v>
      </c>
      <c r="AY182" s="17" t="s">
        <v>146</v>
      </c>
      <c r="BE182" s="200">
        <f t="shared" si="34"/>
        <v>0</v>
      </c>
      <c r="BF182" s="200">
        <f t="shared" si="35"/>
        <v>130</v>
      </c>
      <c r="BG182" s="200">
        <f t="shared" si="36"/>
        <v>0</v>
      </c>
      <c r="BH182" s="200">
        <f t="shared" si="37"/>
        <v>0</v>
      </c>
      <c r="BI182" s="200">
        <f t="shared" si="38"/>
        <v>0</v>
      </c>
      <c r="BJ182" s="17" t="s">
        <v>154</v>
      </c>
      <c r="BK182" s="200">
        <f t="shared" si="39"/>
        <v>130</v>
      </c>
      <c r="BL182" s="17" t="s">
        <v>230</v>
      </c>
      <c r="BM182" s="199" t="s">
        <v>1289</v>
      </c>
    </row>
    <row r="183" spans="1:65" s="2" customFormat="1" ht="16.5" customHeight="1">
      <c r="A183" s="34"/>
      <c r="B183" s="35"/>
      <c r="C183" s="187" t="s">
        <v>411</v>
      </c>
      <c r="D183" s="187" t="s">
        <v>149</v>
      </c>
      <c r="E183" s="188" t="s">
        <v>1290</v>
      </c>
      <c r="F183" s="189" t="s">
        <v>1291</v>
      </c>
      <c r="G183" s="190" t="s">
        <v>945</v>
      </c>
      <c r="H183" s="191">
        <v>1</v>
      </c>
      <c r="I183" s="192">
        <v>3500</v>
      </c>
      <c r="J183" s="193">
        <f t="shared" si="30"/>
        <v>3500</v>
      </c>
      <c r="K183" s="194"/>
      <c r="L183" s="39"/>
      <c r="M183" s="195" t="s">
        <v>1</v>
      </c>
      <c r="N183" s="196" t="s">
        <v>42</v>
      </c>
      <c r="O183" s="71"/>
      <c r="P183" s="197">
        <f t="shared" si="31"/>
        <v>0</v>
      </c>
      <c r="Q183" s="197">
        <v>0.04034</v>
      </c>
      <c r="R183" s="197">
        <f t="shared" si="32"/>
        <v>0.04034</v>
      </c>
      <c r="S183" s="197">
        <v>0</v>
      </c>
      <c r="T183" s="198">
        <f t="shared" si="3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230</v>
      </c>
      <c r="AT183" s="199" t="s">
        <v>149</v>
      </c>
      <c r="AU183" s="199" t="s">
        <v>154</v>
      </c>
      <c r="AY183" s="17" t="s">
        <v>146</v>
      </c>
      <c r="BE183" s="200">
        <f t="shared" si="34"/>
        <v>0</v>
      </c>
      <c r="BF183" s="200">
        <f t="shared" si="35"/>
        <v>3500</v>
      </c>
      <c r="BG183" s="200">
        <f t="shared" si="36"/>
        <v>0</v>
      </c>
      <c r="BH183" s="200">
        <f t="shared" si="37"/>
        <v>0</v>
      </c>
      <c r="BI183" s="200">
        <f t="shared" si="38"/>
        <v>0</v>
      </c>
      <c r="BJ183" s="17" t="s">
        <v>154</v>
      </c>
      <c r="BK183" s="200">
        <f t="shared" si="39"/>
        <v>3500</v>
      </c>
      <c r="BL183" s="17" t="s">
        <v>230</v>
      </c>
      <c r="BM183" s="199" t="s">
        <v>1292</v>
      </c>
    </row>
    <row r="184" spans="1:65" s="2" customFormat="1" ht="16.5" customHeight="1">
      <c r="A184" s="34"/>
      <c r="B184" s="35"/>
      <c r="C184" s="187" t="s">
        <v>415</v>
      </c>
      <c r="D184" s="187" t="s">
        <v>149</v>
      </c>
      <c r="E184" s="188" t="s">
        <v>1293</v>
      </c>
      <c r="F184" s="189" t="s">
        <v>1294</v>
      </c>
      <c r="G184" s="190" t="s">
        <v>945</v>
      </c>
      <c r="H184" s="191">
        <v>1</v>
      </c>
      <c r="I184" s="192">
        <v>250</v>
      </c>
      <c r="J184" s="193">
        <f t="shared" si="30"/>
        <v>250</v>
      </c>
      <c r="K184" s="194"/>
      <c r="L184" s="39"/>
      <c r="M184" s="195" t="s">
        <v>1</v>
      </c>
      <c r="N184" s="196" t="s">
        <v>42</v>
      </c>
      <c r="O184" s="71"/>
      <c r="P184" s="197">
        <f t="shared" si="31"/>
        <v>0</v>
      </c>
      <c r="Q184" s="197">
        <v>0</v>
      </c>
      <c r="R184" s="197">
        <f t="shared" si="32"/>
        <v>0</v>
      </c>
      <c r="S184" s="197">
        <v>0.0329</v>
      </c>
      <c r="T184" s="198">
        <f t="shared" si="33"/>
        <v>0.0329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230</v>
      </c>
      <c r="AT184" s="199" t="s">
        <v>149</v>
      </c>
      <c r="AU184" s="199" t="s">
        <v>154</v>
      </c>
      <c r="AY184" s="17" t="s">
        <v>146</v>
      </c>
      <c r="BE184" s="200">
        <f t="shared" si="34"/>
        <v>0</v>
      </c>
      <c r="BF184" s="200">
        <f t="shared" si="35"/>
        <v>250</v>
      </c>
      <c r="BG184" s="200">
        <f t="shared" si="36"/>
        <v>0</v>
      </c>
      <c r="BH184" s="200">
        <f t="shared" si="37"/>
        <v>0</v>
      </c>
      <c r="BI184" s="200">
        <f t="shared" si="38"/>
        <v>0</v>
      </c>
      <c r="BJ184" s="17" t="s">
        <v>154</v>
      </c>
      <c r="BK184" s="200">
        <f t="shared" si="39"/>
        <v>250</v>
      </c>
      <c r="BL184" s="17" t="s">
        <v>230</v>
      </c>
      <c r="BM184" s="199" t="s">
        <v>1295</v>
      </c>
    </row>
    <row r="185" spans="1:65" s="2" customFormat="1" ht="16.5" customHeight="1">
      <c r="A185" s="34"/>
      <c r="B185" s="35"/>
      <c r="C185" s="187" t="s">
        <v>419</v>
      </c>
      <c r="D185" s="187" t="s">
        <v>149</v>
      </c>
      <c r="E185" s="188" t="s">
        <v>1296</v>
      </c>
      <c r="F185" s="189" t="s">
        <v>1297</v>
      </c>
      <c r="G185" s="190" t="s">
        <v>945</v>
      </c>
      <c r="H185" s="191">
        <v>1</v>
      </c>
      <c r="I185" s="192">
        <v>4850</v>
      </c>
      <c r="J185" s="193">
        <f t="shared" si="30"/>
        <v>4850</v>
      </c>
      <c r="K185" s="194"/>
      <c r="L185" s="39"/>
      <c r="M185" s="195" t="s">
        <v>1</v>
      </c>
      <c r="N185" s="196" t="s">
        <v>42</v>
      </c>
      <c r="O185" s="71"/>
      <c r="P185" s="197">
        <f t="shared" si="31"/>
        <v>0</v>
      </c>
      <c r="Q185" s="197">
        <v>0.021</v>
      </c>
      <c r="R185" s="197">
        <f t="shared" si="32"/>
        <v>0.021</v>
      </c>
      <c r="S185" s="197">
        <v>0</v>
      </c>
      <c r="T185" s="198">
        <f t="shared" si="3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230</v>
      </c>
      <c r="AT185" s="199" t="s">
        <v>149</v>
      </c>
      <c r="AU185" s="199" t="s">
        <v>154</v>
      </c>
      <c r="AY185" s="17" t="s">
        <v>146</v>
      </c>
      <c r="BE185" s="200">
        <f t="shared" si="34"/>
        <v>0</v>
      </c>
      <c r="BF185" s="200">
        <f t="shared" si="35"/>
        <v>4850</v>
      </c>
      <c r="BG185" s="200">
        <f t="shared" si="36"/>
        <v>0</v>
      </c>
      <c r="BH185" s="200">
        <f t="shared" si="37"/>
        <v>0</v>
      </c>
      <c r="BI185" s="200">
        <f t="shared" si="38"/>
        <v>0</v>
      </c>
      <c r="BJ185" s="17" t="s">
        <v>154</v>
      </c>
      <c r="BK185" s="200">
        <f t="shared" si="39"/>
        <v>4850</v>
      </c>
      <c r="BL185" s="17" t="s">
        <v>230</v>
      </c>
      <c r="BM185" s="199" t="s">
        <v>1298</v>
      </c>
    </row>
    <row r="186" spans="1:65" s="2" customFormat="1" ht="21.75" customHeight="1">
      <c r="A186" s="34"/>
      <c r="B186" s="35"/>
      <c r="C186" s="187" t="s">
        <v>423</v>
      </c>
      <c r="D186" s="187" t="s">
        <v>149</v>
      </c>
      <c r="E186" s="188" t="s">
        <v>1299</v>
      </c>
      <c r="F186" s="189" t="s">
        <v>1300</v>
      </c>
      <c r="G186" s="190" t="s">
        <v>945</v>
      </c>
      <c r="H186" s="191">
        <v>1</v>
      </c>
      <c r="I186" s="192">
        <v>8500</v>
      </c>
      <c r="J186" s="193">
        <f t="shared" si="30"/>
        <v>8500</v>
      </c>
      <c r="K186" s="194"/>
      <c r="L186" s="39"/>
      <c r="M186" s="195" t="s">
        <v>1</v>
      </c>
      <c r="N186" s="196" t="s">
        <v>42</v>
      </c>
      <c r="O186" s="71"/>
      <c r="P186" s="197">
        <f t="shared" si="31"/>
        <v>0</v>
      </c>
      <c r="Q186" s="197">
        <v>0.07442</v>
      </c>
      <c r="R186" s="197">
        <f t="shared" si="32"/>
        <v>0.07442</v>
      </c>
      <c r="S186" s="197">
        <v>0</v>
      </c>
      <c r="T186" s="198">
        <f t="shared" si="3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230</v>
      </c>
      <c r="AT186" s="199" t="s">
        <v>149</v>
      </c>
      <c r="AU186" s="199" t="s">
        <v>154</v>
      </c>
      <c r="AY186" s="17" t="s">
        <v>146</v>
      </c>
      <c r="BE186" s="200">
        <f t="shared" si="34"/>
        <v>0</v>
      </c>
      <c r="BF186" s="200">
        <f t="shared" si="35"/>
        <v>8500</v>
      </c>
      <c r="BG186" s="200">
        <f t="shared" si="36"/>
        <v>0</v>
      </c>
      <c r="BH186" s="200">
        <f t="shared" si="37"/>
        <v>0</v>
      </c>
      <c r="BI186" s="200">
        <f t="shared" si="38"/>
        <v>0</v>
      </c>
      <c r="BJ186" s="17" t="s">
        <v>154</v>
      </c>
      <c r="BK186" s="200">
        <f t="shared" si="39"/>
        <v>8500</v>
      </c>
      <c r="BL186" s="17" t="s">
        <v>230</v>
      </c>
      <c r="BM186" s="199" t="s">
        <v>1301</v>
      </c>
    </row>
    <row r="187" spans="2:51" s="13" customFormat="1" ht="12">
      <c r="B187" s="201"/>
      <c r="C187" s="202"/>
      <c r="D187" s="203" t="s">
        <v>156</v>
      </c>
      <c r="E187" s="204" t="s">
        <v>1</v>
      </c>
      <c r="F187" s="205" t="s">
        <v>1302</v>
      </c>
      <c r="G187" s="202"/>
      <c r="H187" s="206">
        <v>1</v>
      </c>
      <c r="I187" s="207"/>
      <c r="J187" s="202"/>
      <c r="K187" s="202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156</v>
      </c>
      <c r="AU187" s="212" t="s">
        <v>154</v>
      </c>
      <c r="AV187" s="13" t="s">
        <v>154</v>
      </c>
      <c r="AW187" s="13" t="s">
        <v>32</v>
      </c>
      <c r="AX187" s="13" t="s">
        <v>76</v>
      </c>
      <c r="AY187" s="212" t="s">
        <v>146</v>
      </c>
    </row>
    <row r="188" spans="1:65" s="2" customFormat="1" ht="16.5" customHeight="1">
      <c r="A188" s="34"/>
      <c r="B188" s="35"/>
      <c r="C188" s="187" t="s">
        <v>429</v>
      </c>
      <c r="D188" s="187" t="s">
        <v>149</v>
      </c>
      <c r="E188" s="188" t="s">
        <v>1303</v>
      </c>
      <c r="F188" s="189" t="s">
        <v>1304</v>
      </c>
      <c r="G188" s="190" t="s">
        <v>945</v>
      </c>
      <c r="H188" s="191">
        <v>1</v>
      </c>
      <c r="I188" s="192">
        <v>1250</v>
      </c>
      <c r="J188" s="193">
        <f aca="true" t="shared" si="40" ref="J188:J207">ROUND(I188*H188,1)</f>
        <v>1250</v>
      </c>
      <c r="K188" s="194"/>
      <c r="L188" s="39"/>
      <c r="M188" s="195" t="s">
        <v>1</v>
      </c>
      <c r="N188" s="196" t="s">
        <v>42</v>
      </c>
      <c r="O188" s="71"/>
      <c r="P188" s="197">
        <f aca="true" t="shared" si="41" ref="P188:P207">O188*H188</f>
        <v>0</v>
      </c>
      <c r="Q188" s="197">
        <v>0.00242</v>
      </c>
      <c r="R188" s="197">
        <f aca="true" t="shared" si="42" ref="R188:R207">Q188*H188</f>
        <v>0.00242</v>
      </c>
      <c r="S188" s="197">
        <v>0</v>
      </c>
      <c r="T188" s="198">
        <f aca="true" t="shared" si="43" ref="T188:T207"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230</v>
      </c>
      <c r="AT188" s="199" t="s">
        <v>149</v>
      </c>
      <c r="AU188" s="199" t="s">
        <v>154</v>
      </c>
      <c r="AY188" s="17" t="s">
        <v>146</v>
      </c>
      <c r="BE188" s="200">
        <f aca="true" t="shared" si="44" ref="BE188:BE207">IF(N188="základní",J188,0)</f>
        <v>0</v>
      </c>
      <c r="BF188" s="200">
        <f aca="true" t="shared" si="45" ref="BF188:BF207">IF(N188="snížená",J188,0)</f>
        <v>1250</v>
      </c>
      <c r="BG188" s="200">
        <f aca="true" t="shared" si="46" ref="BG188:BG207">IF(N188="zákl. přenesená",J188,0)</f>
        <v>0</v>
      </c>
      <c r="BH188" s="200">
        <f aca="true" t="shared" si="47" ref="BH188:BH207">IF(N188="sníž. přenesená",J188,0)</f>
        <v>0</v>
      </c>
      <c r="BI188" s="200">
        <f aca="true" t="shared" si="48" ref="BI188:BI207">IF(N188="nulová",J188,0)</f>
        <v>0</v>
      </c>
      <c r="BJ188" s="17" t="s">
        <v>154</v>
      </c>
      <c r="BK188" s="200">
        <f aca="true" t="shared" si="49" ref="BK188:BK207">ROUND(I188*H188,1)</f>
        <v>1250</v>
      </c>
      <c r="BL188" s="17" t="s">
        <v>230</v>
      </c>
      <c r="BM188" s="199" t="s">
        <v>1305</v>
      </c>
    </row>
    <row r="189" spans="1:65" s="2" customFormat="1" ht="16.5" customHeight="1">
      <c r="A189" s="34"/>
      <c r="B189" s="35"/>
      <c r="C189" s="187" t="s">
        <v>434</v>
      </c>
      <c r="D189" s="187" t="s">
        <v>149</v>
      </c>
      <c r="E189" s="188" t="s">
        <v>1306</v>
      </c>
      <c r="F189" s="189" t="s">
        <v>1307</v>
      </c>
      <c r="G189" s="190" t="s">
        <v>945</v>
      </c>
      <c r="H189" s="191">
        <v>1</v>
      </c>
      <c r="I189" s="192">
        <v>420</v>
      </c>
      <c r="J189" s="193">
        <f t="shared" si="40"/>
        <v>420</v>
      </c>
      <c r="K189" s="194"/>
      <c r="L189" s="39"/>
      <c r="M189" s="195" t="s">
        <v>1</v>
      </c>
      <c r="N189" s="196" t="s">
        <v>42</v>
      </c>
      <c r="O189" s="71"/>
      <c r="P189" s="197">
        <f t="shared" si="41"/>
        <v>0</v>
      </c>
      <c r="Q189" s="197">
        <v>0.00032</v>
      </c>
      <c r="R189" s="197">
        <f t="shared" si="42"/>
        <v>0.00032</v>
      </c>
      <c r="S189" s="197">
        <v>0</v>
      </c>
      <c r="T189" s="198">
        <f t="shared" si="4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230</v>
      </c>
      <c r="AT189" s="199" t="s">
        <v>149</v>
      </c>
      <c r="AU189" s="199" t="s">
        <v>154</v>
      </c>
      <c r="AY189" s="17" t="s">
        <v>146</v>
      </c>
      <c r="BE189" s="200">
        <f t="shared" si="44"/>
        <v>0</v>
      </c>
      <c r="BF189" s="200">
        <f t="shared" si="45"/>
        <v>420</v>
      </c>
      <c r="BG189" s="200">
        <f t="shared" si="46"/>
        <v>0</v>
      </c>
      <c r="BH189" s="200">
        <f t="shared" si="47"/>
        <v>0</v>
      </c>
      <c r="BI189" s="200">
        <f t="shared" si="48"/>
        <v>0</v>
      </c>
      <c r="BJ189" s="17" t="s">
        <v>154</v>
      </c>
      <c r="BK189" s="200">
        <f t="shared" si="49"/>
        <v>420</v>
      </c>
      <c r="BL189" s="17" t="s">
        <v>230</v>
      </c>
      <c r="BM189" s="199" t="s">
        <v>1308</v>
      </c>
    </row>
    <row r="190" spans="1:65" s="2" customFormat="1" ht="16.5" customHeight="1">
      <c r="A190" s="34"/>
      <c r="B190" s="35"/>
      <c r="C190" s="187" t="s">
        <v>439</v>
      </c>
      <c r="D190" s="187" t="s">
        <v>149</v>
      </c>
      <c r="E190" s="188" t="s">
        <v>1309</v>
      </c>
      <c r="F190" s="189" t="s">
        <v>1310</v>
      </c>
      <c r="G190" s="190" t="s">
        <v>945</v>
      </c>
      <c r="H190" s="191">
        <v>1</v>
      </c>
      <c r="I190" s="192">
        <v>820</v>
      </c>
      <c r="J190" s="193">
        <f t="shared" si="40"/>
        <v>820</v>
      </c>
      <c r="K190" s="194"/>
      <c r="L190" s="39"/>
      <c r="M190" s="195" t="s">
        <v>1</v>
      </c>
      <c r="N190" s="196" t="s">
        <v>42</v>
      </c>
      <c r="O190" s="71"/>
      <c r="P190" s="197">
        <f t="shared" si="41"/>
        <v>0</v>
      </c>
      <c r="Q190" s="197">
        <v>0.0015</v>
      </c>
      <c r="R190" s="197">
        <f t="shared" si="42"/>
        <v>0.0015</v>
      </c>
      <c r="S190" s="197">
        <v>0</v>
      </c>
      <c r="T190" s="198">
        <f t="shared" si="4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230</v>
      </c>
      <c r="AT190" s="199" t="s">
        <v>149</v>
      </c>
      <c r="AU190" s="199" t="s">
        <v>154</v>
      </c>
      <c r="AY190" s="17" t="s">
        <v>146</v>
      </c>
      <c r="BE190" s="200">
        <f t="shared" si="44"/>
        <v>0</v>
      </c>
      <c r="BF190" s="200">
        <f t="shared" si="45"/>
        <v>820</v>
      </c>
      <c r="BG190" s="200">
        <f t="shared" si="46"/>
        <v>0</v>
      </c>
      <c r="BH190" s="200">
        <f t="shared" si="47"/>
        <v>0</v>
      </c>
      <c r="BI190" s="200">
        <f t="shared" si="48"/>
        <v>0</v>
      </c>
      <c r="BJ190" s="17" t="s">
        <v>154</v>
      </c>
      <c r="BK190" s="200">
        <f t="shared" si="49"/>
        <v>820</v>
      </c>
      <c r="BL190" s="17" t="s">
        <v>230</v>
      </c>
      <c r="BM190" s="199" t="s">
        <v>1311</v>
      </c>
    </row>
    <row r="191" spans="1:65" s="2" customFormat="1" ht="16.5" customHeight="1">
      <c r="A191" s="34"/>
      <c r="B191" s="35"/>
      <c r="C191" s="187" t="s">
        <v>443</v>
      </c>
      <c r="D191" s="187" t="s">
        <v>149</v>
      </c>
      <c r="E191" s="188" t="s">
        <v>1312</v>
      </c>
      <c r="F191" s="189" t="s">
        <v>1313</v>
      </c>
      <c r="G191" s="190" t="s">
        <v>945</v>
      </c>
      <c r="H191" s="191">
        <v>1</v>
      </c>
      <c r="I191" s="192">
        <v>850</v>
      </c>
      <c r="J191" s="193">
        <f t="shared" si="40"/>
        <v>850</v>
      </c>
      <c r="K191" s="194"/>
      <c r="L191" s="39"/>
      <c r="M191" s="195" t="s">
        <v>1</v>
      </c>
      <c r="N191" s="196" t="s">
        <v>42</v>
      </c>
      <c r="O191" s="71"/>
      <c r="P191" s="197">
        <f t="shared" si="41"/>
        <v>0</v>
      </c>
      <c r="Q191" s="197">
        <v>0.00085</v>
      </c>
      <c r="R191" s="197">
        <f t="shared" si="42"/>
        <v>0.00085</v>
      </c>
      <c r="S191" s="197">
        <v>0</v>
      </c>
      <c r="T191" s="198">
        <f t="shared" si="4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230</v>
      </c>
      <c r="AT191" s="199" t="s">
        <v>149</v>
      </c>
      <c r="AU191" s="199" t="s">
        <v>154</v>
      </c>
      <c r="AY191" s="17" t="s">
        <v>146</v>
      </c>
      <c r="BE191" s="200">
        <f t="shared" si="44"/>
        <v>0</v>
      </c>
      <c r="BF191" s="200">
        <f t="shared" si="45"/>
        <v>850</v>
      </c>
      <c r="BG191" s="200">
        <f t="shared" si="46"/>
        <v>0</v>
      </c>
      <c r="BH191" s="200">
        <f t="shared" si="47"/>
        <v>0</v>
      </c>
      <c r="BI191" s="200">
        <f t="shared" si="48"/>
        <v>0</v>
      </c>
      <c r="BJ191" s="17" t="s">
        <v>154</v>
      </c>
      <c r="BK191" s="200">
        <f t="shared" si="49"/>
        <v>850</v>
      </c>
      <c r="BL191" s="17" t="s">
        <v>230</v>
      </c>
      <c r="BM191" s="199" t="s">
        <v>1314</v>
      </c>
    </row>
    <row r="192" spans="1:65" s="2" customFormat="1" ht="16.5" customHeight="1">
      <c r="A192" s="34"/>
      <c r="B192" s="35"/>
      <c r="C192" s="187" t="s">
        <v>447</v>
      </c>
      <c r="D192" s="187" t="s">
        <v>149</v>
      </c>
      <c r="E192" s="188" t="s">
        <v>1315</v>
      </c>
      <c r="F192" s="189" t="s">
        <v>1316</v>
      </c>
      <c r="G192" s="190" t="s">
        <v>945</v>
      </c>
      <c r="H192" s="191">
        <v>1</v>
      </c>
      <c r="I192" s="192">
        <v>150</v>
      </c>
      <c r="J192" s="193">
        <f t="shared" si="40"/>
        <v>150</v>
      </c>
      <c r="K192" s="194"/>
      <c r="L192" s="39"/>
      <c r="M192" s="195" t="s">
        <v>1</v>
      </c>
      <c r="N192" s="196" t="s">
        <v>42</v>
      </c>
      <c r="O192" s="71"/>
      <c r="P192" s="197">
        <f t="shared" si="41"/>
        <v>0</v>
      </c>
      <c r="Q192" s="197">
        <v>0</v>
      </c>
      <c r="R192" s="197">
        <f t="shared" si="42"/>
        <v>0</v>
      </c>
      <c r="S192" s="197">
        <v>0.0092</v>
      </c>
      <c r="T192" s="198">
        <f t="shared" si="43"/>
        <v>0.0092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230</v>
      </c>
      <c r="AT192" s="199" t="s">
        <v>149</v>
      </c>
      <c r="AU192" s="199" t="s">
        <v>154</v>
      </c>
      <c r="AY192" s="17" t="s">
        <v>146</v>
      </c>
      <c r="BE192" s="200">
        <f t="shared" si="44"/>
        <v>0</v>
      </c>
      <c r="BF192" s="200">
        <f t="shared" si="45"/>
        <v>150</v>
      </c>
      <c r="BG192" s="200">
        <f t="shared" si="46"/>
        <v>0</v>
      </c>
      <c r="BH192" s="200">
        <f t="shared" si="47"/>
        <v>0</v>
      </c>
      <c r="BI192" s="200">
        <f t="shared" si="48"/>
        <v>0</v>
      </c>
      <c r="BJ192" s="17" t="s">
        <v>154</v>
      </c>
      <c r="BK192" s="200">
        <f t="shared" si="49"/>
        <v>150</v>
      </c>
      <c r="BL192" s="17" t="s">
        <v>230</v>
      </c>
      <c r="BM192" s="199" t="s">
        <v>1317</v>
      </c>
    </row>
    <row r="193" spans="1:65" s="2" customFormat="1" ht="16.5" customHeight="1">
      <c r="A193" s="34"/>
      <c r="B193" s="35"/>
      <c r="C193" s="187" t="s">
        <v>452</v>
      </c>
      <c r="D193" s="187" t="s">
        <v>149</v>
      </c>
      <c r="E193" s="188" t="s">
        <v>1318</v>
      </c>
      <c r="F193" s="189" t="s">
        <v>1319</v>
      </c>
      <c r="G193" s="190" t="s">
        <v>945</v>
      </c>
      <c r="H193" s="191">
        <v>1</v>
      </c>
      <c r="I193" s="192">
        <v>3200</v>
      </c>
      <c r="J193" s="193">
        <f t="shared" si="40"/>
        <v>3200</v>
      </c>
      <c r="K193" s="194"/>
      <c r="L193" s="39"/>
      <c r="M193" s="195" t="s">
        <v>1</v>
      </c>
      <c r="N193" s="196" t="s">
        <v>42</v>
      </c>
      <c r="O193" s="71"/>
      <c r="P193" s="197">
        <f t="shared" si="41"/>
        <v>0</v>
      </c>
      <c r="Q193" s="197">
        <v>0.00983</v>
      </c>
      <c r="R193" s="197">
        <f t="shared" si="42"/>
        <v>0.00983</v>
      </c>
      <c r="S193" s="197">
        <v>0</v>
      </c>
      <c r="T193" s="198">
        <f t="shared" si="4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230</v>
      </c>
      <c r="AT193" s="199" t="s">
        <v>149</v>
      </c>
      <c r="AU193" s="199" t="s">
        <v>154</v>
      </c>
      <c r="AY193" s="17" t="s">
        <v>146</v>
      </c>
      <c r="BE193" s="200">
        <f t="shared" si="44"/>
        <v>0</v>
      </c>
      <c r="BF193" s="200">
        <f t="shared" si="45"/>
        <v>3200</v>
      </c>
      <c r="BG193" s="200">
        <f t="shared" si="46"/>
        <v>0</v>
      </c>
      <c r="BH193" s="200">
        <f t="shared" si="47"/>
        <v>0</v>
      </c>
      <c r="BI193" s="200">
        <f t="shared" si="48"/>
        <v>0</v>
      </c>
      <c r="BJ193" s="17" t="s">
        <v>154</v>
      </c>
      <c r="BK193" s="200">
        <f t="shared" si="49"/>
        <v>3200</v>
      </c>
      <c r="BL193" s="17" t="s">
        <v>230</v>
      </c>
      <c r="BM193" s="199" t="s">
        <v>1320</v>
      </c>
    </row>
    <row r="194" spans="1:65" s="2" customFormat="1" ht="16.5" customHeight="1">
      <c r="A194" s="34"/>
      <c r="B194" s="35"/>
      <c r="C194" s="187" t="s">
        <v>458</v>
      </c>
      <c r="D194" s="187" t="s">
        <v>149</v>
      </c>
      <c r="E194" s="188" t="s">
        <v>1321</v>
      </c>
      <c r="F194" s="189" t="s">
        <v>1322</v>
      </c>
      <c r="G194" s="190" t="s">
        <v>333</v>
      </c>
      <c r="H194" s="191">
        <v>0.123</v>
      </c>
      <c r="I194" s="192">
        <v>1200</v>
      </c>
      <c r="J194" s="193">
        <f t="shared" si="40"/>
        <v>147.6</v>
      </c>
      <c r="K194" s="194"/>
      <c r="L194" s="39"/>
      <c r="M194" s="195" t="s">
        <v>1</v>
      </c>
      <c r="N194" s="196" t="s">
        <v>42</v>
      </c>
      <c r="O194" s="71"/>
      <c r="P194" s="197">
        <f t="shared" si="41"/>
        <v>0</v>
      </c>
      <c r="Q194" s="197">
        <v>0</v>
      </c>
      <c r="R194" s="197">
        <f t="shared" si="42"/>
        <v>0</v>
      </c>
      <c r="S194" s="197">
        <v>0</v>
      </c>
      <c r="T194" s="198">
        <f t="shared" si="4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230</v>
      </c>
      <c r="AT194" s="199" t="s">
        <v>149</v>
      </c>
      <c r="AU194" s="199" t="s">
        <v>154</v>
      </c>
      <c r="AY194" s="17" t="s">
        <v>146</v>
      </c>
      <c r="BE194" s="200">
        <f t="shared" si="44"/>
        <v>0</v>
      </c>
      <c r="BF194" s="200">
        <f t="shared" si="45"/>
        <v>147.6</v>
      </c>
      <c r="BG194" s="200">
        <f t="shared" si="46"/>
        <v>0</v>
      </c>
      <c r="BH194" s="200">
        <f t="shared" si="47"/>
        <v>0</v>
      </c>
      <c r="BI194" s="200">
        <f t="shared" si="48"/>
        <v>0</v>
      </c>
      <c r="BJ194" s="17" t="s">
        <v>154</v>
      </c>
      <c r="BK194" s="200">
        <f t="shared" si="49"/>
        <v>147.6</v>
      </c>
      <c r="BL194" s="17" t="s">
        <v>230</v>
      </c>
      <c r="BM194" s="199" t="s">
        <v>1323</v>
      </c>
    </row>
    <row r="195" spans="1:65" s="2" customFormat="1" ht="16.5" customHeight="1">
      <c r="A195" s="34"/>
      <c r="B195" s="35"/>
      <c r="C195" s="187" t="s">
        <v>462</v>
      </c>
      <c r="D195" s="187" t="s">
        <v>149</v>
      </c>
      <c r="E195" s="188" t="s">
        <v>1324</v>
      </c>
      <c r="F195" s="189" t="s">
        <v>1325</v>
      </c>
      <c r="G195" s="190" t="s">
        <v>945</v>
      </c>
      <c r="H195" s="191">
        <v>5</v>
      </c>
      <c r="I195" s="192">
        <v>210</v>
      </c>
      <c r="J195" s="193">
        <f t="shared" si="40"/>
        <v>1050</v>
      </c>
      <c r="K195" s="194"/>
      <c r="L195" s="39"/>
      <c r="M195" s="195" t="s">
        <v>1</v>
      </c>
      <c r="N195" s="196" t="s">
        <v>42</v>
      </c>
      <c r="O195" s="71"/>
      <c r="P195" s="197">
        <f t="shared" si="41"/>
        <v>0</v>
      </c>
      <c r="Q195" s="197">
        <v>0.00024</v>
      </c>
      <c r="R195" s="197">
        <f t="shared" si="42"/>
        <v>0.0012000000000000001</v>
      </c>
      <c r="S195" s="197">
        <v>0</v>
      </c>
      <c r="T195" s="198">
        <f t="shared" si="4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230</v>
      </c>
      <c r="AT195" s="199" t="s">
        <v>149</v>
      </c>
      <c r="AU195" s="199" t="s">
        <v>154</v>
      </c>
      <c r="AY195" s="17" t="s">
        <v>146</v>
      </c>
      <c r="BE195" s="200">
        <f t="shared" si="44"/>
        <v>0</v>
      </c>
      <c r="BF195" s="200">
        <f t="shared" si="45"/>
        <v>1050</v>
      </c>
      <c r="BG195" s="200">
        <f t="shared" si="46"/>
        <v>0</v>
      </c>
      <c r="BH195" s="200">
        <f t="shared" si="47"/>
        <v>0</v>
      </c>
      <c r="BI195" s="200">
        <f t="shared" si="48"/>
        <v>0</v>
      </c>
      <c r="BJ195" s="17" t="s">
        <v>154</v>
      </c>
      <c r="BK195" s="200">
        <f t="shared" si="49"/>
        <v>1050</v>
      </c>
      <c r="BL195" s="17" t="s">
        <v>230</v>
      </c>
      <c r="BM195" s="199" t="s">
        <v>1326</v>
      </c>
    </row>
    <row r="196" spans="1:65" s="2" customFormat="1" ht="16.5" customHeight="1">
      <c r="A196" s="34"/>
      <c r="B196" s="35"/>
      <c r="C196" s="187" t="s">
        <v>466</v>
      </c>
      <c r="D196" s="187" t="s">
        <v>149</v>
      </c>
      <c r="E196" s="188" t="s">
        <v>1327</v>
      </c>
      <c r="F196" s="189" t="s">
        <v>1328</v>
      </c>
      <c r="G196" s="190" t="s">
        <v>152</v>
      </c>
      <c r="H196" s="191">
        <v>3</v>
      </c>
      <c r="I196" s="192">
        <v>480</v>
      </c>
      <c r="J196" s="193">
        <f t="shared" si="40"/>
        <v>1440</v>
      </c>
      <c r="K196" s="194"/>
      <c r="L196" s="39"/>
      <c r="M196" s="195" t="s">
        <v>1</v>
      </c>
      <c r="N196" s="196" t="s">
        <v>42</v>
      </c>
      <c r="O196" s="71"/>
      <c r="P196" s="197">
        <f t="shared" si="41"/>
        <v>0</v>
      </c>
      <c r="Q196" s="197">
        <v>0.00109</v>
      </c>
      <c r="R196" s="197">
        <f t="shared" si="42"/>
        <v>0.0032700000000000003</v>
      </c>
      <c r="S196" s="197">
        <v>0</v>
      </c>
      <c r="T196" s="198">
        <f t="shared" si="4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230</v>
      </c>
      <c r="AT196" s="199" t="s">
        <v>149</v>
      </c>
      <c r="AU196" s="199" t="s">
        <v>154</v>
      </c>
      <c r="AY196" s="17" t="s">
        <v>146</v>
      </c>
      <c r="BE196" s="200">
        <f t="shared" si="44"/>
        <v>0</v>
      </c>
      <c r="BF196" s="200">
        <f t="shared" si="45"/>
        <v>1440</v>
      </c>
      <c r="BG196" s="200">
        <f t="shared" si="46"/>
        <v>0</v>
      </c>
      <c r="BH196" s="200">
        <f t="shared" si="47"/>
        <v>0</v>
      </c>
      <c r="BI196" s="200">
        <f t="shared" si="48"/>
        <v>0</v>
      </c>
      <c r="BJ196" s="17" t="s">
        <v>154</v>
      </c>
      <c r="BK196" s="200">
        <f t="shared" si="49"/>
        <v>1440</v>
      </c>
      <c r="BL196" s="17" t="s">
        <v>230</v>
      </c>
      <c r="BM196" s="199" t="s">
        <v>1329</v>
      </c>
    </row>
    <row r="197" spans="1:65" s="2" customFormat="1" ht="16.5" customHeight="1">
      <c r="A197" s="34"/>
      <c r="B197" s="35"/>
      <c r="C197" s="187" t="s">
        <v>472</v>
      </c>
      <c r="D197" s="187" t="s">
        <v>149</v>
      </c>
      <c r="E197" s="188" t="s">
        <v>1330</v>
      </c>
      <c r="F197" s="189" t="s">
        <v>1331</v>
      </c>
      <c r="G197" s="190" t="s">
        <v>945</v>
      </c>
      <c r="H197" s="191">
        <v>2</v>
      </c>
      <c r="I197" s="192">
        <v>75</v>
      </c>
      <c r="J197" s="193">
        <f t="shared" si="40"/>
        <v>150</v>
      </c>
      <c r="K197" s="194"/>
      <c r="L197" s="39"/>
      <c r="M197" s="195" t="s">
        <v>1</v>
      </c>
      <c r="N197" s="196" t="s">
        <v>42</v>
      </c>
      <c r="O197" s="71"/>
      <c r="P197" s="197">
        <f t="shared" si="41"/>
        <v>0</v>
      </c>
      <c r="Q197" s="197">
        <v>0</v>
      </c>
      <c r="R197" s="197">
        <f t="shared" si="42"/>
        <v>0</v>
      </c>
      <c r="S197" s="197">
        <v>0.00156</v>
      </c>
      <c r="T197" s="198">
        <f t="shared" si="43"/>
        <v>0.00312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230</v>
      </c>
      <c r="AT197" s="199" t="s">
        <v>149</v>
      </c>
      <c r="AU197" s="199" t="s">
        <v>154</v>
      </c>
      <c r="AY197" s="17" t="s">
        <v>146</v>
      </c>
      <c r="BE197" s="200">
        <f t="shared" si="44"/>
        <v>0</v>
      </c>
      <c r="BF197" s="200">
        <f t="shared" si="45"/>
        <v>150</v>
      </c>
      <c r="BG197" s="200">
        <f t="shared" si="46"/>
        <v>0</v>
      </c>
      <c r="BH197" s="200">
        <f t="shared" si="47"/>
        <v>0</v>
      </c>
      <c r="BI197" s="200">
        <f t="shared" si="48"/>
        <v>0</v>
      </c>
      <c r="BJ197" s="17" t="s">
        <v>154</v>
      </c>
      <c r="BK197" s="200">
        <f t="shared" si="49"/>
        <v>150</v>
      </c>
      <c r="BL197" s="17" t="s">
        <v>230</v>
      </c>
      <c r="BM197" s="199" t="s">
        <v>1332</v>
      </c>
    </row>
    <row r="198" spans="1:65" s="2" customFormat="1" ht="16.5" customHeight="1">
      <c r="A198" s="34"/>
      <c r="B198" s="35"/>
      <c r="C198" s="187" t="s">
        <v>480</v>
      </c>
      <c r="D198" s="187" t="s">
        <v>149</v>
      </c>
      <c r="E198" s="188" t="s">
        <v>1333</v>
      </c>
      <c r="F198" s="189" t="s">
        <v>1334</v>
      </c>
      <c r="G198" s="190" t="s">
        <v>945</v>
      </c>
      <c r="H198" s="191">
        <v>1</v>
      </c>
      <c r="I198" s="192">
        <v>2860</v>
      </c>
      <c r="J198" s="193">
        <f t="shared" si="40"/>
        <v>2860</v>
      </c>
      <c r="K198" s="194"/>
      <c r="L198" s="39"/>
      <c r="M198" s="195" t="s">
        <v>1</v>
      </c>
      <c r="N198" s="196" t="s">
        <v>42</v>
      </c>
      <c r="O198" s="71"/>
      <c r="P198" s="197">
        <f t="shared" si="41"/>
        <v>0</v>
      </c>
      <c r="Q198" s="197">
        <v>0.0018</v>
      </c>
      <c r="R198" s="197">
        <f t="shared" si="42"/>
        <v>0.0018</v>
      </c>
      <c r="S198" s="197">
        <v>0</v>
      </c>
      <c r="T198" s="198">
        <f t="shared" si="4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230</v>
      </c>
      <c r="AT198" s="199" t="s">
        <v>149</v>
      </c>
      <c r="AU198" s="199" t="s">
        <v>154</v>
      </c>
      <c r="AY198" s="17" t="s">
        <v>146</v>
      </c>
      <c r="BE198" s="200">
        <f t="shared" si="44"/>
        <v>0</v>
      </c>
      <c r="BF198" s="200">
        <f t="shared" si="45"/>
        <v>2860</v>
      </c>
      <c r="BG198" s="200">
        <f t="shared" si="46"/>
        <v>0</v>
      </c>
      <c r="BH198" s="200">
        <f t="shared" si="47"/>
        <v>0</v>
      </c>
      <c r="BI198" s="200">
        <f t="shared" si="48"/>
        <v>0</v>
      </c>
      <c r="BJ198" s="17" t="s">
        <v>154</v>
      </c>
      <c r="BK198" s="200">
        <f t="shared" si="49"/>
        <v>2860</v>
      </c>
      <c r="BL198" s="17" t="s">
        <v>230</v>
      </c>
      <c r="BM198" s="199" t="s">
        <v>1335</v>
      </c>
    </row>
    <row r="199" spans="1:65" s="2" customFormat="1" ht="16.5" customHeight="1">
      <c r="A199" s="34"/>
      <c r="B199" s="35"/>
      <c r="C199" s="187" t="s">
        <v>484</v>
      </c>
      <c r="D199" s="187" t="s">
        <v>149</v>
      </c>
      <c r="E199" s="188" t="s">
        <v>1336</v>
      </c>
      <c r="F199" s="189" t="s">
        <v>1337</v>
      </c>
      <c r="G199" s="190" t="s">
        <v>945</v>
      </c>
      <c r="H199" s="191">
        <v>1</v>
      </c>
      <c r="I199" s="192">
        <v>1860</v>
      </c>
      <c r="J199" s="193">
        <f t="shared" si="40"/>
        <v>1860</v>
      </c>
      <c r="K199" s="194"/>
      <c r="L199" s="39"/>
      <c r="M199" s="195" t="s">
        <v>1</v>
      </c>
      <c r="N199" s="196" t="s">
        <v>42</v>
      </c>
      <c r="O199" s="71"/>
      <c r="P199" s="197">
        <f t="shared" si="41"/>
        <v>0</v>
      </c>
      <c r="Q199" s="197">
        <v>0.00184</v>
      </c>
      <c r="R199" s="197">
        <f t="shared" si="42"/>
        <v>0.00184</v>
      </c>
      <c r="S199" s="197">
        <v>0</v>
      </c>
      <c r="T199" s="198">
        <f t="shared" si="4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230</v>
      </c>
      <c r="AT199" s="199" t="s">
        <v>149</v>
      </c>
      <c r="AU199" s="199" t="s">
        <v>154</v>
      </c>
      <c r="AY199" s="17" t="s">
        <v>146</v>
      </c>
      <c r="BE199" s="200">
        <f t="shared" si="44"/>
        <v>0</v>
      </c>
      <c r="BF199" s="200">
        <f t="shared" si="45"/>
        <v>1860</v>
      </c>
      <c r="BG199" s="200">
        <f t="shared" si="46"/>
        <v>0</v>
      </c>
      <c r="BH199" s="200">
        <f t="shared" si="47"/>
        <v>0</v>
      </c>
      <c r="BI199" s="200">
        <f t="shared" si="48"/>
        <v>0</v>
      </c>
      <c r="BJ199" s="17" t="s">
        <v>154</v>
      </c>
      <c r="BK199" s="200">
        <f t="shared" si="49"/>
        <v>1860</v>
      </c>
      <c r="BL199" s="17" t="s">
        <v>230</v>
      </c>
      <c r="BM199" s="199" t="s">
        <v>1338</v>
      </c>
    </row>
    <row r="200" spans="1:65" s="2" customFormat="1" ht="16.5" customHeight="1">
      <c r="A200" s="34"/>
      <c r="B200" s="35"/>
      <c r="C200" s="187" t="s">
        <v>490</v>
      </c>
      <c r="D200" s="187" t="s">
        <v>149</v>
      </c>
      <c r="E200" s="188" t="s">
        <v>1339</v>
      </c>
      <c r="F200" s="189" t="s">
        <v>1340</v>
      </c>
      <c r="G200" s="190" t="s">
        <v>152</v>
      </c>
      <c r="H200" s="191">
        <v>1</v>
      </c>
      <c r="I200" s="192">
        <v>150</v>
      </c>
      <c r="J200" s="193">
        <f t="shared" si="40"/>
        <v>150</v>
      </c>
      <c r="K200" s="194"/>
      <c r="L200" s="39"/>
      <c r="M200" s="195" t="s">
        <v>1</v>
      </c>
      <c r="N200" s="196" t="s">
        <v>42</v>
      </c>
      <c r="O200" s="71"/>
      <c r="P200" s="197">
        <f t="shared" si="41"/>
        <v>0</v>
      </c>
      <c r="Q200" s="197">
        <v>0</v>
      </c>
      <c r="R200" s="197">
        <f t="shared" si="42"/>
        <v>0</v>
      </c>
      <c r="S200" s="197">
        <v>0.00225</v>
      </c>
      <c r="T200" s="198">
        <f t="shared" si="43"/>
        <v>0.00225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230</v>
      </c>
      <c r="AT200" s="199" t="s">
        <v>149</v>
      </c>
      <c r="AU200" s="199" t="s">
        <v>154</v>
      </c>
      <c r="AY200" s="17" t="s">
        <v>146</v>
      </c>
      <c r="BE200" s="200">
        <f t="shared" si="44"/>
        <v>0</v>
      </c>
      <c r="BF200" s="200">
        <f t="shared" si="45"/>
        <v>150</v>
      </c>
      <c r="BG200" s="200">
        <f t="shared" si="46"/>
        <v>0</v>
      </c>
      <c r="BH200" s="200">
        <f t="shared" si="47"/>
        <v>0</v>
      </c>
      <c r="BI200" s="200">
        <f t="shared" si="48"/>
        <v>0</v>
      </c>
      <c r="BJ200" s="17" t="s">
        <v>154</v>
      </c>
      <c r="BK200" s="200">
        <f t="shared" si="49"/>
        <v>150</v>
      </c>
      <c r="BL200" s="17" t="s">
        <v>230</v>
      </c>
      <c r="BM200" s="199" t="s">
        <v>1341</v>
      </c>
    </row>
    <row r="201" spans="1:65" s="2" customFormat="1" ht="16.5" customHeight="1">
      <c r="A201" s="34"/>
      <c r="B201" s="35"/>
      <c r="C201" s="187" t="s">
        <v>495</v>
      </c>
      <c r="D201" s="187" t="s">
        <v>149</v>
      </c>
      <c r="E201" s="188" t="s">
        <v>1342</v>
      </c>
      <c r="F201" s="189" t="s">
        <v>1343</v>
      </c>
      <c r="G201" s="190" t="s">
        <v>945</v>
      </c>
      <c r="H201" s="191">
        <v>1</v>
      </c>
      <c r="I201" s="192">
        <v>2860</v>
      </c>
      <c r="J201" s="193">
        <f t="shared" si="40"/>
        <v>2860</v>
      </c>
      <c r="K201" s="194"/>
      <c r="L201" s="39"/>
      <c r="M201" s="195" t="s">
        <v>1</v>
      </c>
      <c r="N201" s="196" t="s">
        <v>42</v>
      </c>
      <c r="O201" s="71"/>
      <c r="P201" s="197">
        <f t="shared" si="41"/>
        <v>0</v>
      </c>
      <c r="Q201" s="197">
        <v>0.00185</v>
      </c>
      <c r="R201" s="197">
        <f t="shared" si="42"/>
        <v>0.00185</v>
      </c>
      <c r="S201" s="197">
        <v>0</v>
      </c>
      <c r="T201" s="198">
        <f t="shared" si="4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230</v>
      </c>
      <c r="AT201" s="199" t="s">
        <v>149</v>
      </c>
      <c r="AU201" s="199" t="s">
        <v>154</v>
      </c>
      <c r="AY201" s="17" t="s">
        <v>146</v>
      </c>
      <c r="BE201" s="200">
        <f t="shared" si="44"/>
        <v>0</v>
      </c>
      <c r="BF201" s="200">
        <f t="shared" si="45"/>
        <v>2860</v>
      </c>
      <c r="BG201" s="200">
        <f t="shared" si="46"/>
        <v>0</v>
      </c>
      <c r="BH201" s="200">
        <f t="shared" si="47"/>
        <v>0</v>
      </c>
      <c r="BI201" s="200">
        <f t="shared" si="48"/>
        <v>0</v>
      </c>
      <c r="BJ201" s="17" t="s">
        <v>154</v>
      </c>
      <c r="BK201" s="200">
        <f t="shared" si="49"/>
        <v>2860</v>
      </c>
      <c r="BL201" s="17" t="s">
        <v>230</v>
      </c>
      <c r="BM201" s="199" t="s">
        <v>1344</v>
      </c>
    </row>
    <row r="202" spans="1:65" s="2" customFormat="1" ht="16.5" customHeight="1">
      <c r="A202" s="34"/>
      <c r="B202" s="35"/>
      <c r="C202" s="187" t="s">
        <v>499</v>
      </c>
      <c r="D202" s="187" t="s">
        <v>149</v>
      </c>
      <c r="E202" s="188" t="s">
        <v>1345</v>
      </c>
      <c r="F202" s="189" t="s">
        <v>1346</v>
      </c>
      <c r="G202" s="190" t="s">
        <v>152</v>
      </c>
      <c r="H202" s="191">
        <v>1</v>
      </c>
      <c r="I202" s="192">
        <v>520</v>
      </c>
      <c r="J202" s="193">
        <f t="shared" si="40"/>
        <v>520</v>
      </c>
      <c r="K202" s="194"/>
      <c r="L202" s="39"/>
      <c r="M202" s="195" t="s">
        <v>1</v>
      </c>
      <c r="N202" s="196" t="s">
        <v>42</v>
      </c>
      <c r="O202" s="71"/>
      <c r="P202" s="197">
        <f t="shared" si="41"/>
        <v>0</v>
      </c>
      <c r="Q202" s="197">
        <v>0.00036</v>
      </c>
      <c r="R202" s="197">
        <f t="shared" si="42"/>
        <v>0.00036</v>
      </c>
      <c r="S202" s="197">
        <v>0</v>
      </c>
      <c r="T202" s="198">
        <f t="shared" si="4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230</v>
      </c>
      <c r="AT202" s="199" t="s">
        <v>149</v>
      </c>
      <c r="AU202" s="199" t="s">
        <v>154</v>
      </c>
      <c r="AY202" s="17" t="s">
        <v>146</v>
      </c>
      <c r="BE202" s="200">
        <f t="shared" si="44"/>
        <v>0</v>
      </c>
      <c r="BF202" s="200">
        <f t="shared" si="45"/>
        <v>520</v>
      </c>
      <c r="BG202" s="200">
        <f t="shared" si="46"/>
        <v>0</v>
      </c>
      <c r="BH202" s="200">
        <f t="shared" si="47"/>
        <v>0</v>
      </c>
      <c r="BI202" s="200">
        <f t="shared" si="48"/>
        <v>0</v>
      </c>
      <c r="BJ202" s="17" t="s">
        <v>154</v>
      </c>
      <c r="BK202" s="200">
        <f t="shared" si="49"/>
        <v>520</v>
      </c>
      <c r="BL202" s="17" t="s">
        <v>230</v>
      </c>
      <c r="BM202" s="199" t="s">
        <v>1347</v>
      </c>
    </row>
    <row r="203" spans="1:65" s="2" customFormat="1" ht="16.5" customHeight="1">
      <c r="A203" s="34"/>
      <c r="B203" s="35"/>
      <c r="C203" s="187" t="s">
        <v>503</v>
      </c>
      <c r="D203" s="187" t="s">
        <v>149</v>
      </c>
      <c r="E203" s="188" t="s">
        <v>1348</v>
      </c>
      <c r="F203" s="189" t="s">
        <v>1349</v>
      </c>
      <c r="G203" s="190" t="s">
        <v>152</v>
      </c>
      <c r="H203" s="191">
        <v>1</v>
      </c>
      <c r="I203" s="192">
        <v>250</v>
      </c>
      <c r="J203" s="193">
        <f t="shared" si="40"/>
        <v>250</v>
      </c>
      <c r="K203" s="194"/>
      <c r="L203" s="39"/>
      <c r="M203" s="195" t="s">
        <v>1</v>
      </c>
      <c r="N203" s="196" t="s">
        <v>42</v>
      </c>
      <c r="O203" s="71"/>
      <c r="P203" s="197">
        <f t="shared" si="41"/>
        <v>0</v>
      </c>
      <c r="Q203" s="197">
        <v>0.00014</v>
      </c>
      <c r="R203" s="197">
        <f t="shared" si="42"/>
        <v>0.00014</v>
      </c>
      <c r="S203" s="197">
        <v>0</v>
      </c>
      <c r="T203" s="198">
        <f t="shared" si="4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230</v>
      </c>
      <c r="AT203" s="199" t="s">
        <v>149</v>
      </c>
      <c r="AU203" s="199" t="s">
        <v>154</v>
      </c>
      <c r="AY203" s="17" t="s">
        <v>146</v>
      </c>
      <c r="BE203" s="200">
        <f t="shared" si="44"/>
        <v>0</v>
      </c>
      <c r="BF203" s="200">
        <f t="shared" si="45"/>
        <v>250</v>
      </c>
      <c r="BG203" s="200">
        <f t="shared" si="46"/>
        <v>0</v>
      </c>
      <c r="BH203" s="200">
        <f t="shared" si="47"/>
        <v>0</v>
      </c>
      <c r="BI203" s="200">
        <f t="shared" si="48"/>
        <v>0</v>
      </c>
      <c r="BJ203" s="17" t="s">
        <v>154</v>
      </c>
      <c r="BK203" s="200">
        <f t="shared" si="49"/>
        <v>250</v>
      </c>
      <c r="BL203" s="17" t="s">
        <v>230</v>
      </c>
      <c r="BM203" s="199" t="s">
        <v>1350</v>
      </c>
    </row>
    <row r="204" spans="1:65" s="2" customFormat="1" ht="16.5" customHeight="1">
      <c r="A204" s="34"/>
      <c r="B204" s="35"/>
      <c r="C204" s="187" t="s">
        <v>507</v>
      </c>
      <c r="D204" s="187" t="s">
        <v>149</v>
      </c>
      <c r="E204" s="188" t="s">
        <v>1351</v>
      </c>
      <c r="F204" s="189" t="s">
        <v>1352</v>
      </c>
      <c r="G204" s="190" t="s">
        <v>152</v>
      </c>
      <c r="H204" s="191">
        <v>2</v>
      </c>
      <c r="I204" s="192">
        <v>15</v>
      </c>
      <c r="J204" s="193">
        <f t="shared" si="40"/>
        <v>30</v>
      </c>
      <c r="K204" s="194"/>
      <c r="L204" s="39"/>
      <c r="M204" s="195" t="s">
        <v>1</v>
      </c>
      <c r="N204" s="196" t="s">
        <v>42</v>
      </c>
      <c r="O204" s="71"/>
      <c r="P204" s="197">
        <f t="shared" si="41"/>
        <v>0</v>
      </c>
      <c r="Q204" s="197">
        <v>0</v>
      </c>
      <c r="R204" s="197">
        <f t="shared" si="42"/>
        <v>0</v>
      </c>
      <c r="S204" s="197">
        <v>0.00085</v>
      </c>
      <c r="T204" s="198">
        <f t="shared" si="43"/>
        <v>0.0017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230</v>
      </c>
      <c r="AT204" s="199" t="s">
        <v>149</v>
      </c>
      <c r="AU204" s="199" t="s">
        <v>154</v>
      </c>
      <c r="AY204" s="17" t="s">
        <v>146</v>
      </c>
      <c r="BE204" s="200">
        <f t="shared" si="44"/>
        <v>0</v>
      </c>
      <c r="BF204" s="200">
        <f t="shared" si="45"/>
        <v>30</v>
      </c>
      <c r="BG204" s="200">
        <f t="shared" si="46"/>
        <v>0</v>
      </c>
      <c r="BH204" s="200">
        <f t="shared" si="47"/>
        <v>0</v>
      </c>
      <c r="BI204" s="200">
        <f t="shared" si="48"/>
        <v>0</v>
      </c>
      <c r="BJ204" s="17" t="s">
        <v>154</v>
      </c>
      <c r="BK204" s="200">
        <f t="shared" si="49"/>
        <v>30</v>
      </c>
      <c r="BL204" s="17" t="s">
        <v>230</v>
      </c>
      <c r="BM204" s="199" t="s">
        <v>1353</v>
      </c>
    </row>
    <row r="205" spans="1:65" s="2" customFormat="1" ht="16.5" customHeight="1">
      <c r="A205" s="34"/>
      <c r="B205" s="35"/>
      <c r="C205" s="187" t="s">
        <v>511</v>
      </c>
      <c r="D205" s="187" t="s">
        <v>149</v>
      </c>
      <c r="E205" s="188" t="s">
        <v>1354</v>
      </c>
      <c r="F205" s="189" t="s">
        <v>1355</v>
      </c>
      <c r="G205" s="190" t="s">
        <v>152</v>
      </c>
      <c r="H205" s="191">
        <v>1</v>
      </c>
      <c r="I205" s="192">
        <v>350</v>
      </c>
      <c r="J205" s="193">
        <f t="shared" si="40"/>
        <v>350</v>
      </c>
      <c r="K205" s="194"/>
      <c r="L205" s="39"/>
      <c r="M205" s="195" t="s">
        <v>1</v>
      </c>
      <c r="N205" s="196" t="s">
        <v>42</v>
      </c>
      <c r="O205" s="71"/>
      <c r="P205" s="197">
        <f t="shared" si="41"/>
        <v>0</v>
      </c>
      <c r="Q205" s="197">
        <v>0.00024</v>
      </c>
      <c r="R205" s="197">
        <f t="shared" si="42"/>
        <v>0.00024</v>
      </c>
      <c r="S205" s="197">
        <v>0</v>
      </c>
      <c r="T205" s="198">
        <f t="shared" si="4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230</v>
      </c>
      <c r="AT205" s="199" t="s">
        <v>149</v>
      </c>
      <c r="AU205" s="199" t="s">
        <v>154</v>
      </c>
      <c r="AY205" s="17" t="s">
        <v>146</v>
      </c>
      <c r="BE205" s="200">
        <f t="shared" si="44"/>
        <v>0</v>
      </c>
      <c r="BF205" s="200">
        <f t="shared" si="45"/>
        <v>350</v>
      </c>
      <c r="BG205" s="200">
        <f t="shared" si="46"/>
        <v>0</v>
      </c>
      <c r="BH205" s="200">
        <f t="shared" si="47"/>
        <v>0</v>
      </c>
      <c r="BI205" s="200">
        <f t="shared" si="48"/>
        <v>0</v>
      </c>
      <c r="BJ205" s="17" t="s">
        <v>154</v>
      </c>
      <c r="BK205" s="200">
        <f t="shared" si="49"/>
        <v>350</v>
      </c>
      <c r="BL205" s="17" t="s">
        <v>230</v>
      </c>
      <c r="BM205" s="199" t="s">
        <v>1356</v>
      </c>
    </row>
    <row r="206" spans="1:65" s="2" customFormat="1" ht="21.75" customHeight="1">
      <c r="A206" s="34"/>
      <c r="B206" s="35"/>
      <c r="C206" s="187" t="s">
        <v>515</v>
      </c>
      <c r="D206" s="187" t="s">
        <v>149</v>
      </c>
      <c r="E206" s="188" t="s">
        <v>1357</v>
      </c>
      <c r="F206" s="189" t="s">
        <v>1358</v>
      </c>
      <c r="G206" s="190" t="s">
        <v>152</v>
      </c>
      <c r="H206" s="191">
        <v>1</v>
      </c>
      <c r="I206" s="192">
        <v>650</v>
      </c>
      <c r="J206" s="193">
        <f t="shared" si="40"/>
        <v>650</v>
      </c>
      <c r="K206" s="194"/>
      <c r="L206" s="39"/>
      <c r="M206" s="195" t="s">
        <v>1</v>
      </c>
      <c r="N206" s="196" t="s">
        <v>42</v>
      </c>
      <c r="O206" s="71"/>
      <c r="P206" s="197">
        <f t="shared" si="41"/>
        <v>0</v>
      </c>
      <c r="Q206" s="197">
        <v>0.00074</v>
      </c>
      <c r="R206" s="197">
        <f t="shared" si="42"/>
        <v>0.00074</v>
      </c>
      <c r="S206" s="197">
        <v>0</v>
      </c>
      <c r="T206" s="198">
        <f t="shared" si="4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230</v>
      </c>
      <c r="AT206" s="199" t="s">
        <v>149</v>
      </c>
      <c r="AU206" s="199" t="s">
        <v>154</v>
      </c>
      <c r="AY206" s="17" t="s">
        <v>146</v>
      </c>
      <c r="BE206" s="200">
        <f t="shared" si="44"/>
        <v>0</v>
      </c>
      <c r="BF206" s="200">
        <f t="shared" si="45"/>
        <v>650</v>
      </c>
      <c r="BG206" s="200">
        <f t="shared" si="46"/>
        <v>0</v>
      </c>
      <c r="BH206" s="200">
        <f t="shared" si="47"/>
        <v>0</v>
      </c>
      <c r="BI206" s="200">
        <f t="shared" si="48"/>
        <v>0</v>
      </c>
      <c r="BJ206" s="17" t="s">
        <v>154</v>
      </c>
      <c r="BK206" s="200">
        <f t="shared" si="49"/>
        <v>650</v>
      </c>
      <c r="BL206" s="17" t="s">
        <v>230</v>
      </c>
      <c r="BM206" s="199" t="s">
        <v>1359</v>
      </c>
    </row>
    <row r="207" spans="1:65" s="2" customFormat="1" ht="16.5" customHeight="1">
      <c r="A207" s="34"/>
      <c r="B207" s="35"/>
      <c r="C207" s="187" t="s">
        <v>521</v>
      </c>
      <c r="D207" s="187" t="s">
        <v>149</v>
      </c>
      <c r="E207" s="188" t="s">
        <v>1360</v>
      </c>
      <c r="F207" s="189" t="s">
        <v>1361</v>
      </c>
      <c r="G207" s="190" t="s">
        <v>152</v>
      </c>
      <c r="H207" s="191">
        <v>1</v>
      </c>
      <c r="I207" s="192">
        <v>650</v>
      </c>
      <c r="J207" s="193">
        <f t="shared" si="40"/>
        <v>650</v>
      </c>
      <c r="K207" s="194"/>
      <c r="L207" s="39"/>
      <c r="M207" s="195" t="s">
        <v>1</v>
      </c>
      <c r="N207" s="196" t="s">
        <v>42</v>
      </c>
      <c r="O207" s="71"/>
      <c r="P207" s="197">
        <f t="shared" si="41"/>
        <v>0</v>
      </c>
      <c r="Q207" s="197">
        <v>0.00031</v>
      </c>
      <c r="R207" s="197">
        <f t="shared" si="42"/>
        <v>0.00031</v>
      </c>
      <c r="S207" s="197">
        <v>0</v>
      </c>
      <c r="T207" s="198">
        <f t="shared" si="4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230</v>
      </c>
      <c r="AT207" s="199" t="s">
        <v>149</v>
      </c>
      <c r="AU207" s="199" t="s">
        <v>154</v>
      </c>
      <c r="AY207" s="17" t="s">
        <v>146</v>
      </c>
      <c r="BE207" s="200">
        <f t="shared" si="44"/>
        <v>0</v>
      </c>
      <c r="BF207" s="200">
        <f t="shared" si="45"/>
        <v>650</v>
      </c>
      <c r="BG207" s="200">
        <f t="shared" si="46"/>
        <v>0</v>
      </c>
      <c r="BH207" s="200">
        <f t="shared" si="47"/>
        <v>0</v>
      </c>
      <c r="BI207" s="200">
        <f t="shared" si="48"/>
        <v>0</v>
      </c>
      <c r="BJ207" s="17" t="s">
        <v>154</v>
      </c>
      <c r="BK207" s="200">
        <f t="shared" si="49"/>
        <v>650</v>
      </c>
      <c r="BL207" s="17" t="s">
        <v>230</v>
      </c>
      <c r="BM207" s="199" t="s">
        <v>1362</v>
      </c>
    </row>
    <row r="208" spans="2:51" s="13" customFormat="1" ht="12">
      <c r="B208" s="201"/>
      <c r="C208" s="202"/>
      <c r="D208" s="203" t="s">
        <v>156</v>
      </c>
      <c r="E208" s="204" t="s">
        <v>1</v>
      </c>
      <c r="F208" s="205" t="s">
        <v>1363</v>
      </c>
      <c r="G208" s="202"/>
      <c r="H208" s="206">
        <v>1</v>
      </c>
      <c r="I208" s="207"/>
      <c r="J208" s="202"/>
      <c r="K208" s="202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156</v>
      </c>
      <c r="AU208" s="212" t="s">
        <v>154</v>
      </c>
      <c r="AV208" s="13" t="s">
        <v>154</v>
      </c>
      <c r="AW208" s="13" t="s">
        <v>32</v>
      </c>
      <c r="AX208" s="13" t="s">
        <v>76</v>
      </c>
      <c r="AY208" s="212" t="s">
        <v>146</v>
      </c>
    </row>
    <row r="209" spans="1:65" s="2" customFormat="1" ht="16.5" customHeight="1">
      <c r="A209" s="34"/>
      <c r="B209" s="35"/>
      <c r="C209" s="187" t="s">
        <v>529</v>
      </c>
      <c r="D209" s="187" t="s">
        <v>149</v>
      </c>
      <c r="E209" s="188" t="s">
        <v>1364</v>
      </c>
      <c r="F209" s="189" t="s">
        <v>1365</v>
      </c>
      <c r="G209" s="190" t="s">
        <v>152</v>
      </c>
      <c r="H209" s="191">
        <v>1</v>
      </c>
      <c r="I209" s="192">
        <v>10000</v>
      </c>
      <c r="J209" s="193">
        <f>ROUND(I209*H209,1)</f>
        <v>10000</v>
      </c>
      <c r="K209" s="194"/>
      <c r="L209" s="39"/>
      <c r="M209" s="195" t="s">
        <v>1</v>
      </c>
      <c r="N209" s="196" t="s">
        <v>42</v>
      </c>
      <c r="O209" s="71"/>
      <c r="P209" s="197">
        <f>O209*H209</f>
        <v>0</v>
      </c>
      <c r="Q209" s="197">
        <v>0.00198</v>
      </c>
      <c r="R209" s="197">
        <f>Q209*H209</f>
        <v>0.00198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230</v>
      </c>
      <c r="AT209" s="199" t="s">
        <v>149</v>
      </c>
      <c r="AU209" s="199" t="s">
        <v>154</v>
      </c>
      <c r="AY209" s="17" t="s">
        <v>146</v>
      </c>
      <c r="BE209" s="200">
        <f>IF(N209="základní",J209,0)</f>
        <v>0</v>
      </c>
      <c r="BF209" s="200">
        <f>IF(N209="snížená",J209,0)</f>
        <v>10000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154</v>
      </c>
      <c r="BK209" s="200">
        <f>ROUND(I209*H209,1)</f>
        <v>10000</v>
      </c>
      <c r="BL209" s="17" t="s">
        <v>230</v>
      </c>
      <c r="BM209" s="199" t="s">
        <v>1366</v>
      </c>
    </row>
    <row r="210" spans="1:47" s="2" customFormat="1" ht="19.5">
      <c r="A210" s="34"/>
      <c r="B210" s="35"/>
      <c r="C210" s="36"/>
      <c r="D210" s="203" t="s">
        <v>162</v>
      </c>
      <c r="E210" s="36"/>
      <c r="F210" s="213" t="s">
        <v>1367</v>
      </c>
      <c r="G210" s="36"/>
      <c r="H210" s="36"/>
      <c r="I210" s="261"/>
      <c r="J210" s="36"/>
      <c r="K210" s="36"/>
      <c r="L210" s="39"/>
      <c r="M210" s="215"/>
      <c r="N210" s="216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162</v>
      </c>
      <c r="AU210" s="17" t="s">
        <v>154</v>
      </c>
    </row>
    <row r="211" spans="2:51" s="13" customFormat="1" ht="12">
      <c r="B211" s="201"/>
      <c r="C211" s="202"/>
      <c r="D211" s="203" t="s">
        <v>156</v>
      </c>
      <c r="E211" s="204" t="s">
        <v>1</v>
      </c>
      <c r="F211" s="205" t="s">
        <v>1368</v>
      </c>
      <c r="G211" s="202"/>
      <c r="H211" s="206">
        <v>1</v>
      </c>
      <c r="I211" s="207"/>
      <c r="J211" s="202"/>
      <c r="K211" s="202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156</v>
      </c>
      <c r="AU211" s="212" t="s">
        <v>154</v>
      </c>
      <c r="AV211" s="13" t="s">
        <v>154</v>
      </c>
      <c r="AW211" s="13" t="s">
        <v>32</v>
      </c>
      <c r="AX211" s="13" t="s">
        <v>84</v>
      </c>
      <c r="AY211" s="212" t="s">
        <v>146</v>
      </c>
    </row>
    <row r="212" spans="1:65" s="2" customFormat="1" ht="16.5" customHeight="1">
      <c r="A212" s="34"/>
      <c r="B212" s="35"/>
      <c r="C212" s="187" t="s">
        <v>536</v>
      </c>
      <c r="D212" s="187" t="s">
        <v>149</v>
      </c>
      <c r="E212" s="188" t="s">
        <v>1369</v>
      </c>
      <c r="F212" s="189" t="s">
        <v>1370</v>
      </c>
      <c r="G212" s="190" t="s">
        <v>152</v>
      </c>
      <c r="H212" s="191">
        <v>1</v>
      </c>
      <c r="I212" s="192">
        <v>7000</v>
      </c>
      <c r="J212" s="193">
        <f>ROUND(I212*H212,1)</f>
        <v>7000</v>
      </c>
      <c r="K212" s="194"/>
      <c r="L212" s="39"/>
      <c r="M212" s="195" t="s">
        <v>1</v>
      </c>
      <c r="N212" s="196" t="s">
        <v>42</v>
      </c>
      <c r="O212" s="71"/>
      <c r="P212" s="197">
        <f>O212*H212</f>
        <v>0</v>
      </c>
      <c r="Q212" s="197">
        <v>0.00198</v>
      </c>
      <c r="R212" s="197">
        <f>Q212*H212</f>
        <v>0.00198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230</v>
      </c>
      <c r="AT212" s="199" t="s">
        <v>149</v>
      </c>
      <c r="AU212" s="199" t="s">
        <v>154</v>
      </c>
      <c r="AY212" s="17" t="s">
        <v>146</v>
      </c>
      <c r="BE212" s="200">
        <f>IF(N212="základní",J212,0)</f>
        <v>0</v>
      </c>
      <c r="BF212" s="200">
        <f>IF(N212="snížená",J212,0)</f>
        <v>7000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154</v>
      </c>
      <c r="BK212" s="200">
        <f>ROUND(I212*H212,1)</f>
        <v>7000</v>
      </c>
      <c r="BL212" s="17" t="s">
        <v>230</v>
      </c>
      <c r="BM212" s="199" t="s">
        <v>1371</v>
      </c>
    </row>
    <row r="213" spans="2:51" s="13" customFormat="1" ht="12">
      <c r="B213" s="201"/>
      <c r="C213" s="202"/>
      <c r="D213" s="203" t="s">
        <v>156</v>
      </c>
      <c r="E213" s="204" t="s">
        <v>1</v>
      </c>
      <c r="F213" s="205" t="s">
        <v>1368</v>
      </c>
      <c r="G213" s="202"/>
      <c r="H213" s="206">
        <v>1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156</v>
      </c>
      <c r="AU213" s="212" t="s">
        <v>154</v>
      </c>
      <c r="AV213" s="13" t="s">
        <v>154</v>
      </c>
      <c r="AW213" s="13" t="s">
        <v>32</v>
      </c>
      <c r="AX213" s="13" t="s">
        <v>84</v>
      </c>
      <c r="AY213" s="212" t="s">
        <v>146</v>
      </c>
    </row>
    <row r="214" spans="1:65" s="2" customFormat="1" ht="16.5" customHeight="1">
      <c r="A214" s="34"/>
      <c r="B214" s="35"/>
      <c r="C214" s="187" t="s">
        <v>540</v>
      </c>
      <c r="D214" s="187" t="s">
        <v>149</v>
      </c>
      <c r="E214" s="188" t="s">
        <v>1372</v>
      </c>
      <c r="F214" s="189" t="s">
        <v>1373</v>
      </c>
      <c r="G214" s="190" t="s">
        <v>152</v>
      </c>
      <c r="H214" s="191">
        <v>1</v>
      </c>
      <c r="I214" s="192">
        <v>7000</v>
      </c>
      <c r="J214" s="193">
        <f>ROUND(I214*H214,1)</f>
        <v>7000</v>
      </c>
      <c r="K214" s="194"/>
      <c r="L214" s="39"/>
      <c r="M214" s="195" t="s">
        <v>1</v>
      </c>
      <c r="N214" s="196" t="s">
        <v>42</v>
      </c>
      <c r="O214" s="71"/>
      <c r="P214" s="197">
        <f>O214*H214</f>
        <v>0</v>
      </c>
      <c r="Q214" s="197">
        <v>0.00198</v>
      </c>
      <c r="R214" s="197">
        <f>Q214*H214</f>
        <v>0.00198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230</v>
      </c>
      <c r="AT214" s="199" t="s">
        <v>149</v>
      </c>
      <c r="AU214" s="199" t="s">
        <v>154</v>
      </c>
      <c r="AY214" s="17" t="s">
        <v>146</v>
      </c>
      <c r="BE214" s="200">
        <f>IF(N214="základní",J214,0)</f>
        <v>0</v>
      </c>
      <c r="BF214" s="200">
        <f>IF(N214="snížená",J214,0)</f>
        <v>7000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154</v>
      </c>
      <c r="BK214" s="200">
        <f>ROUND(I214*H214,1)</f>
        <v>7000</v>
      </c>
      <c r="BL214" s="17" t="s">
        <v>230</v>
      </c>
      <c r="BM214" s="199" t="s">
        <v>1374</v>
      </c>
    </row>
    <row r="215" spans="2:51" s="13" customFormat="1" ht="12">
      <c r="B215" s="201"/>
      <c r="C215" s="202"/>
      <c r="D215" s="203" t="s">
        <v>156</v>
      </c>
      <c r="E215" s="204" t="s">
        <v>1</v>
      </c>
      <c r="F215" s="205" t="s">
        <v>1368</v>
      </c>
      <c r="G215" s="202"/>
      <c r="H215" s="206">
        <v>1</v>
      </c>
      <c r="I215" s="207"/>
      <c r="J215" s="202"/>
      <c r="K215" s="202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156</v>
      </c>
      <c r="AU215" s="212" t="s">
        <v>154</v>
      </c>
      <c r="AV215" s="13" t="s">
        <v>154</v>
      </c>
      <c r="AW215" s="13" t="s">
        <v>32</v>
      </c>
      <c r="AX215" s="13" t="s">
        <v>84</v>
      </c>
      <c r="AY215" s="212" t="s">
        <v>146</v>
      </c>
    </row>
    <row r="216" spans="1:65" s="2" customFormat="1" ht="16.5" customHeight="1">
      <c r="A216" s="34"/>
      <c r="B216" s="35"/>
      <c r="C216" s="187" t="s">
        <v>544</v>
      </c>
      <c r="D216" s="187" t="s">
        <v>149</v>
      </c>
      <c r="E216" s="188" t="s">
        <v>1375</v>
      </c>
      <c r="F216" s="189" t="s">
        <v>1376</v>
      </c>
      <c r="G216" s="190" t="s">
        <v>152</v>
      </c>
      <c r="H216" s="191">
        <v>1</v>
      </c>
      <c r="I216" s="192">
        <v>7500</v>
      </c>
      <c r="J216" s="193">
        <f>ROUND(I216*H216,1)</f>
        <v>7500</v>
      </c>
      <c r="K216" s="194"/>
      <c r="L216" s="39"/>
      <c r="M216" s="195" t="s">
        <v>1</v>
      </c>
      <c r="N216" s="196" t="s">
        <v>42</v>
      </c>
      <c r="O216" s="71"/>
      <c r="P216" s="197">
        <f>O216*H216</f>
        <v>0</v>
      </c>
      <c r="Q216" s="197">
        <v>0.00198</v>
      </c>
      <c r="R216" s="197">
        <f>Q216*H216</f>
        <v>0.00198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230</v>
      </c>
      <c r="AT216" s="199" t="s">
        <v>149</v>
      </c>
      <c r="AU216" s="199" t="s">
        <v>154</v>
      </c>
      <c r="AY216" s="17" t="s">
        <v>146</v>
      </c>
      <c r="BE216" s="200">
        <f>IF(N216="základní",J216,0)</f>
        <v>0</v>
      </c>
      <c r="BF216" s="200">
        <f>IF(N216="snížená",J216,0)</f>
        <v>7500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154</v>
      </c>
      <c r="BK216" s="200">
        <f>ROUND(I216*H216,1)</f>
        <v>7500</v>
      </c>
      <c r="BL216" s="17" t="s">
        <v>230</v>
      </c>
      <c r="BM216" s="199" t="s">
        <v>1377</v>
      </c>
    </row>
    <row r="217" spans="2:51" s="13" customFormat="1" ht="12">
      <c r="B217" s="201"/>
      <c r="C217" s="202"/>
      <c r="D217" s="203" t="s">
        <v>156</v>
      </c>
      <c r="E217" s="204" t="s">
        <v>1</v>
      </c>
      <c r="F217" s="205" t="s">
        <v>1368</v>
      </c>
      <c r="G217" s="202"/>
      <c r="H217" s="206">
        <v>1</v>
      </c>
      <c r="I217" s="207"/>
      <c r="J217" s="202"/>
      <c r="K217" s="202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156</v>
      </c>
      <c r="AU217" s="212" t="s">
        <v>154</v>
      </c>
      <c r="AV217" s="13" t="s">
        <v>154</v>
      </c>
      <c r="AW217" s="13" t="s">
        <v>32</v>
      </c>
      <c r="AX217" s="13" t="s">
        <v>84</v>
      </c>
      <c r="AY217" s="212" t="s">
        <v>146</v>
      </c>
    </row>
    <row r="218" spans="1:65" s="2" customFormat="1" ht="16.5" customHeight="1">
      <c r="A218" s="34"/>
      <c r="B218" s="35"/>
      <c r="C218" s="187" t="s">
        <v>549</v>
      </c>
      <c r="D218" s="187" t="s">
        <v>149</v>
      </c>
      <c r="E218" s="188" t="s">
        <v>1378</v>
      </c>
      <c r="F218" s="189" t="s">
        <v>1379</v>
      </c>
      <c r="G218" s="190" t="s">
        <v>160</v>
      </c>
      <c r="H218" s="191">
        <v>4.17</v>
      </c>
      <c r="I218" s="192">
        <v>4600</v>
      </c>
      <c r="J218" s="193">
        <f>ROUND(I218*H218,1)</f>
        <v>19182</v>
      </c>
      <c r="K218" s="194"/>
      <c r="L218" s="39"/>
      <c r="M218" s="195" t="s">
        <v>1</v>
      </c>
      <c r="N218" s="196" t="s">
        <v>42</v>
      </c>
      <c r="O218" s="71"/>
      <c r="P218" s="197">
        <f>O218*H218</f>
        <v>0</v>
      </c>
      <c r="Q218" s="197">
        <v>0.00198</v>
      </c>
      <c r="R218" s="197">
        <f>Q218*H218</f>
        <v>0.0082566</v>
      </c>
      <c r="S218" s="197">
        <v>0</v>
      </c>
      <c r="T218" s="19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230</v>
      </c>
      <c r="AT218" s="199" t="s">
        <v>149</v>
      </c>
      <c r="AU218" s="199" t="s">
        <v>154</v>
      </c>
      <c r="AY218" s="17" t="s">
        <v>146</v>
      </c>
      <c r="BE218" s="200">
        <f>IF(N218="základní",J218,0)</f>
        <v>0</v>
      </c>
      <c r="BF218" s="200">
        <f>IF(N218="snížená",J218,0)</f>
        <v>19182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154</v>
      </c>
      <c r="BK218" s="200">
        <f>ROUND(I218*H218,1)</f>
        <v>19182</v>
      </c>
      <c r="BL218" s="17" t="s">
        <v>230</v>
      </c>
      <c r="BM218" s="199" t="s">
        <v>1380</v>
      </c>
    </row>
    <row r="219" spans="1:47" s="2" customFormat="1" ht="19.5">
      <c r="A219" s="34"/>
      <c r="B219" s="35"/>
      <c r="C219" s="36"/>
      <c r="D219" s="203" t="s">
        <v>162</v>
      </c>
      <c r="E219" s="36"/>
      <c r="F219" s="213" t="s">
        <v>1381</v>
      </c>
      <c r="G219" s="36"/>
      <c r="H219" s="36"/>
      <c r="I219" s="261"/>
      <c r="J219" s="36"/>
      <c r="K219" s="36"/>
      <c r="L219" s="39"/>
      <c r="M219" s="215"/>
      <c r="N219" s="216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162</v>
      </c>
      <c r="AU219" s="17" t="s">
        <v>154</v>
      </c>
    </row>
    <row r="220" spans="2:51" s="13" customFormat="1" ht="12">
      <c r="B220" s="201"/>
      <c r="C220" s="202"/>
      <c r="D220" s="203" t="s">
        <v>156</v>
      </c>
      <c r="E220" s="204" t="s">
        <v>1</v>
      </c>
      <c r="F220" s="205" t="s">
        <v>1382</v>
      </c>
      <c r="G220" s="202"/>
      <c r="H220" s="206">
        <v>4.17</v>
      </c>
      <c r="I220" s="207"/>
      <c r="J220" s="202"/>
      <c r="K220" s="202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156</v>
      </c>
      <c r="AU220" s="212" t="s">
        <v>154</v>
      </c>
      <c r="AV220" s="13" t="s">
        <v>154</v>
      </c>
      <c r="AW220" s="13" t="s">
        <v>32</v>
      </c>
      <c r="AX220" s="13" t="s">
        <v>84</v>
      </c>
      <c r="AY220" s="212" t="s">
        <v>146</v>
      </c>
    </row>
    <row r="221" spans="1:65" s="2" customFormat="1" ht="16.5" customHeight="1">
      <c r="A221" s="34"/>
      <c r="B221" s="35"/>
      <c r="C221" s="187" t="s">
        <v>553</v>
      </c>
      <c r="D221" s="187" t="s">
        <v>149</v>
      </c>
      <c r="E221" s="188" t="s">
        <v>1383</v>
      </c>
      <c r="F221" s="189" t="s">
        <v>1384</v>
      </c>
      <c r="G221" s="190" t="s">
        <v>152</v>
      </c>
      <c r="H221" s="191">
        <v>1</v>
      </c>
      <c r="I221" s="192">
        <v>2800</v>
      </c>
      <c r="J221" s="193">
        <f>ROUND(I221*H221,1)</f>
        <v>2800</v>
      </c>
      <c r="K221" s="194"/>
      <c r="L221" s="39"/>
      <c r="M221" s="195" t="s">
        <v>1</v>
      </c>
      <c r="N221" s="196" t="s">
        <v>42</v>
      </c>
      <c r="O221" s="71"/>
      <c r="P221" s="197">
        <f>O221*H221</f>
        <v>0</v>
      </c>
      <c r="Q221" s="197">
        <v>0.00198</v>
      </c>
      <c r="R221" s="197">
        <f>Q221*H221</f>
        <v>0.00198</v>
      </c>
      <c r="S221" s="197">
        <v>0</v>
      </c>
      <c r="T221" s="19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230</v>
      </c>
      <c r="AT221" s="199" t="s">
        <v>149</v>
      </c>
      <c r="AU221" s="199" t="s">
        <v>154</v>
      </c>
      <c r="AY221" s="17" t="s">
        <v>146</v>
      </c>
      <c r="BE221" s="200">
        <f>IF(N221="základní",J221,0)</f>
        <v>0</v>
      </c>
      <c r="BF221" s="200">
        <f>IF(N221="snížená",J221,0)</f>
        <v>2800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154</v>
      </c>
      <c r="BK221" s="200">
        <f>ROUND(I221*H221,1)</f>
        <v>2800</v>
      </c>
      <c r="BL221" s="17" t="s">
        <v>230</v>
      </c>
      <c r="BM221" s="199" t="s">
        <v>1385</v>
      </c>
    </row>
    <row r="222" spans="1:47" s="2" customFormat="1" ht="19.5">
      <c r="A222" s="34"/>
      <c r="B222" s="35"/>
      <c r="C222" s="36"/>
      <c r="D222" s="203" t="s">
        <v>162</v>
      </c>
      <c r="E222" s="36"/>
      <c r="F222" s="213" t="s">
        <v>1386</v>
      </c>
      <c r="G222" s="36"/>
      <c r="H222" s="36"/>
      <c r="I222" s="261"/>
      <c r="J222" s="36"/>
      <c r="K222" s="36"/>
      <c r="L222" s="39"/>
      <c r="M222" s="215"/>
      <c r="N222" s="216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162</v>
      </c>
      <c r="AU222" s="17" t="s">
        <v>154</v>
      </c>
    </row>
    <row r="223" spans="2:51" s="13" customFormat="1" ht="12">
      <c r="B223" s="201"/>
      <c r="C223" s="202"/>
      <c r="D223" s="203" t="s">
        <v>156</v>
      </c>
      <c r="E223" s="204" t="s">
        <v>1</v>
      </c>
      <c r="F223" s="205" t="s">
        <v>1368</v>
      </c>
      <c r="G223" s="202"/>
      <c r="H223" s="206">
        <v>1</v>
      </c>
      <c r="I223" s="207"/>
      <c r="J223" s="202"/>
      <c r="K223" s="202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156</v>
      </c>
      <c r="AU223" s="212" t="s">
        <v>154</v>
      </c>
      <c r="AV223" s="13" t="s">
        <v>154</v>
      </c>
      <c r="AW223" s="13" t="s">
        <v>32</v>
      </c>
      <c r="AX223" s="13" t="s">
        <v>84</v>
      </c>
      <c r="AY223" s="212" t="s">
        <v>146</v>
      </c>
    </row>
    <row r="224" spans="1:65" s="2" customFormat="1" ht="16.5" customHeight="1">
      <c r="A224" s="34"/>
      <c r="B224" s="35"/>
      <c r="C224" s="187" t="s">
        <v>557</v>
      </c>
      <c r="D224" s="187" t="s">
        <v>149</v>
      </c>
      <c r="E224" s="188" t="s">
        <v>1387</v>
      </c>
      <c r="F224" s="189" t="s">
        <v>1388</v>
      </c>
      <c r="G224" s="190" t="s">
        <v>333</v>
      </c>
      <c r="H224" s="191">
        <v>0.198</v>
      </c>
      <c r="I224" s="192">
        <v>2500</v>
      </c>
      <c r="J224" s="193">
        <f>ROUND(I224*H224,1)</f>
        <v>495</v>
      </c>
      <c r="K224" s="194"/>
      <c r="L224" s="39"/>
      <c r="M224" s="195" t="s">
        <v>1</v>
      </c>
      <c r="N224" s="196" t="s">
        <v>42</v>
      </c>
      <c r="O224" s="71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230</v>
      </c>
      <c r="AT224" s="199" t="s">
        <v>149</v>
      </c>
      <c r="AU224" s="199" t="s">
        <v>154</v>
      </c>
      <c r="AY224" s="17" t="s">
        <v>146</v>
      </c>
      <c r="BE224" s="200">
        <f>IF(N224="základní",J224,0)</f>
        <v>0</v>
      </c>
      <c r="BF224" s="200">
        <f>IF(N224="snížená",J224,0)</f>
        <v>495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154</v>
      </c>
      <c r="BK224" s="200">
        <f>ROUND(I224*H224,1)</f>
        <v>495</v>
      </c>
      <c r="BL224" s="17" t="s">
        <v>230</v>
      </c>
      <c r="BM224" s="199" t="s">
        <v>1389</v>
      </c>
    </row>
    <row r="225" spans="1:65" s="2" customFormat="1" ht="16.5" customHeight="1">
      <c r="A225" s="34"/>
      <c r="B225" s="35"/>
      <c r="C225" s="187" t="s">
        <v>562</v>
      </c>
      <c r="D225" s="187" t="s">
        <v>149</v>
      </c>
      <c r="E225" s="188" t="s">
        <v>1390</v>
      </c>
      <c r="F225" s="189" t="s">
        <v>1391</v>
      </c>
      <c r="G225" s="190" t="s">
        <v>333</v>
      </c>
      <c r="H225" s="191">
        <v>0.198</v>
      </c>
      <c r="I225" s="192">
        <v>2500</v>
      </c>
      <c r="J225" s="193">
        <f>ROUND(I225*H225,1)</f>
        <v>495</v>
      </c>
      <c r="K225" s="194"/>
      <c r="L225" s="39"/>
      <c r="M225" s="195" t="s">
        <v>1</v>
      </c>
      <c r="N225" s="196" t="s">
        <v>42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230</v>
      </c>
      <c r="AT225" s="199" t="s">
        <v>149</v>
      </c>
      <c r="AU225" s="199" t="s">
        <v>154</v>
      </c>
      <c r="AY225" s="17" t="s">
        <v>146</v>
      </c>
      <c r="BE225" s="200">
        <f>IF(N225="základní",J225,0)</f>
        <v>0</v>
      </c>
      <c r="BF225" s="200">
        <f>IF(N225="snížená",J225,0)</f>
        <v>495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154</v>
      </c>
      <c r="BK225" s="200">
        <f>ROUND(I225*H225,1)</f>
        <v>495</v>
      </c>
      <c r="BL225" s="17" t="s">
        <v>230</v>
      </c>
      <c r="BM225" s="199" t="s">
        <v>1392</v>
      </c>
    </row>
    <row r="226" spans="1:65" s="2" customFormat="1" ht="16.5" customHeight="1">
      <c r="A226" s="34"/>
      <c r="B226" s="35"/>
      <c r="C226" s="187" t="s">
        <v>567</v>
      </c>
      <c r="D226" s="187" t="s">
        <v>149</v>
      </c>
      <c r="E226" s="188" t="s">
        <v>1393</v>
      </c>
      <c r="F226" s="189" t="s">
        <v>1394</v>
      </c>
      <c r="G226" s="190" t="s">
        <v>333</v>
      </c>
      <c r="H226" s="191">
        <v>0.198</v>
      </c>
      <c r="I226" s="192">
        <v>2500</v>
      </c>
      <c r="J226" s="193">
        <f>ROUND(I226*H226,1)</f>
        <v>495</v>
      </c>
      <c r="K226" s="194"/>
      <c r="L226" s="39"/>
      <c r="M226" s="195" t="s">
        <v>1</v>
      </c>
      <c r="N226" s="196" t="s">
        <v>42</v>
      </c>
      <c r="O226" s="71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230</v>
      </c>
      <c r="AT226" s="199" t="s">
        <v>149</v>
      </c>
      <c r="AU226" s="199" t="s">
        <v>154</v>
      </c>
      <c r="AY226" s="17" t="s">
        <v>146</v>
      </c>
      <c r="BE226" s="200">
        <f>IF(N226="základní",J226,0)</f>
        <v>0</v>
      </c>
      <c r="BF226" s="200">
        <f>IF(N226="snížená",J226,0)</f>
        <v>495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154</v>
      </c>
      <c r="BK226" s="200">
        <f>ROUND(I226*H226,1)</f>
        <v>495</v>
      </c>
      <c r="BL226" s="17" t="s">
        <v>230</v>
      </c>
      <c r="BM226" s="199" t="s">
        <v>1395</v>
      </c>
    </row>
    <row r="227" spans="2:63" s="12" customFormat="1" ht="22.9" customHeight="1">
      <c r="B227" s="171"/>
      <c r="C227" s="172"/>
      <c r="D227" s="173" t="s">
        <v>75</v>
      </c>
      <c r="E227" s="185" t="s">
        <v>1396</v>
      </c>
      <c r="F227" s="185" t="s">
        <v>1397</v>
      </c>
      <c r="G227" s="172"/>
      <c r="H227" s="172"/>
      <c r="I227" s="262"/>
      <c r="J227" s="186">
        <f>BK227</f>
        <v>7784.5</v>
      </c>
      <c r="K227" s="172"/>
      <c r="L227" s="177"/>
      <c r="M227" s="178"/>
      <c r="N227" s="179"/>
      <c r="O227" s="179"/>
      <c r="P227" s="180">
        <f>SUM(P228:P234)</f>
        <v>0</v>
      </c>
      <c r="Q227" s="179"/>
      <c r="R227" s="180">
        <f>SUM(R228:R234)</f>
        <v>0.009650000000000002</v>
      </c>
      <c r="S227" s="179"/>
      <c r="T227" s="181">
        <f>SUM(T228:T234)</f>
        <v>0</v>
      </c>
      <c r="AR227" s="182" t="s">
        <v>154</v>
      </c>
      <c r="AT227" s="183" t="s">
        <v>75</v>
      </c>
      <c r="AU227" s="183" t="s">
        <v>84</v>
      </c>
      <c r="AY227" s="182" t="s">
        <v>146</v>
      </c>
      <c r="BK227" s="184">
        <f>SUM(BK228:BK234)</f>
        <v>7784.5</v>
      </c>
    </row>
    <row r="228" spans="1:65" s="2" customFormat="1" ht="16.5" customHeight="1">
      <c r="A228" s="34"/>
      <c r="B228" s="35"/>
      <c r="C228" s="187" t="s">
        <v>571</v>
      </c>
      <c r="D228" s="187" t="s">
        <v>149</v>
      </c>
      <c r="E228" s="188" t="s">
        <v>1398</v>
      </c>
      <c r="F228" s="189" t="s">
        <v>1399</v>
      </c>
      <c r="G228" s="190" t="s">
        <v>945</v>
      </c>
      <c r="H228" s="191">
        <v>1</v>
      </c>
      <c r="I228" s="192">
        <v>5500</v>
      </c>
      <c r="J228" s="193">
        <f aca="true" t="shared" si="50" ref="J228:J234">ROUND(I228*H228,1)</f>
        <v>5500</v>
      </c>
      <c r="K228" s="194"/>
      <c r="L228" s="39"/>
      <c r="M228" s="195" t="s">
        <v>1</v>
      </c>
      <c r="N228" s="196" t="s">
        <v>42</v>
      </c>
      <c r="O228" s="71"/>
      <c r="P228" s="197">
        <f aca="true" t="shared" si="51" ref="P228:P234">O228*H228</f>
        <v>0</v>
      </c>
      <c r="Q228" s="197">
        <v>0.0085</v>
      </c>
      <c r="R228" s="197">
        <f aca="true" t="shared" si="52" ref="R228:R234">Q228*H228</f>
        <v>0.0085</v>
      </c>
      <c r="S228" s="197">
        <v>0</v>
      </c>
      <c r="T228" s="198">
        <f aca="true" t="shared" si="53" ref="T228:T234"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230</v>
      </c>
      <c r="AT228" s="199" t="s">
        <v>149</v>
      </c>
      <c r="AU228" s="199" t="s">
        <v>154</v>
      </c>
      <c r="AY228" s="17" t="s">
        <v>146</v>
      </c>
      <c r="BE228" s="200">
        <f aca="true" t="shared" si="54" ref="BE228:BE234">IF(N228="základní",J228,0)</f>
        <v>0</v>
      </c>
      <c r="BF228" s="200">
        <f aca="true" t="shared" si="55" ref="BF228:BF234">IF(N228="snížená",J228,0)</f>
        <v>5500</v>
      </c>
      <c r="BG228" s="200">
        <f aca="true" t="shared" si="56" ref="BG228:BG234">IF(N228="zákl. přenesená",J228,0)</f>
        <v>0</v>
      </c>
      <c r="BH228" s="200">
        <f aca="true" t="shared" si="57" ref="BH228:BH234">IF(N228="sníž. přenesená",J228,0)</f>
        <v>0</v>
      </c>
      <c r="BI228" s="200">
        <f aca="true" t="shared" si="58" ref="BI228:BI234">IF(N228="nulová",J228,0)</f>
        <v>0</v>
      </c>
      <c r="BJ228" s="17" t="s">
        <v>154</v>
      </c>
      <c r="BK228" s="200">
        <f aca="true" t="shared" si="59" ref="BK228:BK234">ROUND(I228*H228,1)</f>
        <v>5500</v>
      </c>
      <c r="BL228" s="17" t="s">
        <v>230</v>
      </c>
      <c r="BM228" s="199" t="s">
        <v>1400</v>
      </c>
    </row>
    <row r="229" spans="1:65" s="2" customFormat="1" ht="16.5" customHeight="1">
      <c r="A229" s="34"/>
      <c r="B229" s="35"/>
      <c r="C229" s="228" t="s">
        <v>576</v>
      </c>
      <c r="D229" s="228" t="s">
        <v>372</v>
      </c>
      <c r="E229" s="229" t="s">
        <v>1401</v>
      </c>
      <c r="F229" s="230" t="s">
        <v>1402</v>
      </c>
      <c r="G229" s="231" t="s">
        <v>152</v>
      </c>
      <c r="H229" s="232">
        <v>1</v>
      </c>
      <c r="I229" s="233">
        <v>1250</v>
      </c>
      <c r="J229" s="234">
        <f t="shared" si="50"/>
        <v>1250</v>
      </c>
      <c r="K229" s="235"/>
      <c r="L229" s="236"/>
      <c r="M229" s="237" t="s">
        <v>1</v>
      </c>
      <c r="N229" s="238" t="s">
        <v>42</v>
      </c>
      <c r="O229" s="71"/>
      <c r="P229" s="197">
        <f t="shared" si="51"/>
        <v>0</v>
      </c>
      <c r="Q229" s="197">
        <v>0.0005</v>
      </c>
      <c r="R229" s="197">
        <f t="shared" si="52"/>
        <v>0.0005</v>
      </c>
      <c r="S229" s="197">
        <v>0</v>
      </c>
      <c r="T229" s="198">
        <f t="shared" si="5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307</v>
      </c>
      <c r="AT229" s="199" t="s">
        <v>372</v>
      </c>
      <c r="AU229" s="199" t="s">
        <v>154</v>
      </c>
      <c r="AY229" s="17" t="s">
        <v>146</v>
      </c>
      <c r="BE229" s="200">
        <f t="shared" si="54"/>
        <v>0</v>
      </c>
      <c r="BF229" s="200">
        <f t="shared" si="55"/>
        <v>1250</v>
      </c>
      <c r="BG229" s="200">
        <f t="shared" si="56"/>
        <v>0</v>
      </c>
      <c r="BH229" s="200">
        <f t="shared" si="57"/>
        <v>0</v>
      </c>
      <c r="BI229" s="200">
        <f t="shared" si="58"/>
        <v>0</v>
      </c>
      <c r="BJ229" s="17" t="s">
        <v>154</v>
      </c>
      <c r="BK229" s="200">
        <f t="shared" si="59"/>
        <v>1250</v>
      </c>
      <c r="BL229" s="17" t="s">
        <v>230</v>
      </c>
      <c r="BM229" s="199" t="s">
        <v>1403</v>
      </c>
    </row>
    <row r="230" spans="1:65" s="2" customFormat="1" ht="16.5" customHeight="1">
      <c r="A230" s="34"/>
      <c r="B230" s="35"/>
      <c r="C230" s="187" t="s">
        <v>580</v>
      </c>
      <c r="D230" s="187" t="s">
        <v>149</v>
      </c>
      <c r="E230" s="188" t="s">
        <v>1404</v>
      </c>
      <c r="F230" s="189" t="s">
        <v>1405</v>
      </c>
      <c r="G230" s="190" t="s">
        <v>945</v>
      </c>
      <c r="H230" s="191">
        <v>1</v>
      </c>
      <c r="I230" s="192">
        <v>220</v>
      </c>
      <c r="J230" s="193">
        <f t="shared" si="50"/>
        <v>220</v>
      </c>
      <c r="K230" s="194"/>
      <c r="L230" s="39"/>
      <c r="M230" s="195" t="s">
        <v>1</v>
      </c>
      <c r="N230" s="196" t="s">
        <v>42</v>
      </c>
      <c r="O230" s="71"/>
      <c r="P230" s="197">
        <f t="shared" si="51"/>
        <v>0</v>
      </c>
      <c r="Q230" s="197">
        <v>0.00015</v>
      </c>
      <c r="R230" s="197">
        <f t="shared" si="52"/>
        <v>0.00015</v>
      </c>
      <c r="S230" s="197">
        <v>0</v>
      </c>
      <c r="T230" s="198">
        <f t="shared" si="5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230</v>
      </c>
      <c r="AT230" s="199" t="s">
        <v>149</v>
      </c>
      <c r="AU230" s="199" t="s">
        <v>154</v>
      </c>
      <c r="AY230" s="17" t="s">
        <v>146</v>
      </c>
      <c r="BE230" s="200">
        <f t="shared" si="54"/>
        <v>0</v>
      </c>
      <c r="BF230" s="200">
        <f t="shared" si="55"/>
        <v>220</v>
      </c>
      <c r="BG230" s="200">
        <f t="shared" si="56"/>
        <v>0</v>
      </c>
      <c r="BH230" s="200">
        <f t="shared" si="57"/>
        <v>0</v>
      </c>
      <c r="BI230" s="200">
        <f t="shared" si="58"/>
        <v>0</v>
      </c>
      <c r="BJ230" s="17" t="s">
        <v>154</v>
      </c>
      <c r="BK230" s="200">
        <f t="shared" si="59"/>
        <v>220</v>
      </c>
      <c r="BL230" s="17" t="s">
        <v>230</v>
      </c>
      <c r="BM230" s="199" t="s">
        <v>1406</v>
      </c>
    </row>
    <row r="231" spans="1:65" s="2" customFormat="1" ht="16.5" customHeight="1">
      <c r="A231" s="34"/>
      <c r="B231" s="35"/>
      <c r="C231" s="187" t="s">
        <v>584</v>
      </c>
      <c r="D231" s="187" t="s">
        <v>149</v>
      </c>
      <c r="E231" s="188" t="s">
        <v>1407</v>
      </c>
      <c r="F231" s="189" t="s">
        <v>1408</v>
      </c>
      <c r="G231" s="190" t="s">
        <v>945</v>
      </c>
      <c r="H231" s="191">
        <v>1</v>
      </c>
      <c r="I231" s="192">
        <v>800</v>
      </c>
      <c r="J231" s="193">
        <f t="shared" si="50"/>
        <v>800</v>
      </c>
      <c r="K231" s="194"/>
      <c r="L231" s="39"/>
      <c r="M231" s="195" t="s">
        <v>1</v>
      </c>
      <c r="N231" s="196" t="s">
        <v>42</v>
      </c>
      <c r="O231" s="71"/>
      <c r="P231" s="197">
        <f t="shared" si="51"/>
        <v>0</v>
      </c>
      <c r="Q231" s="197">
        <v>0.0005</v>
      </c>
      <c r="R231" s="197">
        <f t="shared" si="52"/>
        <v>0.0005</v>
      </c>
      <c r="S231" s="197">
        <v>0</v>
      </c>
      <c r="T231" s="198">
        <f t="shared" si="5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230</v>
      </c>
      <c r="AT231" s="199" t="s">
        <v>149</v>
      </c>
      <c r="AU231" s="199" t="s">
        <v>154</v>
      </c>
      <c r="AY231" s="17" t="s">
        <v>146</v>
      </c>
      <c r="BE231" s="200">
        <f t="shared" si="54"/>
        <v>0</v>
      </c>
      <c r="BF231" s="200">
        <f t="shared" si="55"/>
        <v>800</v>
      </c>
      <c r="BG231" s="200">
        <f t="shared" si="56"/>
        <v>0</v>
      </c>
      <c r="BH231" s="200">
        <f t="shared" si="57"/>
        <v>0</v>
      </c>
      <c r="BI231" s="200">
        <f t="shared" si="58"/>
        <v>0</v>
      </c>
      <c r="BJ231" s="17" t="s">
        <v>154</v>
      </c>
      <c r="BK231" s="200">
        <f t="shared" si="59"/>
        <v>800</v>
      </c>
      <c r="BL231" s="17" t="s">
        <v>230</v>
      </c>
      <c r="BM231" s="199" t="s">
        <v>1409</v>
      </c>
    </row>
    <row r="232" spans="1:65" s="2" customFormat="1" ht="16.5" customHeight="1">
      <c r="A232" s="34"/>
      <c r="B232" s="35"/>
      <c r="C232" s="187" t="s">
        <v>588</v>
      </c>
      <c r="D232" s="187" t="s">
        <v>149</v>
      </c>
      <c r="E232" s="188" t="s">
        <v>1410</v>
      </c>
      <c r="F232" s="189" t="s">
        <v>1411</v>
      </c>
      <c r="G232" s="190" t="s">
        <v>333</v>
      </c>
      <c r="H232" s="191">
        <v>0.01</v>
      </c>
      <c r="I232" s="192">
        <v>650</v>
      </c>
      <c r="J232" s="193">
        <f t="shared" si="50"/>
        <v>6.5</v>
      </c>
      <c r="K232" s="194"/>
      <c r="L232" s="39"/>
      <c r="M232" s="195" t="s">
        <v>1</v>
      </c>
      <c r="N232" s="196" t="s">
        <v>42</v>
      </c>
      <c r="O232" s="71"/>
      <c r="P232" s="197">
        <f t="shared" si="51"/>
        <v>0</v>
      </c>
      <c r="Q232" s="197">
        <v>0</v>
      </c>
      <c r="R232" s="197">
        <f t="shared" si="52"/>
        <v>0</v>
      </c>
      <c r="S232" s="197">
        <v>0</v>
      </c>
      <c r="T232" s="198">
        <f t="shared" si="5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230</v>
      </c>
      <c r="AT232" s="199" t="s">
        <v>149</v>
      </c>
      <c r="AU232" s="199" t="s">
        <v>154</v>
      </c>
      <c r="AY232" s="17" t="s">
        <v>146</v>
      </c>
      <c r="BE232" s="200">
        <f t="shared" si="54"/>
        <v>0</v>
      </c>
      <c r="BF232" s="200">
        <f t="shared" si="55"/>
        <v>6.5</v>
      </c>
      <c r="BG232" s="200">
        <f t="shared" si="56"/>
        <v>0</v>
      </c>
      <c r="BH232" s="200">
        <f t="shared" si="57"/>
        <v>0</v>
      </c>
      <c r="BI232" s="200">
        <f t="shared" si="58"/>
        <v>0</v>
      </c>
      <c r="BJ232" s="17" t="s">
        <v>154</v>
      </c>
      <c r="BK232" s="200">
        <f t="shared" si="59"/>
        <v>6.5</v>
      </c>
      <c r="BL232" s="17" t="s">
        <v>230</v>
      </c>
      <c r="BM232" s="199" t="s">
        <v>1412</v>
      </c>
    </row>
    <row r="233" spans="1:65" s="2" customFormat="1" ht="16.5" customHeight="1">
      <c r="A233" s="34"/>
      <c r="B233" s="35"/>
      <c r="C233" s="187" t="s">
        <v>592</v>
      </c>
      <c r="D233" s="187" t="s">
        <v>149</v>
      </c>
      <c r="E233" s="188" t="s">
        <v>1413</v>
      </c>
      <c r="F233" s="189" t="s">
        <v>1414</v>
      </c>
      <c r="G233" s="190" t="s">
        <v>333</v>
      </c>
      <c r="H233" s="191">
        <v>0.01</v>
      </c>
      <c r="I233" s="192">
        <v>500</v>
      </c>
      <c r="J233" s="193">
        <f t="shared" si="50"/>
        <v>5</v>
      </c>
      <c r="K233" s="194"/>
      <c r="L233" s="39"/>
      <c r="M233" s="195" t="s">
        <v>1</v>
      </c>
      <c r="N233" s="196" t="s">
        <v>42</v>
      </c>
      <c r="O233" s="71"/>
      <c r="P233" s="197">
        <f t="shared" si="51"/>
        <v>0</v>
      </c>
      <c r="Q233" s="197">
        <v>0</v>
      </c>
      <c r="R233" s="197">
        <f t="shared" si="52"/>
        <v>0</v>
      </c>
      <c r="S233" s="197">
        <v>0</v>
      </c>
      <c r="T233" s="198">
        <f t="shared" si="5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230</v>
      </c>
      <c r="AT233" s="199" t="s">
        <v>149</v>
      </c>
      <c r="AU233" s="199" t="s">
        <v>154</v>
      </c>
      <c r="AY233" s="17" t="s">
        <v>146</v>
      </c>
      <c r="BE233" s="200">
        <f t="shared" si="54"/>
        <v>0</v>
      </c>
      <c r="BF233" s="200">
        <f t="shared" si="55"/>
        <v>5</v>
      </c>
      <c r="BG233" s="200">
        <f t="shared" si="56"/>
        <v>0</v>
      </c>
      <c r="BH233" s="200">
        <f t="shared" si="57"/>
        <v>0</v>
      </c>
      <c r="BI233" s="200">
        <f t="shared" si="58"/>
        <v>0</v>
      </c>
      <c r="BJ233" s="17" t="s">
        <v>154</v>
      </c>
      <c r="BK233" s="200">
        <f t="shared" si="59"/>
        <v>5</v>
      </c>
      <c r="BL233" s="17" t="s">
        <v>230</v>
      </c>
      <c r="BM233" s="199" t="s">
        <v>1415</v>
      </c>
    </row>
    <row r="234" spans="1:65" s="2" customFormat="1" ht="16.5" customHeight="1">
      <c r="A234" s="34"/>
      <c r="B234" s="35"/>
      <c r="C234" s="187" t="s">
        <v>598</v>
      </c>
      <c r="D234" s="187" t="s">
        <v>149</v>
      </c>
      <c r="E234" s="188" t="s">
        <v>1416</v>
      </c>
      <c r="F234" s="189" t="s">
        <v>1417</v>
      </c>
      <c r="G234" s="190" t="s">
        <v>333</v>
      </c>
      <c r="H234" s="191">
        <v>0.01</v>
      </c>
      <c r="I234" s="192">
        <v>300</v>
      </c>
      <c r="J234" s="193">
        <f t="shared" si="50"/>
        <v>3</v>
      </c>
      <c r="K234" s="194"/>
      <c r="L234" s="39"/>
      <c r="M234" s="195" t="s">
        <v>1</v>
      </c>
      <c r="N234" s="196" t="s">
        <v>42</v>
      </c>
      <c r="O234" s="71"/>
      <c r="P234" s="197">
        <f t="shared" si="51"/>
        <v>0</v>
      </c>
      <c r="Q234" s="197">
        <v>0</v>
      </c>
      <c r="R234" s="197">
        <f t="shared" si="52"/>
        <v>0</v>
      </c>
      <c r="S234" s="197">
        <v>0</v>
      </c>
      <c r="T234" s="198">
        <f t="shared" si="5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230</v>
      </c>
      <c r="AT234" s="199" t="s">
        <v>149</v>
      </c>
      <c r="AU234" s="199" t="s">
        <v>154</v>
      </c>
      <c r="AY234" s="17" t="s">
        <v>146</v>
      </c>
      <c r="BE234" s="200">
        <f t="shared" si="54"/>
        <v>0</v>
      </c>
      <c r="BF234" s="200">
        <f t="shared" si="55"/>
        <v>3</v>
      </c>
      <c r="BG234" s="200">
        <f t="shared" si="56"/>
        <v>0</v>
      </c>
      <c r="BH234" s="200">
        <f t="shared" si="57"/>
        <v>0</v>
      </c>
      <c r="BI234" s="200">
        <f t="shared" si="58"/>
        <v>0</v>
      </c>
      <c r="BJ234" s="17" t="s">
        <v>154</v>
      </c>
      <c r="BK234" s="200">
        <f t="shared" si="59"/>
        <v>3</v>
      </c>
      <c r="BL234" s="17" t="s">
        <v>230</v>
      </c>
      <c r="BM234" s="199" t="s">
        <v>1418</v>
      </c>
    </row>
    <row r="235" spans="2:63" s="12" customFormat="1" ht="25.9" customHeight="1">
      <c r="B235" s="171"/>
      <c r="C235" s="172"/>
      <c r="D235" s="173" t="s">
        <v>75</v>
      </c>
      <c r="E235" s="174" t="s">
        <v>813</v>
      </c>
      <c r="F235" s="174" t="s">
        <v>814</v>
      </c>
      <c r="G235" s="172"/>
      <c r="H235" s="172"/>
      <c r="I235" s="262"/>
      <c r="J235" s="176">
        <f>BK235</f>
        <v>8000</v>
      </c>
      <c r="K235" s="172"/>
      <c r="L235" s="177"/>
      <c r="M235" s="178"/>
      <c r="N235" s="179"/>
      <c r="O235" s="179"/>
      <c r="P235" s="180">
        <f>SUM(P236:P241)</f>
        <v>0</v>
      </c>
      <c r="Q235" s="179"/>
      <c r="R235" s="180">
        <f>SUM(R236:R241)</f>
        <v>0</v>
      </c>
      <c r="S235" s="179"/>
      <c r="T235" s="181">
        <f>SUM(T236:T241)</f>
        <v>0</v>
      </c>
      <c r="AR235" s="182" t="s">
        <v>153</v>
      </c>
      <c r="AT235" s="183" t="s">
        <v>75</v>
      </c>
      <c r="AU235" s="183" t="s">
        <v>76</v>
      </c>
      <c r="AY235" s="182" t="s">
        <v>146</v>
      </c>
      <c r="BK235" s="184">
        <f>SUM(BK236:BK241)</f>
        <v>8000</v>
      </c>
    </row>
    <row r="236" spans="1:65" s="2" customFormat="1" ht="16.5" customHeight="1">
      <c r="A236" s="34"/>
      <c r="B236" s="35"/>
      <c r="C236" s="187" t="s">
        <v>602</v>
      </c>
      <c r="D236" s="187" t="s">
        <v>149</v>
      </c>
      <c r="E236" s="188" t="s">
        <v>1078</v>
      </c>
      <c r="F236" s="189" t="s">
        <v>1079</v>
      </c>
      <c r="G236" s="190" t="s">
        <v>818</v>
      </c>
      <c r="H236" s="191">
        <v>8</v>
      </c>
      <c r="I236" s="192">
        <v>250</v>
      </c>
      <c r="J236" s="193">
        <f>ROUND(I236*H236,1)</f>
        <v>2000</v>
      </c>
      <c r="K236" s="194"/>
      <c r="L236" s="39"/>
      <c r="M236" s="195" t="s">
        <v>1</v>
      </c>
      <c r="N236" s="196" t="s">
        <v>42</v>
      </c>
      <c r="O236" s="71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819</v>
      </c>
      <c r="AT236" s="199" t="s">
        <v>149</v>
      </c>
      <c r="AU236" s="199" t="s">
        <v>84</v>
      </c>
      <c r="AY236" s="17" t="s">
        <v>146</v>
      </c>
      <c r="BE236" s="200">
        <f>IF(N236="základní",J236,0)</f>
        <v>0</v>
      </c>
      <c r="BF236" s="200">
        <f>IF(N236="snížená",J236,0)</f>
        <v>2000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17" t="s">
        <v>154</v>
      </c>
      <c r="BK236" s="200">
        <f>ROUND(I236*H236,1)</f>
        <v>2000</v>
      </c>
      <c r="BL236" s="17" t="s">
        <v>819</v>
      </c>
      <c r="BM236" s="199" t="s">
        <v>1419</v>
      </c>
    </row>
    <row r="237" spans="2:51" s="13" customFormat="1" ht="12">
      <c r="B237" s="201"/>
      <c r="C237" s="202"/>
      <c r="D237" s="203" t="s">
        <v>156</v>
      </c>
      <c r="E237" s="204" t="s">
        <v>1</v>
      </c>
      <c r="F237" s="205" t="s">
        <v>1420</v>
      </c>
      <c r="G237" s="202"/>
      <c r="H237" s="206">
        <v>8</v>
      </c>
      <c r="I237" s="207"/>
      <c r="J237" s="202"/>
      <c r="K237" s="202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156</v>
      </c>
      <c r="AU237" s="212" t="s">
        <v>84</v>
      </c>
      <c r="AV237" s="13" t="s">
        <v>154</v>
      </c>
      <c r="AW237" s="13" t="s">
        <v>32</v>
      </c>
      <c r="AX237" s="13" t="s">
        <v>84</v>
      </c>
      <c r="AY237" s="212" t="s">
        <v>146</v>
      </c>
    </row>
    <row r="238" spans="1:65" s="2" customFormat="1" ht="16.5" customHeight="1">
      <c r="A238" s="34"/>
      <c r="B238" s="35"/>
      <c r="C238" s="187" t="s">
        <v>606</v>
      </c>
      <c r="D238" s="187" t="s">
        <v>149</v>
      </c>
      <c r="E238" s="188" t="s">
        <v>1083</v>
      </c>
      <c r="F238" s="189" t="s">
        <v>1084</v>
      </c>
      <c r="G238" s="190" t="s">
        <v>818</v>
      </c>
      <c r="H238" s="191">
        <v>16</v>
      </c>
      <c r="I238" s="192">
        <v>250</v>
      </c>
      <c r="J238" s="193">
        <f>ROUND(I238*H238,1)</f>
        <v>4000</v>
      </c>
      <c r="K238" s="194"/>
      <c r="L238" s="39"/>
      <c r="M238" s="195" t="s">
        <v>1</v>
      </c>
      <c r="N238" s="196" t="s">
        <v>42</v>
      </c>
      <c r="O238" s="71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819</v>
      </c>
      <c r="AT238" s="199" t="s">
        <v>149</v>
      </c>
      <c r="AU238" s="199" t="s">
        <v>84</v>
      </c>
      <c r="AY238" s="17" t="s">
        <v>146</v>
      </c>
      <c r="BE238" s="200">
        <f>IF(N238="základní",J238,0)</f>
        <v>0</v>
      </c>
      <c r="BF238" s="200">
        <f>IF(N238="snížená",J238,0)</f>
        <v>4000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7" t="s">
        <v>154</v>
      </c>
      <c r="BK238" s="200">
        <f>ROUND(I238*H238,1)</f>
        <v>4000</v>
      </c>
      <c r="BL238" s="17" t="s">
        <v>819</v>
      </c>
      <c r="BM238" s="199" t="s">
        <v>1421</v>
      </c>
    </row>
    <row r="239" spans="2:51" s="13" customFormat="1" ht="12">
      <c r="B239" s="201"/>
      <c r="C239" s="202"/>
      <c r="D239" s="203" t="s">
        <v>156</v>
      </c>
      <c r="E239" s="204" t="s">
        <v>1</v>
      </c>
      <c r="F239" s="205" t="s">
        <v>1422</v>
      </c>
      <c r="G239" s="202"/>
      <c r="H239" s="206">
        <v>16</v>
      </c>
      <c r="I239" s="207"/>
      <c r="J239" s="202"/>
      <c r="K239" s="202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156</v>
      </c>
      <c r="AU239" s="212" t="s">
        <v>84</v>
      </c>
      <c r="AV239" s="13" t="s">
        <v>154</v>
      </c>
      <c r="AW239" s="13" t="s">
        <v>32</v>
      </c>
      <c r="AX239" s="13" t="s">
        <v>84</v>
      </c>
      <c r="AY239" s="212" t="s">
        <v>146</v>
      </c>
    </row>
    <row r="240" spans="1:65" s="2" customFormat="1" ht="16.5" customHeight="1">
      <c r="A240" s="34"/>
      <c r="B240" s="35"/>
      <c r="C240" s="187" t="s">
        <v>610</v>
      </c>
      <c r="D240" s="187" t="s">
        <v>149</v>
      </c>
      <c r="E240" s="188" t="s">
        <v>928</v>
      </c>
      <c r="F240" s="189" t="s">
        <v>929</v>
      </c>
      <c r="G240" s="190" t="s">
        <v>818</v>
      </c>
      <c r="H240" s="191">
        <v>8</v>
      </c>
      <c r="I240" s="192">
        <v>250</v>
      </c>
      <c r="J240" s="193">
        <f>ROUND(I240*H240,1)</f>
        <v>2000</v>
      </c>
      <c r="K240" s="194"/>
      <c r="L240" s="39"/>
      <c r="M240" s="195" t="s">
        <v>1</v>
      </c>
      <c r="N240" s="196" t="s">
        <v>42</v>
      </c>
      <c r="O240" s="71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819</v>
      </c>
      <c r="AT240" s="199" t="s">
        <v>149</v>
      </c>
      <c r="AU240" s="199" t="s">
        <v>84</v>
      </c>
      <c r="AY240" s="17" t="s">
        <v>146</v>
      </c>
      <c r="BE240" s="200">
        <f>IF(N240="základní",J240,0)</f>
        <v>0</v>
      </c>
      <c r="BF240" s="200">
        <f>IF(N240="snížená",J240,0)</f>
        <v>2000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154</v>
      </c>
      <c r="BK240" s="200">
        <f>ROUND(I240*H240,1)</f>
        <v>2000</v>
      </c>
      <c r="BL240" s="17" t="s">
        <v>819</v>
      </c>
      <c r="BM240" s="199" t="s">
        <v>1423</v>
      </c>
    </row>
    <row r="241" spans="2:51" s="13" customFormat="1" ht="12">
      <c r="B241" s="201"/>
      <c r="C241" s="202"/>
      <c r="D241" s="203" t="s">
        <v>156</v>
      </c>
      <c r="E241" s="204" t="s">
        <v>1</v>
      </c>
      <c r="F241" s="205" t="s">
        <v>1424</v>
      </c>
      <c r="G241" s="202"/>
      <c r="H241" s="206">
        <v>8</v>
      </c>
      <c r="I241" s="207"/>
      <c r="J241" s="202"/>
      <c r="K241" s="202"/>
      <c r="L241" s="208"/>
      <c r="M241" s="239"/>
      <c r="N241" s="240"/>
      <c r="O241" s="240"/>
      <c r="P241" s="240"/>
      <c r="Q241" s="240"/>
      <c r="R241" s="240"/>
      <c r="S241" s="240"/>
      <c r="T241" s="241"/>
      <c r="AT241" s="212" t="s">
        <v>156</v>
      </c>
      <c r="AU241" s="212" t="s">
        <v>84</v>
      </c>
      <c r="AV241" s="13" t="s">
        <v>154</v>
      </c>
      <c r="AW241" s="13" t="s">
        <v>32</v>
      </c>
      <c r="AX241" s="13" t="s">
        <v>84</v>
      </c>
      <c r="AY241" s="212" t="s">
        <v>146</v>
      </c>
    </row>
    <row r="242" spans="1:31" s="2" customFormat="1" ht="6.95" customHeight="1">
      <c r="A242" s="34"/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39"/>
      <c r="M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</row>
  </sheetData>
  <sheetProtection algorithmName="SHA-512" hashValue="p5c0SaPm9yL9K3Xow4d2RLI41M6hiKtQ28DdO4AW/hy2d6ak8JKoWcn66QfkyZHLHlM0NjRQAUxqA8HfX4t0HQ==" saltValue="pdLspKHUWuwzGwnu5zPgMuWKyfKuiF5UoLOxF0brWd0MqmQzMa9lkkV212gbjcH9Sct/GHrDUn0tqphNPUHU2A==" spinCount="100000" sheet="1" objects="1" scenarios="1" formatColumns="0" formatRows="0" autoFilter="0"/>
  <autoFilter ref="C121:K24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27"/>
  <sheetViews>
    <sheetView showGridLines="0" workbookViewId="0" topLeftCell="A98">
      <selection activeCell="X117" sqref="X11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7" t="s">
        <v>103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104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8" t="str">
        <f>'Rekapitulace stavby'!K6</f>
        <v>Rekonstrukce bytové jednotky 680/1 na adrese ul. Zieglerova, č.p.680/2, 500 03 Hradec Králové</v>
      </c>
      <c r="F7" s="309"/>
      <c r="G7" s="309"/>
      <c r="H7" s="309"/>
      <c r="L7" s="20"/>
    </row>
    <row r="8" spans="1:31" s="2" customFormat="1" ht="12" customHeight="1">
      <c r="A8" s="34"/>
      <c r="B8" s="39"/>
      <c r="C8" s="34"/>
      <c r="D8" s="112" t="s">
        <v>105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0" t="s">
        <v>1425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44321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4" t="s">
        <v>1</v>
      </c>
      <c r="F27" s="314"/>
      <c r="G27" s="314"/>
      <c r="H27" s="31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ROUND(J117,1)</f>
        <v>10000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ROUND((SUM(BE117:BE126)),1)</f>
        <v>0</v>
      </c>
      <c r="G33" s="34"/>
      <c r="H33" s="34"/>
      <c r="I33" s="124">
        <v>0.21</v>
      </c>
      <c r="J33" s="123">
        <f>ROUND(((SUM(BE117:BE126))*I33),1)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ROUND((SUM(BF117:BF126)),1)</f>
        <v>10000</v>
      </c>
      <c r="G34" s="34"/>
      <c r="H34" s="34"/>
      <c r="I34" s="124">
        <v>0.15</v>
      </c>
      <c r="J34" s="123">
        <f>ROUND(((SUM(BF117:BF126))*I34),1)</f>
        <v>1500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ROUND((SUM(BG117:BG126)),1)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ROUND((SUM(BH117:BH126)),1)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ROUND((SUM(BI117:BI126)),1)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11500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6" t="str">
        <f>E7</f>
        <v>Rekonstrukce bytové jednotky 680/1 na adrese ul. Zieglerova, č.p.680/2, 500 03 Hradec Králové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7" t="str">
        <f>E9</f>
        <v>VRN - Vedlejší rozpočtové náklady</v>
      </c>
      <c r="F87" s="305"/>
      <c r="G87" s="305"/>
      <c r="H87" s="30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parcele st.č. 232/3, k.ú. Hradec Králové</v>
      </c>
      <c r="G89" s="36"/>
      <c r="H89" s="36"/>
      <c r="I89" s="29" t="s">
        <v>22</v>
      </c>
      <c r="J89" s="66">
        <f>IF(J12="","",J12)</f>
        <v>44321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Univerzita Hradec Králové, Rokitanského 82, HK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108</v>
      </c>
      <c r="D94" s="144"/>
      <c r="E94" s="144"/>
      <c r="F94" s="144"/>
      <c r="G94" s="144"/>
      <c r="H94" s="144"/>
      <c r="I94" s="144"/>
      <c r="J94" s="145" t="s">
        <v>109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110</v>
      </c>
      <c r="D96" s="36"/>
      <c r="E96" s="36"/>
      <c r="F96" s="36"/>
      <c r="G96" s="36"/>
      <c r="H96" s="36"/>
      <c r="I96" s="36"/>
      <c r="J96" s="84">
        <f>J117</f>
        <v>10000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111</v>
      </c>
    </row>
    <row r="97" spans="2:12" s="9" customFormat="1" ht="24.95" customHeight="1">
      <c r="B97" s="147"/>
      <c r="C97" s="148"/>
      <c r="D97" s="149" t="s">
        <v>1425</v>
      </c>
      <c r="E97" s="150"/>
      <c r="F97" s="150"/>
      <c r="G97" s="150"/>
      <c r="H97" s="150"/>
      <c r="I97" s="150"/>
      <c r="J97" s="151">
        <f>J118</f>
        <v>10000</v>
      </c>
      <c r="K97" s="148"/>
      <c r="L97" s="152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23" t="s">
        <v>131</v>
      </c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16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306" t="str">
        <f>E7</f>
        <v>Rekonstrukce bytové jednotky 680/1 na adrese ul. Zieglerova, č.p.680/2, 500 03 Hradec Králové</v>
      </c>
      <c r="F107" s="307"/>
      <c r="G107" s="307"/>
      <c r="H107" s="307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105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87" t="str">
        <f>E9</f>
        <v>VRN - Vedlejší rozpočtové náklady</v>
      </c>
      <c r="F109" s="305"/>
      <c r="G109" s="305"/>
      <c r="H109" s="305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20</v>
      </c>
      <c r="D111" s="36"/>
      <c r="E111" s="36"/>
      <c r="F111" s="27" t="str">
        <f>F12</f>
        <v>na parcele st.č. 232/3, k.ú. Hradec Králové</v>
      </c>
      <c r="G111" s="36"/>
      <c r="H111" s="36"/>
      <c r="I111" s="29" t="s">
        <v>22</v>
      </c>
      <c r="J111" s="66">
        <f>IF(J12="","",J12)</f>
        <v>44321</v>
      </c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2" customHeight="1">
      <c r="A113" s="34"/>
      <c r="B113" s="35"/>
      <c r="C113" s="29" t="s">
        <v>23</v>
      </c>
      <c r="D113" s="36"/>
      <c r="E113" s="36"/>
      <c r="F113" s="27" t="str">
        <f>E15</f>
        <v>Univerzita Hradec Králové, Rokitanského 82, HK</v>
      </c>
      <c r="G113" s="36"/>
      <c r="H113" s="36"/>
      <c r="I113" s="29" t="s">
        <v>30</v>
      </c>
      <c r="J113" s="32" t="str">
        <f>E21</f>
        <v xml:space="preserve"> 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28</v>
      </c>
      <c r="D114" s="36"/>
      <c r="E114" s="36"/>
      <c r="F114" s="27" t="str">
        <f>IF(E18="","",E18)</f>
        <v>Vyplň údaj</v>
      </c>
      <c r="G114" s="36"/>
      <c r="H114" s="36"/>
      <c r="I114" s="29" t="s">
        <v>33</v>
      </c>
      <c r="J114" s="32" t="str">
        <f>E24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59"/>
      <c r="B116" s="160"/>
      <c r="C116" s="161" t="s">
        <v>132</v>
      </c>
      <c r="D116" s="162" t="s">
        <v>61</v>
      </c>
      <c r="E116" s="162" t="s">
        <v>57</v>
      </c>
      <c r="F116" s="162" t="s">
        <v>58</v>
      </c>
      <c r="G116" s="162" t="s">
        <v>133</v>
      </c>
      <c r="H116" s="162" t="s">
        <v>134</v>
      </c>
      <c r="I116" s="162" t="s">
        <v>135</v>
      </c>
      <c r="J116" s="163" t="s">
        <v>109</v>
      </c>
      <c r="K116" s="164" t="s">
        <v>136</v>
      </c>
      <c r="L116" s="165"/>
      <c r="M116" s="75" t="s">
        <v>1</v>
      </c>
      <c r="N116" s="76" t="s">
        <v>40</v>
      </c>
      <c r="O116" s="76" t="s">
        <v>137</v>
      </c>
      <c r="P116" s="76" t="s">
        <v>138</v>
      </c>
      <c r="Q116" s="76" t="s">
        <v>139</v>
      </c>
      <c r="R116" s="76" t="s">
        <v>140</v>
      </c>
      <c r="S116" s="76" t="s">
        <v>141</v>
      </c>
      <c r="T116" s="77" t="s">
        <v>142</v>
      </c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</row>
    <row r="117" spans="1:63" s="2" customFormat="1" ht="22.9" customHeight="1">
      <c r="A117" s="34"/>
      <c r="B117" s="35"/>
      <c r="C117" s="82" t="s">
        <v>143</v>
      </c>
      <c r="D117" s="36"/>
      <c r="E117" s="36"/>
      <c r="F117" s="36"/>
      <c r="G117" s="36"/>
      <c r="H117" s="36"/>
      <c r="I117" s="36"/>
      <c r="J117" s="166">
        <f>BK117</f>
        <v>10000</v>
      </c>
      <c r="K117" s="36"/>
      <c r="L117" s="39"/>
      <c r="M117" s="78"/>
      <c r="N117" s="167"/>
      <c r="O117" s="79"/>
      <c r="P117" s="168">
        <f>P118</f>
        <v>0</v>
      </c>
      <c r="Q117" s="79"/>
      <c r="R117" s="168">
        <f>R118</f>
        <v>0</v>
      </c>
      <c r="S117" s="79"/>
      <c r="T117" s="169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75</v>
      </c>
      <c r="AU117" s="17" t="s">
        <v>111</v>
      </c>
      <c r="BK117" s="170">
        <f>BK118</f>
        <v>10000</v>
      </c>
    </row>
    <row r="118" spans="2:63" s="12" customFormat="1" ht="25.9" customHeight="1">
      <c r="B118" s="171"/>
      <c r="C118" s="172"/>
      <c r="D118" s="173" t="s">
        <v>75</v>
      </c>
      <c r="E118" s="174" t="s">
        <v>101</v>
      </c>
      <c r="F118" s="174" t="s">
        <v>102</v>
      </c>
      <c r="G118" s="172"/>
      <c r="H118" s="172"/>
      <c r="I118" s="175"/>
      <c r="J118" s="176">
        <f>BK118</f>
        <v>10000</v>
      </c>
      <c r="K118" s="172"/>
      <c r="L118" s="177"/>
      <c r="M118" s="178"/>
      <c r="N118" s="179"/>
      <c r="O118" s="179"/>
      <c r="P118" s="180">
        <f>SUM(P119:P126)</f>
        <v>0</v>
      </c>
      <c r="Q118" s="179"/>
      <c r="R118" s="180">
        <f>SUM(R119:R126)</f>
        <v>0</v>
      </c>
      <c r="S118" s="179"/>
      <c r="T118" s="181">
        <f>SUM(T119:T126)</f>
        <v>0</v>
      </c>
      <c r="AR118" s="182" t="s">
        <v>179</v>
      </c>
      <c r="AT118" s="183" t="s">
        <v>75</v>
      </c>
      <c r="AU118" s="183" t="s">
        <v>76</v>
      </c>
      <c r="AY118" s="182" t="s">
        <v>146</v>
      </c>
      <c r="BK118" s="184">
        <f>SUM(BK119:BK126)</f>
        <v>10000</v>
      </c>
    </row>
    <row r="119" spans="1:65" s="2" customFormat="1" ht="16.5" customHeight="1">
      <c r="A119" s="34"/>
      <c r="B119" s="35"/>
      <c r="C119" s="187" t="s">
        <v>84</v>
      </c>
      <c r="D119" s="187" t="s">
        <v>149</v>
      </c>
      <c r="E119" s="188" t="s">
        <v>1426</v>
      </c>
      <c r="F119" s="189" t="s">
        <v>1427</v>
      </c>
      <c r="G119" s="190" t="s">
        <v>1428</v>
      </c>
      <c r="H119" s="191">
        <v>1</v>
      </c>
      <c r="I119" s="192">
        <v>1000</v>
      </c>
      <c r="J119" s="193">
        <f>ROUND(I119*H119,1)</f>
        <v>1000</v>
      </c>
      <c r="K119" s="194"/>
      <c r="L119" s="39"/>
      <c r="M119" s="195" t="s">
        <v>1</v>
      </c>
      <c r="N119" s="196" t="s">
        <v>42</v>
      </c>
      <c r="O119" s="71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99" t="s">
        <v>1429</v>
      </c>
      <c r="AT119" s="199" t="s">
        <v>149</v>
      </c>
      <c r="AU119" s="199" t="s">
        <v>84</v>
      </c>
      <c r="AY119" s="17" t="s">
        <v>146</v>
      </c>
      <c r="BE119" s="200">
        <f>IF(N119="základní",J119,0)</f>
        <v>0</v>
      </c>
      <c r="BF119" s="200">
        <f>IF(N119="snížená",J119,0)</f>
        <v>1000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17" t="s">
        <v>154</v>
      </c>
      <c r="BK119" s="200">
        <f>ROUND(I119*H119,1)</f>
        <v>1000</v>
      </c>
      <c r="BL119" s="17" t="s">
        <v>1429</v>
      </c>
      <c r="BM119" s="199" t="s">
        <v>1430</v>
      </c>
    </row>
    <row r="120" spans="1:47" s="2" customFormat="1" ht="29.25">
      <c r="A120" s="34"/>
      <c r="B120" s="35"/>
      <c r="C120" s="36"/>
      <c r="D120" s="203" t="s">
        <v>162</v>
      </c>
      <c r="E120" s="36"/>
      <c r="F120" s="213" t="s">
        <v>1431</v>
      </c>
      <c r="G120" s="36"/>
      <c r="H120" s="36"/>
      <c r="I120" s="261"/>
      <c r="J120" s="36"/>
      <c r="K120" s="36"/>
      <c r="L120" s="39"/>
      <c r="M120" s="215"/>
      <c r="N120" s="216"/>
      <c r="O120" s="71"/>
      <c r="P120" s="71"/>
      <c r="Q120" s="71"/>
      <c r="R120" s="71"/>
      <c r="S120" s="71"/>
      <c r="T120" s="72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162</v>
      </c>
      <c r="AU120" s="17" t="s">
        <v>84</v>
      </c>
    </row>
    <row r="121" spans="1:65" s="2" customFormat="1" ht="16.5" customHeight="1">
      <c r="A121" s="34"/>
      <c r="B121" s="35"/>
      <c r="C121" s="187" t="s">
        <v>154</v>
      </c>
      <c r="D121" s="187" t="s">
        <v>149</v>
      </c>
      <c r="E121" s="188" t="s">
        <v>1432</v>
      </c>
      <c r="F121" s="189" t="s">
        <v>1433</v>
      </c>
      <c r="G121" s="190" t="s">
        <v>1428</v>
      </c>
      <c r="H121" s="191">
        <v>1</v>
      </c>
      <c r="I121" s="192">
        <v>3000</v>
      </c>
      <c r="J121" s="193">
        <f>ROUND(I121*H121,1)</f>
        <v>3000</v>
      </c>
      <c r="K121" s="194"/>
      <c r="L121" s="39"/>
      <c r="M121" s="195" t="s">
        <v>1</v>
      </c>
      <c r="N121" s="196" t="s">
        <v>42</v>
      </c>
      <c r="O121" s="71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1429</v>
      </c>
      <c r="AT121" s="199" t="s">
        <v>149</v>
      </c>
      <c r="AU121" s="199" t="s">
        <v>84</v>
      </c>
      <c r="AY121" s="17" t="s">
        <v>146</v>
      </c>
      <c r="BE121" s="200">
        <f>IF(N121="základní",J121,0)</f>
        <v>0</v>
      </c>
      <c r="BF121" s="200">
        <f>IF(N121="snížená",J121,0)</f>
        <v>3000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154</v>
      </c>
      <c r="BK121" s="200">
        <f>ROUND(I121*H121,1)</f>
        <v>3000</v>
      </c>
      <c r="BL121" s="17" t="s">
        <v>1429</v>
      </c>
      <c r="BM121" s="199" t="s">
        <v>1434</v>
      </c>
    </row>
    <row r="122" spans="1:47" s="2" customFormat="1" ht="19.5">
      <c r="A122" s="34"/>
      <c r="B122" s="35"/>
      <c r="C122" s="36"/>
      <c r="D122" s="203" t="s">
        <v>162</v>
      </c>
      <c r="E122" s="36"/>
      <c r="F122" s="213" t="s">
        <v>1435</v>
      </c>
      <c r="G122" s="36"/>
      <c r="H122" s="36"/>
      <c r="I122" s="261"/>
      <c r="J122" s="36"/>
      <c r="K122" s="36"/>
      <c r="L122" s="39"/>
      <c r="M122" s="215"/>
      <c r="N122" s="216"/>
      <c r="O122" s="71"/>
      <c r="P122" s="71"/>
      <c r="Q122" s="71"/>
      <c r="R122" s="71"/>
      <c r="S122" s="71"/>
      <c r="T122" s="72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162</v>
      </c>
      <c r="AU122" s="17" t="s">
        <v>84</v>
      </c>
    </row>
    <row r="123" spans="1:65" s="2" customFormat="1" ht="16.5" customHeight="1">
      <c r="A123" s="34"/>
      <c r="B123" s="35"/>
      <c r="C123" s="187" t="s">
        <v>147</v>
      </c>
      <c r="D123" s="187" t="s">
        <v>149</v>
      </c>
      <c r="E123" s="188" t="s">
        <v>1436</v>
      </c>
      <c r="F123" s="189" t="s">
        <v>1437</v>
      </c>
      <c r="G123" s="190" t="s">
        <v>1428</v>
      </c>
      <c r="H123" s="191">
        <v>1</v>
      </c>
      <c r="I123" s="192">
        <v>1500</v>
      </c>
      <c r="J123" s="193">
        <f>ROUND(I123*H123,1)</f>
        <v>1500</v>
      </c>
      <c r="K123" s="194"/>
      <c r="L123" s="39"/>
      <c r="M123" s="195" t="s">
        <v>1</v>
      </c>
      <c r="N123" s="196" t="s">
        <v>42</v>
      </c>
      <c r="O123" s="71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1429</v>
      </c>
      <c r="AT123" s="199" t="s">
        <v>149</v>
      </c>
      <c r="AU123" s="199" t="s">
        <v>84</v>
      </c>
      <c r="AY123" s="17" t="s">
        <v>146</v>
      </c>
      <c r="BE123" s="200">
        <f>IF(N123="základní",J123,0)</f>
        <v>0</v>
      </c>
      <c r="BF123" s="200">
        <f>IF(N123="snížená",J123,0)</f>
        <v>1500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154</v>
      </c>
      <c r="BK123" s="200">
        <f>ROUND(I123*H123,1)</f>
        <v>1500</v>
      </c>
      <c r="BL123" s="17" t="s">
        <v>1429</v>
      </c>
      <c r="BM123" s="199" t="s">
        <v>1438</v>
      </c>
    </row>
    <row r="124" spans="1:65" s="2" customFormat="1" ht="16.5" customHeight="1">
      <c r="A124" s="34"/>
      <c r="B124" s="35"/>
      <c r="C124" s="187" t="s">
        <v>153</v>
      </c>
      <c r="D124" s="187" t="s">
        <v>149</v>
      </c>
      <c r="E124" s="188" t="s">
        <v>1439</v>
      </c>
      <c r="F124" s="189" t="s">
        <v>1440</v>
      </c>
      <c r="G124" s="190" t="s">
        <v>1428</v>
      </c>
      <c r="H124" s="191">
        <v>1</v>
      </c>
      <c r="I124" s="192">
        <v>1500</v>
      </c>
      <c r="J124" s="193">
        <f>ROUND(I124*H124,1)</f>
        <v>1500</v>
      </c>
      <c r="K124" s="194"/>
      <c r="L124" s="39"/>
      <c r="M124" s="195" t="s">
        <v>1</v>
      </c>
      <c r="N124" s="196" t="s">
        <v>42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1429</v>
      </c>
      <c r="AT124" s="199" t="s">
        <v>149</v>
      </c>
      <c r="AU124" s="199" t="s">
        <v>84</v>
      </c>
      <c r="AY124" s="17" t="s">
        <v>146</v>
      </c>
      <c r="BE124" s="200">
        <f>IF(N124="základní",J124,0)</f>
        <v>0</v>
      </c>
      <c r="BF124" s="200">
        <f>IF(N124="snížená",J124,0)</f>
        <v>1500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154</v>
      </c>
      <c r="BK124" s="200">
        <f>ROUND(I124*H124,1)</f>
        <v>1500</v>
      </c>
      <c r="BL124" s="17" t="s">
        <v>1429</v>
      </c>
      <c r="BM124" s="199" t="s">
        <v>1441</v>
      </c>
    </row>
    <row r="125" spans="1:65" s="2" customFormat="1" ht="16.5" customHeight="1">
      <c r="A125" s="34"/>
      <c r="B125" s="35"/>
      <c r="C125" s="187" t="s">
        <v>179</v>
      </c>
      <c r="D125" s="187" t="s">
        <v>149</v>
      </c>
      <c r="E125" s="188" t="s">
        <v>1442</v>
      </c>
      <c r="F125" s="189" t="s">
        <v>1443</v>
      </c>
      <c r="G125" s="190" t="s">
        <v>1428</v>
      </c>
      <c r="H125" s="191">
        <v>1</v>
      </c>
      <c r="I125" s="192">
        <v>3000</v>
      </c>
      <c r="J125" s="193">
        <f>ROUND(I125*H125,1)</f>
        <v>3000</v>
      </c>
      <c r="K125" s="194"/>
      <c r="L125" s="39"/>
      <c r="M125" s="195" t="s">
        <v>1</v>
      </c>
      <c r="N125" s="196" t="s">
        <v>42</v>
      </c>
      <c r="O125" s="71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1429</v>
      </c>
      <c r="AT125" s="199" t="s">
        <v>149</v>
      </c>
      <c r="AU125" s="199" t="s">
        <v>84</v>
      </c>
      <c r="AY125" s="17" t="s">
        <v>146</v>
      </c>
      <c r="BE125" s="200">
        <f>IF(N125="základní",J125,0)</f>
        <v>0</v>
      </c>
      <c r="BF125" s="200">
        <f>IF(N125="snížená",J125,0)</f>
        <v>3000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154</v>
      </c>
      <c r="BK125" s="200">
        <f>ROUND(I125*H125,1)</f>
        <v>3000</v>
      </c>
      <c r="BL125" s="17" t="s">
        <v>1429</v>
      </c>
      <c r="BM125" s="199" t="s">
        <v>1444</v>
      </c>
    </row>
    <row r="126" spans="1:47" s="2" customFormat="1" ht="19.5">
      <c r="A126" s="34"/>
      <c r="B126" s="35"/>
      <c r="C126" s="36"/>
      <c r="D126" s="203" t="s">
        <v>162</v>
      </c>
      <c r="E126" s="36"/>
      <c r="F126" s="213" t="s">
        <v>1445</v>
      </c>
      <c r="G126" s="36"/>
      <c r="H126" s="36"/>
      <c r="I126" s="214"/>
      <c r="J126" s="36"/>
      <c r="K126" s="36"/>
      <c r="L126" s="39"/>
      <c r="M126" s="243"/>
      <c r="N126" s="244"/>
      <c r="O126" s="245"/>
      <c r="P126" s="245"/>
      <c r="Q126" s="245"/>
      <c r="R126" s="245"/>
      <c r="S126" s="245"/>
      <c r="T126" s="24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162</v>
      </c>
      <c r="AU126" s="17" t="s">
        <v>84</v>
      </c>
    </row>
    <row r="127" spans="1:31" s="2" customFormat="1" ht="6.95" customHeight="1">
      <c r="A127" s="34"/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39"/>
      <c r="M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</sheetData>
  <sheetProtection algorithmName="SHA-512" hashValue="KF7hWV7gaqlWkXwcqtM6D7J9MBFBhZk8mXnNIcwOQlOsD5fmUQ+pyLNeWuzulYx2LDbYLnesphFFWvK5frNTgQ==" saltValue="sxQTHqJYbe36bNfA5oCN7+N2sMfszUBjPLtW5fVFGZLRERrGmIzYXZ9uumnImZDNo0/kuwuYk9soQoKtfdEWbg==" spinCount="100000" sheet="1" objects="1" scenarios="1" formatColumns="0" formatRows="0" autoFilter="0"/>
  <autoFilter ref="C116:K126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ST\STM</dc:creator>
  <cp:keywords/>
  <dc:description/>
  <cp:lastModifiedBy>Fröhlich Jaroslav</cp:lastModifiedBy>
  <dcterms:created xsi:type="dcterms:W3CDTF">2021-02-10T18:07:55Z</dcterms:created>
  <dcterms:modified xsi:type="dcterms:W3CDTF">2021-06-01T07:34:40Z</dcterms:modified>
  <cp:category/>
  <cp:version/>
  <cp:contentType/>
  <cp:contentStatus/>
</cp:coreProperties>
</file>