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B PRÁCE UHK\2. REKO VŠK II.ETAPA\C - VŘ II. ETAPA - PODLAHY, NÁBYTEK, MALBY\B-PVC\A OVZ - podklady finální\"/>
    </mc:Choice>
  </mc:AlternateContent>
  <xr:revisionPtr revIDLastSave="0" documentId="13_ncr:1_{E213E87D-523F-40CB-A241-7BB9BB01E3A7}" xr6:coauthVersionLast="36" xr6:coauthVersionMax="36" xr10:uidLastSave="{00000000-0000-0000-0000-000000000000}"/>
  <bookViews>
    <workbookView xWindow="360" yWindow="270" windowWidth="18735" windowHeight="1221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Stavba!$D$6:$G$6</definedName>
    <definedName name="DIČ" localSheetId="1">Stavba!$I$12</definedName>
    <definedName name="dmisto">Stavba!$D$7:$G$7</definedName>
    <definedName name="DPHSni">Stavba!$G$24</definedName>
    <definedName name="DPHZakl">Stavba!$G$26</definedName>
    <definedName name="dpsc" localSheetId="1">Stavba!$C$7</definedName>
    <definedName name="IČO" localSheetId="1">Stavba!$I$5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Stavba!#REF!</definedName>
    <definedName name="Objednatel" localSheetId="1">Stavba!$D$5</definedName>
    <definedName name="Objekt" localSheetId="1">Stavba!$B$38</definedName>
    <definedName name="_xlnm.Print_Area" localSheetId="3">' Pol'!$A$1:$U$27</definedName>
    <definedName name="_xlnm.Print_Area" localSheetId="1">Stavba!$A$1:$J$49</definedName>
    <definedName name="odic" localSheetId="1">Stavba!$I$6</definedName>
    <definedName name="oico" localSheetId="1">Stavba!#REF!</definedName>
    <definedName name="omisto" localSheetId="1">Stavba!#REF!</definedName>
    <definedName name="onazev" localSheetId="1">Stavba!#REF!</definedName>
    <definedName name="opsc" localSheetId="1">Stavba!#REF!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7" i="1" l="1"/>
  <c r="I16" i="1"/>
  <c r="I21" i="1" s="1"/>
  <c r="G25" i="1" s="1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" l="1"/>
  <c r="G29" i="1"/>
  <c r="Q16" i="12"/>
  <c r="O21" i="12" l="1"/>
  <c r="O20" i="12"/>
  <c r="O22" i="12" l="1"/>
  <c r="I10" i="12" l="1"/>
  <c r="K10" i="12"/>
  <c r="M10" i="12"/>
  <c r="O10" i="12"/>
  <c r="Q10" i="12"/>
  <c r="U10" i="12"/>
  <c r="I13" i="12"/>
  <c r="K13" i="12"/>
  <c r="M13" i="12"/>
  <c r="O13" i="12"/>
  <c r="Q13" i="12"/>
  <c r="U13" i="12"/>
  <c r="I16" i="12"/>
  <c r="K16" i="12"/>
  <c r="M16" i="12"/>
  <c r="O16" i="12"/>
  <c r="U16" i="12"/>
  <c r="I17" i="12"/>
  <c r="K17" i="12"/>
  <c r="M17" i="12"/>
  <c r="O17" i="12"/>
  <c r="Q17" i="12"/>
  <c r="U17" i="12"/>
  <c r="I18" i="12"/>
  <c r="K18" i="12"/>
  <c r="M18" i="12"/>
  <c r="O18" i="12"/>
  <c r="Q18" i="12"/>
  <c r="U18" i="12"/>
  <c r="I19" i="12"/>
  <c r="K19" i="12"/>
  <c r="M19" i="12"/>
  <c r="O19" i="12"/>
  <c r="Q19" i="12"/>
  <c r="U19" i="12"/>
  <c r="I20" i="12"/>
  <c r="K20" i="12"/>
  <c r="M20" i="12"/>
  <c r="Q20" i="12"/>
  <c r="U20" i="12"/>
  <c r="I21" i="12"/>
  <c r="K21" i="12"/>
  <c r="M21" i="12"/>
  <c r="Q21" i="12"/>
  <c r="U21" i="12"/>
  <c r="I22" i="12"/>
  <c r="K22" i="12"/>
  <c r="M22" i="12"/>
  <c r="Q22" i="12"/>
  <c r="U22" i="12"/>
  <c r="I25" i="12"/>
  <c r="K25" i="12"/>
  <c r="M25" i="12"/>
  <c r="O25" i="12"/>
  <c r="Q25" i="12"/>
  <c r="U25" i="12"/>
  <c r="I49" i="1"/>
  <c r="F40" i="1"/>
  <c r="G40" i="1"/>
  <c r="H40" i="1"/>
  <c r="I40" i="1"/>
  <c r="J39" i="1" s="1"/>
  <c r="J40" i="1" s="1"/>
  <c r="J28" i="1"/>
  <c r="J26" i="1"/>
  <c r="G38" i="1"/>
  <c r="F38" i="1"/>
  <c r="J23" i="1"/>
  <c r="J24" i="1"/>
  <c r="J25" i="1"/>
  <c r="J27" i="1"/>
  <c r="E24" i="1"/>
  <c r="E26" i="1"/>
  <c r="O15" i="12" l="1"/>
  <c r="Q15" i="12"/>
  <c r="M15" i="12"/>
  <c r="K15" i="12"/>
  <c r="I15" i="12"/>
  <c r="U15" i="12"/>
  <c r="E14" i="12" l="1"/>
  <c r="E12" i="12"/>
  <c r="E11" i="12"/>
  <c r="E9" i="12"/>
  <c r="I9" i="12" l="1"/>
  <c r="Q9" i="12"/>
  <c r="O9" i="12"/>
  <c r="K9" i="12"/>
  <c r="U9" i="12"/>
  <c r="M11" i="12"/>
  <c r="I11" i="12"/>
  <c r="Q11" i="12"/>
  <c r="O11" i="12"/>
  <c r="K11" i="12"/>
  <c r="U11" i="12"/>
  <c r="M12" i="12"/>
  <c r="K12" i="12"/>
  <c r="U12" i="12"/>
  <c r="O12" i="12"/>
  <c r="I12" i="12"/>
  <c r="Q12" i="12"/>
  <c r="M14" i="12"/>
  <c r="K14" i="12"/>
  <c r="U14" i="12"/>
  <c r="O14" i="12"/>
  <c r="I14" i="12"/>
  <c r="Q14" i="12"/>
  <c r="O8" i="12" l="1"/>
  <c r="Q8" i="12"/>
  <c r="U8" i="12"/>
  <c r="I8" i="12"/>
  <c r="K8" i="12"/>
  <c r="M9" i="12"/>
  <c r="M8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5" authorId="0" shapeId="0" xr:uid="{B159D5AC-1F0E-476E-9A03-BB433BBD67AA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5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6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C7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7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</commentList>
</comments>
</file>

<file path=xl/sharedStrings.xml><?xml version="1.0" encoding="utf-8"?>
<sst xmlns="http://schemas.openxmlformats.org/spreadsheetml/2006/main" count="184" uniqueCount="129">
  <si>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</si>
  <si>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</si>
  <si>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</si>
  <si>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</si>
  <si>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</si>
  <si>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</si>
  <si>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</si>
  <si>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</si>
  <si>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</si>
  <si>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</si>
  <si>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</si>
  <si>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</si>
  <si>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</si>
  <si>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</si>
  <si>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</si>
  <si>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</si>
  <si>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</si>
  <si>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</si>
  <si>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</si>
  <si>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</si>
  <si>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</si>
  <si>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</si>
  <si>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</si>
  <si>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</si>
  <si>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</si>
  <si>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</si>
  <si>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</si>
  <si>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</si>
  <si>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</si>
  <si>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</si>
  <si>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</si>
  <si>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</si>
  <si>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</si>
  <si>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</si>
  <si>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</si>
  <si>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</si>
  <si>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</si>
  <si>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</si>
  <si>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</si>
  <si>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</si>
  <si>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</si>
  <si>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</si>
  <si>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</si>
  <si>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Palachova 1132, 500 12 Hradec Králové</t>
  </si>
  <si>
    <t>Rozpočet:</t>
  </si>
  <si>
    <t>Misto</t>
  </si>
  <si>
    <t>Univerzita Hradec Králové</t>
  </si>
  <si>
    <t>Rokitanského 62</t>
  </si>
  <si>
    <t>Hradec Králové III</t>
  </si>
  <si>
    <t>50003</t>
  </si>
  <si>
    <t>62690094</t>
  </si>
  <si>
    <t>Celkem za stavbu</t>
  </si>
  <si>
    <t>CZK</t>
  </si>
  <si>
    <t>Rekapitulace dílů</t>
  </si>
  <si>
    <t>Typ dílu</t>
  </si>
  <si>
    <t>97</t>
  </si>
  <si>
    <t>776</t>
  </si>
  <si>
    <t>Podlahy povlakové</t>
  </si>
  <si>
    <t>VN</t>
  </si>
  <si>
    <t>ON</t>
  </si>
  <si>
    <t>S:</t>
  </si>
  <si>
    <t>#TypZaznamu#</t>
  </si>
  <si>
    <t>STA</t>
  </si>
  <si>
    <t>OBJ</t>
  </si>
  <si>
    <t>ROZ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</si>
  <si>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</si>
  <si>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</si>
  <si>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</si>
  <si>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</si>
  <si>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</si>
  <si>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</si>
  <si>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</si>
  <si>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</si>
  <si>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</si>
  <si>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</si>
  <si>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</si>
  <si>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</si>
  <si>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</si>
  <si>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</si>
  <si>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</si>
  <si>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</si>
  <si>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</si>
  <si>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</si>
  <si>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</si>
  <si>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</si>
  <si>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</si>
  <si>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979011111R00</t>
  </si>
  <si>
    <t>Svislá doprava suti a vybour. hmot za 2.NP a 1.PP</t>
  </si>
  <si>
    <t>t</t>
  </si>
  <si>
    <t>POL1_0</t>
  </si>
  <si>
    <t>979011121R00</t>
  </si>
  <si>
    <t>Příplatek za každé další podlaží</t>
  </si>
  <si>
    <t>979082111R00</t>
  </si>
  <si>
    <t>Vnitrostaveništní doprava suti do 10 m</t>
  </si>
  <si>
    <t>979081111R00</t>
  </si>
  <si>
    <t>Odvoz suti a vybour. hmot na skládku do 1 km</t>
  </si>
  <si>
    <t>979081121R00</t>
  </si>
  <si>
    <t>Příplatek k odvozu za každý další 1 km</t>
  </si>
  <si>
    <t>979990181R00</t>
  </si>
  <si>
    <t>Poplatek za skládku suti - PVC podlahová krytina</t>
  </si>
  <si>
    <t>776511810RTT</t>
  </si>
  <si>
    <t>Odstranění PVC a koberců lepených bez podložky, z ploch nad 20 m2 včetně přebroušení</t>
  </si>
  <si>
    <t>m2</t>
  </si>
  <si>
    <t>776401800RT1</t>
  </si>
  <si>
    <t>Demontáž soklíků nebo lišt, pryžových nebo z PVC, odstranění a uložení na hromady</t>
  </si>
  <si>
    <t>m</t>
  </si>
  <si>
    <t>776101121R00</t>
  </si>
  <si>
    <t>Provedení penetrace podkladu</t>
  </si>
  <si>
    <t>776101115R00</t>
  </si>
  <si>
    <t>776521100R00</t>
  </si>
  <si>
    <t>776421100RU1</t>
  </si>
  <si>
    <t>28412245R</t>
  </si>
  <si>
    <t>POL3_0</t>
  </si>
  <si>
    <t>998776104R00</t>
  </si>
  <si>
    <t>Přesun hmot pro podlahy povlakové, výšky do 36 m</t>
  </si>
  <si>
    <t/>
  </si>
  <si>
    <t>END</t>
  </si>
  <si>
    <t>Odvoz sutě a skládkovné</t>
  </si>
  <si>
    <t>Vyrovnání podkladů samonivelační hmotou do 10mm</t>
  </si>
  <si>
    <t>Přechodová lišta do dveří</t>
  </si>
  <si>
    <t>Podlaha PVC na Palachových kolejích UHK - vchod G 3.-8.NP</t>
  </si>
  <si>
    <t>Soupis prací je věcně provázán s technickým popisem a technickou dokumentací ZD</t>
  </si>
  <si>
    <t xml:space="preserve">Lepení povlak.podlah z pásů PVC na lepidlo, včetně spojení pásů svarem za studena, </t>
  </si>
  <si>
    <t>Podlahovina PVC  - těžká zátěž, nášlap alespoň 0,6mm, dekor dřevo, prořez 15%</t>
  </si>
  <si>
    <t>Dodávka a montáž prahů dubových, dveří vstupních bytovýchš.100-120 mm, tl.20mm včetně demontáže stávajícího do suti</t>
  </si>
  <si>
    <t>766695213R</t>
  </si>
  <si>
    <t>POZNÁMKA: Součást jednotkových cen položek prací jsou i ostatní náklady zhotovitele</t>
  </si>
  <si>
    <t>Lepení podlahových soklíků z PVC a vinylu, včetně dodávky soklíku.</t>
  </si>
  <si>
    <t>Podlaha PVC na Palachových kolejích UHK - vchod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</si>
</sst>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7" fillId="0" borderId="0" applyFont="0" applyFill="0" applyBorder="0" applyAlignment="0" applyProtection="0"/>
  </cellStyleXfs>
  <cellXfs count="252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0" fontId="0" fillId="0" borderId="40" xfId="0" applyFont="1" applyBorder="1" applyAlignment="1">
      <alignment vertical="center"/>
    </xf>
    <xf numFmtId="0" fontId="0" fillId="3" borderId="36" xfId="0" applyFill="1" applyBorder="1"/>
    <xf numFmtId="0" fontId="16" fillId="0" borderId="0" xfId="0" applyFont="1"/>
    <xf numFmtId="0" fontId="0" fillId="3" borderId="35" xfId="0" applyFill="1" applyBorder="1"/>
    <xf numFmtId="49" fontId="0" fillId="3" borderId="35" xfId="0" applyNumberFormat="1" applyFill="1" applyBorder="1"/>
    <xf numFmtId="0" fontId="0" fillId="3" borderId="42" xfId="0" applyFill="1" applyBorder="1" applyAlignment="1">
      <alignment vertical="top"/>
    </xf>
    <xf numFmtId="0" fontId="0" fillId="3" borderId="43" xfId="0" applyFill="1" applyBorder="1" applyAlignment="1">
      <alignment wrapTex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0" fontId="0" fillId="3" borderId="44" xfId="0" applyFill="1" applyBorder="1"/>
    <xf numFmtId="0" fontId="0" fillId="3" borderId="45" xfId="0" applyFill="1" applyBorder="1" applyAlignment="1">
      <alignment wrapText="1"/>
    </xf>
    <xf numFmtId="0" fontId="0" fillId="3" borderId="46" xfId="0" applyFill="1" applyBorder="1" applyAlignment="1">
      <alignment vertical="top"/>
    </xf>
    <xf numFmtId="49" fontId="0" fillId="3" borderId="46" xfId="0" applyNumberFormat="1" applyFill="1" applyBorder="1" applyAlignment="1">
      <alignment vertical="top"/>
    </xf>
    <xf numFmtId="49" fontId="0" fillId="3" borderId="42" xfId="0" applyNumberFormat="1" applyFill="1" applyBorder="1" applyAlignment="1">
      <alignment vertical="top"/>
    </xf>
    <xf numFmtId="0" fontId="0" fillId="3" borderId="47" xfId="0" applyFill="1" applyBorder="1" applyAlignment="1">
      <alignment vertical="top"/>
    </xf>
    <xf numFmtId="164" fontId="0" fillId="3" borderId="42" xfId="0" applyNumberFormat="1" applyFill="1" applyBorder="1" applyAlignment="1">
      <alignment vertical="top"/>
    </xf>
    <xf numFmtId="4" fontId="0" fillId="3" borderId="42" xfId="0" applyNumberFormat="1" applyFill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0" fillId="0" borderId="39" xfId="0" applyNumberFormat="1" applyBorder="1" applyAlignment="1">
      <alignment vertical="center"/>
    </xf>
    <xf numFmtId="2" fontId="16" fillId="0" borderId="0" xfId="0" applyNumberFormat="1" applyFont="1"/>
    <xf numFmtId="49" fontId="0" fillId="0" borderId="0" xfId="0" applyNumberFormat="1" applyBorder="1"/>
    <xf numFmtId="0" fontId="16" fillId="0" borderId="0" xfId="0" applyNumberFormat="1" applyFont="1" applyBorder="1" applyAlignment="1">
      <alignment horizontal="left" vertical="top" wrapText="1"/>
    </xf>
    <xf numFmtId="0" fontId="0" fillId="0" borderId="0" xfId="0" applyNumberFormat="1" applyFont="1" applyBorder="1" applyAlignment="1">
      <alignment horizontal="left" vertical="top" wrapText="1"/>
    </xf>
    <xf numFmtId="2" fontId="0" fillId="0" borderId="0" xfId="2" applyNumberFormat="1" applyFont="1"/>
    <xf numFmtId="0" fontId="8" fillId="0" borderId="0" xfId="0" applyNumberFormat="1" applyFont="1" applyBorder="1" applyAlignment="1">
      <alignment horizontal="left" vertical="top" wrapText="1"/>
    </xf>
    <xf numFmtId="9" fontId="16" fillId="0" borderId="0" xfId="0" applyNumberFormat="1" applyFont="1"/>
    <xf numFmtId="0" fontId="16" fillId="5" borderId="26" xfId="0" applyFont="1" applyFill="1" applyBorder="1" applyAlignment="1">
      <alignment vertical="top"/>
    </xf>
    <xf numFmtId="0" fontId="16" fillId="5" borderId="26" xfId="0" applyNumberFormat="1" applyFont="1" applyFill="1" applyBorder="1" applyAlignment="1">
      <alignment vertical="top"/>
    </xf>
    <xf numFmtId="0" fontId="16" fillId="5" borderId="33" xfId="0" applyNumberFormat="1" applyFont="1" applyFill="1" applyBorder="1" applyAlignment="1">
      <alignment horizontal="left" vertical="top" wrapText="1"/>
    </xf>
    <xf numFmtId="0" fontId="16" fillId="5" borderId="34" xfId="0" applyFont="1" applyFill="1" applyBorder="1" applyAlignment="1">
      <alignment vertical="top" shrinkToFit="1"/>
    </xf>
    <xf numFmtId="164" fontId="16" fillId="5" borderId="33" xfId="0" applyNumberFormat="1" applyFont="1" applyFill="1" applyBorder="1" applyAlignment="1">
      <alignment vertical="top" shrinkToFit="1"/>
    </xf>
    <xf numFmtId="4" fontId="16" fillId="5" borderId="33" xfId="0" applyNumberFormat="1" applyFont="1" applyFill="1" applyBorder="1" applyAlignment="1">
      <alignment vertical="top" shrinkToFit="1"/>
    </xf>
    <xf numFmtId="0" fontId="16" fillId="5" borderId="33" xfId="0" applyFont="1" applyFill="1" applyBorder="1" applyAlignment="1">
      <alignment vertical="top" shrinkToFit="1"/>
    </xf>
    <xf numFmtId="0" fontId="0" fillId="5" borderId="10" xfId="0" applyFill="1" applyBorder="1" applyAlignment="1">
      <alignment vertical="top"/>
    </xf>
    <xf numFmtId="0" fontId="0" fillId="5" borderId="10" xfId="0" applyNumberFormat="1" applyFill="1" applyBorder="1" applyAlignment="1">
      <alignment vertical="top"/>
    </xf>
    <xf numFmtId="0" fontId="0" fillId="5" borderId="38" xfId="0" applyNumberFormat="1" applyFill="1" applyBorder="1" applyAlignment="1">
      <alignment horizontal="left" vertical="top" wrapText="1"/>
    </xf>
    <xf numFmtId="0" fontId="0" fillId="5" borderId="37" xfId="0" applyFill="1" applyBorder="1" applyAlignment="1">
      <alignment vertical="top" shrinkToFit="1"/>
    </xf>
    <xf numFmtId="164" fontId="0" fillId="5" borderId="38" xfId="0" applyNumberFormat="1" applyFill="1" applyBorder="1" applyAlignment="1">
      <alignment vertical="top" shrinkToFit="1"/>
    </xf>
    <xf numFmtId="4" fontId="0" fillId="5" borderId="38" xfId="0" applyNumberFormat="1" applyFill="1" applyBorder="1" applyAlignment="1">
      <alignment vertical="top" shrinkToFit="1"/>
    </xf>
    <xf numFmtId="0" fontId="0" fillId="5" borderId="38" xfId="0" applyFill="1" applyBorder="1" applyAlignment="1">
      <alignment vertical="top" shrinkToFit="1"/>
    </xf>
    <xf numFmtId="0" fontId="16" fillId="5" borderId="26" xfId="0" applyNumberFormat="1" applyFont="1" applyFill="1" applyBorder="1" applyAlignment="1">
      <alignment horizontal="left" vertical="top"/>
    </xf>
    <xf numFmtId="0" fontId="16" fillId="5" borderId="10" xfId="0" applyFont="1" applyFill="1" applyBorder="1" applyAlignment="1">
      <alignment vertical="top"/>
    </xf>
    <xf numFmtId="0" fontId="16" fillId="5" borderId="10" xfId="0" applyNumberFormat="1" applyFont="1" applyFill="1" applyBorder="1" applyAlignment="1">
      <alignment vertical="top"/>
    </xf>
    <xf numFmtId="0" fontId="16" fillId="5" borderId="38" xfId="0" applyNumberFormat="1" applyFont="1" applyFill="1" applyBorder="1" applyAlignment="1">
      <alignment horizontal="left" vertical="top" wrapText="1"/>
    </xf>
    <xf numFmtId="0" fontId="16" fillId="5" borderId="37" xfId="0" applyFont="1" applyFill="1" applyBorder="1" applyAlignment="1">
      <alignment vertical="top" shrinkToFit="1"/>
    </xf>
    <xf numFmtId="164" fontId="16" fillId="5" borderId="38" xfId="0" applyNumberFormat="1" applyFont="1" applyFill="1" applyBorder="1" applyAlignment="1">
      <alignment vertical="top" shrinkToFit="1"/>
    </xf>
    <xf numFmtId="4" fontId="16" fillId="5" borderId="38" xfId="0" applyNumberFormat="1" applyFont="1" applyFill="1" applyBorder="1" applyAlignment="1">
      <alignment vertical="top" shrinkToFit="1"/>
    </xf>
    <xf numFmtId="0" fontId="16" fillId="5" borderId="38" xfId="0" applyFont="1" applyFill="1" applyBorder="1" applyAlignment="1">
      <alignment vertical="top" shrinkToFit="1"/>
    </xf>
    <xf numFmtId="0" fontId="15" fillId="0" borderId="0" xfId="0" applyNumberFormat="1" applyFont="1" applyBorder="1" applyAlignment="1">
      <alignment horizontal="left" vertical="top" wrapText="1"/>
    </xf>
    <xf numFmtId="2" fontId="0" fillId="0" borderId="0" xfId="2" applyNumberFormat="1" applyFont="1" applyBorder="1"/>
    <xf numFmtId="2" fontId="16" fillId="0" borderId="0" xfId="2" applyNumberFormat="1" applyFont="1" applyBorder="1"/>
    <xf numFmtId="0" fontId="18" fillId="0" borderId="0" xfId="0" applyNumberFormat="1" applyFont="1" applyBorder="1" applyAlignment="1">
      <alignment horizontal="left" vertical="top" wrapText="1"/>
    </xf>
    <xf numFmtId="2" fontId="18" fillId="0" borderId="0" xfId="2" applyNumberFormat="1" applyFont="1" applyBorder="1"/>
    <xf numFmtId="0" fontId="16" fillId="0" borderId="0" xfId="0" applyFont="1" applyBorder="1"/>
    <xf numFmtId="49" fontId="6" fillId="0" borderId="0" xfId="0" applyNumberFormat="1" applyFont="1" applyBorder="1"/>
    <xf numFmtId="2" fontId="8" fillId="0" borderId="0" xfId="0" applyNumberFormat="1" applyFont="1" applyBorder="1"/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4" fontId="7" fillId="4" borderId="38" xfId="0" applyNumberFormat="1" applyFont="1" applyFill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1" xfId="0" applyBorder="1" applyAlignment="1">
      <alignment vertical="center"/>
    </xf>
  </cellXfs>
  <cellStyles count="3">
    <cellStyle name="Čárka" xfId="2" builtinId="3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99" t="s">
        <v>39</v>
      </c>
      <c r="B2" s="199"/>
      <c r="C2" s="199"/>
      <c r="D2" s="199"/>
      <c r="E2" s="199"/>
      <c r="F2" s="199"/>
      <c r="G2" s="19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2"/>
  <sheetViews>
    <sheetView showGridLines="0" tabSelected="1" topLeftCell="B11" zoomScaleNormal="100" zoomScaleSheetLayoutView="75" workbookViewId="0">
      <selection activeCell="L21" sqref="L2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00" t="s">
        <v>42</v>
      </c>
      <c r="C1" s="201"/>
      <c r="D1" s="201"/>
      <c r="E1" s="201"/>
      <c r="F1" s="201"/>
      <c r="G1" s="201"/>
      <c r="H1" s="201"/>
      <c r="I1" s="201"/>
      <c r="J1" s="202"/>
    </row>
    <row r="2" spans="1:15" ht="23.25" customHeight="1" x14ac:dyDescent="0.2">
      <c r="A2" s="4"/>
      <c r="B2" s="80" t="s">
        <v>40</v>
      </c>
      <c r="C2" s="81"/>
      <c r="D2" s="226" t="s">
        <v>128</v>
      </c>
      <c r="E2" s="227"/>
      <c r="F2" s="227"/>
      <c r="G2" s="227"/>
      <c r="H2" s="227"/>
      <c r="I2" s="227"/>
      <c r="J2" s="228"/>
      <c r="O2" s="2"/>
    </row>
    <row r="3" spans="1:15" ht="23.25" customHeight="1" x14ac:dyDescent="0.2">
      <c r="A3" s="4"/>
      <c r="B3" s="82" t="s">
        <v>45</v>
      </c>
      <c r="C3" s="83"/>
      <c r="D3" s="219" t="s">
        <v>43</v>
      </c>
      <c r="E3" s="220"/>
      <c r="F3" s="220"/>
      <c r="G3" s="220"/>
      <c r="H3" s="220"/>
      <c r="I3" s="220"/>
      <c r="J3" s="221"/>
    </row>
    <row r="4" spans="1:15" ht="23.25" hidden="1" customHeight="1" x14ac:dyDescent="0.2">
      <c r="A4" s="4"/>
      <c r="B4" s="84" t="s">
        <v>44</v>
      </c>
      <c r="C4" s="85"/>
      <c r="D4" s="86"/>
      <c r="E4" s="86"/>
      <c r="F4" s="87"/>
      <c r="G4" s="88"/>
      <c r="H4" s="87"/>
      <c r="I4" s="88"/>
      <c r="J4" s="89"/>
    </row>
    <row r="5" spans="1:15" ht="24" customHeight="1" x14ac:dyDescent="0.2">
      <c r="A5" s="4"/>
      <c r="B5" s="47" t="s">
        <v>21</v>
      </c>
      <c r="C5" s="5"/>
      <c r="D5" s="230" t="s">
        <v>46</v>
      </c>
      <c r="E5" s="230"/>
      <c r="F5" s="230"/>
      <c r="G5" s="230"/>
      <c r="H5" s="28" t="s">
        <v>33</v>
      </c>
      <c r="I5" s="90" t="s">
        <v>50</v>
      </c>
      <c r="J5" s="11"/>
    </row>
    <row r="6" spans="1:15" ht="15.75" customHeight="1" x14ac:dyDescent="0.2">
      <c r="A6" s="4"/>
      <c r="B6" s="41"/>
      <c r="C6" s="26"/>
      <c r="D6" s="217" t="s">
        <v>47</v>
      </c>
      <c r="E6" s="217"/>
      <c r="F6" s="217"/>
      <c r="G6" s="217"/>
      <c r="H6" s="28" t="s">
        <v>34</v>
      </c>
      <c r="I6" s="90"/>
      <c r="J6" s="11"/>
    </row>
    <row r="7" spans="1:15" ht="15.75" customHeight="1" x14ac:dyDescent="0.2">
      <c r="A7" s="4"/>
      <c r="B7" s="42"/>
      <c r="C7" s="91" t="s">
        <v>49</v>
      </c>
      <c r="D7" s="218" t="s">
        <v>48</v>
      </c>
      <c r="E7" s="218"/>
      <c r="F7" s="218"/>
      <c r="G7" s="218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30"/>
      <c r="E11" s="230"/>
      <c r="F11" s="230"/>
      <c r="G11" s="230"/>
      <c r="H11" s="28" t="s">
        <v>33</v>
      </c>
      <c r="J11" s="11"/>
    </row>
    <row r="12" spans="1:15" ht="15.75" customHeight="1" x14ac:dyDescent="0.2">
      <c r="A12" s="4"/>
      <c r="B12" s="41"/>
      <c r="C12" s="26"/>
      <c r="H12" s="28" t="s">
        <v>34</v>
      </c>
      <c r="I12" s="90"/>
      <c r="J12" s="11"/>
    </row>
    <row r="13" spans="1:15" ht="15.75" customHeight="1" x14ac:dyDescent="0.2">
      <c r="A13" s="4"/>
      <c r="B13" s="42"/>
      <c r="H13" s="29"/>
      <c r="I13" s="34"/>
      <c r="J13" s="51"/>
    </row>
    <row r="14" spans="1:15" ht="24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29"/>
      <c r="F15" s="229"/>
      <c r="G15" s="214"/>
      <c r="H15" s="214"/>
      <c r="I15" s="214" t="s">
        <v>28</v>
      </c>
      <c r="J15" s="215"/>
    </row>
    <row r="16" spans="1:15" ht="23.25" customHeight="1" x14ac:dyDescent="0.2">
      <c r="A16" s="135" t="s">
        <v>23</v>
      </c>
      <c r="B16" s="136" t="s">
        <v>23</v>
      </c>
      <c r="C16" s="58"/>
      <c r="D16" s="59"/>
      <c r="E16" s="209"/>
      <c r="F16" s="216"/>
      <c r="G16" s="209"/>
      <c r="H16" s="216"/>
      <c r="I16" s="209">
        <f>' Pol'!G8</f>
        <v>0</v>
      </c>
      <c r="J16" s="210"/>
    </row>
    <row r="17" spans="1:10" ht="23.25" customHeight="1" x14ac:dyDescent="0.2">
      <c r="A17" s="135" t="s">
        <v>24</v>
      </c>
      <c r="B17" s="136" t="s">
        <v>24</v>
      </c>
      <c r="C17" s="58"/>
      <c r="D17" s="59"/>
      <c r="E17" s="209"/>
      <c r="F17" s="216"/>
      <c r="G17" s="209"/>
      <c r="H17" s="216"/>
      <c r="I17" s="209">
        <f>' Pol'!G15</f>
        <v>0</v>
      </c>
      <c r="J17" s="210"/>
    </row>
    <row r="18" spans="1:10" ht="23.25" customHeight="1" x14ac:dyDescent="0.2">
      <c r="A18" s="135" t="s">
        <v>25</v>
      </c>
      <c r="B18" s="136" t="s">
        <v>25</v>
      </c>
      <c r="C18" s="58"/>
      <c r="D18" s="59"/>
      <c r="E18" s="209"/>
      <c r="F18" s="216"/>
      <c r="G18" s="209"/>
      <c r="H18" s="216"/>
      <c r="I18" s="209">
        <v>0</v>
      </c>
      <c r="J18" s="210"/>
    </row>
    <row r="19" spans="1:10" ht="23.25" customHeight="1" x14ac:dyDescent="0.2">
      <c r="A19" s="135" t="s">
        <v>58</v>
      </c>
      <c r="B19" s="136" t="s">
        <v>26</v>
      </c>
      <c r="C19" s="58"/>
      <c r="D19" s="59"/>
      <c r="E19" s="209"/>
      <c r="F19" s="216"/>
      <c r="G19" s="209"/>
      <c r="H19" s="216"/>
      <c r="I19" s="209">
        <v>0</v>
      </c>
      <c r="J19" s="210"/>
    </row>
    <row r="20" spans="1:10" ht="23.25" customHeight="1" x14ac:dyDescent="0.2">
      <c r="A20" s="135" t="s">
        <v>59</v>
      </c>
      <c r="B20" s="136" t="s">
        <v>27</v>
      </c>
      <c r="C20" s="58"/>
      <c r="D20" s="59"/>
      <c r="E20" s="209"/>
      <c r="F20" s="216"/>
      <c r="G20" s="209"/>
      <c r="H20" s="216"/>
      <c r="I20" s="209">
        <v>0</v>
      </c>
      <c r="J20" s="210"/>
    </row>
    <row r="21" spans="1:10" ht="23.25" customHeight="1" x14ac:dyDescent="0.2">
      <c r="A21" s="4"/>
      <c r="B21" s="74" t="s">
        <v>28</v>
      </c>
      <c r="C21" s="75"/>
      <c r="D21" s="76"/>
      <c r="E21" s="211"/>
      <c r="F21" s="212"/>
      <c r="G21" s="211"/>
      <c r="H21" s="212"/>
      <c r="I21" s="211">
        <f>SUM(I16:J20)</f>
        <v>0</v>
      </c>
      <c r="J21" s="225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07">
        <v>0</v>
      </c>
      <c r="H23" s="208"/>
      <c r="I23" s="208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3">
        <v>0</v>
      </c>
      <c r="H24" s="224"/>
      <c r="I24" s="224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07">
        <f>I21</f>
        <v>0</v>
      </c>
      <c r="H25" s="208"/>
      <c r="I25" s="208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03">
        <f>ZakladDPHZakl*0.21</f>
        <v>0</v>
      </c>
      <c r="H26" s="204"/>
      <c r="I26" s="204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05"/>
      <c r="H27" s="205"/>
      <c r="I27" s="205"/>
      <c r="J27" s="63" t="str">
        <f t="shared" si="0"/>
        <v>CZK</v>
      </c>
    </row>
    <row r="28" spans="1:10" ht="27.75" hidden="1" customHeight="1" thickBot="1" x14ac:dyDescent="0.25">
      <c r="A28" s="4"/>
      <c r="B28" s="111" t="s">
        <v>22</v>
      </c>
      <c r="C28" s="112"/>
      <c r="D28" s="112"/>
      <c r="E28" s="113"/>
      <c r="F28" s="114"/>
      <c r="G28" s="206">
        <v>898673.56</v>
      </c>
      <c r="H28" s="213"/>
      <c r="I28" s="213"/>
      <c r="J28" s="115" t="str">
        <f t="shared" si="0"/>
        <v>CZK</v>
      </c>
    </row>
    <row r="29" spans="1:10" ht="27.75" customHeight="1" thickBot="1" x14ac:dyDescent="0.25">
      <c r="A29" s="4"/>
      <c r="B29" s="111" t="s">
        <v>35</v>
      </c>
      <c r="C29" s="116"/>
      <c r="D29" s="116"/>
      <c r="E29" s="116"/>
      <c r="F29" s="116"/>
      <c r="G29" s="206">
        <f>ZakladDPHZakl+DPHZakl</f>
        <v>0</v>
      </c>
      <c r="H29" s="206"/>
      <c r="I29" s="206"/>
      <c r="J29" s="117" t="s">
        <v>52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2" t="s">
        <v>2</v>
      </c>
      <c r="E35" s="222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3"/>
      <c r="G37" s="103"/>
      <c r="H37" s="103"/>
      <c r="I37" s="103"/>
      <c r="J37" s="3"/>
    </row>
    <row r="38" spans="1:10" ht="25.5" hidden="1" customHeight="1" x14ac:dyDescent="0.2">
      <c r="A38" s="95" t="s">
        <v>37</v>
      </c>
      <c r="B38" s="97" t="s">
        <v>16</v>
      </c>
      <c r="C38" s="98" t="s">
        <v>5</v>
      </c>
      <c r="D38" s="99"/>
      <c r="E38" s="99"/>
      <c r="F38" s="104" t="str">
        <f>B23</f>
        <v>Základ pro sníženou DPH</v>
      </c>
      <c r="G38" s="104" t="str">
        <f>B25</f>
        <v>Základ pro základní DPH</v>
      </c>
      <c r="H38" s="105" t="s">
        <v>17</v>
      </c>
      <c r="I38" s="105" t="s">
        <v>1</v>
      </c>
      <c r="J38" s="100" t="s">
        <v>0</v>
      </c>
    </row>
    <row r="39" spans="1:10" ht="25.5" hidden="1" customHeight="1" x14ac:dyDescent="0.2">
      <c r="A39" s="95">
        <v>1</v>
      </c>
      <c r="B39" s="101"/>
      <c r="C39" s="232"/>
      <c r="D39" s="233"/>
      <c r="E39" s="233"/>
      <c r="F39" s="106">
        <v>0</v>
      </c>
      <c r="G39" s="107">
        <v>898673.56</v>
      </c>
      <c r="H39" s="108">
        <v>188721</v>
      </c>
      <c r="I39" s="108">
        <v>1087394.56</v>
      </c>
      <c r="J39" s="102">
        <f>IF(CenaCelkemVypocet=0,"",I39/CenaCelkemVypocet*100)</f>
        <v>100</v>
      </c>
    </row>
    <row r="40" spans="1:10" ht="25.5" hidden="1" customHeight="1" x14ac:dyDescent="0.2">
      <c r="A40" s="95"/>
      <c r="B40" s="234" t="s">
        <v>51</v>
      </c>
      <c r="C40" s="235"/>
      <c r="D40" s="235"/>
      <c r="E40" s="236"/>
      <c r="F40" s="109">
        <f>SUMIF(A39:A39,"=1",F39:F39)</f>
        <v>0</v>
      </c>
      <c r="G40" s="110">
        <f>SUMIF(A39:A39,"=1",G39:G39)</f>
        <v>898673.56</v>
      </c>
      <c r="H40" s="110">
        <f>SUMIF(A39:A39,"=1",H39:H39)</f>
        <v>188721</v>
      </c>
      <c r="I40" s="110">
        <f>SUMIF(A39:A39,"=1",I39:I39)</f>
        <v>1087394.56</v>
      </c>
      <c r="J40" s="96">
        <f>SUMIF(A39:A39,"=1",J39:J39)</f>
        <v>100</v>
      </c>
    </row>
    <row r="44" spans="1:10" ht="15.75" x14ac:dyDescent="0.25">
      <c r="B44" s="118" t="s">
        <v>53</v>
      </c>
    </row>
    <row r="46" spans="1:10" ht="25.5" customHeight="1" x14ac:dyDescent="0.2">
      <c r="A46" s="119"/>
      <c r="B46" s="122" t="s">
        <v>16</v>
      </c>
      <c r="C46" s="122" t="s">
        <v>5</v>
      </c>
      <c r="D46" s="123"/>
      <c r="E46" s="123"/>
      <c r="F46" s="126" t="s">
        <v>54</v>
      </c>
      <c r="G46" s="126"/>
      <c r="H46" s="126"/>
      <c r="I46" s="237" t="s">
        <v>28</v>
      </c>
      <c r="J46" s="237"/>
    </row>
    <row r="47" spans="1:10" ht="25.5" customHeight="1" x14ac:dyDescent="0.2">
      <c r="A47" s="120"/>
      <c r="B47" s="127" t="s">
        <v>55</v>
      </c>
      <c r="C47" s="239" t="s">
        <v>117</v>
      </c>
      <c r="D47" s="240"/>
      <c r="E47" s="240"/>
      <c r="F47" s="129" t="s">
        <v>23</v>
      </c>
      <c r="G47" s="130"/>
      <c r="H47" s="130"/>
      <c r="I47" s="238">
        <v>0</v>
      </c>
      <c r="J47" s="238"/>
    </row>
    <row r="48" spans="1:10" ht="25.5" customHeight="1" x14ac:dyDescent="0.2">
      <c r="A48" s="120"/>
      <c r="B48" s="128" t="s">
        <v>56</v>
      </c>
      <c r="C48" s="242" t="s">
        <v>57</v>
      </c>
      <c r="D48" s="243"/>
      <c r="E48" s="243"/>
      <c r="F48" s="131" t="s">
        <v>24</v>
      </c>
      <c r="G48" s="132"/>
      <c r="H48" s="132"/>
      <c r="I48" s="241">
        <v>0</v>
      </c>
      <c r="J48" s="241"/>
    </row>
    <row r="49" spans="1:10" ht="25.5" customHeight="1" x14ac:dyDescent="0.2">
      <c r="A49" s="121"/>
      <c r="B49" s="124" t="s">
        <v>1</v>
      </c>
      <c r="C49" s="124"/>
      <c r="D49" s="125"/>
      <c r="E49" s="125"/>
      <c r="F49" s="133"/>
      <c r="G49" s="134"/>
      <c r="H49" s="134"/>
      <c r="I49" s="231">
        <f>SUM(I47:I48)</f>
        <v>0</v>
      </c>
      <c r="J49" s="231"/>
    </row>
    <row r="50" spans="1:10" x14ac:dyDescent="0.2">
      <c r="F50" s="93"/>
      <c r="G50" s="94"/>
      <c r="H50" s="93"/>
      <c r="I50" s="94"/>
      <c r="J50" s="94"/>
    </row>
    <row r="51" spans="1:10" x14ac:dyDescent="0.2">
      <c r="F51" s="93"/>
      <c r="G51" s="94"/>
      <c r="H51" s="93"/>
      <c r="I51" s="94"/>
      <c r="J51" s="94"/>
    </row>
    <row r="52" spans="1:10" x14ac:dyDescent="0.2">
      <c r="F52" s="93"/>
      <c r="G52" s="94"/>
      <c r="H52" s="93"/>
      <c r="I52" s="94"/>
      <c r="J52" s="9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4">
    <mergeCell ref="I49:J49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5:G5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6:G6"/>
    <mergeCell ref="D7:G7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4" t="s">
        <v>6</v>
      </c>
      <c r="B1" s="244"/>
      <c r="C1" s="245"/>
      <c r="D1" s="244"/>
      <c r="E1" s="244"/>
      <c r="F1" s="244"/>
      <c r="G1" s="244"/>
    </row>
    <row r="2" spans="1:7" ht="24.95" customHeight="1" x14ac:dyDescent="0.2">
      <c r="A2" s="79" t="s">
        <v>41</v>
      </c>
      <c r="B2" s="78"/>
      <c r="C2" s="246"/>
      <c r="D2" s="246"/>
      <c r="E2" s="246"/>
      <c r="F2" s="246"/>
      <c r="G2" s="247"/>
    </row>
    <row r="3" spans="1:7" ht="24.95" hidden="1" customHeight="1" x14ac:dyDescent="0.2">
      <c r="A3" s="79" t="s">
        <v>7</v>
      </c>
      <c r="B3" s="78"/>
      <c r="C3" s="246"/>
      <c r="D3" s="246"/>
      <c r="E3" s="246"/>
      <c r="F3" s="246"/>
      <c r="G3" s="247"/>
    </row>
    <row r="4" spans="1:7" ht="24.95" hidden="1" customHeight="1" x14ac:dyDescent="0.2">
      <c r="A4" s="79" t="s">
        <v>8</v>
      </c>
      <c r="B4" s="78"/>
      <c r="C4" s="246"/>
      <c r="D4" s="246"/>
      <c r="E4" s="246"/>
      <c r="F4" s="246"/>
      <c r="G4" s="247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70"/>
  <sheetViews>
    <sheetView topLeftCell="A10" zoomScale="120" zoomScaleNormal="120" workbookViewId="0">
      <selection activeCell="Q15" sqref="Q15"/>
    </sheetView>
  </sheetViews>
  <sheetFormatPr defaultRowHeight="12.75" outlineLevelRow="1" x14ac:dyDescent="0.2"/>
  <cols>
    <col min="1" max="1" width="4.28515625" customWidth="1"/>
    <col min="2" max="2" width="14.42578125" style="92" customWidth="1"/>
    <col min="3" max="3" width="38.28515625" style="92" customWidth="1"/>
    <col min="4" max="4" width="8.285156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1" width="0" hidden="1" customWidth="1"/>
    <col min="29" max="39" width="0" hidden="1" customWidth="1"/>
  </cols>
  <sheetData>
    <row r="1" spans="1:60" ht="15.75" customHeight="1" x14ac:dyDescent="0.25">
      <c r="A1" s="248" t="s">
        <v>6</v>
      </c>
      <c r="B1" s="248"/>
      <c r="C1" s="248"/>
      <c r="D1" s="248"/>
      <c r="E1" s="248"/>
      <c r="F1" s="248"/>
      <c r="G1" s="248"/>
      <c r="AE1" t="s">
        <v>61</v>
      </c>
    </row>
    <row r="2" spans="1:60" ht="24.95" customHeight="1" x14ac:dyDescent="0.2">
      <c r="A2" s="138" t="s">
        <v>60</v>
      </c>
      <c r="B2" s="137"/>
      <c r="C2" s="249" t="s">
        <v>120</v>
      </c>
      <c r="D2" s="250"/>
      <c r="E2" s="250"/>
      <c r="F2" s="250"/>
      <c r="G2" s="251"/>
      <c r="AE2" t="s">
        <v>62</v>
      </c>
    </row>
    <row r="3" spans="1:60" ht="24.95" customHeight="1" x14ac:dyDescent="0.2">
      <c r="A3" s="138" t="s">
        <v>7</v>
      </c>
      <c r="B3" s="161"/>
      <c r="C3" s="249" t="s">
        <v>43</v>
      </c>
      <c r="D3" s="250"/>
      <c r="E3" s="250"/>
      <c r="F3" s="250"/>
      <c r="G3" s="251"/>
      <c r="AE3" t="s">
        <v>63</v>
      </c>
    </row>
    <row r="4" spans="1:60" ht="24.95" customHeight="1" x14ac:dyDescent="0.2">
      <c r="A4" s="138" t="s">
        <v>8</v>
      </c>
      <c r="B4" s="161"/>
      <c r="C4" s="249" t="s">
        <v>126</v>
      </c>
      <c r="D4" s="250"/>
      <c r="E4" s="250"/>
      <c r="F4" s="250"/>
      <c r="G4" s="251"/>
      <c r="AE4" t="s">
        <v>64</v>
      </c>
    </row>
    <row r="5" spans="1:60" ht="24.95" customHeight="1" x14ac:dyDescent="0.2">
      <c r="A5" s="138"/>
      <c r="B5" s="161"/>
      <c r="C5" s="249" t="s">
        <v>121</v>
      </c>
      <c r="D5" s="250"/>
      <c r="E5" s="250"/>
      <c r="F5" s="250"/>
      <c r="G5" s="251"/>
      <c r="AE5" t="s">
        <v>65</v>
      </c>
    </row>
    <row r="6" spans="1:60" ht="33.75" customHeight="1" x14ac:dyDescent="0.2"/>
    <row r="7" spans="1:60" ht="38.25" x14ac:dyDescent="0.2">
      <c r="A7" s="141" t="s">
        <v>66</v>
      </c>
      <c r="B7" s="142" t="s">
        <v>67</v>
      </c>
      <c r="C7" s="142" t="s">
        <v>68</v>
      </c>
      <c r="D7" s="141" t="s">
        <v>69</v>
      </c>
      <c r="E7" s="141" t="s">
        <v>70</v>
      </c>
      <c r="F7" s="139" t="s">
        <v>71</v>
      </c>
      <c r="G7" s="149" t="s">
        <v>28</v>
      </c>
      <c r="H7" s="150" t="s">
        <v>29</v>
      </c>
      <c r="I7" s="150" t="s">
        <v>72</v>
      </c>
      <c r="J7" s="150" t="s">
        <v>30</v>
      </c>
      <c r="K7" s="150" t="s">
        <v>73</v>
      </c>
      <c r="L7" s="150" t="s">
        <v>74</v>
      </c>
      <c r="M7" s="150" t="s">
        <v>75</v>
      </c>
      <c r="N7" s="150" t="s">
        <v>76</v>
      </c>
      <c r="O7" s="150" t="s">
        <v>77</v>
      </c>
      <c r="P7" s="150" t="s">
        <v>78</v>
      </c>
      <c r="Q7" s="150" t="s">
        <v>79</v>
      </c>
      <c r="R7" s="150" t="s">
        <v>80</v>
      </c>
      <c r="S7" s="150" t="s">
        <v>81</v>
      </c>
      <c r="T7" s="150" t="s">
        <v>82</v>
      </c>
      <c r="U7" s="144" t="s">
        <v>83</v>
      </c>
    </row>
    <row r="8" spans="1:60" x14ac:dyDescent="0.2">
      <c r="A8" s="151" t="s">
        <v>84</v>
      </c>
      <c r="B8" s="152" t="s">
        <v>55</v>
      </c>
      <c r="C8" s="153" t="s">
        <v>117</v>
      </c>
      <c r="D8" s="154"/>
      <c r="E8" s="155"/>
      <c r="F8" s="156"/>
      <c r="G8" s="156">
        <f>SUMIF(AE9:AE14,"&lt;&gt;NOR",G9:G14)</f>
        <v>0</v>
      </c>
      <c r="H8" s="156"/>
      <c r="I8" s="156">
        <f>SUM(I9:I14)</f>
        <v>0</v>
      </c>
      <c r="J8" s="156"/>
      <c r="K8" s="156">
        <f>SUM(K9:K14)</f>
        <v>3120.1800000000003</v>
      </c>
      <c r="L8" s="156"/>
      <c r="M8" s="156">
        <f>SUM(M9:M14)</f>
        <v>0</v>
      </c>
      <c r="N8" s="143"/>
      <c r="O8" s="143">
        <f>SUM(O9:O14)</f>
        <v>0</v>
      </c>
      <c r="P8" s="143"/>
      <c r="Q8" s="143">
        <f>SUM(Q9:Q14)</f>
        <v>0</v>
      </c>
      <c r="R8" s="143"/>
      <c r="S8" s="143"/>
      <c r="T8" s="151"/>
      <c r="U8" s="143">
        <f>SUM(U9:U14)</f>
        <v>6.4899999999999993</v>
      </c>
      <c r="AE8" t="s">
        <v>85</v>
      </c>
    </row>
    <row r="9" spans="1:60" outlineLevel="1" x14ac:dyDescent="0.2">
      <c r="A9" s="169">
        <v>1</v>
      </c>
      <c r="B9" s="170" t="s">
        <v>86</v>
      </c>
      <c r="C9" s="171" t="s">
        <v>87</v>
      </c>
      <c r="D9" s="172" t="s">
        <v>88</v>
      </c>
      <c r="E9" s="173">
        <f>SUM(Q15)</f>
        <v>1.0329999999999999</v>
      </c>
      <c r="F9" s="174">
        <v>0</v>
      </c>
      <c r="G9" s="174">
        <f>E9*F9</f>
        <v>0</v>
      </c>
      <c r="H9" s="174">
        <v>0</v>
      </c>
      <c r="I9" s="174">
        <f t="shared" ref="I9:I14" si="0">ROUND(E9*H9,2)</f>
        <v>0</v>
      </c>
      <c r="J9" s="174">
        <v>261</v>
      </c>
      <c r="K9" s="174">
        <f t="shared" ref="K9:K14" si="1">ROUND(E9*J9,2)</f>
        <v>269.61</v>
      </c>
      <c r="L9" s="174">
        <v>21</v>
      </c>
      <c r="M9" s="174">
        <f t="shared" ref="M9:M14" si="2">G9*(1+L9/100)</f>
        <v>0</v>
      </c>
      <c r="N9" s="175">
        <v>0</v>
      </c>
      <c r="O9" s="175">
        <f t="shared" ref="O9:O14" si="3">ROUND(E9*N9,5)</f>
        <v>0</v>
      </c>
      <c r="P9" s="175">
        <v>0</v>
      </c>
      <c r="Q9" s="175">
        <f t="shared" ref="Q9:Q14" si="4">ROUND(E9*P9,5)</f>
        <v>0</v>
      </c>
      <c r="R9" s="145"/>
      <c r="S9" s="145"/>
      <c r="T9" s="146">
        <v>0.93300000000000005</v>
      </c>
      <c r="U9" s="145">
        <f t="shared" ref="U9:U14" si="5">ROUND(E9*T9,2)</f>
        <v>0.96</v>
      </c>
      <c r="V9" s="140"/>
      <c r="W9" s="140"/>
      <c r="X9" s="140"/>
      <c r="Y9" s="140"/>
      <c r="Z9" s="140"/>
      <c r="AA9" s="140"/>
      <c r="AB9" s="140"/>
      <c r="AC9" s="140"/>
      <c r="AD9" s="140"/>
      <c r="AE9" s="140" t="s">
        <v>89</v>
      </c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</row>
    <row r="10" spans="1:60" outlineLevel="1" x14ac:dyDescent="0.2">
      <c r="A10" s="169">
        <v>2</v>
      </c>
      <c r="B10" s="170" t="s">
        <v>90</v>
      </c>
      <c r="C10" s="171" t="s">
        <v>91</v>
      </c>
      <c r="D10" s="172" t="s">
        <v>88</v>
      </c>
      <c r="E10" s="173">
        <v>6.1980000000000004</v>
      </c>
      <c r="F10" s="174">
        <v>0</v>
      </c>
      <c r="G10" s="174">
        <f>E10*F10</f>
        <v>0</v>
      </c>
      <c r="H10" s="174">
        <v>0</v>
      </c>
      <c r="I10" s="174">
        <f t="shared" si="0"/>
        <v>0</v>
      </c>
      <c r="J10" s="174">
        <v>157.5</v>
      </c>
      <c r="K10" s="174">
        <f t="shared" si="1"/>
        <v>976.19</v>
      </c>
      <c r="L10" s="174">
        <v>21</v>
      </c>
      <c r="M10" s="174">
        <f t="shared" si="2"/>
        <v>0</v>
      </c>
      <c r="N10" s="175">
        <v>0</v>
      </c>
      <c r="O10" s="175">
        <f t="shared" si="3"/>
        <v>0</v>
      </c>
      <c r="P10" s="175">
        <v>0</v>
      </c>
      <c r="Q10" s="175">
        <f t="shared" si="4"/>
        <v>0</v>
      </c>
      <c r="R10" s="145"/>
      <c r="S10" s="145"/>
      <c r="T10" s="146">
        <v>0.65300000000000002</v>
      </c>
      <c r="U10" s="145">
        <f t="shared" si="5"/>
        <v>4.05</v>
      </c>
      <c r="V10" s="140"/>
      <c r="W10" s="140"/>
      <c r="X10" s="140"/>
      <c r="Y10" s="140"/>
      <c r="Z10" s="140"/>
      <c r="AA10" s="140"/>
      <c r="AB10" s="140"/>
      <c r="AC10" s="140"/>
      <c r="AD10" s="140"/>
      <c r="AE10" s="140" t="s">
        <v>89</v>
      </c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</row>
    <row r="11" spans="1:60" outlineLevel="1" x14ac:dyDescent="0.2">
      <c r="A11" s="169">
        <v>3</v>
      </c>
      <c r="B11" s="170" t="s">
        <v>92</v>
      </c>
      <c r="C11" s="171" t="s">
        <v>93</v>
      </c>
      <c r="D11" s="172" t="s">
        <v>88</v>
      </c>
      <c r="E11" s="173">
        <f>SUM(Q15)</f>
        <v>1.0329999999999999</v>
      </c>
      <c r="F11" s="174">
        <v>0</v>
      </c>
      <c r="G11" s="174">
        <f>E11*F11</f>
        <v>0</v>
      </c>
      <c r="H11" s="174">
        <v>0</v>
      </c>
      <c r="I11" s="174">
        <f t="shared" si="0"/>
        <v>0</v>
      </c>
      <c r="J11" s="174">
        <v>227.5</v>
      </c>
      <c r="K11" s="174">
        <f t="shared" si="1"/>
        <v>235.01</v>
      </c>
      <c r="L11" s="174">
        <v>21</v>
      </c>
      <c r="M11" s="174">
        <f t="shared" si="2"/>
        <v>0</v>
      </c>
      <c r="N11" s="175">
        <v>0</v>
      </c>
      <c r="O11" s="175">
        <f t="shared" si="3"/>
        <v>0</v>
      </c>
      <c r="P11" s="175">
        <v>0</v>
      </c>
      <c r="Q11" s="175">
        <f t="shared" si="4"/>
        <v>0</v>
      </c>
      <c r="R11" s="145"/>
      <c r="S11" s="145"/>
      <c r="T11" s="146">
        <v>0.94199999999999995</v>
      </c>
      <c r="U11" s="145">
        <f t="shared" si="5"/>
        <v>0.97</v>
      </c>
      <c r="V11" s="140"/>
      <c r="W11" s="140"/>
      <c r="X11" s="140"/>
      <c r="Y11" s="140"/>
      <c r="Z11" s="140"/>
      <c r="AA11" s="140"/>
      <c r="AB11" s="140"/>
      <c r="AC11" s="140"/>
      <c r="AD11" s="140"/>
      <c r="AE11" s="140" t="s">
        <v>89</v>
      </c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</row>
    <row r="12" spans="1:60" outlineLevel="1" x14ac:dyDescent="0.2">
      <c r="A12" s="169">
        <v>4</v>
      </c>
      <c r="B12" s="170" t="s">
        <v>94</v>
      </c>
      <c r="C12" s="171" t="s">
        <v>95</v>
      </c>
      <c r="D12" s="172" t="s">
        <v>88</v>
      </c>
      <c r="E12" s="173">
        <f>SUM(Q15)</f>
        <v>1.0329999999999999</v>
      </c>
      <c r="F12" s="174">
        <v>0</v>
      </c>
      <c r="G12" s="174">
        <f>E12*F12</f>
        <v>0</v>
      </c>
      <c r="H12" s="174">
        <v>0</v>
      </c>
      <c r="I12" s="174">
        <f t="shared" si="0"/>
        <v>0</v>
      </c>
      <c r="J12" s="174">
        <v>177</v>
      </c>
      <c r="K12" s="174">
        <f t="shared" si="1"/>
        <v>182.84</v>
      </c>
      <c r="L12" s="174">
        <v>21</v>
      </c>
      <c r="M12" s="174">
        <f t="shared" si="2"/>
        <v>0</v>
      </c>
      <c r="N12" s="175">
        <v>0</v>
      </c>
      <c r="O12" s="175">
        <f t="shared" si="3"/>
        <v>0</v>
      </c>
      <c r="P12" s="175">
        <v>0</v>
      </c>
      <c r="Q12" s="175">
        <f t="shared" si="4"/>
        <v>0</v>
      </c>
      <c r="R12" s="145"/>
      <c r="S12" s="145"/>
      <c r="T12" s="146">
        <v>0.49</v>
      </c>
      <c r="U12" s="145">
        <f t="shared" si="5"/>
        <v>0.51</v>
      </c>
      <c r="V12" s="140"/>
      <c r="W12" s="140"/>
      <c r="X12" s="140"/>
      <c r="Y12" s="140"/>
      <c r="Z12" s="140"/>
      <c r="AA12" s="140"/>
      <c r="AB12" s="140"/>
      <c r="AC12" s="140"/>
      <c r="AD12" s="140"/>
      <c r="AE12" s="140" t="s">
        <v>89</v>
      </c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</row>
    <row r="13" spans="1:60" outlineLevel="1" x14ac:dyDescent="0.2">
      <c r="A13" s="169">
        <v>5</v>
      </c>
      <c r="B13" s="170" t="s">
        <v>96</v>
      </c>
      <c r="C13" s="171" t="s">
        <v>97</v>
      </c>
      <c r="D13" s="172" t="s">
        <v>88</v>
      </c>
      <c r="E13" s="173">
        <v>14.462</v>
      </c>
      <c r="F13" s="174">
        <v>0</v>
      </c>
      <c r="G13" s="174">
        <f>E13*F13</f>
        <v>0</v>
      </c>
      <c r="H13" s="174">
        <v>0</v>
      </c>
      <c r="I13" s="174">
        <f t="shared" si="0"/>
        <v>0</v>
      </c>
      <c r="J13" s="174">
        <v>15</v>
      </c>
      <c r="K13" s="174">
        <f t="shared" si="1"/>
        <v>216.93</v>
      </c>
      <c r="L13" s="174">
        <v>21</v>
      </c>
      <c r="M13" s="174">
        <f t="shared" si="2"/>
        <v>0</v>
      </c>
      <c r="N13" s="175">
        <v>0</v>
      </c>
      <c r="O13" s="175">
        <f t="shared" si="3"/>
        <v>0</v>
      </c>
      <c r="P13" s="175">
        <v>0</v>
      </c>
      <c r="Q13" s="175">
        <f t="shared" si="4"/>
        <v>0</v>
      </c>
      <c r="R13" s="145"/>
      <c r="S13" s="145"/>
      <c r="T13" s="146">
        <v>0</v>
      </c>
      <c r="U13" s="145">
        <f t="shared" si="5"/>
        <v>0</v>
      </c>
      <c r="V13" s="140"/>
      <c r="W13" s="140"/>
      <c r="X13" s="140"/>
      <c r="Y13" s="140"/>
      <c r="Z13" s="140"/>
      <c r="AA13" s="140"/>
      <c r="AB13" s="140"/>
      <c r="AC13" s="140"/>
      <c r="AD13" s="140"/>
      <c r="AE13" s="140" t="s">
        <v>89</v>
      </c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</row>
    <row r="14" spans="1:60" outlineLevel="1" x14ac:dyDescent="0.2">
      <c r="A14" s="169">
        <v>6</v>
      </c>
      <c r="B14" s="170" t="s">
        <v>98</v>
      </c>
      <c r="C14" s="171" t="s">
        <v>99</v>
      </c>
      <c r="D14" s="172" t="s">
        <v>88</v>
      </c>
      <c r="E14" s="173">
        <f>SUM(Q15)</f>
        <v>1.0329999999999999</v>
      </c>
      <c r="F14" s="174">
        <v>0</v>
      </c>
      <c r="G14" s="174">
        <f>E14*F14</f>
        <v>0</v>
      </c>
      <c r="H14" s="174">
        <v>0</v>
      </c>
      <c r="I14" s="174">
        <f t="shared" si="0"/>
        <v>0</v>
      </c>
      <c r="J14" s="174">
        <v>1200</v>
      </c>
      <c r="K14" s="174">
        <f t="shared" si="1"/>
        <v>1239.5999999999999</v>
      </c>
      <c r="L14" s="174">
        <v>21</v>
      </c>
      <c r="M14" s="174">
        <f t="shared" si="2"/>
        <v>0</v>
      </c>
      <c r="N14" s="175">
        <v>0</v>
      </c>
      <c r="O14" s="175">
        <f t="shared" si="3"/>
        <v>0</v>
      </c>
      <c r="P14" s="175">
        <v>0</v>
      </c>
      <c r="Q14" s="175">
        <f t="shared" si="4"/>
        <v>0</v>
      </c>
      <c r="R14" s="145"/>
      <c r="S14" s="145"/>
      <c r="T14" s="146">
        <v>0</v>
      </c>
      <c r="U14" s="145">
        <f t="shared" si="5"/>
        <v>0</v>
      </c>
      <c r="V14" s="140"/>
      <c r="W14" s="140"/>
      <c r="X14" s="140"/>
      <c r="Y14" s="140"/>
      <c r="Z14" s="140"/>
      <c r="AA14" s="140"/>
      <c r="AB14" s="140"/>
      <c r="AC14" s="140"/>
      <c r="AD14" s="140"/>
      <c r="AE14" s="140" t="s">
        <v>89</v>
      </c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</row>
    <row r="15" spans="1:60" x14ac:dyDescent="0.2">
      <c r="A15" s="176" t="s">
        <v>84</v>
      </c>
      <c r="B15" s="177" t="s">
        <v>56</v>
      </c>
      <c r="C15" s="178" t="s">
        <v>57</v>
      </c>
      <c r="D15" s="179"/>
      <c r="E15" s="180"/>
      <c r="F15" s="181">
        <v>0</v>
      </c>
      <c r="G15" s="181">
        <f>SUMIF(AE16:AE25,"&lt;&gt;NOR",G16:G25)</f>
        <v>0</v>
      </c>
      <c r="H15" s="181"/>
      <c r="I15" s="181">
        <f>SUM(I16:I25)</f>
        <v>458356.67</v>
      </c>
      <c r="J15" s="181"/>
      <c r="K15" s="181">
        <f>SUM(K16:K25)</f>
        <v>284121.76</v>
      </c>
      <c r="L15" s="181"/>
      <c r="M15" s="181">
        <f>SUM(M16:M25)</f>
        <v>0</v>
      </c>
      <c r="N15" s="182"/>
      <c r="O15" s="182">
        <f>SUM(O16:O25)</f>
        <v>3.26437</v>
      </c>
      <c r="P15" s="182"/>
      <c r="Q15" s="182">
        <f>SUM(Q16:Q25)</f>
        <v>1.0329999999999999</v>
      </c>
      <c r="R15" s="147"/>
      <c r="S15" s="147"/>
      <c r="T15" s="148"/>
      <c r="U15" s="147">
        <f>SUM(U16:U25)</f>
        <v>783.20999999999992</v>
      </c>
      <c r="AE15" t="s">
        <v>85</v>
      </c>
    </row>
    <row r="16" spans="1:60" ht="22.5" outlineLevel="1" x14ac:dyDescent="0.2">
      <c r="A16" s="169">
        <v>7</v>
      </c>
      <c r="B16" s="170" t="s">
        <v>100</v>
      </c>
      <c r="C16" s="171" t="s">
        <v>101</v>
      </c>
      <c r="D16" s="172" t="s">
        <v>102</v>
      </c>
      <c r="E16" s="173">
        <v>1033</v>
      </c>
      <c r="F16" s="174">
        <v>0</v>
      </c>
      <c r="G16" s="174">
        <f>E16*F16</f>
        <v>0</v>
      </c>
      <c r="H16" s="174">
        <v>0</v>
      </c>
      <c r="I16" s="174">
        <f t="shared" ref="I16:I25" si="6">ROUND(E16*H16,2)</f>
        <v>0</v>
      </c>
      <c r="J16" s="174">
        <v>30.4</v>
      </c>
      <c r="K16" s="174">
        <f t="shared" ref="K16:K25" si="7">ROUND(E16*J16,2)</f>
        <v>31403.200000000001</v>
      </c>
      <c r="L16" s="174">
        <v>21</v>
      </c>
      <c r="M16" s="174">
        <f t="shared" ref="M16:M25" si="8">G16*(1+L16/100)</f>
        <v>0</v>
      </c>
      <c r="N16" s="175">
        <v>0</v>
      </c>
      <c r="O16" s="175">
        <f t="shared" ref="O16:O25" si="9">ROUND(E16*N16,5)</f>
        <v>0</v>
      </c>
      <c r="P16" s="175">
        <v>1E-3</v>
      </c>
      <c r="Q16" s="175">
        <f>ROUND(E16*P16,5)</f>
        <v>1.0329999999999999</v>
      </c>
      <c r="R16" s="145"/>
      <c r="S16" s="145"/>
      <c r="T16" s="146">
        <v>0.105</v>
      </c>
      <c r="U16" s="145">
        <f t="shared" ref="U16:U25" si="10">ROUND(E16*T16,2)</f>
        <v>108.47</v>
      </c>
      <c r="V16" s="140"/>
      <c r="W16" s="140"/>
      <c r="X16" s="140"/>
      <c r="Y16" s="140"/>
      <c r="Z16" s="140"/>
      <c r="AA16" s="140"/>
      <c r="AB16" s="140"/>
      <c r="AC16" s="140"/>
      <c r="AD16" s="140"/>
      <c r="AE16" s="140" t="s">
        <v>89</v>
      </c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</row>
    <row r="17" spans="1:60" ht="22.5" outlineLevel="1" x14ac:dyDescent="0.2">
      <c r="A17" s="169">
        <v>8</v>
      </c>
      <c r="B17" s="170" t="s">
        <v>103</v>
      </c>
      <c r="C17" s="171" t="s">
        <v>104</v>
      </c>
      <c r="D17" s="172" t="s">
        <v>105</v>
      </c>
      <c r="E17" s="173">
        <v>1170</v>
      </c>
      <c r="F17" s="174">
        <v>0</v>
      </c>
      <c r="G17" s="174">
        <f>E17*F17</f>
        <v>0</v>
      </c>
      <c r="H17" s="174">
        <v>0</v>
      </c>
      <c r="I17" s="174">
        <f t="shared" si="6"/>
        <v>0</v>
      </c>
      <c r="J17" s="174">
        <v>10.1</v>
      </c>
      <c r="K17" s="174">
        <f t="shared" si="7"/>
        <v>11817</v>
      </c>
      <c r="L17" s="174">
        <v>21</v>
      </c>
      <c r="M17" s="174">
        <f t="shared" si="8"/>
        <v>0</v>
      </c>
      <c r="N17" s="175">
        <v>0</v>
      </c>
      <c r="O17" s="175">
        <f t="shared" si="9"/>
        <v>0</v>
      </c>
      <c r="P17" s="175">
        <v>0</v>
      </c>
      <c r="Q17" s="175">
        <f t="shared" ref="Q17:Q25" si="11">ROUND(E17*P17,5)</f>
        <v>0</v>
      </c>
      <c r="R17" s="145"/>
      <c r="S17" s="145"/>
      <c r="T17" s="146">
        <v>3.5000000000000003E-2</v>
      </c>
      <c r="U17" s="145">
        <f t="shared" si="10"/>
        <v>40.950000000000003</v>
      </c>
      <c r="V17" s="140"/>
      <c r="W17" s="140"/>
      <c r="X17" s="140"/>
      <c r="Y17" s="140"/>
      <c r="Z17" s="140"/>
      <c r="AA17" s="140"/>
      <c r="AB17" s="140"/>
      <c r="AC17" s="140"/>
      <c r="AD17" s="140"/>
      <c r="AE17" s="140" t="s">
        <v>89</v>
      </c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</row>
    <row r="18" spans="1:60" outlineLevel="1" x14ac:dyDescent="0.2">
      <c r="A18" s="169">
        <v>9</v>
      </c>
      <c r="B18" s="170" t="s">
        <v>106</v>
      </c>
      <c r="C18" s="171" t="s">
        <v>107</v>
      </c>
      <c r="D18" s="172" t="s">
        <v>102</v>
      </c>
      <c r="E18" s="173">
        <v>1033</v>
      </c>
      <c r="F18" s="174">
        <v>0</v>
      </c>
      <c r="G18" s="174">
        <f>E18*F18</f>
        <v>0</v>
      </c>
      <c r="H18" s="174">
        <v>0</v>
      </c>
      <c r="I18" s="174">
        <f t="shared" si="6"/>
        <v>0</v>
      </c>
      <c r="J18" s="174">
        <v>17.5</v>
      </c>
      <c r="K18" s="174">
        <f t="shared" si="7"/>
        <v>18077.5</v>
      </c>
      <c r="L18" s="174">
        <v>21</v>
      </c>
      <c r="M18" s="174">
        <f t="shared" si="8"/>
        <v>0</v>
      </c>
      <c r="N18" s="175">
        <v>0</v>
      </c>
      <c r="O18" s="175">
        <f t="shared" si="9"/>
        <v>0</v>
      </c>
      <c r="P18" s="175">
        <v>0</v>
      </c>
      <c r="Q18" s="175">
        <f t="shared" si="11"/>
        <v>0</v>
      </c>
      <c r="R18" s="145"/>
      <c r="S18" s="145"/>
      <c r="T18" s="146">
        <v>4.5999999999999999E-2</v>
      </c>
      <c r="U18" s="145">
        <f t="shared" si="10"/>
        <v>47.52</v>
      </c>
      <c r="V18" s="140"/>
      <c r="W18" s="140"/>
      <c r="X18" s="140"/>
      <c r="Y18" s="140"/>
      <c r="Z18" s="140"/>
      <c r="AA18" s="140"/>
      <c r="AB18" s="140"/>
      <c r="AC18" s="140"/>
      <c r="AD18" s="140"/>
      <c r="AE18" s="140" t="s">
        <v>89</v>
      </c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</row>
    <row r="19" spans="1:60" outlineLevel="1" x14ac:dyDescent="0.2">
      <c r="A19" s="169">
        <v>10</v>
      </c>
      <c r="B19" s="170" t="s">
        <v>108</v>
      </c>
      <c r="C19" s="171" t="s">
        <v>118</v>
      </c>
      <c r="D19" s="172" t="s">
        <v>102</v>
      </c>
      <c r="E19" s="173">
        <v>1033</v>
      </c>
      <c r="F19" s="174">
        <v>0</v>
      </c>
      <c r="G19" s="174">
        <f>E19*F19</f>
        <v>0</v>
      </c>
      <c r="H19" s="174">
        <v>0</v>
      </c>
      <c r="I19" s="174">
        <f t="shared" si="6"/>
        <v>0</v>
      </c>
      <c r="J19" s="174">
        <v>55.9</v>
      </c>
      <c r="K19" s="174">
        <f t="shared" si="7"/>
        <v>57744.7</v>
      </c>
      <c r="L19" s="174">
        <v>21</v>
      </c>
      <c r="M19" s="174">
        <f t="shared" si="8"/>
        <v>0</v>
      </c>
      <c r="N19" s="175">
        <v>0</v>
      </c>
      <c r="O19" s="175">
        <f t="shared" si="9"/>
        <v>0</v>
      </c>
      <c r="P19" s="175">
        <v>0</v>
      </c>
      <c r="Q19" s="175">
        <f t="shared" si="11"/>
        <v>0</v>
      </c>
      <c r="R19" s="145"/>
      <c r="S19" s="145"/>
      <c r="T19" s="146">
        <v>0.14699999999999999</v>
      </c>
      <c r="U19" s="145">
        <f t="shared" si="10"/>
        <v>151.85</v>
      </c>
      <c r="V19" s="140"/>
      <c r="W19" s="140"/>
      <c r="X19" s="140"/>
      <c r="Y19" s="140"/>
      <c r="Z19" s="140"/>
      <c r="AA19" s="140"/>
      <c r="AB19" s="140"/>
      <c r="AC19" s="140"/>
      <c r="AD19" s="140"/>
      <c r="AE19" s="140" t="s">
        <v>89</v>
      </c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</row>
    <row r="20" spans="1:60" ht="22.5" outlineLevel="1" x14ac:dyDescent="0.2">
      <c r="A20" s="169">
        <v>11</v>
      </c>
      <c r="B20" s="170" t="s">
        <v>109</v>
      </c>
      <c r="C20" s="171" t="s">
        <v>122</v>
      </c>
      <c r="D20" s="172" t="s">
        <v>102</v>
      </c>
      <c r="E20" s="173">
        <v>1033</v>
      </c>
      <c r="F20" s="174">
        <v>0</v>
      </c>
      <c r="G20" s="174">
        <f>E20*F20</f>
        <v>0</v>
      </c>
      <c r="H20" s="174">
        <v>65.33</v>
      </c>
      <c r="I20" s="174">
        <f t="shared" si="6"/>
        <v>67485.89</v>
      </c>
      <c r="J20" s="174">
        <v>98.17</v>
      </c>
      <c r="K20" s="174">
        <f t="shared" si="7"/>
        <v>101409.61</v>
      </c>
      <c r="L20" s="174">
        <v>21</v>
      </c>
      <c r="M20" s="174">
        <f t="shared" si="8"/>
        <v>0</v>
      </c>
      <c r="N20" s="175">
        <v>2.5000000000000001E-4</v>
      </c>
      <c r="O20" s="175">
        <f>ROUND(E20*N20,5)</f>
        <v>0.25824999999999998</v>
      </c>
      <c r="P20" s="175">
        <v>0</v>
      </c>
      <c r="Q20" s="175">
        <f t="shared" si="11"/>
        <v>0</v>
      </c>
      <c r="R20" s="145"/>
      <c r="S20" s="145"/>
      <c r="T20" s="146">
        <v>0.25840000000000002</v>
      </c>
      <c r="U20" s="145">
        <f t="shared" si="10"/>
        <v>266.93</v>
      </c>
      <c r="V20" s="140"/>
      <c r="W20" s="140"/>
      <c r="X20" s="140"/>
      <c r="Y20" s="140"/>
      <c r="Z20" s="140"/>
      <c r="AA20" s="140"/>
      <c r="AB20" s="140"/>
      <c r="AC20" s="140"/>
      <c r="AD20" s="140"/>
      <c r="AE20" s="140" t="s">
        <v>89</v>
      </c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</row>
    <row r="21" spans="1:60" ht="22.5" outlineLevel="1" x14ac:dyDescent="0.2">
      <c r="A21" s="169">
        <v>12</v>
      </c>
      <c r="B21" s="170" t="s">
        <v>110</v>
      </c>
      <c r="C21" s="171" t="s">
        <v>127</v>
      </c>
      <c r="D21" s="172" t="s">
        <v>105</v>
      </c>
      <c r="E21" s="173">
        <v>1194</v>
      </c>
      <c r="F21" s="174">
        <v>0</v>
      </c>
      <c r="G21" s="174">
        <f>E21*F21</f>
        <v>0</v>
      </c>
      <c r="H21" s="174">
        <v>28.87</v>
      </c>
      <c r="I21" s="174">
        <f t="shared" si="6"/>
        <v>34470.78</v>
      </c>
      <c r="J21" s="174">
        <v>52.129999999999995</v>
      </c>
      <c r="K21" s="174">
        <f t="shared" si="7"/>
        <v>62243.22</v>
      </c>
      <c r="L21" s="174">
        <v>21</v>
      </c>
      <c r="M21" s="174">
        <f t="shared" si="8"/>
        <v>0</v>
      </c>
      <c r="N21" s="175">
        <v>8.0000000000000007E-5</v>
      </c>
      <c r="O21" s="175">
        <f>ROUND(E21*N21,5)</f>
        <v>9.5519999999999994E-2</v>
      </c>
      <c r="P21" s="175">
        <v>0</v>
      </c>
      <c r="Q21" s="175">
        <f t="shared" si="11"/>
        <v>0</v>
      </c>
      <c r="R21" s="145"/>
      <c r="S21" s="145"/>
      <c r="T21" s="146">
        <v>0.13719999999999999</v>
      </c>
      <c r="U21" s="145">
        <f t="shared" si="10"/>
        <v>163.82</v>
      </c>
      <c r="V21" s="168"/>
      <c r="W21" s="140"/>
      <c r="X21" s="140"/>
      <c r="Y21" s="140"/>
      <c r="Z21" s="140"/>
      <c r="AA21" s="140"/>
      <c r="AB21" s="140"/>
      <c r="AC21" s="140"/>
      <c r="AD21" s="140"/>
      <c r="AE21" s="140" t="s">
        <v>89</v>
      </c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</row>
    <row r="22" spans="1:60" ht="22.5" outlineLevel="1" x14ac:dyDescent="0.2">
      <c r="A22" s="169">
        <v>13</v>
      </c>
      <c r="B22" s="170" t="s">
        <v>111</v>
      </c>
      <c r="C22" s="171" t="s">
        <v>123</v>
      </c>
      <c r="D22" s="172" t="s">
        <v>102</v>
      </c>
      <c r="E22" s="173">
        <v>1188</v>
      </c>
      <c r="F22" s="174">
        <v>0</v>
      </c>
      <c r="G22" s="174">
        <f>E22*F22</f>
        <v>0</v>
      </c>
      <c r="H22" s="174">
        <v>300</v>
      </c>
      <c r="I22" s="174">
        <f t="shared" si="6"/>
        <v>356400</v>
      </c>
      <c r="J22" s="174">
        <v>0</v>
      </c>
      <c r="K22" s="174">
        <f t="shared" si="7"/>
        <v>0</v>
      </c>
      <c r="L22" s="174">
        <v>21</v>
      </c>
      <c r="M22" s="174">
        <f t="shared" si="8"/>
        <v>0</v>
      </c>
      <c r="N22" s="175">
        <v>2.4499999999999999E-3</v>
      </c>
      <c r="O22" s="175">
        <f>ROUND(E22*N22,5)</f>
        <v>2.9106000000000001</v>
      </c>
      <c r="P22" s="175">
        <v>0</v>
      </c>
      <c r="Q22" s="175">
        <f t="shared" si="11"/>
        <v>0</v>
      </c>
      <c r="R22" s="145"/>
      <c r="S22" s="145"/>
      <c r="T22" s="146">
        <v>0</v>
      </c>
      <c r="U22" s="145">
        <f t="shared" si="10"/>
        <v>0</v>
      </c>
      <c r="V22" s="140"/>
      <c r="W22" s="140"/>
      <c r="X22" s="140"/>
      <c r="Y22" s="140"/>
      <c r="Z22" s="140"/>
      <c r="AA22" s="140"/>
      <c r="AB22" s="140"/>
      <c r="AC22" s="140"/>
      <c r="AD22" s="140"/>
      <c r="AE22" s="140" t="s">
        <v>112</v>
      </c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</row>
    <row r="23" spans="1:60" ht="33.75" outlineLevel="1" x14ac:dyDescent="0.2">
      <c r="A23" s="169">
        <v>14</v>
      </c>
      <c r="B23" s="170" t="s">
        <v>125</v>
      </c>
      <c r="C23" s="171" t="s">
        <v>124</v>
      </c>
      <c r="D23" s="172" t="s">
        <v>105</v>
      </c>
      <c r="E23" s="173">
        <v>18</v>
      </c>
      <c r="F23" s="174">
        <v>0</v>
      </c>
      <c r="G23" s="174">
        <f>SUM(E23*F23)</f>
        <v>0</v>
      </c>
      <c r="H23" s="174"/>
      <c r="I23" s="174"/>
      <c r="J23" s="174"/>
      <c r="K23" s="174"/>
      <c r="L23" s="174"/>
      <c r="M23" s="174"/>
      <c r="N23" s="175"/>
      <c r="O23" s="175"/>
      <c r="P23" s="175"/>
      <c r="Q23" s="175"/>
      <c r="R23" s="145"/>
      <c r="S23" s="145"/>
      <c r="T23" s="146"/>
      <c r="U23" s="145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</row>
    <row r="24" spans="1:60" outlineLevel="1" x14ac:dyDescent="0.2">
      <c r="A24" s="169">
        <v>15</v>
      </c>
      <c r="B24" s="183">
        <v>568</v>
      </c>
      <c r="C24" s="171" t="s">
        <v>119</v>
      </c>
      <c r="D24" s="172" t="s">
        <v>105</v>
      </c>
      <c r="E24" s="173">
        <v>36</v>
      </c>
      <c r="F24" s="174">
        <v>0</v>
      </c>
      <c r="G24" s="174">
        <f>E24*F24</f>
        <v>0</v>
      </c>
      <c r="H24" s="174"/>
      <c r="I24" s="174"/>
      <c r="J24" s="174"/>
      <c r="K24" s="174"/>
      <c r="L24" s="174"/>
      <c r="M24" s="174"/>
      <c r="N24" s="175"/>
      <c r="O24" s="175"/>
      <c r="P24" s="175"/>
      <c r="Q24" s="175"/>
      <c r="R24" s="145"/>
      <c r="S24" s="145"/>
      <c r="T24" s="146"/>
      <c r="U24" s="145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</row>
    <row r="25" spans="1:60" outlineLevel="1" x14ac:dyDescent="0.2">
      <c r="A25" s="184">
        <v>16</v>
      </c>
      <c r="B25" s="185" t="s">
        <v>113</v>
      </c>
      <c r="C25" s="186" t="s">
        <v>114</v>
      </c>
      <c r="D25" s="187" t="s">
        <v>88</v>
      </c>
      <c r="E25" s="188">
        <v>3.26437</v>
      </c>
      <c r="F25" s="189">
        <v>0</v>
      </c>
      <c r="G25" s="189">
        <f>E25*F25</f>
        <v>0</v>
      </c>
      <c r="H25" s="189">
        <v>0</v>
      </c>
      <c r="I25" s="189">
        <f t="shared" si="6"/>
        <v>0</v>
      </c>
      <c r="J25" s="189">
        <v>437</v>
      </c>
      <c r="K25" s="189">
        <f t="shared" si="7"/>
        <v>1426.53</v>
      </c>
      <c r="L25" s="189">
        <v>21</v>
      </c>
      <c r="M25" s="189">
        <f t="shared" si="8"/>
        <v>0</v>
      </c>
      <c r="N25" s="190">
        <v>0</v>
      </c>
      <c r="O25" s="190">
        <f t="shared" si="9"/>
        <v>0</v>
      </c>
      <c r="P25" s="190">
        <v>0</v>
      </c>
      <c r="Q25" s="190">
        <f t="shared" si="11"/>
        <v>0</v>
      </c>
      <c r="R25" s="157"/>
      <c r="S25" s="157"/>
      <c r="T25" s="158">
        <v>1.125</v>
      </c>
      <c r="U25" s="157">
        <f t="shared" si="10"/>
        <v>3.67</v>
      </c>
      <c r="V25" s="140"/>
      <c r="W25" s="140"/>
      <c r="X25" s="140"/>
      <c r="Y25" s="140"/>
      <c r="Z25" s="140"/>
      <c r="AA25" s="140"/>
      <c r="AB25" s="140"/>
      <c r="AC25" s="140"/>
      <c r="AD25" s="140"/>
      <c r="AE25" s="140" t="s">
        <v>89</v>
      </c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</row>
    <row r="26" spans="1:60" x14ac:dyDescent="0.2">
      <c r="A26" s="6"/>
      <c r="B26" s="7" t="s">
        <v>115</v>
      </c>
      <c r="C26" s="159" t="s">
        <v>115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AC26">
        <v>15</v>
      </c>
      <c r="AD26">
        <v>21</v>
      </c>
    </row>
    <row r="27" spans="1:60" x14ac:dyDescent="0.2">
      <c r="C27" s="160"/>
      <c r="D27" s="166"/>
      <c r="AE27" t="s">
        <v>116</v>
      </c>
    </row>
    <row r="28" spans="1:60" x14ac:dyDescent="0.2">
      <c r="B28" s="163"/>
      <c r="C28" s="167"/>
      <c r="D28" s="166"/>
    </row>
    <row r="29" spans="1:60" x14ac:dyDescent="0.2">
      <c r="B29" s="163"/>
      <c r="C29" s="165"/>
      <c r="D29" s="166"/>
    </row>
    <row r="30" spans="1:60" x14ac:dyDescent="0.2">
      <c r="B30" s="163"/>
      <c r="C30" s="191"/>
      <c r="D30" s="192"/>
      <c r="E30" s="5"/>
    </row>
    <row r="31" spans="1:60" x14ac:dyDescent="0.2">
      <c r="B31" s="163"/>
      <c r="C31" s="164"/>
      <c r="D31" s="193"/>
      <c r="E31" s="5"/>
    </row>
    <row r="32" spans="1:60" x14ac:dyDescent="0.2">
      <c r="B32" s="163"/>
      <c r="C32" s="164"/>
      <c r="D32" s="193"/>
      <c r="E32" s="5"/>
    </row>
    <row r="33" spans="2:7" x14ac:dyDescent="0.2">
      <c r="B33" s="163"/>
      <c r="C33" s="164"/>
      <c r="D33" s="193"/>
      <c r="E33" s="5"/>
    </row>
    <row r="34" spans="2:7" x14ac:dyDescent="0.2">
      <c r="B34" s="163"/>
      <c r="C34" s="164"/>
      <c r="D34" s="193"/>
      <c r="E34" s="5"/>
    </row>
    <row r="35" spans="2:7" x14ac:dyDescent="0.2">
      <c r="B35" s="163"/>
      <c r="C35" s="164"/>
      <c r="D35" s="193"/>
      <c r="E35" s="5"/>
      <c r="G35" s="162"/>
    </row>
    <row r="36" spans="2:7" x14ac:dyDescent="0.2">
      <c r="B36" s="163"/>
      <c r="C36" s="164"/>
      <c r="D36" s="193"/>
      <c r="E36" s="5"/>
      <c r="G36" s="162"/>
    </row>
    <row r="37" spans="2:7" x14ac:dyDescent="0.2">
      <c r="C37" s="164"/>
      <c r="D37" s="193"/>
      <c r="E37" s="5"/>
      <c r="F37" s="5"/>
      <c r="G37" s="162"/>
    </row>
    <row r="38" spans="2:7" x14ac:dyDescent="0.2">
      <c r="C38" s="164"/>
      <c r="D38" s="193"/>
      <c r="E38" s="5"/>
      <c r="G38" s="162"/>
    </row>
    <row r="39" spans="2:7" x14ac:dyDescent="0.2">
      <c r="C39" s="164"/>
      <c r="D39" s="193"/>
      <c r="E39" s="5"/>
      <c r="G39" s="140"/>
    </row>
    <row r="40" spans="2:7" x14ac:dyDescent="0.2">
      <c r="C40" s="194"/>
      <c r="D40" s="195"/>
      <c r="E40" s="5"/>
      <c r="G40" s="140"/>
    </row>
    <row r="41" spans="2:7" x14ac:dyDescent="0.2">
      <c r="C41" s="163"/>
      <c r="D41" s="5"/>
      <c r="E41" s="5"/>
      <c r="G41" s="140"/>
    </row>
    <row r="42" spans="2:7" x14ac:dyDescent="0.2">
      <c r="C42" s="164"/>
      <c r="D42" s="193"/>
      <c r="E42" s="5"/>
      <c r="G42" s="140"/>
    </row>
    <row r="43" spans="2:7" x14ac:dyDescent="0.2">
      <c r="C43" s="191"/>
      <c r="D43" s="192"/>
      <c r="E43" s="5"/>
      <c r="G43" s="140"/>
    </row>
    <row r="44" spans="2:7" x14ac:dyDescent="0.2">
      <c r="C44" s="164"/>
      <c r="D44" s="193"/>
      <c r="E44" s="5"/>
      <c r="G44" s="140"/>
    </row>
    <row r="45" spans="2:7" x14ac:dyDescent="0.2">
      <c r="C45" s="164"/>
      <c r="D45" s="193"/>
      <c r="E45" s="5"/>
      <c r="G45" s="140"/>
    </row>
    <row r="46" spans="2:7" x14ac:dyDescent="0.2">
      <c r="C46" s="164"/>
      <c r="D46" s="193"/>
      <c r="E46" s="5"/>
      <c r="G46" s="140"/>
    </row>
    <row r="47" spans="2:7" x14ac:dyDescent="0.2">
      <c r="C47" s="164"/>
      <c r="D47" s="193"/>
      <c r="E47" s="5"/>
      <c r="G47" s="140"/>
    </row>
    <row r="48" spans="2:7" x14ac:dyDescent="0.2">
      <c r="C48" s="164"/>
      <c r="D48" s="193"/>
      <c r="E48" s="5"/>
      <c r="G48" s="140"/>
    </row>
    <row r="49" spans="3:7" x14ac:dyDescent="0.2">
      <c r="C49" s="164"/>
      <c r="D49" s="193"/>
      <c r="E49" s="5"/>
      <c r="G49" s="140"/>
    </row>
    <row r="50" spans="3:7" x14ac:dyDescent="0.2">
      <c r="C50" s="164"/>
      <c r="D50" s="193"/>
      <c r="E50" s="5"/>
      <c r="G50" s="140"/>
    </row>
    <row r="51" spans="3:7" x14ac:dyDescent="0.2">
      <c r="C51" s="164"/>
      <c r="D51" s="193"/>
      <c r="E51" s="5"/>
      <c r="G51" s="140"/>
    </row>
    <row r="52" spans="3:7" x14ac:dyDescent="0.2">
      <c r="C52" s="194"/>
      <c r="D52" s="195"/>
      <c r="E52" s="5"/>
      <c r="G52" s="140"/>
    </row>
    <row r="53" spans="3:7" x14ac:dyDescent="0.2">
      <c r="C53" s="164"/>
      <c r="D53" s="196"/>
      <c r="E53" s="5"/>
      <c r="G53" s="140"/>
    </row>
    <row r="54" spans="3:7" x14ac:dyDescent="0.2">
      <c r="C54" s="164"/>
      <c r="D54" s="196"/>
      <c r="E54" s="5"/>
      <c r="G54" s="140"/>
    </row>
    <row r="55" spans="3:7" x14ac:dyDescent="0.2">
      <c r="C55" s="191"/>
      <c r="D55" s="192"/>
      <c r="E55" s="5"/>
      <c r="G55" s="140"/>
    </row>
    <row r="56" spans="3:7" x14ac:dyDescent="0.2">
      <c r="C56" s="164"/>
      <c r="D56" s="193"/>
      <c r="E56" s="5"/>
    </row>
    <row r="57" spans="3:7" x14ac:dyDescent="0.2">
      <c r="C57" s="164"/>
      <c r="D57" s="193"/>
      <c r="E57" s="5"/>
    </row>
    <row r="58" spans="3:7" x14ac:dyDescent="0.2">
      <c r="C58" s="164"/>
      <c r="D58" s="193"/>
      <c r="E58" s="5"/>
    </row>
    <row r="59" spans="3:7" x14ac:dyDescent="0.2">
      <c r="C59" s="164"/>
      <c r="D59" s="193"/>
      <c r="E59" s="5"/>
    </row>
    <row r="60" spans="3:7" x14ac:dyDescent="0.2">
      <c r="C60" s="164"/>
      <c r="D60" s="193"/>
      <c r="E60" s="5"/>
    </row>
    <row r="61" spans="3:7" x14ac:dyDescent="0.2">
      <c r="C61" s="164"/>
      <c r="D61" s="193"/>
      <c r="E61" s="5"/>
    </row>
    <row r="62" spans="3:7" x14ac:dyDescent="0.2">
      <c r="C62" s="164"/>
      <c r="D62" s="193"/>
      <c r="E62" s="5"/>
    </row>
    <row r="63" spans="3:7" x14ac:dyDescent="0.2">
      <c r="C63" s="164"/>
      <c r="D63" s="193"/>
      <c r="E63" s="5"/>
    </row>
    <row r="64" spans="3:7" x14ac:dyDescent="0.2">
      <c r="C64" s="164"/>
      <c r="D64" s="193"/>
      <c r="E64" s="5"/>
    </row>
    <row r="65" spans="3:5" x14ac:dyDescent="0.2">
      <c r="C65" s="164"/>
      <c r="D65" s="193"/>
      <c r="E65" s="5"/>
    </row>
    <row r="66" spans="3:5" x14ac:dyDescent="0.2">
      <c r="C66" s="164"/>
      <c r="D66" s="193"/>
      <c r="E66" s="5"/>
    </row>
    <row r="67" spans="3:5" x14ac:dyDescent="0.2">
      <c r="C67" s="194"/>
      <c r="D67" s="195"/>
      <c r="E67" s="5"/>
    </row>
    <row r="68" spans="3:5" x14ac:dyDescent="0.2">
      <c r="C68" s="163"/>
      <c r="D68" s="5"/>
      <c r="E68" s="5"/>
    </row>
    <row r="69" spans="3:5" x14ac:dyDescent="0.2">
      <c r="C69" s="163"/>
      <c r="D69" s="5"/>
      <c r="E69" s="5"/>
    </row>
    <row r="70" spans="3:5" ht="18.75" customHeight="1" x14ac:dyDescent="0.25">
      <c r="C70" s="197"/>
      <c r="D70" s="198"/>
      <c r="E70" s="198"/>
    </row>
  </sheetData>
  <mergeCells count="5">
    <mergeCell ref="A1:G1"/>
    <mergeCell ref="C2:G2"/>
    <mergeCell ref="C3:G3"/>
    <mergeCell ref="C4:G4"/>
    <mergeCell ref="C5:G5"/>
  </mergeCells>
  <pageMargins left="0.59055118110236204" right="0.39370078740157499" top="0.78740157499999996" bottom="0.78740157499999996" header="0.3" footer="0.3"/>
  <pageSetup paperSize="9" orientation="landscape" r:id="rId1"/>
  <ignoredErrors>
    <ignoredError sqref="O15 Q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40</vt:i4>
      </vt:variant>
    </vt:vector>
  </HeadingPairs>
  <TitlesOfParts>
    <vt:vector size="44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Stavba!Objednatel</vt:lpstr>
      <vt:lpstr>Stavba!Objekt</vt:lpstr>
      <vt:lpstr>' Pol'!Oblast_tisku</vt:lpstr>
      <vt:lpstr>Stavba!Oblast_tisku</vt:lpstr>
      <vt:lpstr>Stavba!odic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Fröhlich Jaroslav</dc:creator>
  <cp:lastModifiedBy>Chlanda Oldřich</cp:lastModifiedBy>
  <cp:lastPrinted>2021-04-30T08:09:20Z</cp:lastPrinted>
  <dcterms:created xsi:type="dcterms:W3CDTF">2009-04-08T07:15:50Z</dcterms:created>
  <dcterms:modified xsi:type="dcterms:W3CDTF">2021-05-05T13:56:31Z</dcterms:modified>
</cp:coreProperties>
</file>