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Users\zykaja1\Documents\ab koleje\1. etapa - realizace\VŘ stavby\VŘ stavby_data soutěž_22012020\Příloha č. 2 - Položkový soupis prací\2E - Podlahy PVC vchodu B a 2podl.G_INV\"/>
    </mc:Choice>
  </mc:AlternateContent>
  <bookViews>
    <workbookView xWindow="360" yWindow="270" windowWidth="18735" windowHeight="12210" firstSheet="1" activeTab="3"/>
  </bookViews>
  <sheets>
    <sheet name="Pokyny pro vyplnění" sheetId="11" state="hidden" r:id="rId1"/>
    <sheet name="Stavba" sheetId="1" r:id="rId2"/>
    <sheet name="VzorPolozky" sheetId="10" state="hidden" r:id="rId3"/>
    <sheet name=" Pol" sheetId="12" r:id="rId4"/>
  </sheets>
  <externalReferences>
    <externalReference r:id="rId5"/>
  </externalReferences>
  <definedNames>
    <definedName name="CelkemDPHVypocet" localSheetId="1">Stavba!$H$34</definedName>
    <definedName name="CenaCelkem">Stavba!$G$23</definedName>
    <definedName name="CenaCelkemBezDPH">Stavba!$G$22</definedName>
    <definedName name="CenaCelkemVypocet" localSheetId="1">Stavba!$I$34</definedName>
    <definedName name="cisloobjektu">Stavba!$C$3</definedName>
    <definedName name="CisloRozpoctu">'[1]Krycí list'!$C$2</definedName>
    <definedName name="CisloStavby" localSheetId="1">Stavba!$C$2</definedName>
    <definedName name="cislostavby">'[1]Krycí list'!$A$7</definedName>
    <definedName name="CisloStavebnihoRozpoctu">Stavba!$D$4</definedName>
    <definedName name="dadresa">Stavba!$D$12:$G$12</definedName>
    <definedName name="DIČ" localSheetId="1">Stavba!$I$12</definedName>
    <definedName name="dmisto">Stavba!$D$13:$G$13</definedName>
    <definedName name="DPHSni">Stavba!#REF!</definedName>
    <definedName name="DPHZakl">Stavba!$G$20</definedName>
    <definedName name="dpsc" localSheetId="1">Stavba!$C$13</definedName>
    <definedName name="IČO" localSheetId="1">Stavba!$I$11</definedName>
    <definedName name="Mena">Stavba!$J$23</definedName>
    <definedName name="MistoStavby">Stavba!$D$4</definedName>
    <definedName name="nazevobjektu">Stavba!$D$3</definedName>
    <definedName name="NazevRozpoctu">'[1]Krycí list'!$D$2</definedName>
    <definedName name="NazevStavby" localSheetId="1">Stavba!$D$2</definedName>
    <definedName name="nazevstavby">'[1]Krycí list'!$C$7</definedName>
    <definedName name="NazevStavebnihoRozpoctu">Stavba!$E$4</definedName>
    <definedName name="oadresa">Stavba!$D$6</definedName>
    <definedName name="Objednatel" localSheetId="1">Stavba!$D$5</definedName>
    <definedName name="Objekt" localSheetId="1">Stavba!$B$32</definedName>
    <definedName name="_xlnm.Print_Area" localSheetId="3">' Pol'!$A$1:$U$30</definedName>
    <definedName name="_xlnm.Print_Area" localSheetId="1">Stavba!$A$1:$J$43</definedName>
    <definedName name="odic" localSheetId="1">Stavba!$I$6</definedName>
    <definedName name="oico" localSheetId="1">Stavba!$I$5</definedName>
    <definedName name="omisto" localSheetId="1">Stavba!$D$7</definedName>
    <definedName name="onazev" localSheetId="1">Stavba!$D$6</definedName>
    <definedName name="opsc" localSheetId="1">Stavba!$C$7</definedName>
    <definedName name="padresa">Stavba!$D$9</definedName>
    <definedName name="pdic">Stavba!$I$9</definedName>
    <definedName name="pico">Stavba!$I$8</definedName>
    <definedName name="pmisto">Stavba!$D$10</definedName>
    <definedName name="PocetMJ">#REF!</definedName>
    <definedName name="PoptavkaID">Stavba!$A$1</definedName>
    <definedName name="pPSC">Stavba!$C$10</definedName>
    <definedName name="Projektant">Stavba!$D$8</definedName>
    <definedName name="SazbaDPH1" localSheetId="1">Stavba!#REF!</definedName>
    <definedName name="SazbaDPH1">'[1]Krycí list'!$C$30</definedName>
    <definedName name="SazbaDPH2" localSheetId="1">Stavba!$E$19</definedName>
    <definedName name="SazbaDPH2">'[1]Krycí list'!$C$32</definedName>
    <definedName name="SloupecCC">#REF!</definedName>
    <definedName name="SloupecCisloPol">#REF!</definedName>
    <definedName name="SloupecJC">#REF!</definedName>
    <definedName name="SloupecMJ">#REF!</definedName>
    <definedName name="SloupecMnozstvi">#REF!</definedName>
    <definedName name="SloupecNazPol">#REF!</definedName>
    <definedName name="SloupecPC">#REF!</definedName>
    <definedName name="Vypracoval">Stavba!$D$14</definedName>
    <definedName name="Z_B7E7C763_C459_487D_8ABA_5CFDDFBD5A84_.wvu.Cols" localSheetId="1" hidden="1">Stavba!$A:$A</definedName>
    <definedName name="Z_B7E7C763_C459_487D_8ABA_5CFDDFBD5A84_.wvu.PrintArea" localSheetId="1" hidden="1">Stavba!$B$1:$J$30</definedName>
    <definedName name="ZakladDPHSni">Stavba!#REF!</definedName>
    <definedName name="ZakladDPHSniVypocet" localSheetId="1">Stavba!$F$34</definedName>
    <definedName name="ZakladDPHZakl">Stavba!$G$19</definedName>
    <definedName name="ZakladDPHZaklVypocet" localSheetId="1">Stavba!$G$34</definedName>
    <definedName name="Zaokrouhleni">Stavba!$G$21</definedName>
    <definedName name="Zhotovitel">Stavba!$D$11:$G$11</definedName>
  </definedNames>
  <calcPr calcId="152511"/>
  <customWorkbookViews>
    <customWorkbookView name="Radim" guid="{B7E7C763-C459-487D-8ABA-5CFDDFBD5A84}" maximized="1" xWindow="-8" yWindow="-8" windowWidth="1296" windowHeight="1040" activeSheetId="1"/>
  </customWorkbookViews>
</workbook>
</file>

<file path=xl/calcChain.xml><?xml version="1.0" encoding="utf-8"?>
<calcChain xmlns="http://schemas.openxmlformats.org/spreadsheetml/2006/main">
  <c r="E93" i="12" l="1"/>
  <c r="E96" i="12" s="1"/>
  <c r="E78" i="12"/>
  <c r="E81" i="12" s="1"/>
  <c r="E66" i="12"/>
  <c r="E69" i="12" s="1"/>
  <c r="E50" i="12"/>
  <c r="E53" i="12" s="1"/>
  <c r="E38" i="12"/>
  <c r="E41" i="12" s="1"/>
  <c r="E43" i="12" l="1"/>
  <c r="E71" i="12"/>
  <c r="E98" i="12"/>
  <c r="E55" i="12"/>
  <c r="E83" i="12"/>
  <c r="E14" i="12"/>
  <c r="E11" i="12"/>
  <c r="E100" i="12" l="1"/>
  <c r="E57" i="12"/>
  <c r="G27" i="12"/>
  <c r="E17" i="12"/>
  <c r="E22" i="12" l="1"/>
  <c r="E23" i="12"/>
  <c r="E21" i="12"/>
  <c r="G26" i="12"/>
  <c r="G20" i="12" l="1"/>
  <c r="G21" i="12"/>
  <c r="G22" i="12"/>
  <c r="G23" i="12"/>
  <c r="G24" i="12"/>
  <c r="G25" i="12"/>
  <c r="G28" i="12"/>
  <c r="G17" i="12"/>
  <c r="G11" i="12"/>
  <c r="G12" i="12"/>
  <c r="G13" i="12"/>
  <c r="G14" i="12"/>
  <c r="G15" i="12"/>
  <c r="G10" i="12"/>
  <c r="G9" i="12" l="1"/>
  <c r="I42" i="1" s="1"/>
  <c r="G16" i="12"/>
  <c r="I41" i="1" s="1"/>
  <c r="I10" i="12"/>
  <c r="K10" i="12"/>
  <c r="M10" i="12"/>
  <c r="O10" i="12"/>
  <c r="Q10" i="12"/>
  <c r="U10" i="12"/>
  <c r="I11" i="12"/>
  <c r="K11" i="12"/>
  <c r="M11" i="12"/>
  <c r="O11" i="12"/>
  <c r="Q11" i="12"/>
  <c r="U11" i="12"/>
  <c r="I12" i="12"/>
  <c r="K12" i="12"/>
  <c r="M12" i="12"/>
  <c r="O12" i="12"/>
  <c r="Q12" i="12"/>
  <c r="U12" i="12"/>
  <c r="I13" i="12"/>
  <c r="K13" i="12"/>
  <c r="M13" i="12"/>
  <c r="O13" i="12"/>
  <c r="Q13" i="12"/>
  <c r="U13" i="12"/>
  <c r="I14" i="12"/>
  <c r="K14" i="12"/>
  <c r="M14" i="12"/>
  <c r="O14" i="12"/>
  <c r="Q14" i="12"/>
  <c r="U14" i="12"/>
  <c r="I15" i="12"/>
  <c r="K15" i="12"/>
  <c r="M15" i="12"/>
  <c r="O15" i="12"/>
  <c r="Q15" i="12"/>
  <c r="U15" i="12"/>
  <c r="I17" i="12"/>
  <c r="K17" i="12"/>
  <c r="M17" i="12"/>
  <c r="O17" i="12"/>
  <c r="Q17" i="12"/>
  <c r="U17" i="12"/>
  <c r="I20" i="12"/>
  <c r="K20" i="12"/>
  <c r="M20" i="12"/>
  <c r="O20" i="12"/>
  <c r="Q20" i="12"/>
  <c r="U20" i="12"/>
  <c r="I21" i="12"/>
  <c r="K21" i="12"/>
  <c r="M21" i="12"/>
  <c r="O21" i="12"/>
  <c r="Q21" i="12"/>
  <c r="U21" i="12"/>
  <c r="I22" i="12"/>
  <c r="K22" i="12"/>
  <c r="M22" i="12"/>
  <c r="O22" i="12"/>
  <c r="Q22" i="12"/>
  <c r="U22" i="12"/>
  <c r="I23" i="12"/>
  <c r="K23" i="12"/>
  <c r="M23" i="12"/>
  <c r="O23" i="12"/>
  <c r="Q23" i="12"/>
  <c r="U23" i="12"/>
  <c r="I24" i="12"/>
  <c r="K24" i="12"/>
  <c r="M24" i="12"/>
  <c r="O24" i="12"/>
  <c r="Q24" i="12"/>
  <c r="U24" i="12"/>
  <c r="I25" i="12"/>
  <c r="K25" i="12"/>
  <c r="M25" i="12"/>
  <c r="O25" i="12"/>
  <c r="Q25" i="12"/>
  <c r="U25" i="12"/>
  <c r="I28" i="12"/>
  <c r="K28" i="12"/>
  <c r="M28" i="12"/>
  <c r="O28" i="12"/>
  <c r="Q28" i="12"/>
  <c r="U28" i="12"/>
  <c r="F34" i="1"/>
  <c r="G34" i="1"/>
  <c r="H34" i="1"/>
  <c r="I34" i="1"/>
  <c r="J33" i="1" s="1"/>
  <c r="J34" i="1" s="1"/>
  <c r="J22" i="1"/>
  <c r="J20" i="1"/>
  <c r="G32" i="1"/>
  <c r="F32" i="1"/>
  <c r="J19" i="1"/>
  <c r="J21" i="1"/>
  <c r="E20" i="1"/>
  <c r="I43" i="1" l="1"/>
  <c r="I16" i="1" s="1"/>
  <c r="I17" i="1" s="1"/>
  <c r="G19" i="1" s="1"/>
  <c r="G20" i="1" s="1"/>
  <c r="G23" i="1" s="1"/>
  <c r="Q9" i="12"/>
  <c r="O16" i="12"/>
  <c r="M16" i="12"/>
  <c r="K16" i="12"/>
  <c r="M9" i="12"/>
  <c r="I16" i="12"/>
  <c r="K9" i="12"/>
  <c r="Q16" i="12"/>
  <c r="U9" i="12"/>
  <c r="O9" i="12"/>
  <c r="U16" i="12"/>
  <c r="I9" i="12"/>
</calcChain>
</file>

<file path=xl/comments1.xml><?xml version="1.0" encoding="utf-8"?>
<comments xmlns="http://schemas.openxmlformats.org/spreadsheetml/2006/main">
  <authors>
    <author>Radim Štěpánek</author>
  </authors>
  <commentList>
    <comment ref="D11" authorId="0" shapeId="0">
      <text>
        <r>
          <rPr>
            <sz val="9"/>
            <color indexed="81"/>
            <rFont val="Tahoma"/>
            <family val="2"/>
            <charset val="238"/>
          </rPr>
          <t>Název</t>
        </r>
      </text>
    </comment>
    <comment ref="I11" authorId="0" shapeId="0">
      <text>
        <r>
          <rPr>
            <sz val="9"/>
            <color indexed="81"/>
            <rFont val="Tahoma"/>
            <family val="2"/>
            <charset val="238"/>
          </rPr>
          <t>IČO</t>
        </r>
      </text>
    </comment>
    <comment ref="D12" authorId="0" shapeId="0">
      <text>
        <r>
          <rPr>
            <sz val="9"/>
            <color indexed="81"/>
            <rFont val="Tahoma"/>
            <family val="2"/>
            <charset val="238"/>
          </rPr>
          <t>Ulice</t>
        </r>
      </text>
    </comment>
    <comment ref="I12" authorId="0" shapeId="0">
      <text>
        <r>
          <rPr>
            <sz val="9"/>
            <color indexed="81"/>
            <rFont val="Tahoma"/>
            <family val="2"/>
            <charset val="238"/>
          </rPr>
          <t>DIČ</t>
        </r>
      </text>
    </comment>
    <comment ref="C13" authorId="0" shapeId="0">
      <text>
        <r>
          <rPr>
            <sz val="9"/>
            <color indexed="81"/>
            <rFont val="Tahoma"/>
            <family val="2"/>
            <charset val="238"/>
          </rPr>
          <t>PSČ</t>
        </r>
      </text>
    </comment>
    <comment ref="D13" authorId="0" shapeId="0">
      <text>
        <r>
          <rPr>
            <sz val="9"/>
            <color indexed="81"/>
            <rFont val="Tahoma"/>
            <family val="2"/>
            <charset val="238"/>
          </rPr>
          <t>Ulice</t>
        </r>
      </text>
    </comment>
  </commentList>
</comments>
</file>

<file path=xl/sharedStrings.xml><?xml version="1.0" encoding="utf-8"?>
<sst xmlns="http://schemas.openxmlformats.org/spreadsheetml/2006/main" count="188" uniqueCount="133">
  <si>
    <t>%</t>
  </si>
  <si>
    <t>Cena celkem</t>
  </si>
  <si>
    <t>Za zhotovitele</t>
  </si>
  <si>
    <t>Za objednatele</t>
  </si>
  <si>
    <t>Zaokrouhlení</t>
  </si>
  <si>
    <t>Název</t>
  </si>
  <si>
    <t xml:space="preserve">Položkový rozpočet </t>
  </si>
  <si>
    <t>O:</t>
  </si>
  <si>
    <t>R:</t>
  </si>
  <si>
    <t>dne</t>
  </si>
  <si>
    <t>v</t>
  </si>
  <si>
    <t>Základ pro základní DPH</t>
  </si>
  <si>
    <t xml:space="preserve">Základní DPH </t>
  </si>
  <si>
    <t>Rekapitulace dílčích částí</t>
  </si>
  <si>
    <t>Číslo</t>
  </si>
  <si>
    <t>DPH celkem</t>
  </si>
  <si>
    <t>Projektant:</t>
  </si>
  <si>
    <t>Vypracoval:</t>
  </si>
  <si>
    <t>Cena celkem bez DPH</t>
  </si>
  <si>
    <t>PSV</t>
  </si>
  <si>
    <t>Celkem</t>
  </si>
  <si>
    <t>Dodávka</t>
  </si>
  <si>
    <t>Montáž</t>
  </si>
  <si>
    <t>Rozpis ceny</t>
  </si>
  <si>
    <t>Rekapitulace daní</t>
  </si>
  <si>
    <t>IČ:</t>
  </si>
  <si>
    <t>DIČ:</t>
  </si>
  <si>
    <t>Cena celkem s DPH</t>
  </si>
  <si>
    <t>#RTSROZP#</t>
  </si>
  <si>
    <t>#CASTI&gt;&gt;</t>
  </si>
  <si>
    <t>Pokyny pro vyplnění</t>
  </si>
  <si>
    <t>Ve všech listech tohoto souboru můžete měnit pouze buňky s modrým pozadím. Jedná se o tyto údaje : 
- údaje o firmě
- jednotkové ceny položek zadané na maximálně dvě desetinná místa</t>
  </si>
  <si>
    <t>Zakázka:</t>
  </si>
  <si>
    <t>Z:</t>
  </si>
  <si>
    <t>Rozpočet:</t>
  </si>
  <si>
    <t>Misto</t>
  </si>
  <si>
    <t>Univerzita Hradec Králové</t>
  </si>
  <si>
    <t>Rokitanského 62</t>
  </si>
  <si>
    <t>Hradec Králové III</t>
  </si>
  <si>
    <t>50003</t>
  </si>
  <si>
    <t>62690094</t>
  </si>
  <si>
    <t>Celkem za stavbu</t>
  </si>
  <si>
    <t>CZK</t>
  </si>
  <si>
    <t>Rekapitulace dílů</t>
  </si>
  <si>
    <t>Typ dílu</t>
  </si>
  <si>
    <t>97</t>
  </si>
  <si>
    <t>776</t>
  </si>
  <si>
    <t>Podlahy povlakové</t>
  </si>
  <si>
    <t>S:</t>
  </si>
  <si>
    <t>#TypZaznamu#</t>
  </si>
  <si>
    <t>STA</t>
  </si>
  <si>
    <t>OBJ</t>
  </si>
  <si>
    <t>ROZ</t>
  </si>
  <si>
    <t>C:</t>
  </si>
  <si>
    <t>CAS_STR</t>
  </si>
  <si>
    <t>P.č.</t>
  </si>
  <si>
    <t>Číslo položky</t>
  </si>
  <si>
    <t>Název položky</t>
  </si>
  <si>
    <t>MJ</t>
  </si>
  <si>
    <t>množství</t>
  </si>
  <si>
    <t>cena / MJ</t>
  </si>
  <si>
    <t>Dodávka celk.</t>
  </si>
  <si>
    <t>Montáž celk.</t>
  </si>
  <si>
    <t>DPH</t>
  </si>
  <si>
    <t>cena s DPH</t>
  </si>
  <si>
    <t>hmotnost / MJ</t>
  </si>
  <si>
    <t>hmotnost celk.(t)</t>
  </si>
  <si>
    <t>dem. hmotnost / MJ</t>
  </si>
  <si>
    <t>dem. hmotnost celk.(t)</t>
  </si>
  <si>
    <t>Ceník</t>
  </si>
  <si>
    <t>Cen. soustava</t>
  </si>
  <si>
    <t>Nhod / MJ</t>
  </si>
  <si>
    <t>Nhod celk.</t>
  </si>
  <si>
    <t>Díl:</t>
  </si>
  <si>
    <t>DIL</t>
  </si>
  <si>
    <t>979011111R00</t>
  </si>
  <si>
    <t>Svislá doprava suti a vybour. hmot za 2.NP a 1.PP</t>
  </si>
  <si>
    <t>t</t>
  </si>
  <si>
    <t>POL1_0</t>
  </si>
  <si>
    <t>979011121R00</t>
  </si>
  <si>
    <t>Příplatek za každé další podlaží</t>
  </si>
  <si>
    <t>979082111R00</t>
  </si>
  <si>
    <t>Vnitrostaveništní doprava suti do 10 m</t>
  </si>
  <si>
    <t>979081111R00</t>
  </si>
  <si>
    <t>Odvoz suti a vybour. hmot na skládku do 1 km</t>
  </si>
  <si>
    <t>979081121R00</t>
  </si>
  <si>
    <t>Příplatek k odvozu za každý další 1 km</t>
  </si>
  <si>
    <t>979990181R00</t>
  </si>
  <si>
    <t>Poplatek za skládku suti - PVC podlahová krytina</t>
  </si>
  <si>
    <t>776511810RTT</t>
  </si>
  <si>
    <t>Odstranění PVC a koberců lepených bez podložky, z ploch nad 20 m2 včetně přebroušení</t>
  </si>
  <si>
    <t>m2</t>
  </si>
  <si>
    <t>776401800RT1</t>
  </si>
  <si>
    <t>Demontáž soklíků nebo lišt, pryžových nebo z PVC, odstranění a uložení na hromady</t>
  </si>
  <si>
    <t>m</t>
  </si>
  <si>
    <t>776101121R00</t>
  </si>
  <si>
    <t>Provedení penetrace podkladu</t>
  </si>
  <si>
    <t>776101115R00</t>
  </si>
  <si>
    <t>776521100R00</t>
  </si>
  <si>
    <t>776421100RU1</t>
  </si>
  <si>
    <t>28412245R</t>
  </si>
  <si>
    <t>POL3_0</t>
  </si>
  <si>
    <t>998776104R00</t>
  </si>
  <si>
    <t>Přesun hmot pro podlahy povlakové, výšky do 36 m</t>
  </si>
  <si>
    <t>END</t>
  </si>
  <si>
    <t>Odvoz sutě a skládkovné</t>
  </si>
  <si>
    <t>Vyrovnání podkladů samonivelační hmotou do 10mm</t>
  </si>
  <si>
    <t>Přechodová lišta do dveří</t>
  </si>
  <si>
    <t xml:space="preserve">Lepení povlak.podlah z pásů PVC na lepidlo, včetně spojení pásů svarem </t>
  </si>
  <si>
    <t>výkaz výměr</t>
  </si>
  <si>
    <t>Lepení podlahových soklíků z PVC a vinylu, včetně dodávky a montáže soklíku PVC</t>
  </si>
  <si>
    <t>766695213R</t>
  </si>
  <si>
    <t>Dodávka a montáž prahů dubových dveří  vstupních bytových š. 10-12cm, tl. 2cm; vč. demontáže stávajcích do sutě</t>
  </si>
  <si>
    <t xml:space="preserve">vchod B: </t>
  </si>
  <si>
    <t>vchod G - 1. a 2. podlaží</t>
  </si>
  <si>
    <t>Palachova 1130 a 1135, 500 12 Hradec Králové</t>
  </si>
  <si>
    <t>vchod B - plochy podlah</t>
  </si>
  <si>
    <t>byt 01 a 03</t>
  </si>
  <si>
    <t>byt 02</t>
  </si>
  <si>
    <t>vchod G - plochy podlah</t>
  </si>
  <si>
    <t>byt 01</t>
  </si>
  <si>
    <t>byt 03</t>
  </si>
  <si>
    <t>vchod B (8 podlaží) - celkem</t>
  </si>
  <si>
    <t>vchod G (2 podlaží) - celkem</t>
  </si>
  <si>
    <t>Podlahovina PVC  - těžká zátěž, nášlap alespoň 0,6mm; dekor dřevo; prořez 15%</t>
  </si>
  <si>
    <t>rezerva výpočtu 2%</t>
  </si>
  <si>
    <t>Poznámka: součástí jednotkových cen položek prací jsou i ostatní náklady zhotovitele.</t>
  </si>
  <si>
    <t>zhotovitel:</t>
  </si>
  <si>
    <t>objednatel:</t>
  </si>
  <si>
    <t xml:space="preserve">Soupis prací je věcně provázán s technickým popisem prací a podkladovou technickou dokumentací v příloze 3 ZD, záložce "3C" </t>
  </si>
  <si>
    <t>Položkový rozpočet (část 2E)</t>
  </si>
  <si>
    <t xml:space="preserve">podlahy PVC vchodu B a 2 podlaží G </t>
  </si>
  <si>
    <t>podlahy PVC vchodu B a 2 podlaží G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</si>
</sst>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,##0.00000"/>
  </numFmts>
  <fonts count="21" x14ac:knownFonts="1">
    <font>
      <sz val="10"/>
      <name val="Arial CE"/>
      <charset val="238"/>
    </font>
    <font>
      <sz val="10"/>
      <name val="Arial CE"/>
      <family val="2"/>
      <charset val="238"/>
    </font>
    <font>
      <b/>
      <sz val="14"/>
      <name val="Arial CE"/>
      <family val="2"/>
      <charset val="238"/>
    </font>
    <font>
      <sz val="9"/>
      <name val="Arial CE"/>
      <family val="2"/>
      <charset val="238"/>
    </font>
    <font>
      <b/>
      <sz val="12"/>
      <name val="Arial CE"/>
      <family val="2"/>
      <charset val="238"/>
    </font>
    <font>
      <b/>
      <sz val="10"/>
      <name val="Arial CE"/>
      <family val="2"/>
      <charset val="238"/>
    </font>
    <font>
      <b/>
      <sz val="12"/>
      <name val="Arial CE"/>
      <charset val="238"/>
    </font>
    <font>
      <sz val="9"/>
      <name val="Arial CE"/>
      <charset val="238"/>
    </font>
    <font>
      <b/>
      <sz val="10"/>
      <name val="Arial CE"/>
      <charset val="238"/>
    </font>
    <font>
      <sz val="12"/>
      <name val="Arial CE"/>
      <charset val="238"/>
    </font>
    <font>
      <sz val="7"/>
      <name val="Arial CE"/>
      <charset val="238"/>
    </font>
    <font>
      <b/>
      <sz val="11"/>
      <name val="Arial CE"/>
      <charset val="238"/>
    </font>
    <font>
      <b/>
      <sz val="13"/>
      <name val="Arial CE"/>
      <charset val="238"/>
    </font>
    <font>
      <sz val="11"/>
      <name val="Arial CE"/>
      <charset val="238"/>
    </font>
    <font>
      <sz val="9"/>
      <color indexed="81"/>
      <name val="Tahoma"/>
      <family val="2"/>
      <charset val="238"/>
    </font>
    <font>
      <b/>
      <sz val="9"/>
      <name val="Arial CE"/>
      <charset val="238"/>
    </font>
    <font>
      <sz val="8"/>
      <name val="Arial CE"/>
      <charset val="238"/>
    </font>
    <font>
      <sz val="8"/>
      <color rgb="FF0070C0"/>
      <name val="Arial CE"/>
      <charset val="238"/>
    </font>
    <font>
      <b/>
      <sz val="8"/>
      <name val="Arial CE"/>
      <charset val="238"/>
    </font>
    <font>
      <u/>
      <sz val="8"/>
      <name val="Arial CE"/>
      <charset val="238"/>
    </font>
    <font>
      <b/>
      <u/>
      <sz val="8"/>
      <name val="Arial CE"/>
      <charset val="238"/>
    </font>
  </fonts>
  <fills count="8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rgb="FFC0C0C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</fills>
  <borders count="52">
    <border>
      <left/>
      <right/>
      <top/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auto="1"/>
      </left>
      <right/>
      <top style="thin">
        <color indexed="64"/>
      </top>
      <bottom/>
      <diagonal/>
    </border>
    <border>
      <left style="thin">
        <color auto="1"/>
      </left>
      <right style="thin">
        <color auto="1"/>
      </right>
      <top style="thin">
        <color indexed="64"/>
      </top>
      <bottom/>
      <diagonal/>
    </border>
    <border>
      <left style="thin">
        <color auto="1"/>
      </left>
      <right style="thin">
        <color auto="1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/>
      <bottom style="thin">
        <color indexed="64"/>
      </bottom>
      <diagonal/>
    </border>
    <border>
      <left style="thin">
        <color auto="1"/>
      </left>
      <right/>
      <top style="thin">
        <color indexed="64"/>
      </top>
      <bottom style="thin">
        <color indexed="64"/>
      </bottom>
      <diagonal/>
    </border>
    <border>
      <left/>
      <right style="thin">
        <color auto="1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indexed="64"/>
      </bottom>
      <diagonal/>
    </border>
    <border>
      <left/>
      <right/>
      <top style="thin">
        <color auto="1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 style="thin">
        <color indexed="64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indexed="64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auto="1"/>
      </top>
      <bottom style="thin">
        <color indexed="64"/>
      </bottom>
      <diagonal/>
    </border>
    <border>
      <left style="thin">
        <color auto="1"/>
      </left>
      <right style="thin">
        <color indexed="64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indexed="64"/>
      </left>
      <right/>
      <top style="thin">
        <color auto="1"/>
      </top>
      <bottom style="thin">
        <color indexed="64"/>
      </bottom>
      <diagonal/>
    </border>
    <border>
      <left/>
      <right style="thin">
        <color indexed="64"/>
      </right>
      <top style="thin">
        <color auto="1"/>
      </top>
      <bottom style="thin">
        <color indexed="64"/>
      </bottom>
      <diagonal/>
    </border>
  </borders>
  <cellStyleXfs count="2">
    <xf numFmtId="0" fontId="0" fillId="0" borderId="0"/>
    <xf numFmtId="0" fontId="1" fillId="0" borderId="0"/>
  </cellStyleXfs>
  <cellXfs count="262">
    <xf numFmtId="0" fontId="0" fillId="0" borderId="0" xfId="0"/>
    <xf numFmtId="0" fontId="0" fillId="0" borderId="0" xfId="0" applyAlignment="1"/>
    <xf numFmtId="14" fontId="3" fillId="0" borderId="0" xfId="0" applyNumberFormat="1" applyFont="1" applyAlignment="1">
      <alignment horizontal="left"/>
    </xf>
    <xf numFmtId="0" fontId="2" fillId="0" borderId="0" xfId="0" applyFont="1" applyAlignment="1">
      <alignment horizontal="center"/>
    </xf>
    <xf numFmtId="0" fontId="0" fillId="0" borderId="1" xfId="0" applyBorder="1"/>
    <xf numFmtId="0" fontId="0" fillId="0" borderId="0" xfId="0" applyBorder="1"/>
    <xf numFmtId="0" fontId="0" fillId="0" borderId="0" xfId="0" applyAlignment="1">
      <alignment vertical="top"/>
    </xf>
    <xf numFmtId="49" fontId="0" fillId="0" borderId="0" xfId="0" applyNumberFormat="1" applyAlignment="1">
      <alignment vertical="top"/>
    </xf>
    <xf numFmtId="49" fontId="0" fillId="0" borderId="0" xfId="0" applyNumberFormat="1" applyAlignment="1">
      <alignment vertical="top" wrapText="1"/>
    </xf>
    <xf numFmtId="0" fontId="0" fillId="0" borderId="0" xfId="0" applyAlignment="1">
      <alignment horizontal="center" vertical="top"/>
    </xf>
    <xf numFmtId="0" fontId="0" fillId="0" borderId="0" xfId="0" applyAlignment="1">
      <alignment vertical="top" wrapText="1"/>
    </xf>
    <xf numFmtId="0" fontId="0" fillId="0" borderId="2" xfId="0" applyBorder="1" applyAlignment="1"/>
    <xf numFmtId="0" fontId="0" fillId="0" borderId="2" xfId="0" applyBorder="1" applyAlignment="1">
      <alignment horizontal="right"/>
    </xf>
    <xf numFmtId="0" fontId="0" fillId="0" borderId="0" xfId="0" applyBorder="1" applyAlignment="1">
      <alignment horizontal="center"/>
    </xf>
    <xf numFmtId="0" fontId="0" fillId="0" borderId="3" xfId="0" applyBorder="1"/>
    <xf numFmtId="0" fontId="0" fillId="0" borderId="4" xfId="0" applyBorder="1"/>
    <xf numFmtId="0" fontId="0" fillId="0" borderId="4" xfId="0" applyBorder="1" applyAlignment="1"/>
    <xf numFmtId="0" fontId="0" fillId="0" borderId="5" xfId="0" applyBorder="1" applyAlignment="1">
      <alignment horizontal="right"/>
    </xf>
    <xf numFmtId="0" fontId="0" fillId="0" borderId="6" xfId="0" applyBorder="1"/>
    <xf numFmtId="0" fontId="0" fillId="0" borderId="0" xfId="0" applyBorder="1" applyAlignment="1">
      <alignment horizontal="center" vertical="center"/>
    </xf>
    <xf numFmtId="0" fontId="0" fillId="0" borderId="0" xfId="0" applyBorder="1" applyAlignment="1">
      <alignment horizontal="left" vertical="center"/>
    </xf>
    <xf numFmtId="4" fontId="0" fillId="0" borderId="0" xfId="0" applyNumberFormat="1" applyBorder="1" applyAlignment="1">
      <alignment horizontal="left" vertical="center"/>
    </xf>
    <xf numFmtId="0" fontId="0" fillId="0" borderId="6" xfId="0" applyBorder="1" applyAlignment="1">
      <alignment horizontal="left" vertical="center"/>
    </xf>
    <xf numFmtId="1" fontId="0" fillId="0" borderId="0" xfId="0" applyNumberFormat="1" applyBorder="1" applyAlignment="1">
      <alignment horizontal="left" vertical="center"/>
    </xf>
    <xf numFmtId="0" fontId="0" fillId="0" borderId="1" xfId="0" applyBorder="1" applyAlignment="1">
      <alignment horizontal="right"/>
    </xf>
    <xf numFmtId="0" fontId="8" fillId="0" borderId="6" xfId="0" applyFont="1" applyBorder="1"/>
    <xf numFmtId="0" fontId="8" fillId="0" borderId="0" xfId="0" applyFont="1" applyBorder="1" applyAlignment="1">
      <alignment vertical="center"/>
    </xf>
    <xf numFmtId="0" fontId="8" fillId="0" borderId="6" xfId="0" applyFont="1" applyBorder="1" applyAlignment="1">
      <alignment horizontal="right" vertical="center"/>
    </xf>
    <xf numFmtId="0" fontId="0" fillId="0" borderId="0" xfId="0" applyFont="1" applyBorder="1" applyAlignment="1">
      <alignment horizontal="right" vertical="center"/>
    </xf>
    <xf numFmtId="0" fontId="0" fillId="0" borderId="6" xfId="0" applyFont="1" applyBorder="1" applyAlignment="1">
      <alignment horizontal="right" vertical="center"/>
    </xf>
    <xf numFmtId="0" fontId="8" fillId="0" borderId="1" xfId="0" applyFont="1" applyBorder="1"/>
    <xf numFmtId="0" fontId="8" fillId="0" borderId="0" xfId="0" applyFont="1" applyBorder="1"/>
    <xf numFmtId="0" fontId="8" fillId="0" borderId="6" xfId="0" applyFont="1" applyBorder="1" applyAlignment="1"/>
    <xf numFmtId="0" fontId="8" fillId="0" borderId="0" xfId="0" applyFont="1" applyBorder="1" applyAlignment="1">
      <alignment horizontal="left" vertical="center"/>
    </xf>
    <xf numFmtId="0" fontId="8" fillId="0" borderId="6" xfId="0" applyFont="1" applyBorder="1" applyAlignment="1">
      <alignment vertical="center"/>
    </xf>
    <xf numFmtId="0" fontId="8" fillId="0" borderId="0" xfId="0" applyFont="1" applyFill="1" applyBorder="1" applyAlignment="1">
      <alignment horizontal="left" vertical="center"/>
    </xf>
    <xf numFmtId="0" fontId="0" fillId="0" borderId="6" xfId="0" applyFont="1" applyBorder="1" applyAlignment="1">
      <alignment vertical="center"/>
    </xf>
    <xf numFmtId="0" fontId="8" fillId="0" borderId="0" xfId="0" applyFont="1"/>
    <xf numFmtId="0" fontId="8" fillId="0" borderId="2" xfId="0" applyFont="1" applyBorder="1" applyAlignment="1">
      <alignment horizontal="right"/>
    </xf>
    <xf numFmtId="0" fontId="8" fillId="0" borderId="6" xfId="0" applyFont="1" applyBorder="1" applyAlignment="1">
      <alignment vertical="top"/>
    </xf>
    <xf numFmtId="14" fontId="8" fillId="0" borderId="6" xfId="0" applyNumberFormat="1" applyFont="1" applyBorder="1" applyAlignment="1">
      <alignment horizontal="center" vertical="top"/>
    </xf>
    <xf numFmtId="0" fontId="8" fillId="0" borderId="1" xfId="0" applyFont="1" applyBorder="1" applyAlignment="1">
      <alignment horizontal="left" vertical="center" indent="1"/>
    </xf>
    <xf numFmtId="0" fontId="8" fillId="0" borderId="9" xfId="0" applyFont="1" applyBorder="1" applyAlignment="1">
      <alignment horizontal="left" vertical="center" indent="1"/>
    </xf>
    <xf numFmtId="1" fontId="8" fillId="0" borderId="10" xfId="0" applyNumberFormat="1" applyFont="1" applyBorder="1" applyAlignment="1">
      <alignment horizontal="right" vertical="center"/>
    </xf>
    <xf numFmtId="0" fontId="0" fillId="0" borderId="6" xfId="0" applyBorder="1" applyAlignment="1">
      <alignment horizontal="left" vertical="center" indent="1"/>
    </xf>
    <xf numFmtId="0" fontId="0" fillId="0" borderId="0" xfId="0" applyBorder="1" applyAlignment="1"/>
    <xf numFmtId="0" fontId="8" fillId="0" borderId="6" xfId="0" applyFont="1" applyFill="1" applyBorder="1" applyAlignment="1">
      <alignment horizontal="left" vertical="center"/>
    </xf>
    <xf numFmtId="0" fontId="0" fillId="0" borderId="1" xfId="0" applyFont="1" applyBorder="1" applyAlignment="1">
      <alignment horizontal="left" vertical="center" indent="1"/>
    </xf>
    <xf numFmtId="0" fontId="0" fillId="0" borderId="1" xfId="0" applyBorder="1" applyAlignment="1">
      <alignment horizontal="left" vertical="center" indent="1"/>
    </xf>
    <xf numFmtId="0" fontId="0" fillId="0" borderId="9" xfId="0" applyBorder="1" applyAlignment="1">
      <alignment horizontal="left" vertical="center" indent="1"/>
    </xf>
    <xf numFmtId="0" fontId="8" fillId="0" borderId="12" xfId="0" applyFont="1" applyBorder="1" applyAlignment="1">
      <alignment vertical="center"/>
    </xf>
    <xf numFmtId="0" fontId="0" fillId="0" borderId="8" xfId="0" applyBorder="1" applyAlignment="1"/>
    <xf numFmtId="0" fontId="0" fillId="0" borderId="9" xfId="0" applyBorder="1" applyAlignment="1">
      <alignment horizontal="left" indent="1"/>
    </xf>
    <xf numFmtId="0" fontId="0" fillId="0" borderId="6" xfId="0" applyBorder="1" applyAlignment="1"/>
    <xf numFmtId="0" fontId="0" fillId="0" borderId="6" xfId="0" applyBorder="1" applyAlignment="1">
      <alignment horizontal="right"/>
    </xf>
    <xf numFmtId="0" fontId="0" fillId="0" borderId="6" xfId="0" applyBorder="1" applyAlignment="1">
      <alignment vertical="center"/>
    </xf>
    <xf numFmtId="49" fontId="0" fillId="0" borderId="8" xfId="0" applyNumberFormat="1" applyFont="1" applyBorder="1" applyAlignment="1">
      <alignment horizontal="left" vertical="center"/>
    </xf>
    <xf numFmtId="0" fontId="0" fillId="0" borderId="14" xfId="0" applyBorder="1" applyAlignment="1">
      <alignment horizontal="left" vertical="center" indent="1"/>
    </xf>
    <xf numFmtId="0" fontId="0" fillId="0" borderId="12" xfId="0" applyBorder="1" applyAlignment="1">
      <alignment horizontal="left" vertical="center"/>
    </xf>
    <xf numFmtId="0" fontId="0" fillId="0" borderId="12" xfId="0" applyBorder="1"/>
    <xf numFmtId="1" fontId="8" fillId="0" borderId="15" xfId="0" applyNumberFormat="1" applyFont="1" applyBorder="1" applyAlignment="1">
      <alignment horizontal="right" vertical="center"/>
    </xf>
    <xf numFmtId="0" fontId="0" fillId="0" borderId="12" xfId="0" applyBorder="1" applyAlignment="1">
      <alignment horizontal="left" vertical="center" indent="1"/>
    </xf>
    <xf numFmtId="49" fontId="0" fillId="0" borderId="16" xfId="0" applyNumberFormat="1" applyFont="1" applyBorder="1" applyAlignment="1">
      <alignment horizontal="left" vertical="center"/>
    </xf>
    <xf numFmtId="49" fontId="0" fillId="0" borderId="2" xfId="0" applyNumberFormat="1" applyFont="1" applyBorder="1" applyAlignment="1">
      <alignment horizontal="left" vertical="center"/>
    </xf>
    <xf numFmtId="1" fontId="8" fillId="0" borderId="12" xfId="0" applyNumberFormat="1" applyFont="1" applyBorder="1" applyAlignment="1">
      <alignment horizontal="right" vertical="center"/>
    </xf>
    <xf numFmtId="0" fontId="0" fillId="0" borderId="14" xfId="0" applyBorder="1" applyAlignment="1">
      <alignment horizontal="left" indent="1"/>
    </xf>
    <xf numFmtId="0" fontId="0" fillId="0" borderId="17" xfId="0" applyFont="1" applyBorder="1" applyAlignment="1">
      <alignment horizontal="left" vertical="top" indent="1"/>
    </xf>
    <xf numFmtId="0" fontId="0" fillId="0" borderId="18" xfId="0" applyBorder="1" applyAlignment="1">
      <alignment vertical="top"/>
    </xf>
    <xf numFmtId="0" fontId="8" fillId="0" borderId="18" xfId="0" applyFont="1" applyFill="1" applyBorder="1" applyAlignment="1">
      <alignment horizontal="left" vertical="top"/>
    </xf>
    <xf numFmtId="0" fontId="8" fillId="0" borderId="18" xfId="0" applyFont="1" applyBorder="1" applyAlignment="1">
      <alignment vertical="center"/>
    </xf>
    <xf numFmtId="0" fontId="0" fillId="0" borderId="18" xfId="0" applyFont="1" applyBorder="1" applyAlignment="1">
      <alignment horizontal="right" vertical="center"/>
    </xf>
    <xf numFmtId="0" fontId="0" fillId="0" borderId="19" xfId="0" applyBorder="1" applyAlignment="1"/>
    <xf numFmtId="0" fontId="0" fillId="0" borderId="6" xfId="0" applyBorder="1" applyAlignment="1">
      <alignment horizontal="left"/>
    </xf>
    <xf numFmtId="0" fontId="0" fillId="0" borderId="20" xfId="0" applyBorder="1"/>
    <xf numFmtId="0" fontId="8" fillId="0" borderId="14" xfId="0" applyFont="1" applyBorder="1" applyAlignment="1">
      <alignment horizontal="left" vertical="center" indent="1"/>
    </xf>
    <xf numFmtId="0" fontId="8" fillId="0" borderId="12" xfId="0" applyFont="1" applyBorder="1" applyAlignment="1">
      <alignment horizontal="left" vertical="center"/>
    </xf>
    <xf numFmtId="0" fontId="8" fillId="0" borderId="12" xfId="0" applyFont="1" applyBorder="1"/>
    <xf numFmtId="0" fontId="4" fillId="0" borderId="0" xfId="0" applyFont="1" applyAlignment="1">
      <alignment horizontal="left"/>
    </xf>
    <xf numFmtId="49" fontId="0" fillId="0" borderId="12" xfId="0" applyNumberFormat="1" applyBorder="1" applyAlignment="1">
      <alignment vertical="center"/>
    </xf>
    <xf numFmtId="0" fontId="0" fillId="0" borderId="21" xfId="0" applyBorder="1" applyAlignment="1">
      <alignment vertical="center"/>
    </xf>
    <xf numFmtId="49" fontId="8" fillId="0" borderId="6" xfId="0" applyNumberFormat="1" applyFont="1" applyBorder="1" applyAlignment="1">
      <alignment horizontal="left" vertical="center"/>
    </xf>
    <xf numFmtId="0" fontId="9" fillId="3" borderId="1" xfId="0" applyFont="1" applyFill="1" applyBorder="1" applyAlignment="1">
      <alignment horizontal="left" vertical="center" indent="1"/>
    </xf>
    <xf numFmtId="49" fontId="6" fillId="3" borderId="0" xfId="0" applyNumberFormat="1" applyFont="1" applyFill="1" applyBorder="1" applyAlignment="1">
      <alignment horizontal="left" vertical="center"/>
    </xf>
    <xf numFmtId="0" fontId="0" fillId="3" borderId="1" xfId="0" applyFont="1" applyFill="1" applyBorder="1" applyAlignment="1">
      <alignment horizontal="left" vertical="center" indent="1"/>
    </xf>
    <xf numFmtId="0" fontId="8" fillId="3" borderId="0" xfId="0" applyFont="1" applyFill="1" applyBorder="1" applyAlignment="1">
      <alignment horizontal="left" vertical="center"/>
    </xf>
    <xf numFmtId="0" fontId="0" fillId="3" borderId="9" xfId="0" applyFont="1" applyFill="1" applyBorder="1" applyAlignment="1">
      <alignment horizontal="left" vertical="center" indent="1"/>
    </xf>
    <xf numFmtId="0" fontId="0" fillId="3" borderId="6" xfId="0" applyFont="1" applyFill="1" applyBorder="1"/>
    <xf numFmtId="49" fontId="8" fillId="3" borderId="6" xfId="0" applyNumberFormat="1" applyFont="1" applyFill="1" applyBorder="1" applyAlignment="1">
      <alignment horizontal="left" vertical="center"/>
    </xf>
    <xf numFmtId="0" fontId="8" fillId="3" borderId="6" xfId="0" applyFont="1" applyFill="1" applyBorder="1"/>
    <xf numFmtId="0" fontId="8" fillId="3" borderId="6" xfId="0" applyFont="1" applyFill="1" applyBorder="1" applyAlignment="1"/>
    <xf numFmtId="0" fontId="8" fillId="3" borderId="8" xfId="0" applyFont="1" applyFill="1" applyBorder="1" applyAlignment="1"/>
    <xf numFmtId="49" fontId="8" fillId="0" borderId="0" xfId="0" applyNumberFormat="1" applyFont="1" applyBorder="1" applyAlignment="1">
      <alignment horizontal="left" vertical="center"/>
    </xf>
    <xf numFmtId="49" fontId="8" fillId="0" borderId="6" xfId="0" applyNumberFormat="1" applyFont="1" applyBorder="1" applyAlignment="1">
      <alignment horizontal="right" vertical="center"/>
    </xf>
    <xf numFmtId="49" fontId="0" fillId="0" borderId="0" xfId="0" applyNumberFormat="1"/>
    <xf numFmtId="4" fontId="0" fillId="0" borderId="0" xfId="0" applyNumberFormat="1"/>
    <xf numFmtId="4" fontId="0" fillId="0" borderId="0" xfId="0" applyNumberFormat="1" applyAlignment="1"/>
    <xf numFmtId="3" fontId="0" fillId="0" borderId="26" xfId="0" applyNumberFormat="1" applyBorder="1"/>
    <xf numFmtId="3" fontId="0" fillId="4" borderId="30" xfId="0" applyNumberFormat="1" applyFill="1" applyBorder="1" applyAlignment="1"/>
    <xf numFmtId="3" fontId="7" fillId="3" borderId="27" xfId="0" applyNumberFormat="1" applyFont="1" applyFill="1" applyBorder="1" applyAlignment="1">
      <alignment vertical="center"/>
    </xf>
    <xf numFmtId="3" fontId="7" fillId="3" borderId="18" xfId="0" applyNumberFormat="1" applyFont="1" applyFill="1" applyBorder="1" applyAlignment="1">
      <alignment vertical="center"/>
    </xf>
    <xf numFmtId="3" fontId="7" fillId="3" borderId="18" xfId="0" applyNumberFormat="1" applyFont="1" applyFill="1" applyBorder="1" applyAlignment="1">
      <alignment vertical="center" wrapText="1"/>
    </xf>
    <xf numFmtId="3" fontId="7" fillId="3" borderId="28" xfId="0" applyNumberFormat="1" applyFont="1" applyFill="1" applyBorder="1" applyAlignment="1">
      <alignment horizontal="center" vertical="center" wrapText="1"/>
    </xf>
    <xf numFmtId="3" fontId="0" fillId="0" borderId="31" xfId="0" applyNumberFormat="1" applyBorder="1" applyAlignment="1"/>
    <xf numFmtId="3" fontId="0" fillId="0" borderId="29" xfId="0" applyNumberFormat="1" applyBorder="1" applyAlignment="1"/>
    <xf numFmtId="0" fontId="2" fillId="0" borderId="0" xfId="0" applyFont="1" applyAlignment="1">
      <alignment horizontal="center" shrinkToFit="1"/>
    </xf>
    <xf numFmtId="3" fontId="10" fillId="3" borderId="28" xfId="0" applyNumberFormat="1" applyFont="1" applyFill="1" applyBorder="1" applyAlignment="1">
      <alignment horizontal="center" vertical="center" wrapText="1" shrinkToFit="1"/>
    </xf>
    <xf numFmtId="3" fontId="7" fillId="3" borderId="28" xfId="0" applyNumberFormat="1" applyFont="1" applyFill="1" applyBorder="1" applyAlignment="1">
      <alignment horizontal="center" vertical="center" wrapText="1" shrinkToFit="1"/>
    </xf>
    <xf numFmtId="3" fontId="3" fillId="0" borderId="29" xfId="0" applyNumberFormat="1" applyFont="1" applyBorder="1" applyAlignment="1">
      <alignment horizontal="right" wrapText="1" shrinkToFit="1"/>
    </xf>
    <xf numFmtId="3" fontId="3" fillId="0" borderId="29" xfId="0" applyNumberFormat="1" applyFont="1" applyBorder="1" applyAlignment="1">
      <alignment horizontal="right" shrinkToFit="1"/>
    </xf>
    <xf numFmtId="3" fontId="0" fillId="0" borderId="29" xfId="0" applyNumberFormat="1" applyBorder="1" applyAlignment="1">
      <alignment shrinkToFit="1"/>
    </xf>
    <xf numFmtId="3" fontId="0" fillId="4" borderId="30" xfId="0" applyNumberFormat="1" applyFill="1" applyBorder="1" applyAlignment="1">
      <alignment wrapText="1" shrinkToFit="1"/>
    </xf>
    <xf numFmtId="3" fontId="0" fillId="4" borderId="30" xfId="0" applyNumberFormat="1" applyFill="1" applyBorder="1" applyAlignment="1">
      <alignment shrinkToFit="1"/>
    </xf>
    <xf numFmtId="0" fontId="4" fillId="3" borderId="11" xfId="0" applyFont="1" applyFill="1" applyBorder="1" applyAlignment="1">
      <alignment horizontal="left" vertical="center" indent="1"/>
    </xf>
    <xf numFmtId="0" fontId="5" fillId="3" borderId="7" xfId="0" applyFont="1" applyFill="1" applyBorder="1" applyAlignment="1">
      <alignment horizontal="left" vertical="center"/>
    </xf>
    <xf numFmtId="0" fontId="0" fillId="3" borderId="7" xfId="0" applyFill="1" applyBorder="1" applyAlignment="1">
      <alignment horizontal="left" vertical="center"/>
    </xf>
    <xf numFmtId="4" fontId="4" fillId="3" borderId="7" xfId="0" applyNumberFormat="1" applyFont="1" applyFill="1" applyBorder="1" applyAlignment="1">
      <alignment horizontal="left" vertical="center"/>
    </xf>
    <xf numFmtId="49" fontId="0" fillId="3" borderId="13" xfId="0" applyNumberFormat="1" applyFill="1" applyBorder="1" applyAlignment="1">
      <alignment horizontal="left" vertical="center"/>
    </xf>
    <xf numFmtId="0" fontId="0" fillId="3" borderId="7" xfId="0" applyFill="1" applyBorder="1"/>
    <xf numFmtId="49" fontId="8" fillId="3" borderId="13" xfId="0" applyNumberFormat="1" applyFont="1" applyFill="1" applyBorder="1" applyAlignment="1">
      <alignment horizontal="left" vertical="center"/>
    </xf>
    <xf numFmtId="0" fontId="6" fillId="0" borderId="0" xfId="0" applyFont="1"/>
    <xf numFmtId="0" fontId="15" fillId="0" borderId="26" xfId="0" applyFont="1" applyBorder="1" applyAlignment="1">
      <alignment horizontal="center" vertical="center" wrapText="1"/>
    </xf>
    <xf numFmtId="0" fontId="7" fillId="0" borderId="26" xfId="0" applyFont="1" applyBorder="1" applyAlignment="1">
      <alignment vertical="center"/>
    </xf>
    <xf numFmtId="0" fontId="7" fillId="0" borderId="26" xfId="0" applyFont="1" applyBorder="1"/>
    <xf numFmtId="0" fontId="15" fillId="3" borderId="36" xfId="0" applyFont="1" applyFill="1" applyBorder="1" applyAlignment="1">
      <alignment horizontal="center" vertical="center" wrapText="1"/>
    </xf>
    <xf numFmtId="0" fontId="15" fillId="3" borderId="18" xfId="0" applyFont="1" applyFill="1" applyBorder="1" applyAlignment="1">
      <alignment horizontal="center" vertical="center" wrapText="1"/>
    </xf>
    <xf numFmtId="0" fontId="7" fillId="4" borderId="10" xfId="0" applyFont="1" applyFill="1" applyBorder="1"/>
    <xf numFmtId="0" fontId="7" fillId="4" borderId="6" xfId="0" applyFont="1" applyFill="1" applyBorder="1"/>
    <xf numFmtId="0" fontId="15" fillId="3" borderId="35" xfId="0" applyFont="1" applyFill="1" applyBorder="1" applyAlignment="1">
      <alignment horizontal="center" vertical="center" wrapText="1"/>
    </xf>
    <xf numFmtId="49" fontId="7" fillId="0" borderId="10" xfId="0" applyNumberFormat="1" applyFont="1" applyBorder="1" applyAlignment="1">
      <alignment vertical="center"/>
    </xf>
    <xf numFmtId="4" fontId="7" fillId="0" borderId="38" xfId="0" applyNumberFormat="1" applyFont="1" applyBorder="1" applyAlignment="1">
      <alignment horizontal="center" vertical="center"/>
    </xf>
    <xf numFmtId="4" fontId="7" fillId="0" borderId="38" xfId="0" applyNumberFormat="1" applyFont="1" applyBorder="1" applyAlignment="1">
      <alignment vertical="center"/>
    </xf>
    <xf numFmtId="4" fontId="7" fillId="4" borderId="38" xfId="0" applyNumberFormat="1" applyFont="1" applyFill="1" applyBorder="1" applyAlignment="1">
      <alignment horizontal="center"/>
    </xf>
    <xf numFmtId="4" fontId="7" fillId="4" borderId="38" xfId="0" applyNumberFormat="1" applyFont="1" applyFill="1" applyBorder="1" applyAlignment="1"/>
    <xf numFmtId="49" fontId="0" fillId="0" borderId="1" xfId="0" applyNumberFormat="1" applyBorder="1"/>
    <xf numFmtId="49" fontId="0" fillId="0" borderId="14" xfId="0" applyNumberFormat="1" applyBorder="1" applyAlignment="1">
      <alignment horizontal="left" vertical="center" indent="1"/>
    </xf>
    <xf numFmtId="49" fontId="0" fillId="0" borderId="39" xfId="0" applyNumberFormat="1" applyBorder="1" applyAlignment="1">
      <alignment vertical="center"/>
    </xf>
    <xf numFmtId="49" fontId="0" fillId="0" borderId="40" xfId="0" applyNumberFormat="1" applyBorder="1" applyAlignment="1">
      <alignment vertical="center"/>
    </xf>
    <xf numFmtId="0" fontId="0" fillId="0" borderId="43" xfId="0" applyFont="1" applyBorder="1" applyAlignment="1">
      <alignment vertical="center"/>
    </xf>
    <xf numFmtId="0" fontId="0" fillId="0" borderId="44" xfId="0" applyFont="1" applyBorder="1" applyAlignment="1">
      <alignment vertical="center"/>
    </xf>
    <xf numFmtId="0" fontId="0" fillId="3" borderId="45" xfId="0" applyFill="1" applyBorder="1"/>
    <xf numFmtId="49" fontId="0" fillId="3" borderId="42" xfId="0" applyNumberFormat="1" applyFill="1" applyBorder="1" applyAlignment="1"/>
    <xf numFmtId="49" fontId="0" fillId="3" borderId="42" xfId="0" applyNumberFormat="1" applyFill="1" applyBorder="1"/>
    <xf numFmtId="0" fontId="0" fillId="3" borderId="42" xfId="0" applyFill="1" applyBorder="1"/>
    <xf numFmtId="0" fontId="0" fillId="3" borderId="41" xfId="0" applyFill="1" applyBorder="1"/>
    <xf numFmtId="0" fontId="0" fillId="3" borderId="36" xfId="0" applyFill="1" applyBorder="1"/>
    <xf numFmtId="0" fontId="16" fillId="0" borderId="0" xfId="0" applyFont="1"/>
    <xf numFmtId="0" fontId="16" fillId="0" borderId="26" xfId="0" applyFont="1" applyBorder="1" applyAlignment="1">
      <alignment vertical="top"/>
    </xf>
    <xf numFmtId="0" fontId="0" fillId="3" borderId="10" xfId="0" applyFill="1" applyBorder="1" applyAlignment="1">
      <alignment vertical="top"/>
    </xf>
    <xf numFmtId="0" fontId="0" fillId="3" borderId="47" xfId="0" applyFill="1" applyBorder="1" applyAlignment="1">
      <alignment vertical="top"/>
    </xf>
    <xf numFmtId="0" fontId="0" fillId="3" borderId="48" xfId="0" applyFill="1" applyBorder="1" applyAlignment="1">
      <alignment wrapText="1"/>
    </xf>
    <xf numFmtId="0" fontId="16" fillId="0" borderId="26" xfId="0" applyNumberFormat="1" applyFont="1" applyBorder="1" applyAlignment="1">
      <alignment vertical="top"/>
    </xf>
    <xf numFmtId="0" fontId="0" fillId="3" borderId="10" xfId="0" applyNumberFormat="1" applyFill="1" applyBorder="1" applyAlignment="1">
      <alignment vertical="top"/>
    </xf>
    <xf numFmtId="0" fontId="16" fillId="0" borderId="34" xfId="0" applyFont="1" applyBorder="1" applyAlignment="1">
      <alignment vertical="top" shrinkToFit="1"/>
    </xf>
    <xf numFmtId="0" fontId="16" fillId="0" borderId="33" xfId="0" applyFont="1" applyBorder="1" applyAlignment="1">
      <alignment vertical="top" shrinkToFit="1"/>
    </xf>
    <xf numFmtId="0" fontId="16" fillId="0" borderId="26" xfId="0" applyFont="1" applyBorder="1" applyAlignment="1">
      <alignment vertical="top" shrinkToFit="1"/>
    </xf>
    <xf numFmtId="0" fontId="0" fillId="3" borderId="37" xfId="0" applyFill="1" applyBorder="1" applyAlignment="1">
      <alignment vertical="top" shrinkToFit="1"/>
    </xf>
    <xf numFmtId="0" fontId="0" fillId="3" borderId="38" xfId="0" applyFill="1" applyBorder="1" applyAlignment="1">
      <alignment vertical="top" shrinkToFit="1"/>
    </xf>
    <xf numFmtId="0" fontId="0" fillId="3" borderId="10" xfId="0" applyFill="1" applyBorder="1" applyAlignment="1">
      <alignment vertical="top" shrinkToFit="1"/>
    </xf>
    <xf numFmtId="164" fontId="16" fillId="0" borderId="33" xfId="0" applyNumberFormat="1" applyFont="1" applyBorder="1" applyAlignment="1">
      <alignment vertical="top" shrinkToFit="1"/>
    </xf>
    <xf numFmtId="164" fontId="0" fillId="3" borderId="38" xfId="0" applyNumberFormat="1" applyFill="1" applyBorder="1" applyAlignment="1">
      <alignment vertical="top" shrinkToFit="1"/>
    </xf>
    <xf numFmtId="4" fontId="16" fillId="0" borderId="33" xfId="0" applyNumberFormat="1" applyFont="1" applyBorder="1" applyAlignment="1">
      <alignment vertical="top" shrinkToFit="1"/>
    </xf>
    <xf numFmtId="4" fontId="0" fillId="3" borderId="38" xfId="0" applyNumberFormat="1" applyFill="1" applyBorder="1" applyAlignment="1">
      <alignment vertical="top" shrinkToFit="1"/>
    </xf>
    <xf numFmtId="0" fontId="0" fillId="3" borderId="49" xfId="0" applyFill="1" applyBorder="1" applyAlignment="1">
      <alignment wrapText="1"/>
    </xf>
    <xf numFmtId="0" fontId="0" fillId="3" borderId="50" xfId="0" applyFill="1" applyBorder="1" applyAlignment="1">
      <alignment vertical="top"/>
    </xf>
    <xf numFmtId="49" fontId="0" fillId="3" borderId="50" xfId="0" applyNumberFormat="1" applyFill="1" applyBorder="1" applyAlignment="1">
      <alignment vertical="top"/>
    </xf>
    <xf numFmtId="49" fontId="0" fillId="3" borderId="47" xfId="0" applyNumberFormat="1" applyFill="1" applyBorder="1" applyAlignment="1">
      <alignment vertical="top"/>
    </xf>
    <xf numFmtId="0" fontId="0" fillId="3" borderId="51" xfId="0" applyFill="1" applyBorder="1" applyAlignment="1">
      <alignment vertical="top"/>
    </xf>
    <xf numFmtId="164" fontId="0" fillId="3" borderId="47" xfId="0" applyNumberFormat="1" applyFill="1" applyBorder="1" applyAlignment="1">
      <alignment vertical="top"/>
    </xf>
    <xf numFmtId="4" fontId="0" fillId="3" borderId="47" xfId="0" applyNumberFormat="1" applyFill="1" applyBorder="1" applyAlignment="1">
      <alignment vertical="top"/>
    </xf>
    <xf numFmtId="0" fontId="16" fillId="0" borderId="10" xfId="0" applyFont="1" applyBorder="1" applyAlignment="1">
      <alignment vertical="top"/>
    </xf>
    <xf numFmtId="0" fontId="16" fillId="0" borderId="10" xfId="0" applyNumberFormat="1" applyFont="1" applyBorder="1" applyAlignment="1">
      <alignment vertical="top"/>
    </xf>
    <xf numFmtId="0" fontId="16" fillId="0" borderId="37" xfId="0" applyFont="1" applyBorder="1" applyAlignment="1">
      <alignment vertical="top" shrinkToFit="1"/>
    </xf>
    <xf numFmtId="164" fontId="16" fillId="0" borderId="38" xfId="0" applyNumberFormat="1" applyFont="1" applyBorder="1" applyAlignment="1">
      <alignment vertical="top" shrinkToFit="1"/>
    </xf>
    <xf numFmtId="4" fontId="16" fillId="0" borderId="38" xfId="0" applyNumberFormat="1" applyFont="1" applyBorder="1" applyAlignment="1">
      <alignment vertical="top" shrinkToFit="1"/>
    </xf>
    <xf numFmtId="0" fontId="16" fillId="0" borderId="38" xfId="0" applyFont="1" applyBorder="1" applyAlignment="1">
      <alignment vertical="top" shrinkToFit="1"/>
    </xf>
    <xf numFmtId="0" fontId="16" fillId="0" borderId="10" xfId="0" applyFont="1" applyBorder="1" applyAlignment="1">
      <alignment vertical="top" shrinkToFit="1"/>
    </xf>
    <xf numFmtId="0" fontId="16" fillId="0" borderId="33" xfId="0" applyNumberFormat="1" applyFont="1" applyBorder="1" applyAlignment="1">
      <alignment horizontal="left" vertical="top" wrapText="1"/>
    </xf>
    <xf numFmtId="0" fontId="0" fillId="3" borderId="38" xfId="0" applyNumberFormat="1" applyFill="1" applyBorder="1" applyAlignment="1">
      <alignment horizontal="left" vertical="top" wrapText="1"/>
    </xf>
    <xf numFmtId="0" fontId="16" fillId="0" borderId="38" xfId="0" applyNumberFormat="1" applyFont="1" applyBorder="1" applyAlignment="1">
      <alignment horizontal="left" vertical="top" wrapText="1"/>
    </xf>
    <xf numFmtId="49" fontId="0" fillId="0" borderId="0" xfId="0" applyNumberFormat="1" applyAlignment="1">
      <alignment horizontal="left" wrapText="1"/>
    </xf>
    <xf numFmtId="0" fontId="16" fillId="0" borderId="26" xfId="0" applyNumberFormat="1" applyFont="1" applyBorder="1" applyAlignment="1">
      <alignment horizontal="left" vertical="top"/>
    </xf>
    <xf numFmtId="0" fontId="17" fillId="0" borderId="34" xfId="0" applyNumberFormat="1" applyFont="1" applyBorder="1" applyAlignment="1">
      <alignment vertical="top"/>
    </xf>
    <xf numFmtId="0" fontId="16" fillId="0" borderId="0" xfId="0" applyFont="1" applyBorder="1" applyAlignment="1">
      <alignment vertical="top" shrinkToFit="1"/>
    </xf>
    <xf numFmtId="4" fontId="16" fillId="0" borderId="0" xfId="0" applyNumberFormat="1" applyFont="1" applyBorder="1" applyAlignment="1">
      <alignment vertical="top" shrinkToFit="1"/>
    </xf>
    <xf numFmtId="0" fontId="17" fillId="0" borderId="26" xfId="0" applyNumberFormat="1" applyFont="1" applyBorder="1" applyAlignment="1">
      <alignment horizontal="left" vertical="top" wrapText="1"/>
    </xf>
    <xf numFmtId="0" fontId="17" fillId="0" borderId="0" xfId="0" applyFont="1" applyBorder="1" applyAlignment="1">
      <alignment vertical="top" shrinkToFit="1"/>
    </xf>
    <xf numFmtId="164" fontId="17" fillId="0" borderId="0" xfId="0" applyNumberFormat="1" applyFont="1" applyBorder="1" applyAlignment="1">
      <alignment vertical="top" shrinkToFit="1"/>
    </xf>
    <xf numFmtId="0" fontId="17" fillId="0" borderId="0" xfId="0" applyNumberFormat="1" applyFont="1" applyBorder="1" applyAlignment="1">
      <alignment vertical="top"/>
    </xf>
    <xf numFmtId="4" fontId="7" fillId="0" borderId="38" xfId="0" applyNumberFormat="1" applyFont="1" applyBorder="1" applyAlignment="1">
      <alignment vertical="center"/>
    </xf>
    <xf numFmtId="49" fontId="16" fillId="0" borderId="0" xfId="0" applyNumberFormat="1" applyFont="1"/>
    <xf numFmtId="4" fontId="16" fillId="0" borderId="0" xfId="0" applyNumberFormat="1" applyFont="1"/>
    <xf numFmtId="4" fontId="16" fillId="0" borderId="6" xfId="0" applyNumberFormat="1" applyFont="1" applyBorder="1"/>
    <xf numFmtId="49" fontId="18" fillId="0" borderId="0" xfId="0" applyNumberFormat="1" applyFont="1"/>
    <xf numFmtId="4" fontId="18" fillId="0" borderId="0" xfId="0" applyNumberFormat="1" applyFont="1"/>
    <xf numFmtId="49" fontId="16" fillId="5" borderId="0" xfId="0" applyNumberFormat="1" applyFont="1" applyFill="1"/>
    <xf numFmtId="4" fontId="0" fillId="5" borderId="0" xfId="0" applyNumberFormat="1" applyFill="1"/>
    <xf numFmtId="0" fontId="0" fillId="5" borderId="0" xfId="0" applyFill="1"/>
    <xf numFmtId="0" fontId="0" fillId="0" borderId="47" xfId="0" applyFont="1" applyBorder="1" applyAlignment="1">
      <alignment vertical="center"/>
    </xf>
    <xf numFmtId="49" fontId="0" fillId="0" borderId="42" xfId="0" applyNumberFormat="1" applyBorder="1" applyAlignment="1">
      <alignment vertical="center"/>
    </xf>
    <xf numFmtId="0" fontId="0" fillId="3" borderId="49" xfId="0" applyFill="1" applyBorder="1"/>
    <xf numFmtId="49" fontId="0" fillId="3" borderId="49" xfId="0" applyNumberFormat="1" applyFill="1" applyBorder="1"/>
    <xf numFmtId="4" fontId="16" fillId="7" borderId="33" xfId="0" applyNumberFormat="1" applyFont="1" applyFill="1" applyBorder="1" applyAlignment="1" applyProtection="1">
      <alignment vertical="top" shrinkToFit="1"/>
      <protection locked="0"/>
    </xf>
    <xf numFmtId="4" fontId="16" fillId="7" borderId="38" xfId="0" applyNumberFormat="1" applyFont="1" applyFill="1" applyBorder="1" applyAlignment="1" applyProtection="1">
      <alignment vertical="top" shrinkToFit="1"/>
      <protection locked="0"/>
    </xf>
    <xf numFmtId="0" fontId="3" fillId="2" borderId="0" xfId="0" applyFont="1" applyFill="1" applyAlignment="1">
      <alignment horizontal="left" wrapText="1"/>
    </xf>
    <xf numFmtId="0" fontId="0" fillId="0" borderId="18" xfId="0" applyBorder="1" applyAlignment="1">
      <alignment horizontal="center"/>
    </xf>
    <xf numFmtId="4" fontId="11" fillId="0" borderId="15" xfId="0" applyNumberFormat="1" applyFont="1" applyBorder="1" applyAlignment="1">
      <alignment horizontal="right" vertical="center" indent="1"/>
    </xf>
    <xf numFmtId="4" fontId="11" fillId="0" borderId="16" xfId="0" applyNumberFormat="1" applyFont="1" applyBorder="1" applyAlignment="1">
      <alignment horizontal="right" vertical="center" indent="1"/>
    </xf>
    <xf numFmtId="0" fontId="2" fillId="0" borderId="23" xfId="0" applyFont="1" applyBorder="1" applyAlignment="1">
      <alignment horizontal="center" vertical="center"/>
    </xf>
    <xf numFmtId="0" fontId="2" fillId="0" borderId="24" xfId="0" applyFont="1" applyBorder="1" applyAlignment="1">
      <alignment horizontal="center" vertical="center"/>
    </xf>
    <xf numFmtId="0" fontId="2" fillId="0" borderId="25" xfId="0" applyFont="1" applyBorder="1" applyAlignment="1">
      <alignment horizontal="center" vertical="center"/>
    </xf>
    <xf numFmtId="4" fontId="11" fillId="0" borderId="10" xfId="0" applyNumberFormat="1" applyFont="1" applyBorder="1" applyAlignment="1">
      <alignment horizontal="right" vertical="center"/>
    </xf>
    <xf numFmtId="4" fontId="11" fillId="0" borderId="6" xfId="0" applyNumberFormat="1" applyFont="1" applyBorder="1" applyAlignment="1">
      <alignment horizontal="right" vertical="center"/>
    </xf>
    <xf numFmtId="4" fontId="11" fillId="0" borderId="18" xfId="0" applyNumberFormat="1" applyFont="1" applyBorder="1" applyAlignment="1">
      <alignment horizontal="right" vertical="center"/>
    </xf>
    <xf numFmtId="4" fontId="12" fillId="3" borderId="7" xfId="0" applyNumberFormat="1" applyFont="1" applyFill="1" applyBorder="1" applyAlignment="1">
      <alignment horizontal="right" vertical="center"/>
    </xf>
    <xf numFmtId="4" fontId="11" fillId="0" borderId="15" xfId="0" applyNumberFormat="1" applyFont="1" applyBorder="1" applyAlignment="1">
      <alignment vertical="center"/>
    </xf>
    <xf numFmtId="4" fontId="11" fillId="0" borderId="12" xfId="0" applyNumberFormat="1" applyFont="1" applyBorder="1" applyAlignment="1">
      <alignment vertical="center"/>
    </xf>
    <xf numFmtId="4" fontId="11" fillId="0" borderId="22" xfId="0" applyNumberFormat="1" applyFont="1" applyBorder="1" applyAlignment="1">
      <alignment horizontal="right" vertical="center" indent="1"/>
    </xf>
    <xf numFmtId="2" fontId="12" fillId="3" borderId="7" xfId="0" applyNumberFormat="1" applyFont="1" applyFill="1" applyBorder="1" applyAlignment="1">
      <alignment horizontal="right" vertical="center"/>
    </xf>
    <xf numFmtId="0" fontId="0" fillId="0" borderId="6" xfId="0" applyFont="1" applyBorder="1" applyAlignment="1">
      <alignment horizontal="right" indent="1"/>
    </xf>
    <xf numFmtId="0" fontId="0" fillId="0" borderId="8" xfId="0" applyFont="1" applyBorder="1" applyAlignment="1">
      <alignment horizontal="right" indent="1"/>
    </xf>
    <xf numFmtId="49" fontId="8" fillId="0" borderId="0" xfId="0" applyNumberFormat="1" applyFont="1" applyBorder="1" applyAlignment="1">
      <alignment horizontal="left" vertical="center"/>
    </xf>
    <xf numFmtId="49" fontId="8" fillId="0" borderId="6" xfId="0" applyNumberFormat="1" applyFont="1" applyBorder="1" applyAlignment="1">
      <alignment horizontal="left" vertical="center"/>
    </xf>
    <xf numFmtId="49" fontId="8" fillId="3" borderId="0" xfId="0" applyNumberFormat="1" applyFont="1" applyFill="1" applyBorder="1" applyAlignment="1">
      <alignment horizontal="center" vertical="center"/>
    </xf>
    <xf numFmtId="0" fontId="8" fillId="3" borderId="0" xfId="0" applyFont="1" applyFill="1" applyBorder="1" applyAlignment="1">
      <alignment horizontal="center" vertical="center"/>
    </xf>
    <xf numFmtId="0" fontId="8" fillId="3" borderId="2" xfId="0" applyFont="1" applyFill="1" applyBorder="1" applyAlignment="1">
      <alignment horizontal="center" vertical="center"/>
    </xf>
    <xf numFmtId="49" fontId="6" fillId="3" borderId="18" xfId="0" applyNumberFormat="1" applyFont="1" applyFill="1" applyBorder="1" applyAlignment="1">
      <alignment horizontal="center" vertical="center" shrinkToFit="1"/>
    </xf>
    <xf numFmtId="0" fontId="6" fillId="3" borderId="18" xfId="0" applyFont="1" applyFill="1" applyBorder="1" applyAlignment="1">
      <alignment horizontal="center" vertical="center" shrinkToFit="1"/>
    </xf>
    <xf numFmtId="0" fontId="6" fillId="3" borderId="19" xfId="0" applyFont="1" applyFill="1" applyBorder="1" applyAlignment="1">
      <alignment horizontal="center" vertical="center" shrinkToFit="1"/>
    </xf>
    <xf numFmtId="4" fontId="13" fillId="0" borderId="15" xfId="0" applyNumberFormat="1" applyFont="1" applyBorder="1" applyAlignment="1">
      <alignment horizontal="right" vertical="center" indent="1"/>
    </xf>
    <xf numFmtId="4" fontId="13" fillId="0" borderId="22" xfId="0" applyNumberFormat="1" applyFont="1" applyBorder="1" applyAlignment="1">
      <alignment horizontal="right" vertical="center" indent="1"/>
    </xf>
    <xf numFmtId="4" fontId="13" fillId="0" borderId="16" xfId="0" applyNumberFormat="1" applyFont="1" applyBorder="1" applyAlignment="1">
      <alignment horizontal="right" vertical="center" indent="1"/>
    </xf>
    <xf numFmtId="1" fontId="0" fillId="0" borderId="6" xfId="0" applyNumberFormat="1" applyFont="1" applyBorder="1" applyAlignment="1">
      <alignment horizontal="right" indent="1"/>
    </xf>
    <xf numFmtId="49" fontId="8" fillId="0" borderId="18" xfId="0" applyNumberFormat="1" applyFont="1" applyBorder="1" applyAlignment="1">
      <alignment horizontal="left" vertical="center"/>
    </xf>
    <xf numFmtId="4" fontId="7" fillId="4" borderId="38" xfId="0" applyNumberFormat="1" applyFont="1" applyFill="1" applyBorder="1" applyAlignment="1"/>
    <xf numFmtId="3" fontId="0" fillId="0" borderId="12" xfId="0" applyNumberFormat="1" applyBorder="1"/>
    <xf numFmtId="3" fontId="0" fillId="0" borderId="12" xfId="0" applyNumberFormat="1" applyBorder="1" applyAlignment="1">
      <alignment wrapText="1"/>
    </xf>
    <xf numFmtId="3" fontId="0" fillId="4" borderId="31" xfId="0" applyNumberFormat="1" applyFill="1" applyBorder="1"/>
    <xf numFmtId="3" fontId="0" fillId="4" borderId="12" xfId="0" applyNumberFormat="1" applyFill="1" applyBorder="1"/>
    <xf numFmtId="3" fontId="0" fillId="4" borderId="32" xfId="0" applyNumberFormat="1" applyFill="1" applyBorder="1"/>
    <xf numFmtId="0" fontId="15" fillId="3" borderId="35" xfId="0" applyFont="1" applyFill="1" applyBorder="1" applyAlignment="1">
      <alignment horizontal="center" vertical="center" wrapText="1"/>
    </xf>
    <xf numFmtId="4" fontId="7" fillId="0" borderId="38" xfId="0" applyNumberFormat="1" applyFont="1" applyBorder="1" applyAlignment="1">
      <alignment vertical="center"/>
    </xf>
    <xf numFmtId="49" fontId="7" fillId="0" borderId="10" xfId="0" applyNumberFormat="1" applyFont="1" applyBorder="1" applyAlignment="1">
      <alignment vertical="center" wrapText="1"/>
    </xf>
    <xf numFmtId="49" fontId="7" fillId="0" borderId="6" xfId="0" applyNumberFormat="1" applyFont="1" applyBorder="1" applyAlignment="1">
      <alignment vertical="center" wrapText="1"/>
    </xf>
    <xf numFmtId="49" fontId="7" fillId="0" borderId="50" xfId="0" applyNumberFormat="1" applyFont="1" applyBorder="1" applyAlignment="1">
      <alignment horizontal="left" vertical="center" wrapText="1"/>
    </xf>
    <xf numFmtId="49" fontId="7" fillId="0" borderId="42" xfId="0" applyNumberFormat="1" applyFont="1" applyBorder="1" applyAlignment="1">
      <alignment horizontal="left" vertical="center" wrapText="1"/>
    </xf>
    <xf numFmtId="49" fontId="7" fillId="0" borderId="51" xfId="0" applyNumberFormat="1" applyFont="1" applyBorder="1" applyAlignment="1">
      <alignment horizontal="left" vertical="center" wrapText="1"/>
    </xf>
    <xf numFmtId="0" fontId="6" fillId="0" borderId="0" xfId="0" applyFont="1" applyAlignment="1">
      <alignment horizontal="center" vertical="top"/>
    </xf>
    <xf numFmtId="0" fontId="6" fillId="0" borderId="0" xfId="0" applyFont="1" applyAlignment="1">
      <alignment horizontal="center" vertical="top" wrapText="1"/>
    </xf>
    <xf numFmtId="49" fontId="0" fillId="0" borderId="12" xfId="0" applyNumberFormat="1" applyBorder="1" applyAlignment="1">
      <alignment vertical="center" shrinkToFit="1"/>
    </xf>
    <xf numFmtId="49" fontId="0" fillId="0" borderId="22" xfId="0" applyNumberFormat="1" applyBorder="1" applyAlignment="1">
      <alignment vertical="center" shrinkToFit="1"/>
    </xf>
    <xf numFmtId="0" fontId="6" fillId="0" borderId="0" xfId="0" applyFont="1" applyAlignment="1">
      <alignment horizontal="center"/>
    </xf>
    <xf numFmtId="49" fontId="0" fillId="0" borderId="40" xfId="0" applyNumberFormat="1" applyBorder="1" applyAlignment="1">
      <alignment vertical="center"/>
    </xf>
    <xf numFmtId="0" fontId="0" fillId="0" borderId="40" xfId="0" applyBorder="1" applyAlignment="1">
      <alignment vertical="center"/>
    </xf>
    <xf numFmtId="0" fontId="0" fillId="0" borderId="46" xfId="0" applyBorder="1" applyAlignment="1">
      <alignment vertical="center"/>
    </xf>
    <xf numFmtId="49" fontId="19" fillId="0" borderId="42" xfId="0" applyNumberFormat="1" applyFont="1" applyBorder="1" applyAlignment="1">
      <alignment vertical="center"/>
    </xf>
    <xf numFmtId="0" fontId="19" fillId="0" borderId="42" xfId="0" applyFont="1" applyBorder="1" applyAlignment="1">
      <alignment vertical="center"/>
    </xf>
    <xf numFmtId="0" fontId="19" fillId="0" borderId="51" xfId="0" applyFont="1" applyBorder="1" applyAlignment="1">
      <alignment vertical="center"/>
    </xf>
    <xf numFmtId="49" fontId="19" fillId="0" borderId="0" xfId="0" applyNumberFormat="1" applyFont="1" applyBorder="1" applyAlignment="1">
      <alignment horizontal="left" wrapText="1"/>
    </xf>
    <xf numFmtId="0" fontId="20" fillId="0" borderId="42" xfId="0" applyFont="1" applyBorder="1" applyAlignment="1">
      <alignment horizontal="left" vertical="center" wrapText="1"/>
    </xf>
    <xf numFmtId="49" fontId="9" fillId="6" borderId="18" xfId="0" applyNumberFormat="1" applyFont="1" applyFill="1" applyBorder="1" applyAlignment="1">
      <alignment horizontal="left" vertical="center" shrinkToFit="1"/>
    </xf>
    <xf numFmtId="0" fontId="9" fillId="6" borderId="18" xfId="0" applyFont="1" applyFill="1" applyBorder="1" applyAlignment="1">
      <alignment horizontal="left" vertical="center" shrinkToFit="1"/>
    </xf>
    <xf numFmtId="0" fontId="9" fillId="6" borderId="19" xfId="0" applyFont="1" applyFill="1" applyBorder="1" applyAlignment="1">
      <alignment horizontal="left" vertical="center" shrinkToFit="1"/>
    </xf>
  </cellXfs>
  <cellStyles count="2">
    <cellStyle name="Normální" xfId="0" builtinId="0"/>
    <cellStyle name="normální 2" xfId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externalLink" Target="externalLinks/externalLink1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Program%20Files/Stavitel/Templates/Rozpocty/Sablona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Krycí list"/>
      <sheetName val="Rekapitulace"/>
      <sheetName val="VzorPolozky"/>
    </sheetNames>
    <sheetDataSet>
      <sheetData sheetId="0"/>
      <sheetData sheetId="1" refreshError="1"/>
      <sheetData sheetId="2" refreshError="1"/>
    </sheetDataSet>
  </externalBook>
</externalLink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printerSettings" Target="../printerSettings/printerSettings3.bin"/><Relationship Id="rId1" Type="http://schemas.openxmlformats.org/officeDocument/2006/relationships/printerSettings" Target="../printerSettings/printerSettings2.bin"/><Relationship Id="rId4" Type="http://schemas.openxmlformats.org/officeDocument/2006/relationships/comments" Target="../comments1.xml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5.bin"/><Relationship Id="rId1" Type="http://schemas.openxmlformats.org/officeDocument/2006/relationships/printerSettings" Target="../printerSettings/printerSettings4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2"/>
  <sheetViews>
    <sheetView workbookViewId="0">
      <selection activeCell="A2" sqref="A2:G2"/>
    </sheetView>
  </sheetViews>
  <sheetFormatPr defaultRowHeight="12.75" x14ac:dyDescent="0.2"/>
  <sheetData>
    <row r="1" spans="1:7" x14ac:dyDescent="0.2">
      <c r="A1" s="37" t="s">
        <v>30</v>
      </c>
    </row>
    <row r="2" spans="1:7" ht="57.75" customHeight="1" x14ac:dyDescent="0.2">
      <c r="A2" s="203" t="s">
        <v>31</v>
      </c>
      <c r="B2" s="203"/>
      <c r="C2" s="203"/>
      <c r="D2" s="203"/>
      <c r="E2" s="203"/>
      <c r="F2" s="203"/>
      <c r="G2" s="203"/>
    </row>
  </sheetData>
  <mergeCells count="1">
    <mergeCell ref="A2:G2"/>
  </mergeCells>
  <pageMargins left="0.7" right="0.7" top="0.78740157499999996" bottom="0.78740157499999996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List5112">
    <tabColor rgb="FF66FF66"/>
  </sheetPr>
  <dimension ref="A1:O46"/>
  <sheetViews>
    <sheetView showGridLines="0" topLeftCell="B1" zoomScaleNormal="100" zoomScaleSheetLayoutView="75" workbookViewId="0">
      <selection activeCell="Q11" sqref="Q11"/>
    </sheetView>
  </sheetViews>
  <sheetFormatPr defaultColWidth="9" defaultRowHeight="12.75" x14ac:dyDescent="0.2"/>
  <cols>
    <col min="1" max="1" width="8.42578125" hidden="1" customWidth="1"/>
    <col min="2" max="2" width="9.140625" customWidth="1"/>
    <col min="3" max="3" width="7.42578125" customWidth="1"/>
    <col min="4" max="4" width="13.42578125" customWidth="1"/>
    <col min="5" max="5" width="12.140625" customWidth="1"/>
    <col min="6" max="6" width="11.42578125" customWidth="1"/>
    <col min="7" max="7" width="12.7109375" style="1" customWidth="1"/>
    <col min="8" max="8" width="12.7109375" customWidth="1"/>
    <col min="9" max="9" width="12.7109375" style="1" customWidth="1"/>
    <col min="10" max="10" width="6.7109375" style="1" customWidth="1"/>
    <col min="11" max="11" width="4.28515625" customWidth="1"/>
    <col min="12" max="15" width="10.7109375" customWidth="1"/>
  </cols>
  <sheetData>
    <row r="1" spans="1:15" ht="33.75" customHeight="1" x14ac:dyDescent="0.2">
      <c r="A1" s="73" t="s">
        <v>28</v>
      </c>
      <c r="B1" s="207" t="s">
        <v>130</v>
      </c>
      <c r="C1" s="208"/>
      <c r="D1" s="208"/>
      <c r="E1" s="208"/>
      <c r="F1" s="208"/>
      <c r="G1" s="208"/>
      <c r="H1" s="208"/>
      <c r="I1" s="208"/>
      <c r="J1" s="209"/>
    </row>
    <row r="2" spans="1:15" ht="23.25" customHeight="1" x14ac:dyDescent="0.2">
      <c r="A2" s="4"/>
      <c r="B2" s="81" t="s">
        <v>32</v>
      </c>
      <c r="C2" s="82"/>
      <c r="D2" s="225" t="s">
        <v>131</v>
      </c>
      <c r="E2" s="226"/>
      <c r="F2" s="226"/>
      <c r="G2" s="226"/>
      <c r="H2" s="226"/>
      <c r="I2" s="226"/>
      <c r="J2" s="227"/>
      <c r="O2" s="2"/>
    </row>
    <row r="3" spans="1:15" ht="23.25" customHeight="1" x14ac:dyDescent="0.2">
      <c r="A3" s="4"/>
      <c r="B3" s="83" t="s">
        <v>35</v>
      </c>
      <c r="C3" s="84"/>
      <c r="D3" s="222" t="s">
        <v>115</v>
      </c>
      <c r="E3" s="223"/>
      <c r="F3" s="223"/>
      <c r="G3" s="223"/>
      <c r="H3" s="223"/>
      <c r="I3" s="223"/>
      <c r="J3" s="224"/>
    </row>
    <row r="4" spans="1:15" ht="23.25" hidden="1" customHeight="1" x14ac:dyDescent="0.2">
      <c r="A4" s="4"/>
      <c r="B4" s="85" t="s">
        <v>34</v>
      </c>
      <c r="C4" s="86"/>
      <c r="D4" s="87"/>
      <c r="E4" s="87"/>
      <c r="F4" s="88"/>
      <c r="G4" s="89"/>
      <c r="H4" s="88"/>
      <c r="I4" s="89"/>
      <c r="J4" s="90"/>
    </row>
    <row r="5" spans="1:15" ht="24" customHeight="1" x14ac:dyDescent="0.2">
      <c r="A5" s="4"/>
      <c r="B5" s="47" t="s">
        <v>127</v>
      </c>
      <c r="C5" s="5"/>
      <c r="D5" s="91"/>
      <c r="E5" s="26"/>
      <c r="F5" s="26"/>
      <c r="G5" s="26"/>
      <c r="H5" s="28" t="s">
        <v>25</v>
      </c>
      <c r="I5" s="91"/>
      <c r="J5" s="11"/>
    </row>
    <row r="6" spans="1:15" ht="15.75" customHeight="1" x14ac:dyDescent="0.2">
      <c r="A6" s="4"/>
      <c r="B6" s="41"/>
      <c r="C6" s="26"/>
      <c r="D6" s="91"/>
      <c r="E6" s="26"/>
      <c r="F6" s="26"/>
      <c r="G6" s="26"/>
      <c r="H6" s="28" t="s">
        <v>26</v>
      </c>
      <c r="I6" s="91"/>
      <c r="J6" s="11"/>
    </row>
    <row r="7" spans="1:15" ht="15.75" customHeight="1" x14ac:dyDescent="0.2">
      <c r="A7" s="4"/>
      <c r="B7" s="42"/>
      <c r="C7" s="92"/>
      <c r="D7" s="80"/>
      <c r="E7" s="34"/>
      <c r="F7" s="34"/>
      <c r="G7" s="34"/>
      <c r="H7" s="36"/>
      <c r="I7" s="34"/>
      <c r="J7" s="51"/>
    </row>
    <row r="8" spans="1:15" ht="24" hidden="1" customHeight="1" x14ac:dyDescent="0.2">
      <c r="A8" s="4"/>
      <c r="B8" s="47" t="s">
        <v>16</v>
      </c>
      <c r="C8" s="5"/>
      <c r="D8" s="35"/>
      <c r="E8" s="5"/>
      <c r="F8" s="5"/>
      <c r="G8" s="45"/>
      <c r="H8" s="28" t="s">
        <v>25</v>
      </c>
      <c r="I8" s="33"/>
      <c r="J8" s="11"/>
    </row>
    <row r="9" spans="1:15" ht="15.75" hidden="1" customHeight="1" x14ac:dyDescent="0.2">
      <c r="A9" s="4"/>
      <c r="B9" s="4"/>
      <c r="C9" s="5"/>
      <c r="D9" s="35"/>
      <c r="E9" s="5"/>
      <c r="F9" s="5"/>
      <c r="G9" s="45"/>
      <c r="H9" s="28" t="s">
        <v>26</v>
      </c>
      <c r="I9" s="33"/>
      <c r="J9" s="11"/>
    </row>
    <row r="10" spans="1:15" ht="15.75" hidden="1" customHeight="1" x14ac:dyDescent="0.2">
      <c r="A10" s="4"/>
      <c r="B10" s="52"/>
      <c r="C10" s="27"/>
      <c r="D10" s="46"/>
      <c r="E10" s="55"/>
      <c r="F10" s="55"/>
      <c r="G10" s="53"/>
      <c r="H10" s="53"/>
      <c r="I10" s="54"/>
      <c r="J10" s="51"/>
    </row>
    <row r="11" spans="1:15" ht="24" customHeight="1" x14ac:dyDescent="0.2">
      <c r="A11" s="4"/>
      <c r="B11" s="47" t="s">
        <v>128</v>
      </c>
      <c r="C11" s="5"/>
      <c r="D11" s="232" t="s">
        <v>36</v>
      </c>
      <c r="E11" s="232"/>
      <c r="F11" s="232"/>
      <c r="G11" s="232"/>
      <c r="H11" s="28" t="s">
        <v>25</v>
      </c>
      <c r="I11" s="91" t="s">
        <v>40</v>
      </c>
      <c r="J11" s="11"/>
    </row>
    <row r="12" spans="1:15" ht="15.75" customHeight="1" x14ac:dyDescent="0.2">
      <c r="A12" s="4"/>
      <c r="B12" s="41"/>
      <c r="C12" s="26"/>
      <c r="D12" s="220" t="s">
        <v>37</v>
      </c>
      <c r="E12" s="220"/>
      <c r="F12" s="220"/>
      <c r="G12" s="220"/>
      <c r="H12" s="28" t="s">
        <v>26</v>
      </c>
      <c r="I12" s="91"/>
      <c r="J12" s="11"/>
    </row>
    <row r="13" spans="1:15" ht="15.75" customHeight="1" x14ac:dyDescent="0.2">
      <c r="A13" s="4"/>
      <c r="B13" s="42"/>
      <c r="C13" s="92" t="s">
        <v>39</v>
      </c>
      <c r="D13" s="221" t="s">
        <v>38</v>
      </c>
      <c r="E13" s="221"/>
      <c r="F13" s="221"/>
      <c r="G13" s="221"/>
      <c r="H13" s="29"/>
      <c r="I13" s="34"/>
      <c r="J13" s="51"/>
    </row>
    <row r="14" spans="1:15" ht="24" customHeight="1" x14ac:dyDescent="0.2">
      <c r="A14" s="4"/>
      <c r="B14" s="66" t="s">
        <v>17</v>
      </c>
      <c r="C14" s="67"/>
      <c r="D14" s="68"/>
      <c r="E14" s="69"/>
      <c r="F14" s="69"/>
      <c r="G14" s="69"/>
      <c r="H14" s="70"/>
      <c r="I14" s="69"/>
      <c r="J14" s="71"/>
    </row>
    <row r="15" spans="1:15" ht="32.25" customHeight="1" x14ac:dyDescent="0.2">
      <c r="A15" s="4"/>
      <c r="B15" s="52" t="s">
        <v>23</v>
      </c>
      <c r="C15" s="72"/>
      <c r="D15" s="53"/>
      <c r="E15" s="231"/>
      <c r="F15" s="231"/>
      <c r="G15" s="218"/>
      <c r="H15" s="218"/>
      <c r="I15" s="218" t="s">
        <v>20</v>
      </c>
      <c r="J15" s="219"/>
    </row>
    <row r="16" spans="1:15" ht="23.25" customHeight="1" x14ac:dyDescent="0.2">
      <c r="A16" s="133" t="s">
        <v>19</v>
      </c>
      <c r="B16" s="134" t="s">
        <v>19</v>
      </c>
      <c r="C16" s="58"/>
      <c r="D16" s="59"/>
      <c r="E16" s="228"/>
      <c r="F16" s="229"/>
      <c r="G16" s="228"/>
      <c r="H16" s="229"/>
      <c r="I16" s="228">
        <f>SUM(I43)</f>
        <v>0</v>
      </c>
      <c r="J16" s="230"/>
    </row>
    <row r="17" spans="1:10" ht="23.25" customHeight="1" x14ac:dyDescent="0.2">
      <c r="A17" s="4"/>
      <c r="B17" s="74" t="s">
        <v>20</v>
      </c>
      <c r="C17" s="75"/>
      <c r="D17" s="76"/>
      <c r="E17" s="205"/>
      <c r="F17" s="216"/>
      <c r="G17" s="205"/>
      <c r="H17" s="216"/>
      <c r="I17" s="205">
        <f>SUM(I16:J16)</f>
        <v>0</v>
      </c>
      <c r="J17" s="206"/>
    </row>
    <row r="18" spans="1:10" ht="33" customHeight="1" x14ac:dyDescent="0.2">
      <c r="A18" s="4"/>
      <c r="B18" s="65" t="s">
        <v>24</v>
      </c>
      <c r="C18" s="58"/>
      <c r="D18" s="59"/>
      <c r="E18" s="64"/>
      <c r="F18" s="61"/>
      <c r="G18" s="50"/>
      <c r="H18" s="50"/>
      <c r="I18" s="50"/>
      <c r="J18" s="62"/>
    </row>
    <row r="19" spans="1:10" ht="23.25" customHeight="1" x14ac:dyDescent="0.2">
      <c r="A19" s="4"/>
      <c r="B19" s="57" t="s">
        <v>11</v>
      </c>
      <c r="C19" s="58"/>
      <c r="D19" s="59"/>
      <c r="E19" s="60">
        <v>21</v>
      </c>
      <c r="F19" s="61" t="s">
        <v>0</v>
      </c>
      <c r="G19" s="214">
        <f>I17</f>
        <v>0</v>
      </c>
      <c r="H19" s="215"/>
      <c r="I19" s="215"/>
      <c r="J19" s="62" t="str">
        <f t="shared" ref="J19:J22" si="0">Mena</f>
        <v>CZK</v>
      </c>
    </row>
    <row r="20" spans="1:10" ht="23.25" customHeight="1" x14ac:dyDescent="0.2">
      <c r="A20" s="4"/>
      <c r="B20" s="49" t="s">
        <v>12</v>
      </c>
      <c r="C20" s="22"/>
      <c r="D20" s="18"/>
      <c r="E20" s="43">
        <f>SazbaDPH2</f>
        <v>21</v>
      </c>
      <c r="F20" s="44" t="s">
        <v>0</v>
      </c>
      <c r="G20" s="210">
        <f>ZakladDPHZakl*0.21</f>
        <v>0</v>
      </c>
      <c r="H20" s="211"/>
      <c r="I20" s="211"/>
      <c r="J20" s="56" t="str">
        <f t="shared" si="0"/>
        <v>CZK</v>
      </c>
    </row>
    <row r="21" spans="1:10" ht="23.25" customHeight="1" thickBot="1" x14ac:dyDescent="0.25">
      <c r="A21" s="4"/>
      <c r="B21" s="48" t="s">
        <v>4</v>
      </c>
      <c r="C21" s="20"/>
      <c r="D21" s="23"/>
      <c r="E21" s="20"/>
      <c r="F21" s="21"/>
      <c r="G21" s="212"/>
      <c r="H21" s="212"/>
      <c r="I21" s="212"/>
      <c r="J21" s="63" t="str">
        <f t="shared" si="0"/>
        <v>CZK</v>
      </c>
    </row>
    <row r="22" spans="1:10" ht="27.75" hidden="1" customHeight="1" thickBot="1" x14ac:dyDescent="0.25">
      <c r="A22" s="4"/>
      <c r="B22" s="112" t="s">
        <v>18</v>
      </c>
      <c r="C22" s="113"/>
      <c r="D22" s="113"/>
      <c r="E22" s="114"/>
      <c r="F22" s="115"/>
      <c r="G22" s="213">
        <v>898673.56</v>
      </c>
      <c r="H22" s="217"/>
      <c r="I22" s="217"/>
      <c r="J22" s="116" t="str">
        <f t="shared" si="0"/>
        <v>CZK</v>
      </c>
    </row>
    <row r="23" spans="1:10" ht="27.75" customHeight="1" thickBot="1" x14ac:dyDescent="0.25">
      <c r="A23" s="4"/>
      <c r="B23" s="112" t="s">
        <v>27</v>
      </c>
      <c r="C23" s="117"/>
      <c r="D23" s="117"/>
      <c r="E23" s="117"/>
      <c r="F23" s="117"/>
      <c r="G23" s="213">
        <f>ZakladDPHZakl+DPHZakl</f>
        <v>0</v>
      </c>
      <c r="H23" s="213"/>
      <c r="I23" s="213"/>
      <c r="J23" s="118" t="s">
        <v>42</v>
      </c>
    </row>
    <row r="24" spans="1:10" ht="12.75" customHeight="1" x14ac:dyDescent="0.2">
      <c r="A24" s="4"/>
      <c r="B24" s="4"/>
      <c r="C24" s="5"/>
      <c r="D24" s="5"/>
      <c r="E24" s="5"/>
      <c r="F24" s="5"/>
      <c r="G24" s="45"/>
      <c r="H24" s="5"/>
      <c r="I24" s="45"/>
      <c r="J24" s="12"/>
    </row>
    <row r="25" spans="1:10" ht="30" customHeight="1" x14ac:dyDescent="0.2">
      <c r="A25" s="4"/>
      <c r="B25" s="4"/>
      <c r="C25" s="5"/>
      <c r="D25" s="5"/>
      <c r="E25" s="5"/>
      <c r="F25" s="5"/>
      <c r="G25" s="45"/>
      <c r="H25" s="5"/>
      <c r="I25" s="45"/>
      <c r="J25" s="12"/>
    </row>
    <row r="26" spans="1:10" ht="18.75" customHeight="1" x14ac:dyDescent="0.2">
      <c r="A26" s="4"/>
      <c r="B26" s="24"/>
      <c r="C26" s="19" t="s">
        <v>10</v>
      </c>
      <c r="D26" s="39"/>
      <c r="E26" s="39"/>
      <c r="F26" s="19" t="s">
        <v>9</v>
      </c>
      <c r="G26" s="39"/>
      <c r="H26" s="40"/>
      <c r="I26" s="39"/>
      <c r="J26" s="12"/>
    </row>
    <row r="27" spans="1:10" ht="47.25" customHeight="1" x14ac:dyDescent="0.2">
      <c r="A27" s="4"/>
      <c r="B27" s="4"/>
      <c r="C27" s="5"/>
      <c r="D27" s="5"/>
      <c r="E27" s="5"/>
      <c r="F27" s="5"/>
      <c r="G27" s="45"/>
      <c r="H27" s="5"/>
      <c r="I27" s="45"/>
      <c r="J27" s="12"/>
    </row>
    <row r="28" spans="1:10" s="37" customFormat="1" ht="18.75" customHeight="1" x14ac:dyDescent="0.2">
      <c r="A28" s="30"/>
      <c r="B28" s="30"/>
      <c r="C28" s="31"/>
      <c r="D28" s="25"/>
      <c r="E28" s="25"/>
      <c r="F28" s="31"/>
      <c r="G28" s="32"/>
      <c r="H28" s="25"/>
      <c r="I28" s="32"/>
      <c r="J28" s="38"/>
    </row>
    <row r="29" spans="1:10" ht="12.75" customHeight="1" x14ac:dyDescent="0.2">
      <c r="A29" s="4"/>
      <c r="B29" s="4"/>
      <c r="C29" s="5"/>
      <c r="D29" s="204" t="s">
        <v>2</v>
      </c>
      <c r="E29" s="204"/>
      <c r="F29" s="5"/>
      <c r="G29" s="45"/>
      <c r="H29" s="13" t="s">
        <v>3</v>
      </c>
      <c r="I29" s="45"/>
      <c r="J29" s="12"/>
    </row>
    <row r="30" spans="1:10" ht="13.5" customHeight="1" thickBot="1" x14ac:dyDescent="0.25">
      <c r="A30" s="14"/>
      <c r="B30" s="14"/>
      <c r="C30" s="15"/>
      <c r="D30" s="15"/>
      <c r="E30" s="15"/>
      <c r="F30" s="15"/>
      <c r="G30" s="16"/>
      <c r="H30" s="15"/>
      <c r="I30" s="16"/>
      <c r="J30" s="17"/>
    </row>
    <row r="31" spans="1:10" ht="27" hidden="1" customHeight="1" x14ac:dyDescent="0.25">
      <c r="B31" s="77" t="s">
        <v>13</v>
      </c>
      <c r="C31" s="3"/>
      <c r="D31" s="3"/>
      <c r="E31" s="3"/>
      <c r="F31" s="104"/>
      <c r="G31" s="104"/>
      <c r="H31" s="104"/>
      <c r="I31" s="104"/>
      <c r="J31" s="3"/>
    </row>
    <row r="32" spans="1:10" ht="25.5" hidden="1" customHeight="1" x14ac:dyDescent="0.2">
      <c r="A32" s="96" t="s">
        <v>29</v>
      </c>
      <c r="B32" s="98" t="s">
        <v>14</v>
      </c>
      <c r="C32" s="99" t="s">
        <v>5</v>
      </c>
      <c r="D32" s="100"/>
      <c r="E32" s="100"/>
      <c r="F32" s="105" t="e">
        <f>#REF!</f>
        <v>#REF!</v>
      </c>
      <c r="G32" s="105" t="str">
        <f>B19</f>
        <v>Základ pro základní DPH</v>
      </c>
      <c r="H32" s="106" t="s">
        <v>15</v>
      </c>
      <c r="I32" s="106" t="s">
        <v>1</v>
      </c>
      <c r="J32" s="101" t="s">
        <v>0</v>
      </c>
    </row>
    <row r="33" spans="1:10" ht="25.5" hidden="1" customHeight="1" x14ac:dyDescent="0.2">
      <c r="A33" s="96">
        <v>1</v>
      </c>
      <c r="B33" s="102"/>
      <c r="C33" s="234"/>
      <c r="D33" s="235"/>
      <c r="E33" s="235"/>
      <c r="F33" s="107">
        <v>0</v>
      </c>
      <c r="G33" s="108">
        <v>898673.56</v>
      </c>
      <c r="H33" s="109">
        <v>188721</v>
      </c>
      <c r="I33" s="109">
        <v>1087394.56</v>
      </c>
      <c r="J33" s="103">
        <f>IF(CenaCelkemVypocet=0,"",I33/CenaCelkemVypocet*100)</f>
        <v>100</v>
      </c>
    </row>
    <row r="34" spans="1:10" ht="25.5" hidden="1" customHeight="1" x14ac:dyDescent="0.2">
      <c r="A34" s="96"/>
      <c r="B34" s="236" t="s">
        <v>41</v>
      </c>
      <c r="C34" s="237"/>
      <c r="D34" s="237"/>
      <c r="E34" s="238"/>
      <c r="F34" s="110">
        <f>SUMIF(A33:A33,"=1",F33:F33)</f>
        <v>0</v>
      </c>
      <c r="G34" s="111">
        <f>SUMIF(A33:A33,"=1",G33:G33)</f>
        <v>898673.56</v>
      </c>
      <c r="H34" s="111">
        <f>SUMIF(A33:A33,"=1",H33:H33)</f>
        <v>188721</v>
      </c>
      <c r="I34" s="111">
        <f>SUMIF(A33:A33,"=1",I33:I33)</f>
        <v>1087394.56</v>
      </c>
      <c r="J34" s="97">
        <f>SUMIF(A33:A33,"=1",J33:J33)</f>
        <v>100</v>
      </c>
    </row>
    <row r="38" spans="1:10" ht="15.75" x14ac:dyDescent="0.25">
      <c r="B38" s="119" t="s">
        <v>43</v>
      </c>
    </row>
    <row r="40" spans="1:10" ht="25.5" customHeight="1" x14ac:dyDescent="0.2">
      <c r="A40" s="120"/>
      <c r="B40" s="123" t="s">
        <v>14</v>
      </c>
      <c r="C40" s="123" t="s">
        <v>5</v>
      </c>
      <c r="D40" s="124"/>
      <c r="E40" s="124"/>
      <c r="F40" s="127" t="s">
        <v>44</v>
      </c>
      <c r="G40" s="127"/>
      <c r="H40" s="127"/>
      <c r="I40" s="239" t="s">
        <v>20</v>
      </c>
      <c r="J40" s="239"/>
    </row>
    <row r="41" spans="1:10" ht="25.5" customHeight="1" x14ac:dyDescent="0.2">
      <c r="A41" s="121"/>
      <c r="B41" s="128" t="s">
        <v>46</v>
      </c>
      <c r="C41" s="241" t="s">
        <v>47</v>
      </c>
      <c r="D41" s="242"/>
      <c r="E41" s="242"/>
      <c r="F41" s="129" t="s">
        <v>19</v>
      </c>
      <c r="G41" s="130"/>
      <c r="H41" s="130"/>
      <c r="I41" s="240">
        <f>' Pol'!G16</f>
        <v>0</v>
      </c>
      <c r="J41" s="240"/>
    </row>
    <row r="42" spans="1:10" ht="25.5" customHeight="1" x14ac:dyDescent="0.2">
      <c r="A42" s="121"/>
      <c r="B42" s="128" t="s">
        <v>45</v>
      </c>
      <c r="C42" s="243" t="s">
        <v>105</v>
      </c>
      <c r="D42" s="244"/>
      <c r="E42" s="245"/>
      <c r="F42" s="129" t="s">
        <v>19</v>
      </c>
      <c r="G42" s="188"/>
      <c r="H42" s="188"/>
      <c r="I42" s="240">
        <f>' Pol'!G9</f>
        <v>0</v>
      </c>
      <c r="J42" s="240"/>
    </row>
    <row r="43" spans="1:10" ht="25.5" customHeight="1" x14ac:dyDescent="0.2">
      <c r="A43" s="122"/>
      <c r="B43" s="125" t="s">
        <v>1</v>
      </c>
      <c r="C43" s="125"/>
      <c r="D43" s="126"/>
      <c r="E43" s="126"/>
      <c r="F43" s="131"/>
      <c r="G43" s="132"/>
      <c r="H43" s="132"/>
      <c r="I43" s="233">
        <f>SUM(I41:J42)</f>
        <v>0</v>
      </c>
      <c r="J43" s="233"/>
    </row>
    <row r="44" spans="1:10" x14ac:dyDescent="0.2">
      <c r="F44" s="94"/>
      <c r="G44" s="95"/>
      <c r="H44" s="94"/>
      <c r="I44" s="95"/>
      <c r="J44" s="95"/>
    </row>
    <row r="45" spans="1:10" x14ac:dyDescent="0.2">
      <c r="F45" s="94"/>
      <c r="G45" s="95"/>
      <c r="H45" s="94"/>
      <c r="I45" s="95"/>
      <c r="J45" s="95"/>
    </row>
    <row r="46" spans="1:10" x14ac:dyDescent="0.2">
      <c r="F46" s="94"/>
      <c r="G46" s="95"/>
      <c r="H46" s="94"/>
      <c r="I46" s="95"/>
      <c r="J46" s="95"/>
    </row>
  </sheetData>
  <customSheetViews>
    <customSheetView guid="{B7E7C763-C459-487D-8ABA-5CFDDFBD5A84}" showPageBreaks="1" showGridLines="0" fitToPage="1" printArea="1" hiddenColumns="1" topLeftCell="B1">
      <selection activeCell="L13" sqref="L13"/>
      <pageMargins left="0.39370078740157483" right="0.19685039370078741" top="0.39370078740157483" bottom="0.39370078740157483" header="0" footer="0.19685039370078741"/>
      <pageSetup paperSize="9" scale="98" fitToHeight="9999" orientation="portrait" horizontalDpi="300" verticalDpi="300" r:id="rId1"/>
      <headerFooter alignWithMargins="0">
        <oddFooter>&amp;L&amp;9Zpracováno programem &amp;"Arial CE,tučné"BUILDpower S,  © RTS, a.s.&amp;R&amp;9Stránka &amp;P z &amp;N</oddFooter>
      </headerFooter>
    </customSheetView>
  </customSheetViews>
  <mergeCells count="29">
    <mergeCell ref="I43:J43"/>
    <mergeCell ref="C33:E33"/>
    <mergeCell ref="B34:E34"/>
    <mergeCell ref="I40:J40"/>
    <mergeCell ref="I41:J41"/>
    <mergeCell ref="C41:E41"/>
    <mergeCell ref="C42:E42"/>
    <mergeCell ref="I42:J42"/>
    <mergeCell ref="E16:F16"/>
    <mergeCell ref="G16:H16"/>
    <mergeCell ref="I16:J16"/>
    <mergeCell ref="E15:F15"/>
    <mergeCell ref="D11:G11"/>
    <mergeCell ref="D29:E29"/>
    <mergeCell ref="I17:J17"/>
    <mergeCell ref="B1:J1"/>
    <mergeCell ref="G20:I20"/>
    <mergeCell ref="G21:I21"/>
    <mergeCell ref="G23:I23"/>
    <mergeCell ref="G19:I19"/>
    <mergeCell ref="E17:F17"/>
    <mergeCell ref="G17:H17"/>
    <mergeCell ref="G22:I22"/>
    <mergeCell ref="G15:H15"/>
    <mergeCell ref="I15:J15"/>
    <mergeCell ref="D12:G12"/>
    <mergeCell ref="D13:G13"/>
    <mergeCell ref="D3:J3"/>
    <mergeCell ref="D2:J2"/>
  </mergeCells>
  <phoneticPr fontId="0" type="noConversion"/>
  <pageMargins left="0.39370078740157483" right="0.19685039370078741" top="0.59055118110236227" bottom="0.39370078740157483" header="0" footer="0.19685039370078741"/>
  <pageSetup paperSize="9" fitToHeight="9999" orientation="portrait" horizontalDpi="300" verticalDpi="300" r:id="rId2"/>
  <headerFooter alignWithMargins="0">
    <oddFooter>&amp;L&amp;9Zpracováno programem &amp;"Arial CE,Tučné"RTS Stavitel +,  © RTS, a.s.&amp;R&amp;9Stránka &amp;P z &amp;N</oddFooter>
  </headerFooter>
  <rowBreaks count="1" manualBreakCount="1">
    <brk id="30" max="9" man="1"/>
  </rowBreaks>
  <legacyDrawing r:id="rId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4">
    <tabColor rgb="FFFF9966"/>
  </sheetPr>
  <dimension ref="A1:G5"/>
  <sheetViews>
    <sheetView workbookViewId="0">
      <selection activeCell="A5" sqref="A5:IV5"/>
    </sheetView>
  </sheetViews>
  <sheetFormatPr defaultRowHeight="12.75" x14ac:dyDescent="0.2"/>
  <cols>
    <col min="1" max="1" width="4.28515625" style="6" customWidth="1"/>
    <col min="2" max="2" width="14.42578125" style="6" customWidth="1"/>
    <col min="3" max="3" width="38.28515625" style="10" customWidth="1"/>
    <col min="4" max="4" width="4.5703125" style="6" customWidth="1"/>
    <col min="5" max="5" width="10.5703125" style="6" customWidth="1"/>
    <col min="6" max="6" width="9.85546875" style="6" customWidth="1"/>
    <col min="7" max="7" width="12.7109375" style="6" customWidth="1"/>
    <col min="8" max="16384" width="9.140625" style="6"/>
  </cols>
  <sheetData>
    <row r="1" spans="1:7" ht="15.75" x14ac:dyDescent="0.2">
      <c r="A1" s="246" t="s">
        <v>6</v>
      </c>
      <c r="B1" s="246"/>
      <c r="C1" s="247"/>
      <c r="D1" s="246"/>
      <c r="E1" s="246"/>
      <c r="F1" s="246"/>
      <c r="G1" s="246"/>
    </row>
    <row r="2" spans="1:7" ht="24.95" customHeight="1" x14ac:dyDescent="0.2">
      <c r="A2" s="79" t="s">
        <v>33</v>
      </c>
      <c r="B2" s="78"/>
      <c r="C2" s="248"/>
      <c r="D2" s="248"/>
      <c r="E2" s="248"/>
      <c r="F2" s="248"/>
      <c r="G2" s="249"/>
    </row>
    <row r="3" spans="1:7" ht="24.95" hidden="1" customHeight="1" x14ac:dyDescent="0.2">
      <c r="A3" s="79" t="s">
        <v>7</v>
      </c>
      <c r="B3" s="78"/>
      <c r="C3" s="248"/>
      <c r="D3" s="248"/>
      <c r="E3" s="248"/>
      <c r="F3" s="248"/>
      <c r="G3" s="249"/>
    </row>
    <row r="4" spans="1:7" ht="24.95" hidden="1" customHeight="1" x14ac:dyDescent="0.2">
      <c r="A4" s="79" t="s">
        <v>8</v>
      </c>
      <c r="B4" s="78"/>
      <c r="C4" s="248"/>
      <c r="D4" s="248"/>
      <c r="E4" s="248"/>
      <c r="F4" s="248"/>
      <c r="G4" s="249"/>
    </row>
    <row r="5" spans="1:7" hidden="1" x14ac:dyDescent="0.2">
      <c r="B5" s="7"/>
      <c r="C5" s="8"/>
      <c r="D5" s="9"/>
    </row>
  </sheetData>
  <customSheetViews>
    <customSheetView guid="{B7E7C763-C459-487D-8ABA-5CFDDFBD5A84}">
      <selection activeCell="E19" sqref="E19"/>
      <pageMargins left="0.59055118110236227" right="0.39370078740157483" top="0.59055118110236227" bottom="0.98425196850393704" header="0.19685039370078741" footer="0.51181102362204722"/>
      <pageSetup paperSize="9" orientation="portrait" r:id="rId1"/>
      <headerFooter alignWithMargins="0">
        <oddFooter>&amp;L&amp;9Zpracováno programem &amp;"Arial CE,Tučné"BUILDpower S,  © RTS, a.s.&amp;R&amp;"Arial,Obyčejné"Strana &amp;P z &amp;N</oddFooter>
      </headerFooter>
    </customSheetView>
  </customSheetViews>
  <mergeCells count="4">
    <mergeCell ref="A1:G1"/>
    <mergeCell ref="C2:G2"/>
    <mergeCell ref="C3:G3"/>
    <mergeCell ref="C4:G4"/>
  </mergeCells>
  <pageMargins left="0.59055118110236227" right="0.39370078740157483" top="0.59055118110236227" bottom="0.98425196850393704" header="0.19685039370078741" footer="0.51181102362204722"/>
  <pageSetup paperSize="9" orientation="portrait" r:id="rId2"/>
  <headerFooter alignWithMargins="0">
    <oddFooter>&amp;L&amp;9Zpracováno programem &amp;"Arial CE,Tučné"RTS Stavitel +,  © RTS, a.s.&amp;R&amp;"Arial,Obyčejné"Strana &amp;P z &amp;N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/>
  </sheetPr>
  <dimension ref="A1:BH100"/>
  <sheetViews>
    <sheetView tabSelected="1" workbookViewId="0">
      <selection activeCell="F23" sqref="F23"/>
    </sheetView>
  </sheetViews>
  <sheetFormatPr defaultRowHeight="12.75" outlineLevelRow="1" x14ac:dyDescent="0.2"/>
  <cols>
    <col min="1" max="1" width="4.28515625" customWidth="1"/>
    <col min="2" max="2" width="14.42578125" style="93" customWidth="1"/>
    <col min="3" max="3" width="38.28515625" style="93" customWidth="1"/>
    <col min="4" max="4" width="4.5703125" customWidth="1"/>
    <col min="5" max="5" width="10.5703125" customWidth="1"/>
    <col min="6" max="6" width="9.85546875" customWidth="1"/>
    <col min="7" max="7" width="12.7109375" customWidth="1"/>
    <col min="8" max="13" width="0" hidden="1" customWidth="1"/>
    <col min="18" max="21" width="0" hidden="1" customWidth="1"/>
    <col min="29" max="39" width="0" hidden="1" customWidth="1"/>
  </cols>
  <sheetData>
    <row r="1" spans="1:60" ht="15.75" customHeight="1" x14ac:dyDescent="0.25">
      <c r="A1" s="250" t="s">
        <v>6</v>
      </c>
      <c r="B1" s="250"/>
      <c r="C1" s="250"/>
      <c r="D1" s="250"/>
      <c r="E1" s="250"/>
      <c r="F1" s="250"/>
      <c r="G1" s="250"/>
      <c r="AE1" t="s">
        <v>49</v>
      </c>
    </row>
    <row r="2" spans="1:60" ht="24.95" customHeight="1" x14ac:dyDescent="0.2">
      <c r="A2" s="137" t="s">
        <v>48</v>
      </c>
      <c r="B2" s="135"/>
      <c r="C2" s="259" t="s">
        <v>132</v>
      </c>
      <c r="D2" s="260"/>
      <c r="E2" s="260"/>
      <c r="F2" s="260"/>
      <c r="G2" s="260"/>
      <c r="H2" s="260"/>
      <c r="I2" s="261"/>
      <c r="AE2" t="s">
        <v>50</v>
      </c>
    </row>
    <row r="3" spans="1:60" ht="24.95" customHeight="1" x14ac:dyDescent="0.2">
      <c r="A3" s="138" t="s">
        <v>7</v>
      </c>
      <c r="B3" s="136"/>
      <c r="C3" s="251" t="s">
        <v>115</v>
      </c>
      <c r="D3" s="252"/>
      <c r="E3" s="252"/>
      <c r="F3" s="252"/>
      <c r="G3" s="253"/>
      <c r="AE3" t="s">
        <v>51</v>
      </c>
    </row>
    <row r="4" spans="1:60" ht="24.95" customHeight="1" x14ac:dyDescent="0.2">
      <c r="A4" s="197"/>
      <c r="B4" s="198"/>
      <c r="C4" s="258" t="s">
        <v>129</v>
      </c>
      <c r="D4" s="258"/>
      <c r="E4" s="258"/>
      <c r="F4" s="258"/>
      <c r="G4" s="258"/>
    </row>
    <row r="5" spans="1:60" ht="24.95" customHeight="1" x14ac:dyDescent="0.2">
      <c r="A5" s="138" t="s">
        <v>8</v>
      </c>
      <c r="B5" s="136"/>
      <c r="C5" s="254" t="s">
        <v>126</v>
      </c>
      <c r="D5" s="255"/>
      <c r="E5" s="255"/>
      <c r="F5" s="255"/>
      <c r="G5" s="256"/>
      <c r="AE5" t="s">
        <v>52</v>
      </c>
    </row>
    <row r="6" spans="1:60" x14ac:dyDescent="0.2">
      <c r="A6" s="139" t="s">
        <v>53</v>
      </c>
      <c r="B6" s="140"/>
      <c r="C6" s="141"/>
      <c r="D6" s="142"/>
      <c r="E6" s="142"/>
      <c r="F6" s="142"/>
      <c r="G6" s="143"/>
      <c r="AE6" t="s">
        <v>54</v>
      </c>
    </row>
    <row r="8" spans="1:60" ht="38.25" x14ac:dyDescent="0.2">
      <c r="A8" s="199" t="s">
        <v>55</v>
      </c>
      <c r="B8" s="200" t="s">
        <v>56</v>
      </c>
      <c r="C8" s="200" t="s">
        <v>57</v>
      </c>
      <c r="D8" s="199" t="s">
        <v>58</v>
      </c>
      <c r="E8" s="199" t="s">
        <v>59</v>
      </c>
      <c r="F8" s="144" t="s">
        <v>60</v>
      </c>
      <c r="G8" s="199" t="s">
        <v>20</v>
      </c>
      <c r="H8" s="162" t="s">
        <v>21</v>
      </c>
      <c r="I8" s="162" t="s">
        <v>61</v>
      </c>
      <c r="J8" s="162" t="s">
        <v>22</v>
      </c>
      <c r="K8" s="162" t="s">
        <v>62</v>
      </c>
      <c r="L8" s="162" t="s">
        <v>63</v>
      </c>
      <c r="M8" s="162" t="s">
        <v>64</v>
      </c>
      <c r="N8" s="162" t="s">
        <v>65</v>
      </c>
      <c r="O8" s="162" t="s">
        <v>66</v>
      </c>
      <c r="P8" s="162" t="s">
        <v>67</v>
      </c>
      <c r="Q8" s="162" t="s">
        <v>68</v>
      </c>
      <c r="R8" s="162" t="s">
        <v>69</v>
      </c>
      <c r="S8" s="162" t="s">
        <v>70</v>
      </c>
      <c r="T8" s="162" t="s">
        <v>71</v>
      </c>
      <c r="U8" s="149" t="s">
        <v>72</v>
      </c>
    </row>
    <row r="9" spans="1:60" x14ac:dyDescent="0.2">
      <c r="A9" s="163" t="s">
        <v>73</v>
      </c>
      <c r="B9" s="164" t="s">
        <v>45</v>
      </c>
      <c r="C9" s="165" t="s">
        <v>105</v>
      </c>
      <c r="D9" s="166"/>
      <c r="E9" s="167"/>
      <c r="F9" s="168"/>
      <c r="G9" s="168">
        <f>SUM(G10:G15)</f>
        <v>0</v>
      </c>
      <c r="H9" s="168"/>
      <c r="I9" s="168">
        <f>SUM(I10:I15)</f>
        <v>0</v>
      </c>
      <c r="J9" s="168"/>
      <c r="K9" s="168">
        <f>SUM(K10:K15)</f>
        <v>5026.1099999999997</v>
      </c>
      <c r="L9" s="168"/>
      <c r="M9" s="168">
        <f>SUM(M10:M15)</f>
        <v>0</v>
      </c>
      <c r="N9" s="148"/>
      <c r="O9" s="148">
        <f>SUM(O10:O15)</f>
        <v>0</v>
      </c>
      <c r="P9" s="148"/>
      <c r="Q9" s="148">
        <f>SUM(Q10:Q15)</f>
        <v>0</v>
      </c>
      <c r="R9" s="148"/>
      <c r="S9" s="148"/>
      <c r="T9" s="163"/>
      <c r="U9" s="148">
        <f>SUM(U10:U15)</f>
        <v>10.46</v>
      </c>
      <c r="AE9" t="s">
        <v>74</v>
      </c>
    </row>
    <row r="10" spans="1:60" outlineLevel="1" x14ac:dyDescent="0.2">
      <c r="A10" s="146">
        <v>1</v>
      </c>
      <c r="B10" s="150" t="s">
        <v>75</v>
      </c>
      <c r="C10" s="176" t="s">
        <v>76</v>
      </c>
      <c r="D10" s="152" t="s">
        <v>77</v>
      </c>
      <c r="E10" s="158">
        <v>1.6639999999999999</v>
      </c>
      <c r="F10" s="201"/>
      <c r="G10" s="160">
        <f>E10*F10</f>
        <v>0</v>
      </c>
      <c r="H10" s="160">
        <v>0</v>
      </c>
      <c r="I10" s="160">
        <f t="shared" ref="I10:I15" si="0">ROUND(E10*H10,2)</f>
        <v>0</v>
      </c>
      <c r="J10" s="160">
        <v>261</v>
      </c>
      <c r="K10" s="160">
        <f t="shared" ref="K10:K15" si="1">ROUND(E10*J10,2)</f>
        <v>434.3</v>
      </c>
      <c r="L10" s="160">
        <v>21</v>
      </c>
      <c r="M10" s="160">
        <f t="shared" ref="M10:M15" si="2">G10*(1+L10/100)</f>
        <v>0</v>
      </c>
      <c r="N10" s="153">
        <v>0</v>
      </c>
      <c r="O10" s="153">
        <f t="shared" ref="O10:O15" si="3">ROUND(E10*N10,5)</f>
        <v>0</v>
      </c>
      <c r="P10" s="153">
        <v>0</v>
      </c>
      <c r="Q10" s="153">
        <f t="shared" ref="Q10:Q15" si="4">ROUND(E10*P10,5)</f>
        <v>0</v>
      </c>
      <c r="R10" s="153"/>
      <c r="S10" s="153"/>
      <c r="T10" s="154">
        <v>0.93300000000000005</v>
      </c>
      <c r="U10" s="153">
        <f t="shared" ref="U10:U15" si="5">ROUND(E10*T10,2)</f>
        <v>1.55</v>
      </c>
      <c r="V10" s="145"/>
      <c r="W10" s="145"/>
      <c r="X10" s="145"/>
      <c r="Y10" s="145"/>
      <c r="Z10" s="145"/>
      <c r="AA10" s="145"/>
      <c r="AB10" s="145"/>
      <c r="AC10" s="145"/>
      <c r="AD10" s="145"/>
      <c r="AE10" s="145" t="s">
        <v>78</v>
      </c>
      <c r="AF10" s="145"/>
      <c r="AG10" s="145"/>
      <c r="AH10" s="145"/>
      <c r="AI10" s="145"/>
      <c r="AJ10" s="145"/>
      <c r="AK10" s="145"/>
      <c r="AL10" s="145"/>
      <c r="AM10" s="145"/>
      <c r="AN10" s="145"/>
      <c r="AO10" s="145"/>
      <c r="AP10" s="145"/>
      <c r="AQ10" s="145"/>
      <c r="AR10" s="145"/>
      <c r="AS10" s="145"/>
      <c r="AT10" s="145"/>
      <c r="AU10" s="145"/>
      <c r="AV10" s="145"/>
      <c r="AW10" s="145"/>
      <c r="AX10" s="145"/>
      <c r="AY10" s="145"/>
      <c r="AZ10" s="145"/>
      <c r="BA10" s="145"/>
      <c r="BB10" s="145"/>
      <c r="BC10" s="145"/>
      <c r="BD10" s="145"/>
      <c r="BE10" s="145"/>
      <c r="BF10" s="145"/>
      <c r="BG10" s="145"/>
      <c r="BH10" s="145"/>
    </row>
    <row r="11" spans="1:60" outlineLevel="1" x14ac:dyDescent="0.2">
      <c r="A11" s="146">
        <v>2</v>
      </c>
      <c r="B11" s="150" t="s">
        <v>79</v>
      </c>
      <c r="C11" s="176" t="s">
        <v>80</v>
      </c>
      <c r="D11" s="152" t="s">
        <v>77</v>
      </c>
      <c r="E11" s="158">
        <f>6*E10</f>
        <v>9.984</v>
      </c>
      <c r="F11" s="201"/>
      <c r="G11" s="160">
        <f t="shared" ref="G11:G15" si="6">E11*F11</f>
        <v>0</v>
      </c>
      <c r="H11" s="160">
        <v>0</v>
      </c>
      <c r="I11" s="160">
        <f t="shared" si="0"/>
        <v>0</v>
      </c>
      <c r="J11" s="160">
        <v>157.5</v>
      </c>
      <c r="K11" s="160">
        <f t="shared" si="1"/>
        <v>1572.48</v>
      </c>
      <c r="L11" s="160">
        <v>21</v>
      </c>
      <c r="M11" s="160">
        <f t="shared" si="2"/>
        <v>0</v>
      </c>
      <c r="N11" s="153">
        <v>0</v>
      </c>
      <c r="O11" s="153">
        <f t="shared" si="3"/>
        <v>0</v>
      </c>
      <c r="P11" s="153">
        <v>0</v>
      </c>
      <c r="Q11" s="153">
        <f t="shared" si="4"/>
        <v>0</v>
      </c>
      <c r="R11" s="153"/>
      <c r="S11" s="153"/>
      <c r="T11" s="154">
        <v>0.65300000000000002</v>
      </c>
      <c r="U11" s="153">
        <f t="shared" si="5"/>
        <v>6.52</v>
      </c>
      <c r="V11" s="145"/>
      <c r="W11" s="145"/>
      <c r="X11" s="145"/>
      <c r="Y11" s="145"/>
      <c r="Z11" s="145"/>
      <c r="AA11" s="145"/>
      <c r="AB11" s="145"/>
      <c r="AC11" s="145"/>
      <c r="AD11" s="145"/>
      <c r="AE11" s="145" t="s">
        <v>78</v>
      </c>
      <c r="AF11" s="145"/>
      <c r="AG11" s="145"/>
      <c r="AH11" s="145"/>
      <c r="AI11" s="145"/>
      <c r="AJ11" s="145"/>
      <c r="AK11" s="145"/>
      <c r="AL11" s="145"/>
      <c r="AM11" s="145"/>
      <c r="AN11" s="145"/>
      <c r="AO11" s="145"/>
      <c r="AP11" s="145"/>
      <c r="AQ11" s="145"/>
      <c r="AR11" s="145"/>
      <c r="AS11" s="145"/>
      <c r="AT11" s="145"/>
      <c r="AU11" s="145"/>
      <c r="AV11" s="145"/>
      <c r="AW11" s="145"/>
      <c r="AX11" s="145"/>
      <c r="AY11" s="145"/>
      <c r="AZ11" s="145"/>
      <c r="BA11" s="145"/>
      <c r="BB11" s="145"/>
      <c r="BC11" s="145"/>
      <c r="BD11" s="145"/>
      <c r="BE11" s="145"/>
      <c r="BF11" s="145"/>
      <c r="BG11" s="145"/>
      <c r="BH11" s="145"/>
    </row>
    <row r="12" spans="1:60" outlineLevel="1" x14ac:dyDescent="0.2">
      <c r="A12" s="146">
        <v>3</v>
      </c>
      <c r="B12" s="150" t="s">
        <v>81</v>
      </c>
      <c r="C12" s="176" t="s">
        <v>82</v>
      </c>
      <c r="D12" s="152" t="s">
        <v>77</v>
      </c>
      <c r="E12" s="158">
        <v>1.6639999999999999</v>
      </c>
      <c r="F12" s="201"/>
      <c r="G12" s="160">
        <f t="shared" si="6"/>
        <v>0</v>
      </c>
      <c r="H12" s="160">
        <v>0</v>
      </c>
      <c r="I12" s="160">
        <f t="shared" si="0"/>
        <v>0</v>
      </c>
      <c r="J12" s="160">
        <v>227.5</v>
      </c>
      <c r="K12" s="160">
        <f t="shared" si="1"/>
        <v>378.56</v>
      </c>
      <c r="L12" s="160">
        <v>21</v>
      </c>
      <c r="M12" s="160">
        <f t="shared" si="2"/>
        <v>0</v>
      </c>
      <c r="N12" s="153">
        <v>0</v>
      </c>
      <c r="O12" s="153">
        <f t="shared" si="3"/>
        <v>0</v>
      </c>
      <c r="P12" s="153">
        <v>0</v>
      </c>
      <c r="Q12" s="153">
        <f t="shared" si="4"/>
        <v>0</v>
      </c>
      <c r="R12" s="153"/>
      <c r="S12" s="153"/>
      <c r="T12" s="154">
        <v>0.94199999999999995</v>
      </c>
      <c r="U12" s="153">
        <f t="shared" si="5"/>
        <v>1.57</v>
      </c>
      <c r="V12" s="145"/>
      <c r="W12" s="145"/>
      <c r="X12" s="145"/>
      <c r="Y12" s="145"/>
      <c r="Z12" s="145"/>
      <c r="AA12" s="145"/>
      <c r="AB12" s="145"/>
      <c r="AC12" s="145"/>
      <c r="AD12" s="145"/>
      <c r="AE12" s="145" t="s">
        <v>78</v>
      </c>
      <c r="AF12" s="145"/>
      <c r="AG12" s="145"/>
      <c r="AH12" s="145"/>
      <c r="AI12" s="145"/>
      <c r="AJ12" s="145"/>
      <c r="AK12" s="145"/>
      <c r="AL12" s="145"/>
      <c r="AM12" s="145"/>
      <c r="AN12" s="145"/>
      <c r="AO12" s="145"/>
      <c r="AP12" s="145"/>
      <c r="AQ12" s="145"/>
      <c r="AR12" s="145"/>
      <c r="AS12" s="145"/>
      <c r="AT12" s="145"/>
      <c r="AU12" s="145"/>
      <c r="AV12" s="145"/>
      <c r="AW12" s="145"/>
      <c r="AX12" s="145"/>
      <c r="AY12" s="145"/>
      <c r="AZ12" s="145"/>
      <c r="BA12" s="145"/>
      <c r="BB12" s="145"/>
      <c r="BC12" s="145"/>
      <c r="BD12" s="145"/>
      <c r="BE12" s="145"/>
      <c r="BF12" s="145"/>
      <c r="BG12" s="145"/>
      <c r="BH12" s="145"/>
    </row>
    <row r="13" spans="1:60" outlineLevel="1" x14ac:dyDescent="0.2">
      <c r="A13" s="146">
        <v>4</v>
      </c>
      <c r="B13" s="150" t="s">
        <v>83</v>
      </c>
      <c r="C13" s="176" t="s">
        <v>84</v>
      </c>
      <c r="D13" s="152" t="s">
        <v>77</v>
      </c>
      <c r="E13" s="158">
        <v>1.6639999999999999</v>
      </c>
      <c r="F13" s="201"/>
      <c r="G13" s="160">
        <f t="shared" si="6"/>
        <v>0</v>
      </c>
      <c r="H13" s="160">
        <v>0</v>
      </c>
      <c r="I13" s="160">
        <f t="shared" si="0"/>
        <v>0</v>
      </c>
      <c r="J13" s="160">
        <v>177</v>
      </c>
      <c r="K13" s="160">
        <f t="shared" si="1"/>
        <v>294.52999999999997</v>
      </c>
      <c r="L13" s="160">
        <v>21</v>
      </c>
      <c r="M13" s="160">
        <f t="shared" si="2"/>
        <v>0</v>
      </c>
      <c r="N13" s="153">
        <v>0</v>
      </c>
      <c r="O13" s="153">
        <f t="shared" si="3"/>
        <v>0</v>
      </c>
      <c r="P13" s="153">
        <v>0</v>
      </c>
      <c r="Q13" s="153">
        <f t="shared" si="4"/>
        <v>0</v>
      </c>
      <c r="R13" s="153"/>
      <c r="S13" s="153"/>
      <c r="T13" s="154">
        <v>0.49</v>
      </c>
      <c r="U13" s="153">
        <f t="shared" si="5"/>
        <v>0.82</v>
      </c>
      <c r="V13" s="145"/>
      <c r="W13" s="145"/>
      <c r="X13" s="145"/>
      <c r="Y13" s="145"/>
      <c r="Z13" s="145"/>
      <c r="AA13" s="145"/>
      <c r="AB13" s="145"/>
      <c r="AC13" s="145"/>
      <c r="AD13" s="145"/>
      <c r="AE13" s="145" t="s">
        <v>78</v>
      </c>
      <c r="AF13" s="145"/>
      <c r="AG13" s="145"/>
      <c r="AH13" s="145"/>
      <c r="AI13" s="145"/>
      <c r="AJ13" s="145"/>
      <c r="AK13" s="145"/>
      <c r="AL13" s="145"/>
      <c r="AM13" s="145"/>
      <c r="AN13" s="145"/>
      <c r="AO13" s="145"/>
      <c r="AP13" s="145"/>
      <c r="AQ13" s="145"/>
      <c r="AR13" s="145"/>
      <c r="AS13" s="145"/>
      <c r="AT13" s="145"/>
      <c r="AU13" s="145"/>
      <c r="AV13" s="145"/>
      <c r="AW13" s="145"/>
      <c r="AX13" s="145"/>
      <c r="AY13" s="145"/>
      <c r="AZ13" s="145"/>
      <c r="BA13" s="145"/>
      <c r="BB13" s="145"/>
      <c r="BC13" s="145"/>
      <c r="BD13" s="145"/>
      <c r="BE13" s="145"/>
      <c r="BF13" s="145"/>
      <c r="BG13" s="145"/>
      <c r="BH13" s="145"/>
    </row>
    <row r="14" spans="1:60" outlineLevel="1" x14ac:dyDescent="0.2">
      <c r="A14" s="146">
        <v>5</v>
      </c>
      <c r="B14" s="150" t="s">
        <v>85</v>
      </c>
      <c r="C14" s="176" t="s">
        <v>86</v>
      </c>
      <c r="D14" s="152" t="s">
        <v>77</v>
      </c>
      <c r="E14" s="158">
        <f>14*E10</f>
        <v>23.295999999999999</v>
      </c>
      <c r="F14" s="201"/>
      <c r="G14" s="160">
        <f t="shared" si="6"/>
        <v>0</v>
      </c>
      <c r="H14" s="160">
        <v>0</v>
      </c>
      <c r="I14" s="160">
        <f t="shared" si="0"/>
        <v>0</v>
      </c>
      <c r="J14" s="160">
        <v>15</v>
      </c>
      <c r="K14" s="160">
        <f t="shared" si="1"/>
        <v>349.44</v>
      </c>
      <c r="L14" s="160">
        <v>21</v>
      </c>
      <c r="M14" s="160">
        <f t="shared" si="2"/>
        <v>0</v>
      </c>
      <c r="N14" s="153">
        <v>0</v>
      </c>
      <c r="O14" s="153">
        <f t="shared" si="3"/>
        <v>0</v>
      </c>
      <c r="P14" s="153">
        <v>0</v>
      </c>
      <c r="Q14" s="153">
        <f t="shared" si="4"/>
        <v>0</v>
      </c>
      <c r="R14" s="153"/>
      <c r="S14" s="153"/>
      <c r="T14" s="154">
        <v>0</v>
      </c>
      <c r="U14" s="153">
        <f t="shared" si="5"/>
        <v>0</v>
      </c>
      <c r="V14" s="145"/>
      <c r="W14" s="145"/>
      <c r="X14" s="145"/>
      <c r="Y14" s="145"/>
      <c r="Z14" s="145"/>
      <c r="AA14" s="145"/>
      <c r="AB14" s="145"/>
      <c r="AC14" s="145"/>
      <c r="AD14" s="145"/>
      <c r="AE14" s="145" t="s">
        <v>78</v>
      </c>
      <c r="AF14" s="145"/>
      <c r="AG14" s="145"/>
      <c r="AH14" s="145"/>
      <c r="AI14" s="145"/>
      <c r="AJ14" s="145"/>
      <c r="AK14" s="145"/>
      <c r="AL14" s="145"/>
      <c r="AM14" s="145"/>
      <c r="AN14" s="145"/>
      <c r="AO14" s="145"/>
      <c r="AP14" s="145"/>
      <c r="AQ14" s="145"/>
      <c r="AR14" s="145"/>
      <c r="AS14" s="145"/>
      <c r="AT14" s="145"/>
      <c r="AU14" s="145"/>
      <c r="AV14" s="145"/>
      <c r="AW14" s="145"/>
      <c r="AX14" s="145"/>
      <c r="AY14" s="145"/>
      <c r="AZ14" s="145"/>
      <c r="BA14" s="145"/>
      <c r="BB14" s="145"/>
      <c r="BC14" s="145"/>
      <c r="BD14" s="145"/>
      <c r="BE14" s="145"/>
      <c r="BF14" s="145"/>
      <c r="BG14" s="145"/>
      <c r="BH14" s="145"/>
    </row>
    <row r="15" spans="1:60" outlineLevel="1" x14ac:dyDescent="0.2">
      <c r="A15" s="146">
        <v>6</v>
      </c>
      <c r="B15" s="150" t="s">
        <v>87</v>
      </c>
      <c r="C15" s="176" t="s">
        <v>88</v>
      </c>
      <c r="D15" s="152" t="s">
        <v>77</v>
      </c>
      <c r="E15" s="158">
        <v>1.6639999999999999</v>
      </c>
      <c r="F15" s="201"/>
      <c r="G15" s="160">
        <f t="shared" si="6"/>
        <v>0</v>
      </c>
      <c r="H15" s="160">
        <v>0</v>
      </c>
      <c r="I15" s="160">
        <f t="shared" si="0"/>
        <v>0</v>
      </c>
      <c r="J15" s="160">
        <v>1200</v>
      </c>
      <c r="K15" s="160">
        <f t="shared" si="1"/>
        <v>1996.8</v>
      </c>
      <c r="L15" s="160">
        <v>21</v>
      </c>
      <c r="M15" s="160">
        <f t="shared" si="2"/>
        <v>0</v>
      </c>
      <c r="N15" s="153">
        <v>0</v>
      </c>
      <c r="O15" s="153">
        <f t="shared" si="3"/>
        <v>0</v>
      </c>
      <c r="P15" s="153">
        <v>0</v>
      </c>
      <c r="Q15" s="153">
        <f t="shared" si="4"/>
        <v>0</v>
      </c>
      <c r="R15" s="153"/>
      <c r="S15" s="153"/>
      <c r="T15" s="154">
        <v>0</v>
      </c>
      <c r="U15" s="153">
        <f t="shared" si="5"/>
        <v>0</v>
      </c>
      <c r="V15" s="145"/>
      <c r="W15" s="145"/>
      <c r="X15" s="145"/>
      <c r="Y15" s="145"/>
      <c r="Z15" s="145"/>
      <c r="AA15" s="145"/>
      <c r="AB15" s="145"/>
      <c r="AC15" s="145"/>
      <c r="AD15" s="145"/>
      <c r="AE15" s="145" t="s">
        <v>78</v>
      </c>
      <c r="AF15" s="145"/>
      <c r="AG15" s="145"/>
      <c r="AH15" s="145"/>
      <c r="AI15" s="145"/>
      <c r="AJ15" s="145"/>
      <c r="AK15" s="145"/>
      <c r="AL15" s="145"/>
      <c r="AM15" s="145"/>
      <c r="AN15" s="145"/>
      <c r="AO15" s="145"/>
      <c r="AP15" s="145"/>
      <c r="AQ15" s="145"/>
      <c r="AR15" s="145"/>
      <c r="AS15" s="145"/>
      <c r="AT15" s="145"/>
      <c r="AU15" s="145"/>
      <c r="AV15" s="145"/>
      <c r="AW15" s="145"/>
      <c r="AX15" s="145"/>
      <c r="AY15" s="145"/>
      <c r="AZ15" s="145"/>
      <c r="BA15" s="145"/>
      <c r="BB15" s="145"/>
      <c r="BC15" s="145"/>
      <c r="BD15" s="145"/>
      <c r="BE15" s="145"/>
      <c r="BF15" s="145"/>
      <c r="BG15" s="145"/>
      <c r="BH15" s="145"/>
    </row>
    <row r="16" spans="1:60" x14ac:dyDescent="0.2">
      <c r="A16" s="147" t="s">
        <v>73</v>
      </c>
      <c r="B16" s="151" t="s">
        <v>46</v>
      </c>
      <c r="C16" s="177" t="s">
        <v>47</v>
      </c>
      <c r="D16" s="155"/>
      <c r="E16" s="159"/>
      <c r="F16" s="161"/>
      <c r="G16" s="161">
        <f>SUM(G17:G28)</f>
        <v>0</v>
      </c>
      <c r="H16" s="161"/>
      <c r="I16" s="161">
        <f>SUM(I17:I28)</f>
        <v>743051.78</v>
      </c>
      <c r="J16" s="161"/>
      <c r="K16" s="161">
        <f>SUM(K17:K28)</f>
        <v>452229.31000000006</v>
      </c>
      <c r="L16" s="161"/>
      <c r="M16" s="161">
        <f>SUM(M17:M28)</f>
        <v>0</v>
      </c>
      <c r="N16" s="156"/>
      <c r="O16" s="156">
        <f>SUM(O17:O28)</f>
        <v>5.3156300000000005</v>
      </c>
      <c r="P16" s="156"/>
      <c r="Q16" s="156">
        <f>SUM(Q17:Q28)</f>
        <v>1.6870000000000001</v>
      </c>
      <c r="R16" s="156"/>
      <c r="S16" s="156"/>
      <c r="T16" s="157"/>
      <c r="U16" s="156">
        <f>SUM(U17:U28)</f>
        <v>1246.5</v>
      </c>
      <c r="AE16" t="s">
        <v>74</v>
      </c>
    </row>
    <row r="17" spans="1:60" ht="22.5" outlineLevel="1" x14ac:dyDescent="0.2">
      <c r="A17" s="146">
        <v>7</v>
      </c>
      <c r="B17" s="150" t="s">
        <v>89</v>
      </c>
      <c r="C17" s="176" t="s">
        <v>90</v>
      </c>
      <c r="D17" s="152" t="s">
        <v>91</v>
      </c>
      <c r="E17" s="158">
        <f>SUM(E18:E19)</f>
        <v>1687</v>
      </c>
      <c r="F17" s="201"/>
      <c r="G17" s="160">
        <f>E17*F17</f>
        <v>0</v>
      </c>
      <c r="H17" s="160">
        <v>0</v>
      </c>
      <c r="I17" s="160">
        <f t="shared" ref="I17:I28" si="7">ROUND(E17*H17,2)</f>
        <v>0</v>
      </c>
      <c r="J17" s="160">
        <v>30.4</v>
      </c>
      <c r="K17" s="160">
        <f t="shared" ref="K17:K28" si="8">ROUND(E17*J17,2)</f>
        <v>51284.800000000003</v>
      </c>
      <c r="L17" s="160">
        <v>21</v>
      </c>
      <c r="M17" s="160">
        <f t="shared" ref="M17:M28" si="9">G17*(1+L17/100)</f>
        <v>0</v>
      </c>
      <c r="N17" s="153">
        <v>0</v>
      </c>
      <c r="O17" s="153">
        <f t="shared" ref="O17:O28" si="10">ROUND(E17*N17,5)</f>
        <v>0</v>
      </c>
      <c r="P17" s="153">
        <v>1E-3</v>
      </c>
      <c r="Q17" s="153">
        <f t="shared" ref="Q17:Q28" si="11">ROUND(E17*P17,5)</f>
        <v>1.6870000000000001</v>
      </c>
      <c r="R17" s="153"/>
      <c r="S17" s="153"/>
      <c r="T17" s="154">
        <v>0.105</v>
      </c>
      <c r="U17" s="153">
        <f t="shared" ref="U17:U28" si="12">ROUND(E17*T17,2)</f>
        <v>177.14</v>
      </c>
      <c r="V17" s="145"/>
      <c r="W17" s="145"/>
      <c r="X17" s="145"/>
      <c r="Y17" s="145"/>
      <c r="Z17" s="145"/>
      <c r="AA17" s="145"/>
      <c r="AB17" s="145"/>
      <c r="AC17" s="145"/>
      <c r="AD17" s="145"/>
      <c r="AE17" s="145" t="s">
        <v>78</v>
      </c>
      <c r="AF17" s="145"/>
      <c r="AG17" s="145"/>
      <c r="AH17" s="145"/>
      <c r="AI17" s="145"/>
      <c r="AJ17" s="145"/>
      <c r="AK17" s="145"/>
      <c r="AL17" s="145"/>
      <c r="AM17" s="145"/>
      <c r="AN17" s="145"/>
      <c r="AO17" s="145"/>
      <c r="AP17" s="145"/>
      <c r="AQ17" s="145"/>
      <c r="AR17" s="145"/>
      <c r="AS17" s="145"/>
      <c r="AT17" s="145"/>
      <c r="AU17" s="145"/>
      <c r="AV17" s="145"/>
      <c r="AW17" s="145"/>
      <c r="AX17" s="145"/>
      <c r="AY17" s="145"/>
      <c r="AZ17" s="145"/>
      <c r="BA17" s="145"/>
      <c r="BB17" s="145"/>
      <c r="BC17" s="145"/>
      <c r="BD17" s="145"/>
      <c r="BE17" s="145"/>
      <c r="BF17" s="145"/>
      <c r="BG17" s="145"/>
      <c r="BH17" s="145"/>
    </row>
    <row r="18" spans="1:60" outlineLevel="1" x14ac:dyDescent="0.2">
      <c r="A18" s="146"/>
      <c r="B18" s="181" t="s">
        <v>109</v>
      </c>
      <c r="C18" s="184" t="s">
        <v>113</v>
      </c>
      <c r="D18" s="185"/>
      <c r="E18" s="186">
        <v>1339</v>
      </c>
      <c r="F18" s="183"/>
      <c r="G18" s="183"/>
      <c r="H18" s="183"/>
      <c r="I18" s="183"/>
      <c r="J18" s="183"/>
      <c r="K18" s="183"/>
      <c r="L18" s="183"/>
      <c r="M18" s="183"/>
      <c r="N18" s="182"/>
      <c r="O18" s="182"/>
      <c r="P18" s="182"/>
      <c r="Q18" s="152"/>
      <c r="R18" s="153"/>
      <c r="S18" s="153"/>
      <c r="T18" s="154"/>
      <c r="U18" s="153"/>
      <c r="V18" s="145"/>
      <c r="W18" s="145"/>
      <c r="X18" s="145"/>
      <c r="Y18" s="145"/>
      <c r="Z18" s="145"/>
      <c r="AA18" s="145"/>
      <c r="AB18" s="145"/>
      <c r="AC18" s="145"/>
      <c r="AD18" s="145"/>
      <c r="AE18" s="145"/>
      <c r="AF18" s="145"/>
      <c r="AG18" s="145"/>
      <c r="AH18" s="145"/>
      <c r="AI18" s="145"/>
      <c r="AJ18" s="145"/>
      <c r="AK18" s="145"/>
      <c r="AL18" s="145"/>
      <c r="AM18" s="145"/>
      <c r="AN18" s="145"/>
      <c r="AO18" s="145"/>
      <c r="AP18" s="145"/>
      <c r="AQ18" s="145"/>
      <c r="AR18" s="145"/>
      <c r="AS18" s="145"/>
      <c r="AT18" s="145"/>
      <c r="AU18" s="145"/>
      <c r="AV18" s="145"/>
      <c r="AW18" s="145"/>
      <c r="AX18" s="145"/>
      <c r="AY18" s="145"/>
      <c r="AZ18" s="145"/>
      <c r="BA18" s="145"/>
      <c r="BB18" s="145"/>
      <c r="BC18" s="145"/>
      <c r="BD18" s="145"/>
      <c r="BE18" s="145"/>
      <c r="BF18" s="145"/>
      <c r="BG18" s="145"/>
      <c r="BH18" s="145"/>
    </row>
    <row r="19" spans="1:60" outlineLevel="1" x14ac:dyDescent="0.2">
      <c r="A19" s="146"/>
      <c r="B19" s="187"/>
      <c r="C19" s="184" t="s">
        <v>114</v>
      </c>
      <c r="D19" s="185"/>
      <c r="E19" s="186">
        <v>348</v>
      </c>
      <c r="F19" s="183"/>
      <c r="G19" s="183"/>
      <c r="H19" s="183"/>
      <c r="I19" s="183"/>
      <c r="J19" s="183"/>
      <c r="K19" s="183"/>
      <c r="L19" s="183"/>
      <c r="M19" s="183"/>
      <c r="N19" s="182"/>
      <c r="O19" s="182"/>
      <c r="P19" s="182"/>
      <c r="Q19" s="152"/>
      <c r="R19" s="153"/>
      <c r="S19" s="153"/>
      <c r="T19" s="154"/>
      <c r="U19" s="153"/>
      <c r="V19" s="145"/>
      <c r="W19" s="145"/>
      <c r="X19" s="145"/>
      <c r="Y19" s="145"/>
      <c r="Z19" s="145"/>
      <c r="AA19" s="145"/>
      <c r="AB19" s="145"/>
      <c r="AC19" s="145"/>
      <c r="AD19" s="145"/>
      <c r="AE19" s="145"/>
      <c r="AF19" s="145"/>
      <c r="AG19" s="145"/>
      <c r="AH19" s="145"/>
      <c r="AI19" s="145"/>
      <c r="AJ19" s="145"/>
      <c r="AK19" s="145"/>
      <c r="AL19" s="145"/>
      <c r="AM19" s="145"/>
      <c r="AN19" s="145"/>
      <c r="AO19" s="145"/>
      <c r="AP19" s="145"/>
      <c r="AQ19" s="145"/>
      <c r="AR19" s="145"/>
      <c r="AS19" s="145"/>
      <c r="AT19" s="145"/>
      <c r="AU19" s="145"/>
      <c r="AV19" s="145"/>
      <c r="AW19" s="145"/>
      <c r="AX19" s="145"/>
      <c r="AY19" s="145"/>
      <c r="AZ19" s="145"/>
      <c r="BA19" s="145"/>
      <c r="BB19" s="145"/>
      <c r="BC19" s="145"/>
      <c r="BD19" s="145"/>
      <c r="BE19" s="145"/>
      <c r="BF19" s="145"/>
      <c r="BG19" s="145"/>
      <c r="BH19" s="145"/>
    </row>
    <row r="20" spans="1:60" ht="22.5" outlineLevel="1" x14ac:dyDescent="0.2">
      <c r="A20" s="146">
        <v>8</v>
      </c>
      <c r="B20" s="150" t="s">
        <v>92</v>
      </c>
      <c r="C20" s="176" t="s">
        <v>93</v>
      </c>
      <c r="D20" s="152" t="s">
        <v>94</v>
      </c>
      <c r="E20" s="158">
        <v>1724</v>
      </c>
      <c r="F20" s="201"/>
      <c r="G20" s="160">
        <f t="shared" ref="G20:G28" si="13">E20*F20</f>
        <v>0</v>
      </c>
      <c r="H20" s="160">
        <v>0</v>
      </c>
      <c r="I20" s="160">
        <f t="shared" si="7"/>
        <v>0</v>
      </c>
      <c r="J20" s="160">
        <v>10.1</v>
      </c>
      <c r="K20" s="160">
        <f t="shared" si="8"/>
        <v>17412.400000000001</v>
      </c>
      <c r="L20" s="160">
        <v>21</v>
      </c>
      <c r="M20" s="160">
        <f t="shared" si="9"/>
        <v>0</v>
      </c>
      <c r="N20" s="153">
        <v>0</v>
      </c>
      <c r="O20" s="153">
        <f t="shared" si="10"/>
        <v>0</v>
      </c>
      <c r="P20" s="153">
        <v>0</v>
      </c>
      <c r="Q20" s="153">
        <f t="shared" si="11"/>
        <v>0</v>
      </c>
      <c r="R20" s="153"/>
      <c r="S20" s="153"/>
      <c r="T20" s="154">
        <v>3.5000000000000003E-2</v>
      </c>
      <c r="U20" s="153">
        <f t="shared" si="12"/>
        <v>60.34</v>
      </c>
      <c r="V20" s="145"/>
      <c r="W20" s="145"/>
      <c r="X20" s="145"/>
      <c r="Y20" s="145"/>
      <c r="Z20" s="145"/>
      <c r="AA20" s="145"/>
      <c r="AB20" s="145"/>
      <c r="AC20" s="145"/>
      <c r="AD20" s="145"/>
      <c r="AE20" s="145" t="s">
        <v>78</v>
      </c>
      <c r="AF20" s="145"/>
      <c r="AG20" s="145"/>
      <c r="AH20" s="145"/>
      <c r="AI20" s="145"/>
      <c r="AJ20" s="145"/>
      <c r="AK20" s="145"/>
      <c r="AL20" s="145"/>
      <c r="AM20" s="145"/>
      <c r="AN20" s="145"/>
      <c r="AO20" s="145"/>
      <c r="AP20" s="145"/>
      <c r="AQ20" s="145"/>
      <c r="AR20" s="145"/>
      <c r="AS20" s="145"/>
      <c r="AT20" s="145"/>
      <c r="AU20" s="145"/>
      <c r="AV20" s="145"/>
      <c r="AW20" s="145"/>
      <c r="AX20" s="145"/>
      <c r="AY20" s="145"/>
      <c r="AZ20" s="145"/>
      <c r="BA20" s="145"/>
      <c r="BB20" s="145"/>
      <c r="BC20" s="145"/>
      <c r="BD20" s="145"/>
      <c r="BE20" s="145"/>
      <c r="BF20" s="145"/>
      <c r="BG20" s="145"/>
      <c r="BH20" s="145"/>
    </row>
    <row r="21" spans="1:60" outlineLevel="1" x14ac:dyDescent="0.2">
      <c r="A21" s="146">
        <v>9</v>
      </c>
      <c r="B21" s="150" t="s">
        <v>95</v>
      </c>
      <c r="C21" s="176" t="s">
        <v>96</v>
      </c>
      <c r="D21" s="152" t="s">
        <v>91</v>
      </c>
      <c r="E21" s="158">
        <f>E17</f>
        <v>1687</v>
      </c>
      <c r="F21" s="201"/>
      <c r="G21" s="160">
        <f t="shared" si="13"/>
        <v>0</v>
      </c>
      <c r="H21" s="160">
        <v>0</v>
      </c>
      <c r="I21" s="160">
        <f t="shared" si="7"/>
        <v>0</v>
      </c>
      <c r="J21" s="160">
        <v>17.5</v>
      </c>
      <c r="K21" s="160">
        <f t="shared" si="8"/>
        <v>29522.5</v>
      </c>
      <c r="L21" s="160">
        <v>21</v>
      </c>
      <c r="M21" s="160">
        <f t="shared" si="9"/>
        <v>0</v>
      </c>
      <c r="N21" s="153">
        <v>0</v>
      </c>
      <c r="O21" s="153">
        <f t="shared" si="10"/>
        <v>0</v>
      </c>
      <c r="P21" s="153">
        <v>0</v>
      </c>
      <c r="Q21" s="153">
        <f t="shared" si="11"/>
        <v>0</v>
      </c>
      <c r="R21" s="153"/>
      <c r="S21" s="153"/>
      <c r="T21" s="154">
        <v>4.5999999999999999E-2</v>
      </c>
      <c r="U21" s="153">
        <f t="shared" si="12"/>
        <v>77.599999999999994</v>
      </c>
      <c r="V21" s="145"/>
      <c r="W21" s="145"/>
      <c r="X21" s="145"/>
      <c r="Y21" s="145"/>
      <c r="Z21" s="145"/>
      <c r="AA21" s="145"/>
      <c r="AB21" s="145"/>
      <c r="AC21" s="145"/>
      <c r="AD21" s="145"/>
      <c r="AE21" s="145" t="s">
        <v>78</v>
      </c>
      <c r="AF21" s="145"/>
      <c r="AG21" s="145"/>
      <c r="AH21" s="145"/>
      <c r="AI21" s="145"/>
      <c r="AJ21" s="145"/>
      <c r="AK21" s="145"/>
      <c r="AL21" s="145"/>
      <c r="AM21" s="145"/>
      <c r="AN21" s="145"/>
      <c r="AO21" s="145"/>
      <c r="AP21" s="145"/>
      <c r="AQ21" s="145"/>
      <c r="AR21" s="145"/>
      <c r="AS21" s="145"/>
      <c r="AT21" s="145"/>
      <c r="AU21" s="145"/>
      <c r="AV21" s="145"/>
      <c r="AW21" s="145"/>
      <c r="AX21" s="145"/>
      <c r="AY21" s="145"/>
      <c r="AZ21" s="145"/>
      <c r="BA21" s="145"/>
      <c r="BB21" s="145"/>
      <c r="BC21" s="145"/>
      <c r="BD21" s="145"/>
      <c r="BE21" s="145"/>
      <c r="BF21" s="145"/>
      <c r="BG21" s="145"/>
      <c r="BH21" s="145"/>
    </row>
    <row r="22" spans="1:60" outlineLevel="1" x14ac:dyDescent="0.2">
      <c r="A22" s="146">
        <v>10</v>
      </c>
      <c r="B22" s="150" t="s">
        <v>97</v>
      </c>
      <c r="C22" s="176" t="s">
        <v>106</v>
      </c>
      <c r="D22" s="152" t="s">
        <v>91</v>
      </c>
      <c r="E22" s="158">
        <f>E17</f>
        <v>1687</v>
      </c>
      <c r="F22" s="201"/>
      <c r="G22" s="160">
        <f t="shared" si="13"/>
        <v>0</v>
      </c>
      <c r="H22" s="160">
        <v>0</v>
      </c>
      <c r="I22" s="160">
        <f t="shared" si="7"/>
        <v>0</v>
      </c>
      <c r="J22" s="160">
        <v>55.9</v>
      </c>
      <c r="K22" s="160">
        <f t="shared" si="8"/>
        <v>94303.3</v>
      </c>
      <c r="L22" s="160">
        <v>21</v>
      </c>
      <c r="M22" s="160">
        <f t="shared" si="9"/>
        <v>0</v>
      </c>
      <c r="N22" s="153">
        <v>0</v>
      </c>
      <c r="O22" s="153">
        <f t="shared" si="10"/>
        <v>0</v>
      </c>
      <c r="P22" s="153">
        <v>0</v>
      </c>
      <c r="Q22" s="153">
        <f t="shared" si="11"/>
        <v>0</v>
      </c>
      <c r="R22" s="153"/>
      <c r="S22" s="153"/>
      <c r="T22" s="154">
        <v>0.14699999999999999</v>
      </c>
      <c r="U22" s="153">
        <f t="shared" si="12"/>
        <v>247.99</v>
      </c>
      <c r="V22" s="145"/>
      <c r="W22" s="145"/>
      <c r="X22" s="145"/>
      <c r="Y22" s="145"/>
      <c r="Z22" s="145"/>
      <c r="AA22" s="145"/>
      <c r="AB22" s="145"/>
      <c r="AC22" s="145"/>
      <c r="AD22" s="145"/>
      <c r="AE22" s="145" t="s">
        <v>78</v>
      </c>
      <c r="AF22" s="145"/>
      <c r="AG22" s="145"/>
      <c r="AH22" s="145"/>
      <c r="AI22" s="145"/>
      <c r="AJ22" s="145"/>
      <c r="AK22" s="145"/>
      <c r="AL22" s="145"/>
      <c r="AM22" s="145"/>
      <c r="AN22" s="145"/>
      <c r="AO22" s="145"/>
      <c r="AP22" s="145"/>
      <c r="AQ22" s="145"/>
      <c r="AR22" s="145"/>
      <c r="AS22" s="145"/>
      <c r="AT22" s="145"/>
      <c r="AU22" s="145"/>
      <c r="AV22" s="145"/>
      <c r="AW22" s="145"/>
      <c r="AX22" s="145"/>
      <c r="AY22" s="145"/>
      <c r="AZ22" s="145"/>
      <c r="BA22" s="145"/>
      <c r="BB22" s="145"/>
      <c r="BC22" s="145"/>
      <c r="BD22" s="145"/>
      <c r="BE22" s="145"/>
      <c r="BF22" s="145"/>
      <c r="BG22" s="145"/>
      <c r="BH22" s="145"/>
    </row>
    <row r="23" spans="1:60" ht="22.5" outlineLevel="1" x14ac:dyDescent="0.2">
      <c r="A23" s="146">
        <v>11</v>
      </c>
      <c r="B23" s="150" t="s">
        <v>98</v>
      </c>
      <c r="C23" s="176" t="s">
        <v>108</v>
      </c>
      <c r="D23" s="152" t="s">
        <v>91</v>
      </c>
      <c r="E23" s="158">
        <f>E17</f>
        <v>1687</v>
      </c>
      <c r="F23" s="201"/>
      <c r="G23" s="160">
        <f t="shared" si="13"/>
        <v>0</v>
      </c>
      <c r="H23" s="160">
        <v>65.33</v>
      </c>
      <c r="I23" s="160">
        <f t="shared" si="7"/>
        <v>110211.71</v>
      </c>
      <c r="J23" s="160">
        <v>98.17</v>
      </c>
      <c r="K23" s="160">
        <f t="shared" si="8"/>
        <v>165612.79</v>
      </c>
      <c r="L23" s="160">
        <v>21</v>
      </c>
      <c r="M23" s="160">
        <f t="shared" si="9"/>
        <v>0</v>
      </c>
      <c r="N23" s="153">
        <v>2.5000000000000001E-4</v>
      </c>
      <c r="O23" s="153">
        <f t="shared" si="10"/>
        <v>0.42175000000000001</v>
      </c>
      <c r="P23" s="153">
        <v>0</v>
      </c>
      <c r="Q23" s="153">
        <f t="shared" si="11"/>
        <v>0</v>
      </c>
      <c r="R23" s="153"/>
      <c r="S23" s="153"/>
      <c r="T23" s="154">
        <v>0.25840000000000002</v>
      </c>
      <c r="U23" s="153">
        <f t="shared" si="12"/>
        <v>435.92</v>
      </c>
      <c r="V23" s="145"/>
      <c r="W23" s="145"/>
      <c r="X23" s="145"/>
      <c r="Y23" s="145"/>
      <c r="Z23" s="145"/>
      <c r="AA23" s="145"/>
      <c r="AB23" s="145"/>
      <c r="AC23" s="145"/>
      <c r="AD23" s="145"/>
      <c r="AE23" s="145" t="s">
        <v>78</v>
      </c>
      <c r="AF23" s="145"/>
      <c r="AG23" s="145"/>
      <c r="AH23" s="145"/>
      <c r="AI23" s="145"/>
      <c r="AJ23" s="145"/>
      <c r="AK23" s="145"/>
      <c r="AL23" s="145"/>
      <c r="AM23" s="145"/>
      <c r="AN23" s="145"/>
      <c r="AO23" s="145"/>
      <c r="AP23" s="145"/>
      <c r="AQ23" s="145"/>
      <c r="AR23" s="145"/>
      <c r="AS23" s="145"/>
      <c r="AT23" s="145"/>
      <c r="AU23" s="145"/>
      <c r="AV23" s="145"/>
      <c r="AW23" s="145"/>
      <c r="AX23" s="145"/>
      <c r="AY23" s="145"/>
      <c r="AZ23" s="145"/>
      <c r="BA23" s="145"/>
      <c r="BB23" s="145"/>
      <c r="BC23" s="145"/>
      <c r="BD23" s="145"/>
      <c r="BE23" s="145"/>
      <c r="BF23" s="145"/>
      <c r="BG23" s="145"/>
      <c r="BH23" s="145"/>
    </row>
    <row r="24" spans="1:60" ht="22.5" outlineLevel="1" x14ac:dyDescent="0.2">
      <c r="A24" s="146">
        <v>12</v>
      </c>
      <c r="B24" s="150" t="s">
        <v>99</v>
      </c>
      <c r="C24" s="176" t="s">
        <v>110</v>
      </c>
      <c r="D24" s="152" t="s">
        <v>94</v>
      </c>
      <c r="E24" s="158">
        <v>1761</v>
      </c>
      <c r="F24" s="201"/>
      <c r="G24" s="160">
        <f t="shared" si="13"/>
        <v>0</v>
      </c>
      <c r="H24" s="160">
        <v>28.87</v>
      </c>
      <c r="I24" s="160">
        <f t="shared" si="7"/>
        <v>50840.07</v>
      </c>
      <c r="J24" s="160">
        <v>52.129999999999995</v>
      </c>
      <c r="K24" s="160">
        <f t="shared" si="8"/>
        <v>91800.93</v>
      </c>
      <c r="L24" s="160">
        <v>21</v>
      </c>
      <c r="M24" s="160">
        <f t="shared" si="9"/>
        <v>0</v>
      </c>
      <c r="N24" s="153">
        <v>8.0000000000000007E-5</v>
      </c>
      <c r="O24" s="153">
        <f t="shared" si="10"/>
        <v>0.14088000000000001</v>
      </c>
      <c r="P24" s="153">
        <v>0</v>
      </c>
      <c r="Q24" s="153">
        <f t="shared" si="11"/>
        <v>0</v>
      </c>
      <c r="R24" s="153"/>
      <c r="S24" s="153"/>
      <c r="T24" s="154">
        <v>0.13719999999999999</v>
      </c>
      <c r="U24" s="153">
        <f t="shared" si="12"/>
        <v>241.61</v>
      </c>
      <c r="V24" s="145"/>
      <c r="W24" s="145"/>
      <c r="X24" s="145"/>
      <c r="Y24" s="145"/>
      <c r="Z24" s="145"/>
      <c r="AA24" s="145"/>
      <c r="AB24" s="145"/>
      <c r="AC24" s="145"/>
      <c r="AD24" s="145"/>
      <c r="AE24" s="145" t="s">
        <v>78</v>
      </c>
      <c r="AF24" s="145"/>
      <c r="AG24" s="145"/>
      <c r="AH24" s="145"/>
      <c r="AI24" s="145"/>
      <c r="AJ24" s="145"/>
      <c r="AK24" s="145"/>
      <c r="AL24" s="145"/>
      <c r="AM24" s="145"/>
      <c r="AN24" s="145"/>
      <c r="AO24" s="145"/>
      <c r="AP24" s="145"/>
      <c r="AQ24" s="145"/>
      <c r="AR24" s="145"/>
      <c r="AS24" s="145"/>
      <c r="AT24" s="145"/>
      <c r="AU24" s="145"/>
      <c r="AV24" s="145"/>
      <c r="AW24" s="145"/>
      <c r="AX24" s="145"/>
      <c r="AY24" s="145"/>
      <c r="AZ24" s="145"/>
      <c r="BA24" s="145"/>
      <c r="BB24" s="145"/>
      <c r="BC24" s="145"/>
      <c r="BD24" s="145"/>
      <c r="BE24" s="145"/>
      <c r="BF24" s="145"/>
      <c r="BG24" s="145"/>
      <c r="BH24" s="145"/>
    </row>
    <row r="25" spans="1:60" ht="22.5" outlineLevel="1" x14ac:dyDescent="0.2">
      <c r="A25" s="146">
        <v>13</v>
      </c>
      <c r="B25" s="150" t="s">
        <v>100</v>
      </c>
      <c r="C25" s="176" t="s">
        <v>124</v>
      </c>
      <c r="D25" s="152" t="s">
        <v>91</v>
      </c>
      <c r="E25" s="158">
        <v>1940</v>
      </c>
      <c r="F25" s="201"/>
      <c r="G25" s="160">
        <f t="shared" si="13"/>
        <v>0</v>
      </c>
      <c r="H25" s="160">
        <v>300</v>
      </c>
      <c r="I25" s="160">
        <f t="shared" si="7"/>
        <v>582000</v>
      </c>
      <c r="J25" s="160">
        <v>0</v>
      </c>
      <c r="K25" s="160">
        <f t="shared" si="8"/>
        <v>0</v>
      </c>
      <c r="L25" s="160">
        <v>21</v>
      </c>
      <c r="M25" s="160">
        <f t="shared" si="9"/>
        <v>0</v>
      </c>
      <c r="N25" s="153">
        <v>2.4499999999999999E-3</v>
      </c>
      <c r="O25" s="153">
        <f t="shared" si="10"/>
        <v>4.7530000000000001</v>
      </c>
      <c r="P25" s="153">
        <v>0</v>
      </c>
      <c r="Q25" s="153">
        <f t="shared" si="11"/>
        <v>0</v>
      </c>
      <c r="R25" s="153"/>
      <c r="S25" s="153"/>
      <c r="T25" s="154">
        <v>0</v>
      </c>
      <c r="U25" s="153">
        <f t="shared" si="12"/>
        <v>0</v>
      </c>
      <c r="V25" s="145"/>
      <c r="W25" s="145"/>
      <c r="X25" s="145"/>
      <c r="Y25" s="145"/>
      <c r="Z25" s="145"/>
      <c r="AA25" s="145"/>
      <c r="AB25" s="145"/>
      <c r="AC25" s="145"/>
      <c r="AD25" s="145"/>
      <c r="AE25" s="145" t="s">
        <v>101</v>
      </c>
      <c r="AF25" s="145"/>
      <c r="AG25" s="145"/>
      <c r="AH25" s="145"/>
      <c r="AI25" s="145"/>
      <c r="AJ25" s="145"/>
      <c r="AK25" s="145"/>
      <c r="AL25" s="145"/>
      <c r="AM25" s="145"/>
      <c r="AN25" s="145"/>
      <c r="AO25" s="145"/>
      <c r="AP25" s="145"/>
      <c r="AQ25" s="145"/>
      <c r="AR25" s="145"/>
      <c r="AS25" s="145"/>
      <c r="AT25" s="145"/>
      <c r="AU25" s="145"/>
      <c r="AV25" s="145"/>
      <c r="AW25" s="145"/>
      <c r="AX25" s="145"/>
      <c r="AY25" s="145"/>
      <c r="AZ25" s="145"/>
      <c r="BA25" s="145"/>
      <c r="BB25" s="145"/>
      <c r="BC25" s="145"/>
      <c r="BD25" s="145"/>
      <c r="BE25" s="145"/>
      <c r="BF25" s="145"/>
      <c r="BG25" s="145"/>
      <c r="BH25" s="145"/>
    </row>
    <row r="26" spans="1:60" outlineLevel="1" x14ac:dyDescent="0.2">
      <c r="A26" s="146">
        <v>14</v>
      </c>
      <c r="B26" s="180">
        <v>568</v>
      </c>
      <c r="C26" s="176" t="s">
        <v>107</v>
      </c>
      <c r="D26" s="152" t="s">
        <v>94</v>
      </c>
      <c r="E26" s="158">
        <v>64</v>
      </c>
      <c r="F26" s="201"/>
      <c r="G26" s="160">
        <f t="shared" si="13"/>
        <v>0</v>
      </c>
      <c r="H26" s="160"/>
      <c r="I26" s="160"/>
      <c r="J26" s="160"/>
      <c r="K26" s="160"/>
      <c r="L26" s="160"/>
      <c r="M26" s="160"/>
      <c r="N26" s="153"/>
      <c r="O26" s="153"/>
      <c r="P26" s="153"/>
      <c r="Q26" s="153"/>
      <c r="R26" s="153"/>
      <c r="S26" s="153"/>
      <c r="T26" s="154"/>
      <c r="U26" s="153"/>
      <c r="V26" s="145"/>
      <c r="W26" s="145"/>
      <c r="X26" s="145"/>
      <c r="Y26" s="145"/>
      <c r="Z26" s="145"/>
      <c r="AA26" s="145"/>
      <c r="AB26" s="145"/>
      <c r="AC26" s="145"/>
      <c r="AD26" s="145"/>
      <c r="AE26" s="145"/>
      <c r="AF26" s="145"/>
      <c r="AG26" s="145"/>
      <c r="AH26" s="145"/>
      <c r="AI26" s="145"/>
      <c r="AJ26" s="145"/>
      <c r="AK26" s="145"/>
      <c r="AL26" s="145"/>
      <c r="AM26" s="145"/>
      <c r="AN26" s="145"/>
      <c r="AO26" s="145"/>
      <c r="AP26" s="145"/>
      <c r="AQ26" s="145"/>
      <c r="AR26" s="145"/>
      <c r="AS26" s="145"/>
      <c r="AT26" s="145"/>
      <c r="AU26" s="145"/>
      <c r="AV26" s="145"/>
      <c r="AW26" s="145"/>
      <c r="AX26" s="145"/>
      <c r="AY26" s="145"/>
      <c r="AZ26" s="145"/>
      <c r="BA26" s="145"/>
      <c r="BB26" s="145"/>
      <c r="BC26" s="145"/>
      <c r="BD26" s="145"/>
      <c r="BE26" s="145"/>
      <c r="BF26" s="145"/>
      <c r="BG26" s="145"/>
      <c r="BH26" s="145"/>
    </row>
    <row r="27" spans="1:60" ht="33.75" outlineLevel="1" x14ac:dyDescent="0.2">
      <c r="A27" s="146">
        <v>15</v>
      </c>
      <c r="B27" s="180" t="s">
        <v>111</v>
      </c>
      <c r="C27" s="176" t="s">
        <v>112</v>
      </c>
      <c r="D27" s="152" t="s">
        <v>94</v>
      </c>
      <c r="E27" s="158">
        <v>30</v>
      </c>
      <c r="F27" s="201"/>
      <c r="G27" s="160">
        <f t="shared" si="13"/>
        <v>0</v>
      </c>
      <c r="H27" s="160"/>
      <c r="I27" s="160"/>
      <c r="J27" s="160"/>
      <c r="K27" s="160"/>
      <c r="L27" s="160"/>
      <c r="M27" s="160"/>
      <c r="N27" s="153"/>
      <c r="O27" s="153"/>
      <c r="P27" s="153"/>
      <c r="Q27" s="153"/>
      <c r="R27" s="153"/>
      <c r="S27" s="153"/>
      <c r="T27" s="154"/>
      <c r="U27" s="153"/>
      <c r="V27" s="145"/>
      <c r="W27" s="145"/>
      <c r="X27" s="145"/>
      <c r="Y27" s="145"/>
      <c r="Z27" s="145"/>
      <c r="AA27" s="145"/>
      <c r="AB27" s="145"/>
      <c r="AC27" s="145"/>
      <c r="AD27" s="145"/>
      <c r="AE27" s="145"/>
      <c r="AF27" s="145"/>
      <c r="AG27" s="145"/>
      <c r="AH27" s="145"/>
      <c r="AI27" s="145"/>
      <c r="AJ27" s="145"/>
      <c r="AK27" s="145"/>
      <c r="AL27" s="145"/>
      <c r="AM27" s="145"/>
      <c r="AN27" s="145"/>
      <c r="AO27" s="145"/>
      <c r="AP27" s="145"/>
      <c r="AQ27" s="145"/>
      <c r="AR27" s="145"/>
      <c r="AS27" s="145"/>
      <c r="AT27" s="145"/>
      <c r="AU27" s="145"/>
      <c r="AV27" s="145"/>
      <c r="AW27" s="145"/>
      <c r="AX27" s="145"/>
      <c r="AY27" s="145"/>
      <c r="AZ27" s="145"/>
      <c r="BA27" s="145"/>
      <c r="BB27" s="145"/>
      <c r="BC27" s="145"/>
      <c r="BD27" s="145"/>
      <c r="BE27" s="145"/>
      <c r="BF27" s="145"/>
      <c r="BG27" s="145"/>
      <c r="BH27" s="145"/>
    </row>
    <row r="28" spans="1:60" outlineLevel="1" x14ac:dyDescent="0.2">
      <c r="A28" s="169">
        <v>16</v>
      </c>
      <c r="B28" s="170" t="s">
        <v>102</v>
      </c>
      <c r="C28" s="178" t="s">
        <v>103</v>
      </c>
      <c r="D28" s="171" t="s">
        <v>77</v>
      </c>
      <c r="E28" s="172">
        <v>5.2462</v>
      </c>
      <c r="F28" s="202"/>
      <c r="G28" s="173">
        <f t="shared" si="13"/>
        <v>0</v>
      </c>
      <c r="H28" s="173">
        <v>0</v>
      </c>
      <c r="I28" s="173">
        <f t="shared" si="7"/>
        <v>0</v>
      </c>
      <c r="J28" s="173">
        <v>437</v>
      </c>
      <c r="K28" s="173">
        <f t="shared" si="8"/>
        <v>2292.59</v>
      </c>
      <c r="L28" s="173">
        <v>21</v>
      </c>
      <c r="M28" s="173">
        <f t="shared" si="9"/>
        <v>0</v>
      </c>
      <c r="N28" s="174">
        <v>0</v>
      </c>
      <c r="O28" s="174">
        <f t="shared" si="10"/>
        <v>0</v>
      </c>
      <c r="P28" s="174">
        <v>0</v>
      </c>
      <c r="Q28" s="174">
        <f t="shared" si="11"/>
        <v>0</v>
      </c>
      <c r="R28" s="174"/>
      <c r="S28" s="174"/>
      <c r="T28" s="175">
        <v>1.125</v>
      </c>
      <c r="U28" s="174">
        <f t="shared" si="12"/>
        <v>5.9</v>
      </c>
      <c r="V28" s="145"/>
      <c r="W28" s="145"/>
      <c r="X28" s="145"/>
      <c r="Y28" s="145"/>
      <c r="Z28" s="145"/>
      <c r="AA28" s="145"/>
      <c r="AB28" s="145"/>
      <c r="AC28" s="145"/>
      <c r="AD28" s="145"/>
      <c r="AE28" s="145" t="s">
        <v>78</v>
      </c>
      <c r="AF28" s="145"/>
      <c r="AG28" s="145"/>
      <c r="AH28" s="145"/>
      <c r="AI28" s="145"/>
      <c r="AJ28" s="145"/>
      <c r="AK28" s="145"/>
      <c r="AL28" s="145"/>
      <c r="AM28" s="145"/>
      <c r="AN28" s="145"/>
      <c r="AO28" s="145"/>
      <c r="AP28" s="145"/>
      <c r="AQ28" s="145"/>
      <c r="AR28" s="145"/>
      <c r="AS28" s="145"/>
      <c r="AT28" s="145"/>
      <c r="AU28" s="145"/>
      <c r="AV28" s="145"/>
      <c r="AW28" s="145"/>
      <c r="AX28" s="145"/>
      <c r="AY28" s="145"/>
      <c r="AZ28" s="145"/>
      <c r="BA28" s="145"/>
      <c r="BB28" s="145"/>
      <c r="BC28" s="145"/>
      <c r="BD28" s="145"/>
      <c r="BE28" s="145"/>
      <c r="BF28" s="145"/>
      <c r="BG28" s="145"/>
      <c r="BH28" s="145"/>
    </row>
    <row r="29" spans="1:60" x14ac:dyDescent="0.2">
      <c r="A29" s="6"/>
      <c r="B29" s="257"/>
      <c r="C29" s="257"/>
      <c r="D29" s="257"/>
      <c r="E29" s="257"/>
      <c r="F29" s="257"/>
      <c r="G29" s="6"/>
      <c r="H29" s="6"/>
      <c r="I29" s="6"/>
      <c r="J29" s="6"/>
      <c r="K29" s="6"/>
      <c r="L29" s="6"/>
      <c r="M29" s="6"/>
      <c r="N29" s="6"/>
      <c r="O29" s="6"/>
      <c r="P29" s="6"/>
      <c r="Q29" s="6"/>
      <c r="R29" s="6"/>
      <c r="S29" s="6"/>
      <c r="T29" s="6"/>
      <c r="U29" s="6"/>
      <c r="AC29">
        <v>15</v>
      </c>
      <c r="AD29">
        <v>21</v>
      </c>
    </row>
    <row r="30" spans="1:60" x14ac:dyDescent="0.2">
      <c r="C30" s="179"/>
      <c r="AE30" t="s">
        <v>104</v>
      </c>
    </row>
    <row r="31" spans="1:60" x14ac:dyDescent="0.2">
      <c r="C31" s="194" t="s">
        <v>116</v>
      </c>
      <c r="D31" s="145"/>
      <c r="E31" s="145"/>
    </row>
    <row r="32" spans="1:60" x14ac:dyDescent="0.2">
      <c r="C32" s="192" t="s">
        <v>117</v>
      </c>
      <c r="D32" s="145"/>
      <c r="E32" s="145"/>
    </row>
    <row r="33" spans="3:14" x14ac:dyDescent="0.2">
      <c r="C33" s="189"/>
      <c r="D33" s="145"/>
      <c r="E33" s="190">
        <v>20.6</v>
      </c>
    </row>
    <row r="34" spans="3:14" x14ac:dyDescent="0.2">
      <c r="C34" s="189"/>
      <c r="D34" s="145"/>
      <c r="E34" s="190">
        <v>18.18</v>
      </c>
    </row>
    <row r="35" spans="3:14" x14ac:dyDescent="0.2">
      <c r="C35" s="189"/>
      <c r="D35" s="145"/>
      <c r="E35" s="190">
        <v>10.94</v>
      </c>
    </row>
    <row r="36" spans="3:14" x14ac:dyDescent="0.2">
      <c r="C36" s="189"/>
      <c r="D36" s="145"/>
      <c r="E36" s="190">
        <v>6.22</v>
      </c>
    </row>
    <row r="37" spans="3:14" x14ac:dyDescent="0.2">
      <c r="C37" s="189"/>
      <c r="D37" s="145"/>
      <c r="E37" s="191">
        <v>2.15</v>
      </c>
    </row>
    <row r="38" spans="3:14" x14ac:dyDescent="0.2">
      <c r="C38" s="189"/>
      <c r="D38" s="145"/>
      <c r="E38" s="190">
        <f>SUM(E33:E37)</f>
        <v>58.089999999999996</v>
      </c>
    </row>
    <row r="39" spans="3:14" x14ac:dyDescent="0.2">
      <c r="C39" s="189" t="s">
        <v>125</v>
      </c>
      <c r="D39" s="145"/>
      <c r="E39" s="190">
        <v>1.02</v>
      </c>
    </row>
    <row r="40" spans="3:14" x14ac:dyDescent="0.2">
      <c r="C40" s="190"/>
      <c r="D40" s="145"/>
      <c r="E40" s="191">
        <v>2</v>
      </c>
    </row>
    <row r="41" spans="3:14" x14ac:dyDescent="0.2">
      <c r="C41" s="190"/>
      <c r="D41" s="145"/>
      <c r="E41" s="190">
        <f>SUM(E38)*E39*E40</f>
        <v>118.50359999999999</v>
      </c>
    </row>
    <row r="42" spans="3:14" x14ac:dyDescent="0.2">
      <c r="C42" s="190"/>
      <c r="D42" s="145"/>
      <c r="E42" s="191">
        <v>8</v>
      </c>
    </row>
    <row r="43" spans="3:14" x14ac:dyDescent="0.2">
      <c r="C43" s="190"/>
      <c r="D43" s="145"/>
      <c r="E43" s="193">
        <f>SUM(E41)*E42</f>
        <v>948.02879999999993</v>
      </c>
    </row>
    <row r="44" spans="3:14" x14ac:dyDescent="0.2">
      <c r="C44" s="190"/>
      <c r="D44" s="145"/>
      <c r="E44" s="190"/>
      <c r="N44" s="94"/>
    </row>
    <row r="45" spans="3:14" x14ac:dyDescent="0.2">
      <c r="C45" s="192" t="s">
        <v>118</v>
      </c>
      <c r="D45" s="145"/>
      <c r="E45" s="145"/>
    </row>
    <row r="46" spans="3:14" x14ac:dyDescent="0.2">
      <c r="C46" s="189"/>
      <c r="D46" s="145"/>
      <c r="E46" s="190">
        <v>16.04</v>
      </c>
    </row>
    <row r="47" spans="3:14" x14ac:dyDescent="0.2">
      <c r="C47" s="189"/>
      <c r="D47" s="145"/>
      <c r="E47" s="190">
        <v>8.1300000000000008</v>
      </c>
    </row>
    <row r="48" spans="3:14" x14ac:dyDescent="0.2">
      <c r="C48" s="189"/>
      <c r="D48" s="145"/>
      <c r="E48" s="190">
        <v>7.75</v>
      </c>
    </row>
    <row r="49" spans="3:5" x14ac:dyDescent="0.2">
      <c r="C49" s="189"/>
      <c r="D49" s="145"/>
      <c r="E49" s="191">
        <v>16.04</v>
      </c>
    </row>
    <row r="50" spans="3:5" x14ac:dyDescent="0.2">
      <c r="C50" s="189"/>
      <c r="D50" s="145"/>
      <c r="E50" s="190">
        <f>SUM(E45:E49)</f>
        <v>47.96</v>
      </c>
    </row>
    <row r="51" spans="3:5" x14ac:dyDescent="0.2">
      <c r="C51" s="189" t="s">
        <v>125</v>
      </c>
      <c r="D51" s="145"/>
      <c r="E51" s="190">
        <v>1.02</v>
      </c>
    </row>
    <row r="52" spans="3:5" x14ac:dyDescent="0.2">
      <c r="C52" s="190"/>
      <c r="D52" s="145"/>
      <c r="E52" s="191">
        <v>1</v>
      </c>
    </row>
    <row r="53" spans="3:5" x14ac:dyDescent="0.2">
      <c r="C53" s="190"/>
      <c r="D53" s="145"/>
      <c r="E53" s="190">
        <f>SUM(E50)*E51*E52</f>
        <v>48.919200000000004</v>
      </c>
    </row>
    <row r="54" spans="3:5" x14ac:dyDescent="0.2">
      <c r="C54" s="190"/>
      <c r="D54" s="145"/>
      <c r="E54" s="191">
        <v>8</v>
      </c>
    </row>
    <row r="55" spans="3:5" x14ac:dyDescent="0.2">
      <c r="C55" s="190"/>
      <c r="D55" s="145"/>
      <c r="E55" s="193">
        <f>SUM(E53)*E54</f>
        <v>391.35360000000003</v>
      </c>
    </row>
    <row r="57" spans="3:5" x14ac:dyDescent="0.2">
      <c r="C57" s="194" t="s">
        <v>122</v>
      </c>
      <c r="E57" s="195">
        <f>SUM(E43)+E55</f>
        <v>1339.3824</v>
      </c>
    </row>
    <row r="59" spans="3:5" x14ac:dyDescent="0.2">
      <c r="C59" s="194" t="s">
        <v>119</v>
      </c>
      <c r="D59" s="145"/>
      <c r="E59" s="145"/>
    </row>
    <row r="60" spans="3:5" x14ac:dyDescent="0.2">
      <c r="C60" s="192" t="s">
        <v>120</v>
      </c>
      <c r="D60" s="145"/>
      <c r="E60" s="145"/>
    </row>
    <row r="61" spans="3:5" x14ac:dyDescent="0.2">
      <c r="C61" s="189"/>
      <c r="D61" s="145"/>
      <c r="E61" s="190">
        <v>20.6</v>
      </c>
    </row>
    <row r="62" spans="3:5" x14ac:dyDescent="0.2">
      <c r="C62" s="189"/>
      <c r="D62" s="145"/>
      <c r="E62" s="190">
        <v>18.18</v>
      </c>
    </row>
    <row r="63" spans="3:5" x14ac:dyDescent="0.2">
      <c r="C63" s="189"/>
      <c r="D63" s="145"/>
      <c r="E63" s="190">
        <v>10.94</v>
      </c>
    </row>
    <row r="64" spans="3:5" x14ac:dyDescent="0.2">
      <c r="C64" s="189"/>
      <c r="D64" s="145"/>
      <c r="E64" s="190">
        <v>6.22</v>
      </c>
    </row>
    <row r="65" spans="3:5" x14ac:dyDescent="0.2">
      <c r="C65" s="189"/>
      <c r="D65" s="145"/>
      <c r="E65" s="191">
        <v>2.15</v>
      </c>
    </row>
    <row r="66" spans="3:5" x14ac:dyDescent="0.2">
      <c r="C66" s="189"/>
      <c r="D66" s="145"/>
      <c r="E66" s="190">
        <f>SUM(E61:E65)</f>
        <v>58.089999999999996</v>
      </c>
    </row>
    <row r="67" spans="3:5" x14ac:dyDescent="0.2">
      <c r="C67" s="189" t="s">
        <v>125</v>
      </c>
      <c r="D67" s="145"/>
      <c r="E67" s="190">
        <v>1.02</v>
      </c>
    </row>
    <row r="68" spans="3:5" x14ac:dyDescent="0.2">
      <c r="C68" s="190"/>
      <c r="D68" s="145"/>
      <c r="E68" s="191">
        <v>1</v>
      </c>
    </row>
    <row r="69" spans="3:5" x14ac:dyDescent="0.2">
      <c r="C69" s="190"/>
      <c r="D69" s="145"/>
      <c r="E69" s="190">
        <f>SUM(E66)*E67*E68</f>
        <v>59.251799999999996</v>
      </c>
    </row>
    <row r="70" spans="3:5" x14ac:dyDescent="0.2">
      <c r="C70" s="190"/>
      <c r="D70" s="145"/>
      <c r="E70" s="191">
        <v>2</v>
      </c>
    </row>
    <row r="71" spans="3:5" x14ac:dyDescent="0.2">
      <c r="C71" s="190"/>
      <c r="D71" s="145"/>
      <c r="E71" s="193">
        <f>SUM(E69)*E70</f>
        <v>118.50359999999999</v>
      </c>
    </row>
    <row r="72" spans="3:5" x14ac:dyDescent="0.2">
      <c r="C72" s="190"/>
      <c r="D72" s="145"/>
      <c r="E72" s="190"/>
    </row>
    <row r="73" spans="3:5" x14ac:dyDescent="0.2">
      <c r="C73" s="192" t="s">
        <v>118</v>
      </c>
      <c r="D73" s="145"/>
      <c r="E73" s="145"/>
    </row>
    <row r="74" spans="3:5" x14ac:dyDescent="0.2">
      <c r="C74" s="189"/>
      <c r="D74" s="145"/>
      <c r="E74" s="190">
        <v>16.04</v>
      </c>
    </row>
    <row r="75" spans="3:5" x14ac:dyDescent="0.2">
      <c r="C75" s="189"/>
      <c r="D75" s="145"/>
      <c r="E75" s="190">
        <v>8.1300000000000008</v>
      </c>
    </row>
    <row r="76" spans="3:5" x14ac:dyDescent="0.2">
      <c r="C76" s="189"/>
      <c r="D76" s="145"/>
      <c r="E76" s="190">
        <v>7.75</v>
      </c>
    </row>
    <row r="77" spans="3:5" x14ac:dyDescent="0.2">
      <c r="C77" s="189"/>
      <c r="D77" s="145"/>
      <c r="E77" s="191">
        <v>16.04</v>
      </c>
    </row>
    <row r="78" spans="3:5" x14ac:dyDescent="0.2">
      <c r="C78" s="189"/>
      <c r="D78" s="145"/>
      <c r="E78" s="190">
        <f>SUM(E73:E77)</f>
        <v>47.96</v>
      </c>
    </row>
    <row r="79" spans="3:5" x14ac:dyDescent="0.2">
      <c r="C79" s="189" t="s">
        <v>125</v>
      </c>
      <c r="D79" s="145"/>
      <c r="E79" s="190">
        <v>1.02</v>
      </c>
    </row>
    <row r="80" spans="3:5" x14ac:dyDescent="0.2">
      <c r="C80" s="190"/>
      <c r="D80" s="145"/>
      <c r="E80" s="191">
        <v>1</v>
      </c>
    </row>
    <row r="81" spans="3:5" x14ac:dyDescent="0.2">
      <c r="C81" s="190"/>
      <c r="D81" s="145"/>
      <c r="E81" s="190">
        <f>SUM(E78)*E79*E80</f>
        <v>48.919200000000004</v>
      </c>
    </row>
    <row r="82" spans="3:5" x14ac:dyDescent="0.2">
      <c r="C82" s="190"/>
      <c r="D82" s="145"/>
      <c r="E82" s="191">
        <v>2</v>
      </c>
    </row>
    <row r="83" spans="3:5" x14ac:dyDescent="0.2">
      <c r="C83" s="190"/>
      <c r="D83" s="145"/>
      <c r="E83" s="193">
        <f>SUM(E81)*E82</f>
        <v>97.838400000000007</v>
      </c>
    </row>
    <row r="85" spans="3:5" x14ac:dyDescent="0.2">
      <c r="C85" s="192" t="s">
        <v>121</v>
      </c>
      <c r="D85" s="145"/>
      <c r="E85" s="145"/>
    </row>
    <row r="86" spans="3:5" x14ac:dyDescent="0.2">
      <c r="C86" s="189"/>
      <c r="D86" s="145"/>
      <c r="E86" s="190">
        <v>12.07</v>
      </c>
    </row>
    <row r="87" spans="3:5" x14ac:dyDescent="0.2">
      <c r="C87" s="189"/>
      <c r="D87" s="145"/>
      <c r="E87" s="190">
        <v>6.22</v>
      </c>
    </row>
    <row r="88" spans="3:5" x14ac:dyDescent="0.2">
      <c r="C88" s="189"/>
      <c r="D88" s="145"/>
      <c r="E88" s="190">
        <v>2.15</v>
      </c>
    </row>
    <row r="89" spans="3:5" x14ac:dyDescent="0.2">
      <c r="C89" s="189"/>
      <c r="D89" s="145"/>
      <c r="E89" s="190">
        <v>9.25</v>
      </c>
    </row>
    <row r="90" spans="3:5" x14ac:dyDescent="0.2">
      <c r="C90" s="189"/>
      <c r="D90" s="145"/>
      <c r="E90" s="190">
        <v>20.18</v>
      </c>
    </row>
    <row r="91" spans="3:5" x14ac:dyDescent="0.2">
      <c r="C91" s="189"/>
      <c r="D91" s="145"/>
      <c r="E91" s="190">
        <v>2.2799999999999998</v>
      </c>
    </row>
    <row r="92" spans="3:5" x14ac:dyDescent="0.2">
      <c r="C92" s="189"/>
      <c r="D92" s="145"/>
      <c r="E92" s="191">
        <v>12.35</v>
      </c>
    </row>
    <row r="93" spans="3:5" x14ac:dyDescent="0.2">
      <c r="C93" s="189"/>
      <c r="D93" s="145"/>
      <c r="E93" s="190">
        <f>SUM(E85:E92)</f>
        <v>64.5</v>
      </c>
    </row>
    <row r="94" spans="3:5" x14ac:dyDescent="0.2">
      <c r="C94" s="189" t="s">
        <v>125</v>
      </c>
      <c r="D94" s="145"/>
      <c r="E94" s="190">
        <v>1.02</v>
      </c>
    </row>
    <row r="95" spans="3:5" x14ac:dyDescent="0.2">
      <c r="C95" s="190"/>
      <c r="D95" s="145"/>
      <c r="E95" s="191">
        <v>1</v>
      </c>
    </row>
    <row r="96" spans="3:5" x14ac:dyDescent="0.2">
      <c r="C96" s="190"/>
      <c r="D96" s="145"/>
      <c r="E96" s="190">
        <f>SUM(E93)*E94*E95</f>
        <v>65.790000000000006</v>
      </c>
    </row>
    <row r="97" spans="3:17" x14ac:dyDescent="0.2">
      <c r="C97" s="190"/>
      <c r="D97" s="145"/>
      <c r="E97" s="191">
        <v>2</v>
      </c>
    </row>
    <row r="98" spans="3:17" x14ac:dyDescent="0.2">
      <c r="C98" s="190"/>
      <c r="D98" s="145"/>
      <c r="E98" s="193">
        <f>SUM(E96)*E97</f>
        <v>131.58000000000001</v>
      </c>
    </row>
    <row r="100" spans="3:17" x14ac:dyDescent="0.2">
      <c r="C100" s="194" t="s">
        <v>123</v>
      </c>
      <c r="E100" s="195">
        <f>SUM(E71)+E83+E98</f>
        <v>347.92200000000003</v>
      </c>
      <c r="G100" s="196"/>
      <c r="Q100" s="196"/>
    </row>
  </sheetData>
  <sheetProtection algorithmName="SHA-512" hashValue="y8O/FgUNMGdxwD8Hlp3Qb8fPfVvaJWqgH3o+NXhNsAob3DChD4s8UL5FsgbZN6sFrdFxY6KsbgiUn53twykjZA==" saltValue="kt/E7OiCCknZuJapI3VlWA==" spinCount="100000" sheet="1" objects="1" scenarios="1" selectLockedCells="1"/>
  <mergeCells count="6">
    <mergeCell ref="A1:G1"/>
    <mergeCell ref="C3:G3"/>
    <mergeCell ref="C5:G5"/>
    <mergeCell ref="B29:F29"/>
    <mergeCell ref="C4:G4"/>
    <mergeCell ref="C2:I2"/>
  </mergeCells>
  <pageMargins left="0.59055118110236204" right="0.39370078740157499" top="0.78740157499999996" bottom="0.78740157499999996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4</vt:i4>
      </vt:variant>
      <vt:variant>
        <vt:lpstr>Pojmenované oblasti</vt:lpstr>
      </vt:variant>
      <vt:variant>
        <vt:i4>42</vt:i4>
      </vt:variant>
    </vt:vector>
  </HeadingPairs>
  <TitlesOfParts>
    <vt:vector size="46" baseType="lpstr">
      <vt:lpstr>Pokyny pro vyplnění</vt:lpstr>
      <vt:lpstr>Stavba</vt:lpstr>
      <vt:lpstr>VzorPolozky</vt:lpstr>
      <vt:lpstr> Pol</vt:lpstr>
      <vt:lpstr>Stavba!CelkemDPHVypocet</vt:lpstr>
      <vt:lpstr>CenaCelkem</vt:lpstr>
      <vt:lpstr>CenaCelkemBezDPH</vt:lpstr>
      <vt:lpstr>Stavba!CenaCelkemVypocet</vt:lpstr>
      <vt:lpstr>cisloobjektu</vt:lpstr>
      <vt:lpstr>Stavba!CisloStavby</vt:lpstr>
      <vt:lpstr>CisloStavebnihoRozpoctu</vt:lpstr>
      <vt:lpstr>dadresa</vt:lpstr>
      <vt:lpstr>Stavba!DIČ</vt:lpstr>
      <vt:lpstr>dmisto</vt:lpstr>
      <vt:lpstr>DPHZakl</vt:lpstr>
      <vt:lpstr>Stavba!dpsc</vt:lpstr>
      <vt:lpstr>Stavba!IČO</vt:lpstr>
      <vt:lpstr>Mena</vt:lpstr>
      <vt:lpstr>MistoStavby</vt:lpstr>
      <vt:lpstr>nazevobjektu</vt:lpstr>
      <vt:lpstr>Stavba!NazevStavby</vt:lpstr>
      <vt:lpstr>NazevStavebnihoRozpoctu</vt:lpstr>
      <vt:lpstr>oadresa</vt:lpstr>
      <vt:lpstr>Stavba!Objednatel</vt:lpstr>
      <vt:lpstr>Stavba!Objekt</vt:lpstr>
      <vt:lpstr>' Pol'!Oblast_tisku</vt:lpstr>
      <vt:lpstr>Stavba!Oblast_tisku</vt:lpstr>
      <vt:lpstr>Stavba!odic</vt:lpstr>
      <vt:lpstr>Stavba!oico</vt:lpstr>
      <vt:lpstr>Stavba!omisto</vt:lpstr>
      <vt:lpstr>Stavba!onazev</vt:lpstr>
      <vt:lpstr>Stavba!opsc</vt:lpstr>
      <vt:lpstr>padresa</vt:lpstr>
      <vt:lpstr>pdic</vt:lpstr>
      <vt:lpstr>pico</vt:lpstr>
      <vt:lpstr>pmisto</vt:lpstr>
      <vt:lpstr>PoptavkaID</vt:lpstr>
      <vt:lpstr>pPSC</vt:lpstr>
      <vt:lpstr>Projektant</vt:lpstr>
      <vt:lpstr>Stavba!SazbaDPH2</vt:lpstr>
      <vt:lpstr>Vypracoval</vt:lpstr>
      <vt:lpstr>Stavba!ZakladDPHSniVypocet</vt:lpstr>
      <vt:lpstr>ZakladDPHZakl</vt:lpstr>
      <vt:lpstr>Stavba!ZakladDPHZaklVypocet</vt:lpstr>
      <vt:lpstr>Zaokrouhleni</vt:lpstr>
      <vt:lpstr>Zhotovitel</vt:lpstr>
    </vt:vector>
  </TitlesOfParts>
  <Company>RTS, a.s.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Fröhlich Jaroslav</dc:creator>
  <cp:lastModifiedBy>Zýka Jan</cp:lastModifiedBy>
  <cp:lastPrinted>2020-01-16T14:04:22Z</cp:lastPrinted>
  <dcterms:created xsi:type="dcterms:W3CDTF">2009-04-08T07:15:50Z</dcterms:created>
  <dcterms:modified xsi:type="dcterms:W3CDTF">2020-01-22T07:57:35Z</dcterms:modified>
</cp:coreProperties>
</file>