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zakázky" sheetId="1" r:id="rId1"/>
    <sheet name="1.1 - Stavební část" sheetId="2" r:id="rId2"/>
    <sheet name="1.2 - Klimatizace (klimat..." sheetId="3" r:id="rId3"/>
    <sheet name="1.2 - položky" sheetId="11" r:id="rId4"/>
    <sheet name="1.3 - Havarijní odvětrání..." sheetId="4" r:id="rId5"/>
    <sheet name="1.3 - položky" sheetId="12" r:id="rId6"/>
    <sheet name="1.4 - Elektroinstalace - ..." sheetId="5" r:id="rId7"/>
    <sheet name="1.4 - položky" sheetId="13" r:id="rId8"/>
    <sheet name="1.5 - Elektronická požárn..." sheetId="6" r:id="rId9"/>
    <sheet name="1.5 - položky" sheetId="14" r:id="rId10"/>
    <sheet name="1.6 - Měření a regulace" sheetId="7" r:id="rId11"/>
    <sheet name="1.6 - položky" sheetId="15" r:id="rId12"/>
    <sheet name="1.7 - Elektroinstalace - ..." sheetId="8" r:id="rId13"/>
    <sheet name="1.7 - položky" sheetId="16" r:id="rId14"/>
    <sheet name="VRN - Vedlejší a ostatní ..." sheetId="9" r:id="rId15"/>
    <sheet name="Pokyny pro vyplnění" sheetId="10" r:id="rId16"/>
  </sheets>
  <externalReferences>
    <externalReference r:id="rId19"/>
    <externalReference r:id="rId20"/>
  </externalReferences>
  <definedNames>
    <definedName name="_aaa2">#REF!</definedName>
    <definedName name="_dph1">#REF!</definedName>
    <definedName name="_dph2">#REF!</definedName>
    <definedName name="_dph3">#REF!</definedName>
    <definedName name="_xlnm._FilterDatabase" localSheetId="1" hidden="1">'1.1 - Stavební část'!$C$106:$K$483</definedName>
    <definedName name="_xlnm._FilterDatabase" localSheetId="2" hidden="1">'1.2 - Klimatizace (klimat...'!$C$86:$K$90</definedName>
    <definedName name="_xlnm._FilterDatabase" localSheetId="3" hidden="1">'1.2 - položky'!$C$1:$C$211</definedName>
    <definedName name="_xlnm._FilterDatabase" localSheetId="4" hidden="1">'1.3 - Havarijní odvětrání...'!$C$86:$K$90</definedName>
    <definedName name="_xlnm._FilterDatabase" localSheetId="5" hidden="1">'1.3 - položky'!$C$1:$C$216</definedName>
    <definedName name="_xlnm._FilterDatabase" localSheetId="6" hidden="1">'1.4 - Elektroinstalace - ...'!$C$86:$K$90</definedName>
    <definedName name="_xlnm._FilterDatabase" localSheetId="8" hidden="1">'1.5 - Elektronická požárn...'!$C$86:$K$90</definedName>
    <definedName name="_xlnm._FilterDatabase" localSheetId="10" hidden="1">'1.6 - Měření a regulace'!$C$86:$K$90</definedName>
    <definedName name="_xlnm._FilterDatabase" localSheetId="12" hidden="1">'1.7 - Elektroinstalace - ...'!$C$86:$K$90</definedName>
    <definedName name="_xlnm._FilterDatabase" localSheetId="14" hidden="1">'VRN - Vedlejší a ostatní ...'!$C$88:$K$96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l1">#REF!</definedName>
    <definedName name="_pol2">#REF!</definedName>
    <definedName name="_pol3">#REF!</definedName>
    <definedName name="a">(#REF!,#REF!)</definedName>
    <definedName name="aa">#REF!</definedName>
    <definedName name="aaaaa">#REF!</definedName>
    <definedName name="ACwvu_Skryté_">#REF!</definedName>
    <definedName name="ADKM">#REF!</definedName>
    <definedName name="Analog">#REF!</definedName>
    <definedName name="AP_IFS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P_IFS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bghrerr">#REF!</definedName>
    <definedName name="bhvfdgvf">#REF!</definedName>
    <definedName name="celkrozp">#REF!</definedName>
    <definedName name="CENA_CELKEM">#REF!</definedName>
    <definedName name="CENA_CELKEM_FIX">#REF!</definedName>
    <definedName name="CENA_FIX_WIEN">#REF!</definedName>
    <definedName name="dfdaf">#REF!</definedName>
    <definedName name="DKGJSDGS">#REF!</definedName>
    <definedName name="dsfbhbg">#REF!</definedName>
    <definedName name="eps" localSheetId="9">#REF!</definedName>
    <definedName name="Excel_BuiltIn__FilterDatabase_2_1" localSheetId="5">#REF!</definedName>
    <definedName name="Excel_BuiltIn__FilterDatabase_2_1">#REF!</definedName>
    <definedName name="Excel_BuiltIn__FilterDatabase_8">NA()</definedName>
    <definedName name="Excel_BuiltIn_Print_Area_3_1">"$#REF!.$A$1:$D$41"</definedName>
    <definedName name="Excel_BuiltIn_Print_Area_4_1">"$#REF!.$A$1:$D$37"</definedName>
    <definedName name="Excel_BuiltIn_Print_Area_5_1">"$#REF!.$A$1:$D$37"</definedName>
    <definedName name="Excel_BuiltIn_Print_Area_6_1">"$#REF!.$A$1:$D$37"</definedName>
    <definedName name="Excel_BuiltIn_Print_Area_7_1">"$#REF!.$A$1:$D$41"</definedName>
    <definedName name="Excel_BuiltIn_Print_Area_8_1">"$#REF!.$A$1:$N$349"</definedName>
    <definedName name="Excel_BuiltIn_Print_Titles_8">"$#REF!.$A$1:$AMJ$2"</definedName>
    <definedName name="exter1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hovno">#REF!</definedName>
    <definedName name="IntegralC">#REF!</definedName>
    <definedName name="inter1">#REF!</definedName>
    <definedName name="jzzuggt">#REF!</definedName>
    <definedName name="kab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ab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l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DKM">#REF!</definedName>
    <definedName name="moje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je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nolog">#REF!</definedName>
    <definedName name="mts">#REF!</definedName>
    <definedName name="n">#REF!</definedName>
    <definedName name="naše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aše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obch_sleva">#REF!</definedName>
    <definedName name="_xlnm.Print_Area" localSheetId="1">'1.1 - Stavební část'!$C$4:$J$41,'1.1 - Stavební část'!$C$47:$J$86,'1.1 - Stavební část'!$C$92:$U$483</definedName>
    <definedName name="_xlnm.Print_Area" localSheetId="2">'1.2 - Klimatizace (klimat...'!$C$4:$J$41,'1.2 - Klimatizace (klimat...'!$C$47:$J$66,'1.2 - Klimatizace (klimat...'!$C$72:$U$90</definedName>
    <definedName name="_xlnm.Print_Area" localSheetId="3">'1.2 - položky'!$A$1:$F$211</definedName>
    <definedName name="_xlnm.Print_Area" localSheetId="4">'1.3 - Havarijní odvětrání...'!$C$4:$J$41,'1.3 - Havarijní odvětrání...'!$C$47:$J$66,'1.3 - Havarijní odvětrání...'!$C$72:$U$90</definedName>
    <definedName name="_xlnm.Print_Area" localSheetId="5">'1.3 - položky'!$A$1:$D$216</definedName>
    <definedName name="_xlnm.Print_Area" localSheetId="6">'1.4 - Elektroinstalace - ...'!$C$4:$J$41,'1.4 - Elektroinstalace - ...'!$C$47:$J$66,'1.4 - Elektroinstalace - ...'!$C$72:$U$90</definedName>
    <definedName name="_xlnm.Print_Area" localSheetId="8">'1.5 - Elektronická požárn...'!$C$4:$J$41,'1.5 - Elektronická požárn...'!$C$47:$J$66,'1.5 - Elektronická požárn...'!$C$72:$U$90</definedName>
    <definedName name="_xlnm.Print_Area" localSheetId="9">'1.5 - položky'!$A$1:$H$34</definedName>
    <definedName name="_xlnm.Print_Area" localSheetId="10">'1.6 - Měření a regulace'!$C$4:$J$41,'1.6 - Měření a regulace'!$C$47:$J$66,'1.6 - Měření a regulace'!$C$72:$U$90</definedName>
    <definedName name="_xlnm.Print_Area" localSheetId="12">'1.7 - Elektroinstalace - ...'!$C$4:$J$41,'1.7 - Elektroinstalace - ...'!$C$47:$J$66,'1.7 - Elektroinstalace - ...'!$C$72:$U$90</definedName>
    <definedName name="_xlnm.Print_Area" localSheetId="0">'Rekapitulace zakázky'!$D$4:$AO$36,'Rekapitulace zakázky'!$C$42:$AQ$64</definedName>
    <definedName name="_xlnm.Print_Area" localSheetId="14">'VRN - Vedlejší a ostatní ...'!$C$4:$J$41,'VRN - Vedlejší a ostatní ...'!$C$47:$J$68,'VRN - Vedlejší a ostatní ...'!$C$74:$U$96</definedName>
    <definedName name="Pocet_Integral">(#REF!,#REF!)</definedName>
    <definedName name="pok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usAAAA">#REF!</definedName>
    <definedName name="pokusadres">#REF!</definedName>
    <definedName name="polbezcen1">#REF!</definedName>
    <definedName name="polbezcen2">#REF!</definedName>
    <definedName name="polbezcen3">#REF!</definedName>
    <definedName name="polcen2">#REF!</definedName>
    <definedName name="polcen3">#REF!</definedName>
    <definedName name="polminuty1">#REF!</definedName>
    <definedName name="polminuty2">#REF!</definedName>
    <definedName name="polminuty3">#REF!</definedName>
    <definedName name="položka_A1">#REF!</definedName>
    <definedName name="pom_výp_zač">#REF!</definedName>
    <definedName name="pom_výpočty">#REF!</definedName>
    <definedName name="popisrozp">#REF!</definedName>
    <definedName name="Poznamka">#REF!</definedName>
    <definedName name="prep_schem">#REF!</definedName>
    <definedName name="Restricted">#REF!</definedName>
    <definedName name="rozvržení_rozp">#REF!</definedName>
    <definedName name="Rwvu_Skryté_">#REF!</definedName>
    <definedName name="section_A_Brutto">#REF!</definedName>
    <definedName name="section_A_Netto">#REF!</definedName>
    <definedName name="section_A_Total">#REF!</definedName>
    <definedName name="section_B_Brutto">#REF!</definedName>
    <definedName name="section_B_Netto">#REF!</definedName>
    <definedName name="section_B_Total">#REF!</definedName>
    <definedName name="section_C_Brutto">#REF!</definedName>
    <definedName name="section_C_Netto">#REF!</definedName>
    <definedName name="section_C_Total">#REF!</definedName>
    <definedName name="section_CUSTOM_Netto">(#REF!,#REF!)</definedName>
    <definedName name="SORT">#REF!</definedName>
    <definedName name="ssss">#REF!</definedName>
    <definedName name="starý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starý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subslevy">#REF!</definedName>
    <definedName name="sumpok">#REF!</definedName>
    <definedName name="Swvu_Skryté_">#REF!</definedName>
    <definedName name="Tlacitka_EX">(#REF!,#REF!)</definedName>
    <definedName name="total_Brutto">#REF!</definedName>
    <definedName name="výpočty">#REF!</definedName>
    <definedName name="vystup">#REF!</definedName>
    <definedName name="wvu_Skryté_" localSheetId="9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wvu_Skryté_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zahrnsazby">#REF!</definedName>
    <definedName name="zahrnslevy">#REF!</definedName>
    <definedName name="ZakHead">#REF!</definedName>
    <definedName name="_xlnm.Print_Titles" localSheetId="0">'Rekapitulace zakázky'!$52:$52</definedName>
    <definedName name="_xlnm.Print_Titles" localSheetId="1">'1.1 - Stavební část'!$106:$106</definedName>
    <definedName name="_xlnm.Print_Titles" localSheetId="2">'1.2 - Klimatizace (klimat...'!$86:$86</definedName>
    <definedName name="_xlnm.Print_Titles" localSheetId="3">'1.2 - položky'!$1:$2</definedName>
    <definedName name="_xlnm.Print_Titles" localSheetId="4">'1.3 - Havarijní odvětrání...'!$86:$86</definedName>
    <definedName name="_xlnm.Print_Titles" localSheetId="5">'1.3 - položky'!$1:$2</definedName>
    <definedName name="_xlnm.Print_Titles" localSheetId="6">'1.4 - Elektroinstalace - ...'!$86:$86</definedName>
    <definedName name="_xlnm.Print_Titles" localSheetId="8">'1.5 - Elektronická požárn...'!$86:$86</definedName>
    <definedName name="_xlnm.Print_Titles" localSheetId="9">'1.5 - položky'!$1:$4</definedName>
    <definedName name="_xlnm.Print_Titles" localSheetId="10">'1.6 - Měření a regulace'!$86:$86</definedName>
    <definedName name="_xlnm.Print_Titles" localSheetId="12">'1.7 - Elektroinstalace - ...'!$86:$86</definedName>
    <definedName name="_xlnm.Print_Titles" localSheetId="14">'VRN - Vedlejší a ostatní ...'!$88:$88</definedName>
  </definedNames>
  <calcPr calcId="162913"/>
</workbook>
</file>

<file path=xl/sharedStrings.xml><?xml version="1.0" encoding="utf-8"?>
<sst xmlns="http://schemas.openxmlformats.org/spreadsheetml/2006/main" count="6309" uniqueCount="1337">
  <si>
    <t>Export Komplet</t>
  </si>
  <si>
    <t>VZ</t>
  </si>
  <si>
    <t>2.0</t>
  </si>
  <si>
    <t>ZAMOK</t>
  </si>
  <si>
    <t>False</t>
  </si>
  <si>
    <t>{1b8c8953-44e2-499c-80db-c4feb8db4682}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</si>
  <si>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</si>
  <si>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</si>
  <si>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</si>
  <si>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</si>
  <si>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</si>
  <si>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</si>
  <si>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</si>
  <si>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</si>
  <si>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THKUNCL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</si>
  <si>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</si>
  <si>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</si>
  <si>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Stavební úpravy Univerzity Hradec Králové  -  budovy C, na úrovni 1.NP</t>
  </si>
  <si>
    <t>KSO:</t>
  </si>
  <si>
    <t/>
  </si>
  <si>
    <t>CC-CZ:</t>
  </si>
  <si>
    <t>Místo:</t>
  </si>
  <si>
    <t>Hradec Králové</t>
  </si>
  <si>
    <t>Datum:</t>
  </si>
  <si>
    <t>11. 6. 2019</t>
  </si>
  <si>
    <t>Zadavatel:</t>
  </si>
  <si>
    <t>IČ:</t>
  </si>
  <si>
    <t>Univerzita Hradec Králové</t>
  </si>
  <si>
    <t>DIČ:</t>
  </si>
  <si>
    <t>Uchazeč:</t>
  </si>
  <si>
    <t>Vyplň údaj</t>
  </si>
  <si>
    <t>Projektant:</t>
  </si>
  <si>
    <t>45574065</t>
  </si>
  <si>
    <t>Ing. Petr Tuček, Červený Kostelec</t>
  </si>
  <si>
    <t>True</t>
  </si>
  <si>
    <t>Zpracovatel:</t>
  </si>
  <si>
    <t>Jan Krčmář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</si>
  <si>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</si>
  <si>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</si>
  <si>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</si>
  <si>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</si>
  <si>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</si>
  <si>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</si>
  <si>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</si>
  <si>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</si>
  <si>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</si>
  <si>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</si>
  <si>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</si>
  <si>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</si>
  <si>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</si>
  <si>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</si>
  <si>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</si>
  <si>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</si>
  <si>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</si>
  <si>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</si>
  <si>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</si>
  <si>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</si>
  <si>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</si>
  <si>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</si>
  <si>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</si>
  <si>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</si>
  <si>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</si>
  <si>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</si>
  <si>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</si>
  <si>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</si>
  <si>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</si>
  <si>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</si>
  <si>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</si>
  <si>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</si>
  <si>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</si>
  <si>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</si>
  <si>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</si>
  <si>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</si>
  <si>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</si>
  <si>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</si>
  <si>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</si>
  <si>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</si>
  <si>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1</t>
  </si>
  <si>
    <t>Změna užívání místností C1.058a a C1.058b a přil prost pro inst.spektrometru NMR 500MHz Bruker</t>
  </si>
  <si>
    <t>STA</t>
  </si>
  <si>
    <t>{e7b5a990-ad06-452c-b181-cfcab93a5878}</t>
  </si>
  <si>
    <t>2</t>
  </si>
  <si>
    <t>/</t>
  </si>
  <si>
    <t>1.1</t>
  </si>
  <si>
    <t>Stavební část</t>
  </si>
  <si>
    <t>Soupis</t>
  </si>
  <si>
    <t>{3704543c-86f5-4e4b-b812-49ec2c8e970a}</t>
  </si>
  <si>
    <t>1.2</t>
  </si>
  <si>
    <t>Klimatizace (klimatizace prostoru helia + potrubí pro odvětrání digestoře)</t>
  </si>
  <si>
    <t>{5272f946-9336-45ad-9b43-5570a4e6442e}</t>
  </si>
  <si>
    <t>1.3</t>
  </si>
  <si>
    <t>Havarijní odvětrání helia</t>
  </si>
  <si>
    <t>{9219435c-1a87-460d-9ae0-4c3117e155d9}</t>
  </si>
  <si>
    <t>1.4</t>
  </si>
  <si>
    <t>Elektroinstalace - silnoproud</t>
  </si>
  <si>
    <t>{c0369c84-b9d4-447f-b8fe-360ca7b65a18}</t>
  </si>
  <si>
    <t>1.5</t>
  </si>
  <si>
    <t>Elektronická požární signalizace</t>
  </si>
  <si>
    <t>{f13fb6b0-021e-4901-a168-c4f2b616aa2c}</t>
  </si>
  <si>
    <t>1.6</t>
  </si>
  <si>
    <t>Měření a regulace</t>
  </si>
  <si>
    <t>{4de93e31-503a-4b52-8db9-420dc9f2672d}</t>
  </si>
  <si>
    <t>1.7</t>
  </si>
  <si>
    <t>Elektroinstalace - slaboproud</t>
  </si>
  <si>
    <t>{454fd07a-f9fe-4ebb-9d67-4968e0ff9478}</t>
  </si>
  <si>
    <t>VRN</t>
  </si>
  <si>
    <t>Vedlejší a ostatní náklady</t>
  </si>
  <si>
    <t>{afd5e4fb-ef7d-4fb3-b637-95f1dd60a31d}</t>
  </si>
  <si>
    <t>802 23</t>
  </si>
  <si>
    <t>KRYCÍ LIST SOUPISU PRACÍ</t>
  </si>
  <si>
    <t>Objekt:</t>
  </si>
  <si>
    <t>1 - Změna užívání místností C1.058a a C1.058b a přil prost pro inst.spektrometru NMR 500MHz Bruker</t>
  </si>
  <si>
    <t>Soupis:</t>
  </si>
  <si>
    <t>1.1 -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</si>
  <si>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</si>
  <si>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</si>
  <si>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</si>
  <si>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</si>
  <si>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</si>
  <si>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</si>
  <si>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</si>
  <si>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</si>
  <si>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</si>
  <si>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</si>
  <si>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</si>
  <si>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99 - Přesun hmot</t>
  </si>
  <si>
    <t>PSV - Práce a dodávky PSV</t>
  </si>
  <si>
    <t xml:space="preserve">    713B - Izolace tepelné - bourání</t>
  </si>
  <si>
    <t xml:space="preserve">    725 - Zdravotechnika - zařizovací předměty</t>
  </si>
  <si>
    <t xml:space="preserve">    763 - Konstrukce suché výstavby</t>
  </si>
  <si>
    <t xml:space="preserve">    763B - Konstrukce suché výstavby - bourání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</si>
  <si>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</si>
  <si>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</si>
  <si>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</si>
  <si>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</si>
  <si>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771B - Podlahy z dlaždic - bourání</t>
  </si>
  <si>
    <t xml:space="preserve">    781 - Dokončovací práce - obklady keramické</t>
  </si>
  <si>
    <t xml:space="preserve">    784 - Dokončovací práce - malby a tapety</t>
  </si>
  <si>
    <t>M - Práce a dodávky M</t>
  </si>
  <si>
    <t xml:space="preserve">    ZPPO - Vybavení prostředky požární ochrany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</si>
  <si>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</si>
  <si>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</si>
  <si>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</si>
  <si>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</si>
  <si>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</si>
  <si>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</si>
  <si>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</si>
  <si>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</si>
  <si>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</si>
  <si>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</si>
  <si>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</si>
  <si>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</si>
  <si>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</si>
  <si>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</si>
  <si>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</si>
  <si>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</si>
  <si>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</si>
  <si>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</si>
  <si>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</si>
  <si>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310236241</t>
  </si>
  <si>
    <t>Zazdívka otvorů ve zdivu nadzákladovém cihlami pálenými plochy přes 0,0225 m2 do 0,09 m2, ve zdi tl. do 300 mm</t>
  </si>
  <si>
    <t>kus</t>
  </si>
  <si>
    <t>CS ÚRS 2019 01</t>
  </si>
  <si>
    <t>4</t>
  </si>
  <si>
    <t>682842342</t>
  </si>
  <si>
    <t>VV</t>
  </si>
  <si>
    <t>"C1064 - otvor ve vnitřní stěně pro potrubí odvětrání digestoře - zpětná zazdívka (obezdívka potrubí)"    1</t>
  </si>
  <si>
    <t>310236261</t>
  </si>
  <si>
    <t>Zazdívka otvorů ve zdivu nadzákladovém cihlami pálenými plochy přes 0,0225 m2 do 0,09 m2, ve zdi tl. přes 450 do 600 mm</t>
  </si>
  <si>
    <t>1563781544</t>
  </si>
  <si>
    <t>"C1071 - otvor ve vnitřní stěně pro potrubí odvětrání digestoře - zpětná zazdívka (obezdívka potrubí)"    1</t>
  </si>
  <si>
    <t>317168012</t>
  </si>
  <si>
    <t>Překlady keramické ploché osazené do maltového lože, výšky překladu 71 mm šířky 115 mm, délky 1250 mm</t>
  </si>
  <si>
    <t>392807043</t>
  </si>
  <si>
    <t>"C1058b - nová příčka pro kompresor"  1</t>
  </si>
  <si>
    <t>317168013</t>
  </si>
  <si>
    <t>Překlady keramické ploché osazené do maltového lože, výšky překladu 71 mm šířky 115 mm, délky 1500 mm</t>
  </si>
  <si>
    <t>-95269201</t>
  </si>
  <si>
    <t>"C1.058b/C1.055b - úprava dveřního otvoru - překlady"   2</t>
  </si>
  <si>
    <t>5</t>
  </si>
  <si>
    <t>317168054</t>
  </si>
  <si>
    <t>Překlady keramické vysoké osazené do maltového lože, šířky překladu 70 mm výšky 238 mm, délky 1750 mm</t>
  </si>
  <si>
    <t>-1816425532</t>
  </si>
  <si>
    <t>"C1.058a/C1.003 - otvor pro nové okno - překlady"       2</t>
  </si>
  <si>
    <t>6</t>
  </si>
  <si>
    <t>317168059</t>
  </si>
  <si>
    <t>Překlady keramické vysoké osazené do maltového lože, šířky překladu 70 mm výšky 238 mm, délky 3000 mm</t>
  </si>
  <si>
    <t>-1957374575</t>
  </si>
  <si>
    <t>"C1.058b/C1.055b - otvor pro nové okno - překlady"    2</t>
  </si>
  <si>
    <t>7</t>
  </si>
  <si>
    <t>317168014</t>
  </si>
  <si>
    <t>Překlady keramické ploché osazené do maltového lože, výšky překladu 71 mm šířky 115 mm, délky 1750 mm</t>
  </si>
  <si>
    <t>-778221924</t>
  </si>
  <si>
    <t>"C1.058a/C1.003 - úprava dveřního otvoru - překlad"      1</t>
  </si>
  <si>
    <t>8</t>
  </si>
  <si>
    <t>317234410</t>
  </si>
  <si>
    <t>Vyzdívka mezi nosníky cihlami pálenými na maltu cementovou</t>
  </si>
  <si>
    <t>m3</t>
  </si>
  <si>
    <t>682126630</t>
  </si>
  <si>
    <t>"uklínování nových překladů do stávajícího zdiva :"</t>
  </si>
  <si>
    <t>"C1.058a/C1.003 - otvor pro nové okno"       1,75*0,14*0,1</t>
  </si>
  <si>
    <t>"C1.058b/C1.055b - otvor pro nové okno"    3,0*0,14*0,1</t>
  </si>
  <si>
    <t>"C1.058a/C1.003 - úprava dveřního otvoru"      1,75*0,115*0,1</t>
  </si>
  <si>
    <t>"C1.058b/C1.055b - úprava dveřního otvoru"   1,5*0,14*0,1</t>
  </si>
  <si>
    <t>Součet</t>
  </si>
  <si>
    <t>9</t>
  </si>
  <si>
    <t>317941123</t>
  </si>
  <si>
    <t>Osazování ocelových válcovaných nosníků na zdivu I nebo IE nebo U nebo UE nebo L č. 14 až 22 nebo výšky do 220 mm</t>
  </si>
  <si>
    <t>t</t>
  </si>
  <si>
    <t>1968587387</t>
  </si>
  <si>
    <t>"C1058a a b - nová dělící příčka - nosník I č. 180"   4,4*0,0219</t>
  </si>
  <si>
    <t>10</t>
  </si>
  <si>
    <t>M</t>
  </si>
  <si>
    <t>13010720</t>
  </si>
  <si>
    <t>ocel profilová IPN 180 jakost 11 375</t>
  </si>
  <si>
    <t>1688735039</t>
  </si>
  <si>
    <t>"C1058a a b - nová dělící příčka - nosník I č. 180"   4,4*0,0219*1,08</t>
  </si>
  <si>
    <t>11</t>
  </si>
  <si>
    <t>340236212</t>
  </si>
  <si>
    <t>Zazdívka otvorů v příčkách nebo stěnách cihlami plnými pálenými plochy přes 0,0225 m2 do 0,09 m2, tloušťky přes 100 mm</t>
  </si>
  <si>
    <t>-1133990355</t>
  </si>
  <si>
    <t>"zpětná zazdívka (obezdívka potrubí) :"</t>
  </si>
  <si>
    <t>"C1058a - otvor ve stáv. příčce pro potrubí havarijního odvětrání helia"    1</t>
  </si>
  <si>
    <t>"C1058a - otvor ve stáv. příčce pro potrubí odvětrání digestoře"    1</t>
  </si>
  <si>
    <t>"C1071 - otvor ve stáv. příčce pro potrubí odvětrání digestoře"    1</t>
  </si>
  <si>
    <t>12</t>
  </si>
  <si>
    <t>341941002</t>
  </si>
  <si>
    <t>Nosné nebo spojovací svary ocelových doplňkových konstrukcí kromě betonářské oceli, tloušťky svaru přes 10 do 12 mm</t>
  </si>
  <si>
    <t>m</t>
  </si>
  <si>
    <t>28980896</t>
  </si>
  <si>
    <t>"C1058a a b - nová dělící příčka - nosník I č. 180 - přivaření k plotně ocelového sloupku"   2*0,15</t>
  </si>
  <si>
    <t>13</t>
  </si>
  <si>
    <t>342244111</t>
  </si>
  <si>
    <t>Příčky jednoduché z cihel děrovaných klasických spojených na pero a drážku na maltu M5, pevnost cihel do P15, tl. příčky 115 mm</t>
  </si>
  <si>
    <t>m2</t>
  </si>
  <si>
    <t>2145019112</t>
  </si>
  <si>
    <t>"C1058a a b - nová dělící příčka"   4,535*4,01-2,3*1,5-1,5*2,5</t>
  </si>
  <si>
    <t>"C1058b - nová příčka pro kompresor"   (2,1+1,3)*4,01-0,9*1,97</t>
  </si>
  <si>
    <t>14</t>
  </si>
  <si>
    <t>342291112</t>
  </si>
  <si>
    <t>Ukotvení příček polyuretanovou pěnou, tl. příčky přes 100 mm</t>
  </si>
  <si>
    <t>565274585</t>
  </si>
  <si>
    <t>"ukotvení příček pod stropem :"</t>
  </si>
  <si>
    <t>"C1058a a b - nová dělící příčka"   4,535</t>
  </si>
  <si>
    <t>"C1058b - nová příčka pro kompresor"   (2,1+1,3)</t>
  </si>
  <si>
    <t>342291121</t>
  </si>
  <si>
    <t>Ukotvení příček plochými kotvami, do konstrukce cihelné</t>
  </si>
  <si>
    <t>-1426099730</t>
  </si>
  <si>
    <t>"C1058a a b - nová dělící příčka"   2*4,01</t>
  </si>
  <si>
    <t>"C1058b - nová příčka pro kompresor"   2*4,01</t>
  </si>
  <si>
    <t>Vodorovné konstrukce</t>
  </si>
  <si>
    <t>16</t>
  </si>
  <si>
    <t>411235220</t>
  </si>
  <si>
    <t>Zazdívka otvorů v klenbách cihlami pálenými včetně bednění a odbednění plochy do 0,0225 m2, tl. přes 150 do 300 mm</t>
  </si>
  <si>
    <t>-1443159109</t>
  </si>
  <si>
    <t>"porovnávací položka pro zpětnou zazdívku otvorů (obetonávku potrubí ) :"</t>
  </si>
  <si>
    <t>"otvory ve stávajících stropech pro nové potrubí klimatizace"   4</t>
  </si>
  <si>
    <t>17</t>
  </si>
  <si>
    <t>411236221</t>
  </si>
  <si>
    <t>Zazdívka otvorů v klenbách cihlami pálenými včetně bednění a odbednění plochy přes 0,0225 m2 do 0,09 m2, tl. přes 150 do 300 mm</t>
  </si>
  <si>
    <t>465800740</t>
  </si>
  <si>
    <t>"otvory ve stávajících stropech pro nové  potrubí havarijního odvětrání helia"   4</t>
  </si>
  <si>
    <t>Úpravy povrchů, podlahy a osazování výplní</t>
  </si>
  <si>
    <t>18</t>
  </si>
  <si>
    <t>612131101</t>
  </si>
  <si>
    <t>Podkladní a spojovací vrstva vnitřních omítaných ploch cementový postřik nanášený ručně celoplošně stěn</t>
  </si>
  <si>
    <t>-1105643537</t>
  </si>
  <si>
    <t>"postřik pod nové štukové omítky"    33,256</t>
  </si>
  <si>
    <t>19</t>
  </si>
  <si>
    <t>612135011</t>
  </si>
  <si>
    <t>Vyrovnání nerovností podkladu vnitřních omítaných ploch tmelem, tloušťky do 2 mm stěn</t>
  </si>
  <si>
    <t>-1210007737</t>
  </si>
  <si>
    <t>"předpokládaná práce a její rozsah !"</t>
  </si>
  <si>
    <t>"vyrovnání podkladu pod nové keramické obklady (dle kptl. 781)"    9,8</t>
  </si>
  <si>
    <t>20</t>
  </si>
  <si>
    <t>612135101</t>
  </si>
  <si>
    <t>Hrubá výplň rýh maltou jakékoli šířky rýhy ve stěnách</t>
  </si>
  <si>
    <t>608157187</t>
  </si>
  <si>
    <t>"C1058a a b -po vybourání stávající dělící příčky"   0,12*2*3,82</t>
  </si>
  <si>
    <t>612321341</t>
  </si>
  <si>
    <t>Omítka vápenocementová vnitřních ploch nanášená strojně dvouvrstvá, tloušťky jádrové omítky do 10 mm a tloušťky štuku do 3 mm štuková svislých konstrukcí stěn</t>
  </si>
  <si>
    <t>229091168</t>
  </si>
  <si>
    <t>"omítky na nové příčky (po podhled) :"</t>
  </si>
  <si>
    <t>"C1058a a b - nová dělící příčka"   2*(4,535*3,1-2,3*1,5-1,45*2,5)+0,15*((2,3+2*1,5)+(1,4+2*2,5))</t>
  </si>
  <si>
    <t>"C1058b - nová příčka pro kompresor"   2*((2,1+1,3)*3,1-0,9*1,97)</t>
  </si>
  <si>
    <t>22</t>
  </si>
  <si>
    <t>612321391</t>
  </si>
  <si>
    <t>Omítka vápenocementová vnitřních ploch nanášená strojně Příplatek k cenám za každých dalších i započatých 5 mm tloušťky omítky přes 10 mm stěn</t>
  </si>
  <si>
    <t>-1438701585</t>
  </si>
  <si>
    <t>"uvažovaná průměrná tl. 20 mm"    33,256*((20-10)/5)</t>
  </si>
  <si>
    <t>23</t>
  </si>
  <si>
    <t>612325121</t>
  </si>
  <si>
    <t>Vápenocementová omítka rýh štuková ve stěnách, šířky rýhy do 150 mm</t>
  </si>
  <si>
    <t>1854484318</t>
  </si>
  <si>
    <t>"C1058a a b - po vybourání stávající dělící příčky"   0,15*2*3,82</t>
  </si>
  <si>
    <t>24</t>
  </si>
  <si>
    <t>612325225</t>
  </si>
  <si>
    <t>Vápenocementová omítka jednotlivých malých ploch štuková na stěnách, plochy jednotlivě přes 1,0 do 4 m2</t>
  </si>
  <si>
    <t>-1381675837</t>
  </si>
  <si>
    <t>"doplnění (vyspravení) stávajících omítek :"</t>
  </si>
  <si>
    <t>"C1.058a/C1.003 - otvor pro nové okno"       1*2</t>
  </si>
  <si>
    <t>"C1.058b/C1.055b - otvor pro nové okno"    1*2</t>
  </si>
  <si>
    <t>"C1.058a/C1.003 - úprava dveřního otvoru"      1*2</t>
  </si>
  <si>
    <t>"C1.058b/C1.055b - úprava dveřního otvoru"   1*2</t>
  </si>
  <si>
    <t>25</t>
  </si>
  <si>
    <t>612325412</t>
  </si>
  <si>
    <t>Oprava vápenocementové omítky vnitřních ploch hladké, tloušťky do 20 mm stěn, v rozsahu opravované plochy přes 10 do 30%</t>
  </si>
  <si>
    <t>350364697</t>
  </si>
  <si>
    <t>"opravy stávajících omítek pod nový keramický obklad :"</t>
  </si>
  <si>
    <t>"C1058a"  (2,7+2,2)*2,0</t>
  </si>
  <si>
    <t>26</t>
  </si>
  <si>
    <t>612325421</t>
  </si>
  <si>
    <t>Oprava vápenocementové omítky vnitřních ploch štukové dvouvrstvé, tloušťky do 20 mm a tloušťky štuku do 3 mm stěn, v rozsahu opravované plochy do 10%</t>
  </si>
  <si>
    <t>948321308</t>
  </si>
  <si>
    <t>"opravy stávajících omítek :"</t>
  </si>
  <si>
    <t>"C1058a"   (4,535+2*3,34)*3,1-(2,7+2,2)*2,0-1,2*1,5-1,3*1,97+0,1*(1,2+2*1,5)</t>
  </si>
  <si>
    <t>"C1058b"   (4,535+2*6,4-2*0,115)*3,1-2,5*1,5-0,9*1,97+0,1*(2,5+2*1,5)</t>
  </si>
  <si>
    <t>"odpočet - omítky malých ploch (do 4m2) - nová okna, úpravy dveřních otvorů"    -4*4,0</t>
  </si>
  <si>
    <t>27</t>
  </si>
  <si>
    <t>619991001</t>
  </si>
  <si>
    <t>Zakrytí vnitřních ploch před znečištěním včetně pozdějšího odkrytí podlah fólií přilepenou lepící páskou</t>
  </si>
  <si>
    <t>1240940971</t>
  </si>
  <si>
    <t>"zakrytí stávajících podlah "Předpokládaný rozsah práce !"</t>
  </si>
  <si>
    <t>"na stávajících chodbách (v prostoru ohraničeném provizorní stěnou proti prachu) :"</t>
  </si>
  <si>
    <t>"C1003"    6,5*2,5+3,4*1,5</t>
  </si>
  <si>
    <t>"C1055b"  7,0*1,5</t>
  </si>
  <si>
    <t>"v místě demontáže desek části stávajících podhledů v místě nového potrubí pro odvětrání helia a potrubí pro ovětrání digestoře :"</t>
  </si>
  <si>
    <t>"C1003,C1064,C1071 + prostor u rozebírané kastlíku vedle sloupu ve 2.-4.NP"   ((3,6+4,2)+(1,2+17,0))*2,0+3*2,0*2,0</t>
  </si>
  <si>
    <t>28</t>
  </si>
  <si>
    <t>619995001</t>
  </si>
  <si>
    <t>Začištění omítek (s dodáním hmot) kolem oken, dveří, podlah, obkladů apod.</t>
  </si>
  <si>
    <t>1423329881</t>
  </si>
  <si>
    <t>"začištění omítek u nových keramických obkladů :"</t>
  </si>
  <si>
    <t>"C1.058a - keramické obklady v rohu u umyvadla"       (2,7+2,2)+2*2,0</t>
  </si>
  <si>
    <t>"začištění omítek u nových keramických soklíků :"</t>
  </si>
  <si>
    <t>"C1058a"   (4,535+3,34)*2-(2,7+2,2)-2*1,3</t>
  </si>
  <si>
    <t>"C1058b"   (4,535+6,4+2,0+1,3)*2-3*0,9-1,3</t>
  </si>
  <si>
    <t>"stávající  chodby - v místě úprav dveřních otvorů :"</t>
  </si>
  <si>
    <t>"C1003"    2,0-1,3</t>
  </si>
  <si>
    <t>"C1055b" 1,5-0,9</t>
  </si>
  <si>
    <t>29</t>
  </si>
  <si>
    <t>629991011</t>
  </si>
  <si>
    <t>Zakrytí vnějších ploch před znečištěním včetně pozdějšího odkrytí výplní otvorů a svislých ploch fólií přilepenou lepící páskou</t>
  </si>
  <si>
    <t>1568271621</t>
  </si>
  <si>
    <t>"oboustrané zakrývání nově osazených oken (před prováděním omítek)"   2*(2,3*1,5+1,2*1,5+2,5*1,5)</t>
  </si>
  <si>
    <t>30</t>
  </si>
  <si>
    <t>631312141</t>
  </si>
  <si>
    <t>Doplnění dosavadních mazanin prostým betonem s dodáním hmot, bez potěru, plochy jednotlivě rýh v dosavadních mazaninách</t>
  </si>
  <si>
    <t>454912193</t>
  </si>
  <si>
    <t>" doplnění podlahy :"</t>
  </si>
  <si>
    <t>"C1058a a b - po vybourání stávající dělící příčky"   4,535*0,12*0,19</t>
  </si>
  <si>
    <t>"C1.058a/C1.003 - úprava dveřního otvoru"      1,4*0,115*0,1</t>
  </si>
  <si>
    <t>"C1.058b/C1.055b - úprava dveřního otvoru"   1,0*0,14*0,1</t>
  </si>
  <si>
    <t>"C1058a a b - nová dělící příčka - ve dveřích"   1,3*0,115*0,19</t>
  </si>
  <si>
    <t>"C1058b - nová příčka pro kompresor - ve dveřích "   0,9*0,115*0,19</t>
  </si>
  <si>
    <t>31</t>
  </si>
  <si>
    <t>632450123</t>
  </si>
  <si>
    <t>Potěr cementový vyrovnávací ze suchých směsí v pásu o průměrné (střední) tl. přes 30 do 40 mm</t>
  </si>
  <si>
    <t>-1096240552</t>
  </si>
  <si>
    <t>"C1058a a b - parapety nových oken"   0,15*(2,5+1,2)+0,125*2,3</t>
  </si>
  <si>
    <t>Ostatní konstrukce a práce, bourání</t>
  </si>
  <si>
    <t>32</t>
  </si>
  <si>
    <t>952901111</t>
  </si>
  <si>
    <t>Vyčištění budov nebo objektů před předáním do užívání budov bytové nebo občanské výstavby, světlé výšky podlaží do 4 m</t>
  </si>
  <si>
    <t>1247030704</t>
  </si>
  <si>
    <t>"C1058a a b"    4,7*10,1</t>
  </si>
  <si>
    <t>33</t>
  </si>
  <si>
    <t>952902021</t>
  </si>
  <si>
    <t>Čištění budov při provádění oprav a udržovacích prací podlah hladkých zametením</t>
  </si>
  <si>
    <t>-509980433</t>
  </si>
  <si>
    <t>"průběžné zametání podlah (předpokládaný rozsah práce !)"     4*80,0</t>
  </si>
  <si>
    <t>34</t>
  </si>
  <si>
    <t>999 99-01</t>
  </si>
  <si>
    <t>Kompletní vytvoření a následné odstranění (po ukončení stavebních prací) provizorních oddělujících protiprašných stěn (např z SDK nebo OSB desek + nosné konstrukce). Součástí položky jsou i veškeré staveništní přesuny hmot.</t>
  </si>
  <si>
    <t>-677063966</t>
  </si>
  <si>
    <t>"C1003"    (2,0+5,8+5,8)*3,0</t>
  </si>
  <si>
    <t>"C1055b"   (6,5+1,1)*2,7</t>
  </si>
  <si>
    <t>94</t>
  </si>
  <si>
    <t>Lešení a stavební výtahy</t>
  </si>
  <si>
    <t>35</t>
  </si>
  <si>
    <t>949101111</t>
  </si>
  <si>
    <t>Lešení pomocné pracovní pro objekty pozemních staveb pro zatížení do 150 kg/m2, o výšce lešeňové podlahy do 1,9 m</t>
  </si>
  <si>
    <t>1620198452</t>
  </si>
  <si>
    <t>"C1058a"   4,535*3,34</t>
  </si>
  <si>
    <t>"C1058b"   4,535*6,4-2,3*1,415+2,0*1,3-0,21*0,43-0,21*0,3-0,1*0,4</t>
  </si>
  <si>
    <t>"C1003, C1055b"  6,0*2,5+10,0*1,1</t>
  </si>
  <si>
    <t>"C1003,C1064,C1071 + prostor u rozebírané kastlíku vedle sloupu ve 2.-4.NP (předpokládaný rozsah práce !)"   ((3,6+4,2)+(1,2+17,0))*1,5+3*2,0*2,0</t>
  </si>
  <si>
    <t>96</t>
  </si>
  <si>
    <t>Bourání konstrukcí</t>
  </si>
  <si>
    <t>36</t>
  </si>
  <si>
    <t>962031133</t>
  </si>
  <si>
    <t>Bourání příček z cihel, tvárnic nebo příčkovek z cihel pálených, plných nebo dutých na maltu vápennou nebo vápenocementovou, tl. do 150 mm</t>
  </si>
  <si>
    <t>-1320419742</t>
  </si>
  <si>
    <t>"C1058a a b - vybourání stávající dělící příčky"   4,535*4,01-0,8*1,97</t>
  </si>
  <si>
    <t>37</t>
  </si>
  <si>
    <t>965043321</t>
  </si>
  <si>
    <t>Bourání mazanin betonových s potěrem nebo teracem tl. do 100 mm, plochy do 1 m2</t>
  </si>
  <si>
    <t>1197769992</t>
  </si>
  <si>
    <t>"bourání rýh v podlaze pro založení nových příček :"</t>
  </si>
  <si>
    <t>"C1058a a b - nová dělící příčka"   4,535*0,12*0,06</t>
  </si>
  <si>
    <t>"C1058b - nová příčka pro kompresor"   (2,1+1,3)*0,12*0,06</t>
  </si>
  <si>
    <t>38</t>
  </si>
  <si>
    <t>965049111</t>
  </si>
  <si>
    <t>Bourání mazanin Příplatek k cenám za bourání mazanin betonových se svařovanou sítí, tl. do 100 mm</t>
  </si>
  <si>
    <t>-1132192476</t>
  </si>
  <si>
    <t>39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</si>
  <si>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</si>
  <si>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</si>
  <si>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1692067366</t>
  </si>
  <si>
    <t>"C1.058a/C1.003 - otvor pro nové okno"       0,14*2*1,5</t>
  </si>
  <si>
    <t>"C1.058b/C1.055b - otvor pro nové okno"    0,14*2*1,5</t>
  </si>
  <si>
    <t>"C1.058a/C1.003 - úprava dveřního otvoru"  0,115*2*2,1</t>
  </si>
  <si>
    <t>40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</si>
  <si>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</si>
  <si>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</si>
  <si>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-1364194033</t>
  </si>
  <si>
    <t>"C1.058b/C1.055b - úprava dveřního otvoru"   0,14*2,1</t>
  </si>
  <si>
    <t>41</t>
  </si>
  <si>
    <t>968062455</t>
  </si>
  <si>
    <t>Vybourání dřevěných rámů oken s křídly, dveřních zárubní, vrat, stěn, ostění nebo obkladů dveřních zárubní, plochy do 2 m2</t>
  </si>
  <si>
    <t>825507599</t>
  </si>
  <si>
    <t>"C1058a a b - vybourání stávající dělící příčky - dveře"  0,8*1,97</t>
  </si>
  <si>
    <t>"C1.058a/C1.003 - úprava dveřního otvoru - dveře"      0,8*1,97</t>
  </si>
  <si>
    <t>"C1.058b/C1.055b - úprava dveřního otvoru - dveře"   0,8*1,97</t>
  </si>
  <si>
    <t>42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</si>
  <si>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</si>
  <si>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</si>
  <si>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-1720519125</t>
  </si>
  <si>
    <t>"C1058a - otvor ve stáv. příčce pro potrubí klimatizace"    1</t>
  </si>
  <si>
    <t>43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</si>
  <si>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</si>
  <si>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</si>
  <si>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1136988411</t>
  </si>
  <si>
    <t>44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</si>
  <si>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</si>
  <si>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</si>
  <si>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-115380639</t>
  </si>
  <si>
    <t>"C1064 - otvor ve vnitřní stěně pro potrubí odvětrání digestoře"    1</t>
  </si>
  <si>
    <t>45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</si>
  <si>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</si>
  <si>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</si>
  <si>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1147192396</t>
  </si>
  <si>
    <t>"C1071 - otvor v obvodové stěně pro potrubí odvětrání digestoře"    1</t>
  </si>
  <si>
    <t>46</t>
  </si>
  <si>
    <t>971033631</t>
  </si>
  <si>
    <t>Vybourání otvorů ve zdivu základovém nebo nadzákladovém z cihel, tvárnic, příčkovek z cihel pálených na maltu vápennou nebo vápenocementovou plochy do 4 m2, tl. do 150 mm</t>
  </si>
  <si>
    <t>106252653</t>
  </si>
  <si>
    <t>"C1.058a/C1.003 - otvor pro nové okno"      1,2*1,5</t>
  </si>
  <si>
    <t>"C1.058b/C1.055b - otvor pro nové okno"    2,5*1,5</t>
  </si>
  <si>
    <t>"C1.058a/C1.003 - úprava dveřního otvoru"      (1,4-0,8)*2,1</t>
  </si>
  <si>
    <t>47</t>
  </si>
  <si>
    <t>972054142x</t>
  </si>
  <si>
    <t>Vybourání otvorů ve stropech nebo klenbách železobetonových bez odstranění podlahy a násypu, plochy do 0,0225 m2, tl. do 300 mm</t>
  </si>
  <si>
    <t>580565620</t>
  </si>
  <si>
    <t>48</t>
  </si>
  <si>
    <t>972054242x</t>
  </si>
  <si>
    <t>Vybourání otvorů ve stropech nebo klenbách železobetonových bez odstranění podlahy a násypu, plochy do 0,09 m2, tl. do 300 mm</t>
  </si>
  <si>
    <t>-1506081598</t>
  </si>
  <si>
    <t>49</t>
  </si>
  <si>
    <t>974031664</t>
  </si>
  <si>
    <t>Vysekání rýh ve zdivu cihelném na maltu vápennou nebo vápenocementovou pro vtahování nosníků do zdí, před vybouráním otvoru do hl. 150 mm, při v. nosníku do 150 mm</t>
  </si>
  <si>
    <t>100540787</t>
  </si>
  <si>
    <t>"rýhy pro překlady :"</t>
  </si>
  <si>
    <t>"C1.058a/C1.003 - úprava dveřního otvoru"      1,75</t>
  </si>
  <si>
    <t>50</t>
  </si>
  <si>
    <t>974031666</t>
  </si>
  <si>
    <t>Vysekání rýh ve zdivu cihelném na maltu vápennou nebo vápenocementovou pro vtahování nosníků do zdí, před vybouráním otvoru do hl. 150 mm, při v. nosníku do 250 mm</t>
  </si>
  <si>
    <t>144699388</t>
  </si>
  <si>
    <t>"C1.058a/C1.003 - otvor pro nové okno"       1,75</t>
  </si>
  <si>
    <t>"C1.058b/C1.055b - otvor pro nové okno"    3,0</t>
  </si>
  <si>
    <t>"C1.058b/C1.055b - úprava dveřního otvoru"   1,5</t>
  </si>
  <si>
    <t>51</t>
  </si>
  <si>
    <t>977312112</t>
  </si>
  <si>
    <t>Řezání stávajících betonových mazanin s vyztužením hloubky přes 50 do 100 mm</t>
  </si>
  <si>
    <t>187830076</t>
  </si>
  <si>
    <t>"C1058a a b - nová dělící příčka"   2*4,535</t>
  </si>
  <si>
    <t>"C1058b - nová příčka pro kompresor"   2*(2,1+1,3)</t>
  </si>
  <si>
    <t>52</t>
  </si>
  <si>
    <t>978013111</t>
  </si>
  <si>
    <t>Otlučení vápenných nebo vápenocementových omítek vnitřních ploch stěn s vyškrabáním spar, s očištěním zdiva, v rozsahu do 5 %</t>
  </si>
  <si>
    <t>1279227589</t>
  </si>
  <si>
    <t>"dle kptl.6"    53,079</t>
  </si>
  <si>
    <t>53</t>
  </si>
  <si>
    <t>997013211</t>
  </si>
  <si>
    <t>Vnitrostaveništní doprava suti a vybouraných hmot vodorovně do 50 m svisle ručně (nošením po schodech) pro budovy a haly výšky do 6 m</t>
  </si>
  <si>
    <t>409268498</t>
  </si>
  <si>
    <t>"dle kptl. 96+713B+763B+771B+784"    8,096+0,002+0,41+1,654+0,003</t>
  </si>
  <si>
    <t>54</t>
  </si>
  <si>
    <t>997013501</t>
  </si>
  <si>
    <t>Odvoz suti a vybouraných hmot na skládku nebo meziskládku se složením, na vzdálenost do 1 km</t>
  </si>
  <si>
    <t>-1618539042</t>
  </si>
  <si>
    <t>55</t>
  </si>
  <si>
    <t>997013509</t>
  </si>
  <si>
    <t>Odvoz suti a vybouraných hmot na skládku nebo meziskládku se složením, na vzdálenost Příplatek k ceně za každý další i započatý 1 km přes 1 km</t>
  </si>
  <si>
    <t>1635952344</t>
  </si>
  <si>
    <t>10,165*(10-1)</t>
  </si>
  <si>
    <t>56</t>
  </si>
  <si>
    <t>997013803</t>
  </si>
  <si>
    <t>Poplatek za uložení stavebního odpadu na skládce (skládkovné) cihelného zatříděného do Katalogu odpadů pod kódem 170 102</t>
  </si>
  <si>
    <t>-1335228233</t>
  </si>
  <si>
    <t>"dle kptl. 96 - 90%"    0,90*8,096</t>
  </si>
  <si>
    <t>57</t>
  </si>
  <si>
    <t>997013831</t>
  </si>
  <si>
    <t>Poplatek za uložení stavebního odpadu na skládce (skládkovné) směsného stavebního a demoličního zatříděného do Katalogu odpadů pod kódem 170 904</t>
  </si>
  <si>
    <t>-242078407</t>
  </si>
  <si>
    <t>"dle kptl. 96 (10%)+713B+763B+771B+784"    0,10*8,096+0,002+0,41+1,654+0,003</t>
  </si>
  <si>
    <t>99</t>
  </si>
  <si>
    <t>Přesun hmot</t>
  </si>
  <si>
    <t>58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</si>
  <si>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</si>
  <si>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</si>
  <si>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1131992983</t>
  </si>
  <si>
    <t>PSV</t>
  </si>
  <si>
    <t>Práce a dodávky PSV</t>
  </si>
  <si>
    <t>713B</t>
  </si>
  <si>
    <t>Izolace tepelné - bourání</t>
  </si>
  <si>
    <t>59</t>
  </si>
  <si>
    <t>7131208231x</t>
  </si>
  <si>
    <t>Odstranění tepelné izolace podlah volně kladených nebo mezi trámy z polystyrenu, tloušťka izolace přes 100 mm (vyřezání pásu š. cca 12cm !)</t>
  </si>
  <si>
    <t>1355066692</t>
  </si>
  <si>
    <t>"bourání rýh v podlaze pro založení nových příček - odstranění tepelné izolace :"</t>
  </si>
  <si>
    <t>"C1058a a b - nová dělící příčka"   4,535*0,12</t>
  </si>
  <si>
    <t>"C1058b - nová příčka pro kompresor"   (2,1+1,3)*0,12</t>
  </si>
  <si>
    <t>725</t>
  </si>
  <si>
    <t>Zdravotechnika - zařizovací předměty</t>
  </si>
  <si>
    <t>60</t>
  </si>
  <si>
    <t>725219001x</t>
  </si>
  <si>
    <t>Kompletní montáž + dodávka dvoudveřové skříně na soklu 82,5 x 90 x 60 cm s umývadlem.
Barva korpusu bílá, barva dveří a soklu tmavě modrá, z mělaninových desek opatřených po obvodu ABS hranami, přední plochy z profilovaných MDF desek.
Součástí položky je i vodovodní páková baterie s ovládáním sifonu (napouštění), zrcadlo za umyvadlem 900 x 900 mm a napojení vodovodu a kanalizace na stávající rozvody vedené v dělící stěně se sousední místností. Provedení dle P.D. vč. zednických přípomocí (vysekání rýh a zpětné začištění), staveništních přesunů hmot a sutí a vč. likvidace suti.</t>
  </si>
  <si>
    <t>soubor</t>
  </si>
  <si>
    <t>-1489855053</t>
  </si>
  <si>
    <t>"C1058a"   1</t>
  </si>
  <si>
    <t>763</t>
  </si>
  <si>
    <t>Konstrukce suché výstavby</t>
  </si>
  <si>
    <t>61</t>
  </si>
  <si>
    <t>763121714</t>
  </si>
  <si>
    <t>Stěna předsazená ze sádrokartonových desek ostatní konstrukce a práce na předsazených stěnách ze sádrokartonových desek základní penetrační nátěr</t>
  </si>
  <si>
    <t>207400934</t>
  </si>
  <si>
    <t>"C1058a a b - nová dělící příčka - nosník I č. 180 a sloupek 100/100/6mm - protipo žární obklad"   4,4+2,69</t>
  </si>
  <si>
    <t>"nové  SDK kastlíky vedle sloupu v místě nového potrubí klimatizace a pro odvětrání helia :"</t>
  </si>
  <si>
    <t>"C1003 a  2.-4.NP (předpokládaný rozsah práce !)"  (0,4+2*0,45)*(0,8+2*3,7+3,4)</t>
  </si>
  <si>
    <t>62</t>
  </si>
  <si>
    <t>763164616</t>
  </si>
  <si>
    <t>Obklad ze sádrokartonových desek konstrukcí kovových včetně ochranných úhelníků ve tvaru U rozvinuté šíře do 0,6 m, opláštěný deskou protipožární DF, tl. 15 mm</t>
  </si>
  <si>
    <t>-1024750250</t>
  </si>
  <si>
    <t>63</t>
  </si>
  <si>
    <t>763164658</t>
  </si>
  <si>
    <t>Obklad ze sádrokartonových desek konstrukcí kovových včetně ochranných úhelníků ve tvaru U rozvinuté šíře přes 1,2 m, opláštěný deskou protipožární DF, tl. 2 x 15 mm</t>
  </si>
  <si>
    <t>-645239260</t>
  </si>
  <si>
    <t>64</t>
  </si>
  <si>
    <t>763171112</t>
  </si>
  <si>
    <t>Instalační technika pro konstrukce ze sádrokartonových desek montáž revizních klapek pro příčky nebo předsazené stěny, velikost přes 0,10 do 0,25 m2</t>
  </si>
  <si>
    <t>-1959250577</t>
  </si>
  <si>
    <t>65</t>
  </si>
  <si>
    <t>590301651x</t>
  </si>
  <si>
    <t>klapka revizní protipožární (EI 45) 300x500mm</t>
  </si>
  <si>
    <t>1778499282</t>
  </si>
  <si>
    <t>"SDK kapotáž u sloupu - revizní dvířka v prostoru pod střechou"    1</t>
  </si>
  <si>
    <t>66</t>
  </si>
  <si>
    <t>763431001</t>
  </si>
  <si>
    <t>Montáž podhledu minerálního včetně zavěšeného roštu viditelného s panely vyjímatelnými, velikosti panelů do 0,36 m2</t>
  </si>
  <si>
    <t>1688186978</t>
  </si>
  <si>
    <t>67</t>
  </si>
  <si>
    <t>590365191x</t>
  </si>
  <si>
    <t>deska podhledová minerální rovná bílá jemná hladká 600x600mm. Typ totožny s provedením stávajících podhledů</t>
  </si>
  <si>
    <t>1459536803</t>
  </si>
  <si>
    <t>43,323*1,05</t>
  </si>
  <si>
    <t>68</t>
  </si>
  <si>
    <t>763431041</t>
  </si>
  <si>
    <t>Montáž podhledu minerálního včetně zavěšeného roštu Příplatek k cenám: za výšku zavěšení přes 0,5 do 1,0 m</t>
  </si>
  <si>
    <t>270892707</t>
  </si>
  <si>
    <t>69</t>
  </si>
  <si>
    <t>763431701</t>
  </si>
  <si>
    <t>Montáž podhledu minerálního panelu připevněného na zavěšený rošt vyjímatelného</t>
  </si>
  <si>
    <t>142312333</t>
  </si>
  <si>
    <t>"zpětná montáž demontovaných desek části stávajících podhledů v místě nového potrubí pro odvětrání helia a potrubí pro ovětrání digestoře :"</t>
  </si>
  <si>
    <t>"C1003,C1064,C1071 + prostor u rozebírané kastlíku vedle sloupu ve 2.-4.NP (předpokládaný rozsah práce !)"   ((3,6+4,2)+(1,2+17,0))*1,2+3*1,2*1,2</t>
  </si>
  <si>
    <t>70</t>
  </si>
  <si>
    <t>590365192x</t>
  </si>
  <si>
    <t>stávající deska podhledová minerální rovná bílá jemná hladká</t>
  </si>
  <si>
    <t>-1013528304</t>
  </si>
  <si>
    <t>"předpokládané využití stávajících desek - 50%"    0,50*35,52</t>
  </si>
  <si>
    <t>71</t>
  </si>
  <si>
    <t>590365193x</t>
  </si>
  <si>
    <t>deska podhledová minerální rovná bílá jemná hladká 600x1200mm. Typ totožny s provedením stávajících podhledů</t>
  </si>
  <si>
    <t>-1722817989</t>
  </si>
  <si>
    <t>"předpokládané doplnění novými deskami - 50%"    0,50*35,52*1,05</t>
  </si>
  <si>
    <t>72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</si>
  <si>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</si>
  <si>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</si>
  <si>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906312637</t>
  </si>
  <si>
    <t>763B</t>
  </si>
  <si>
    <t>Konstrukce suché výstavby - bourání</t>
  </si>
  <si>
    <t>73</t>
  </si>
  <si>
    <t>763121821</t>
  </si>
  <si>
    <t>Demontáž předsazených nebo šachtových stěn ze sádrokartonových desek s nosnou konstrukcí z ocelových profilů se zdvojeným CW profilem, opláštění jednoduché</t>
  </si>
  <si>
    <t>25169607</t>
  </si>
  <si>
    <t>"demontáž stávajícího SDK kastlíku vedle sloupu v místě nového potrubí klimatizace a pro odvětrání helia :"</t>
  </si>
  <si>
    <t>74</t>
  </si>
  <si>
    <t>763431801</t>
  </si>
  <si>
    <t>Demontáž podhledu minerálního na zavěšeném na roštu viditelném</t>
  </si>
  <si>
    <t>-463931443</t>
  </si>
  <si>
    <t>"C1058a a b - dmtž stáv. podhledů"   21,71+21,48</t>
  </si>
  <si>
    <t>75</t>
  </si>
  <si>
    <t>763431871</t>
  </si>
  <si>
    <t>Demontáž podhledu minerálního demontáž panelů připevněných na zavěšeném roštu vyjímatelných</t>
  </si>
  <si>
    <t>-1298186555</t>
  </si>
  <si>
    <t>"demontáž desek části stávajících podhledů v místě nového potrubí pro odvětrání helia a potrubí pro ovětrání digestoře :"</t>
  </si>
  <si>
    <t>764</t>
  </si>
  <si>
    <t>Konstrukce klempířské</t>
  </si>
  <si>
    <t>76</t>
  </si>
  <si>
    <t>764305129x</t>
  </si>
  <si>
    <t>Kompletní provedení prostupu stávající plechovou krytinou pro nové potrubí DN 250mm pro odvětrání helia + následné zpětné doplnění a utěsnění střešní krytiny po osazení nového potrubí a střešního nerezového límce.. Součástí položky jsou i veškeré staveništní přesuny hmot a sutí.</t>
  </si>
  <si>
    <t>961475712</t>
  </si>
  <si>
    <t>"prostup střešní krytinou pro odvětrání helia"   1</t>
  </si>
  <si>
    <t>766</t>
  </si>
  <si>
    <t>Konstrukce truhlářské</t>
  </si>
  <si>
    <t>77</t>
  </si>
  <si>
    <t>766660182</t>
  </si>
  <si>
    <t>Montáž dveřních křídel dřevěných nebo plastových otevíravých do obložkové zárubně protipožárních jednokřídlových, šířky přes 800 mm</t>
  </si>
  <si>
    <t>1423386279</t>
  </si>
  <si>
    <t>78</t>
  </si>
  <si>
    <t>611656111x</t>
  </si>
  <si>
    <t>"D3" - dveře vnitřní požárně odolné EI 30 DP3 1křídlové 90x197cm,  povrchová úprava HPL,dekor prachově šedá. Provedení dle tabulky výrobků vč. kování, zámku a vložky.</t>
  </si>
  <si>
    <t>-506619457</t>
  </si>
  <si>
    <t>79</t>
  </si>
  <si>
    <t>766660183</t>
  </si>
  <si>
    <t>Montáž dveřních křídel dřevěných nebo plastových otevíravých do obložkové zárubně protipožárních dvoukřídlových jakékoliv šířky</t>
  </si>
  <si>
    <t>-1776222761</t>
  </si>
  <si>
    <t>80</t>
  </si>
  <si>
    <t>611656141x</t>
  </si>
  <si>
    <t>"D1" - dveře vnitřní požárně odolné EI 30 DP3 2křídlové 125x197cm,  povrchová úprava HPL,dekor prachově šedá. Provedení dle tabulky výrobků vč. kování, zámku a vložky.</t>
  </si>
  <si>
    <t>909540681</t>
  </si>
  <si>
    <t>81</t>
  </si>
  <si>
    <t>76666-D2</t>
  </si>
  <si>
    <t>Kompletní montáž + dodávka "D2" - vnitřní dřevěná stěna 1400x2500mm s 2kř. plnými dveřmi, pevně zaskleným nadsvětlíkem a obložkovou zárubní, povrchová úprava HPL,dekor akácie. Provedení dle tabulky výrobků vč. kování, zámku a vložky.</t>
  </si>
  <si>
    <t>1230097298</t>
  </si>
  <si>
    <t>82</t>
  </si>
  <si>
    <t>766660716</t>
  </si>
  <si>
    <t>Montáž dveřních doplňků samozavírače na zárubeň dřevěnou</t>
  </si>
  <si>
    <t>-1783296272</t>
  </si>
  <si>
    <t>83</t>
  </si>
  <si>
    <t>54917266x</t>
  </si>
  <si>
    <t>samozavírač pro protipožární dveře. Typ dle stávajících samozaviračů v objektu</t>
  </si>
  <si>
    <t>-215387479</t>
  </si>
  <si>
    <t>"pro dveře D1 a D3"    1+1</t>
  </si>
  <si>
    <t>84</t>
  </si>
  <si>
    <t>766682211</t>
  </si>
  <si>
    <t>Montáž zárubní dřevěných, plastových nebo z lamina obložkových protipožárních, pro dveře jednokřídlové, tloušťky stěny do 170 mm</t>
  </si>
  <si>
    <t>1322667311</t>
  </si>
  <si>
    <t>85</t>
  </si>
  <si>
    <t>611822591x</t>
  </si>
  <si>
    <t>zárubeň protipožární pro dveře 1křídlové 60,70,80,90x197cm pro stěnu tl 6-17cm,povrch lamino HPL, barva prachově šedá</t>
  </si>
  <si>
    <t>-944644565</t>
  </si>
  <si>
    <t>"pro dveře D3"    1</t>
  </si>
  <si>
    <t>86</t>
  </si>
  <si>
    <t>766682221</t>
  </si>
  <si>
    <t>Montáž zárubní dřevěných, plastových nebo z lamina obložkových protipožárních, pro dveře dvoukřídlové, tloušťky stěny do 170 mm</t>
  </si>
  <si>
    <t>981741493</t>
  </si>
  <si>
    <t>87</t>
  </si>
  <si>
    <t>611822751x</t>
  </si>
  <si>
    <t>zárubeň obložková protipožární pro dveře 2křídlové 125x197cm, pro stěnu tl 6-17cm,povrch lamino HPL, barva prachově šedá</t>
  </si>
  <si>
    <t>1411574163</t>
  </si>
  <si>
    <t>"pro dveře D1"   1</t>
  </si>
  <si>
    <t>88</t>
  </si>
  <si>
    <t>76669-001x</t>
  </si>
  <si>
    <t>Kompletní montáž + dodávka vnitřních parapetů z dřevěných laminovaných parapetních desek tl. 20mm, š. do 100 mm (čelo v. 40mm 2x zalomené).</t>
  </si>
  <si>
    <t>482095476</t>
  </si>
  <si>
    <t>"C1058a a b - parapety nových oken"   2,55+1,25+2,35</t>
  </si>
  <si>
    <t>89</t>
  </si>
  <si>
    <t>998766101</t>
  </si>
  <si>
    <t>Přesun hmot pro konstrukce truhlářské stanovený z hmotnosti přesunovaného materiálu vodorovná dopravní vzdálenost do 50 m v objektech výšky do 6 m</t>
  </si>
  <si>
    <t>-167994054</t>
  </si>
  <si>
    <t>767</t>
  </si>
  <si>
    <t>Konstrukce zámečnické</t>
  </si>
  <si>
    <t>90</t>
  </si>
  <si>
    <t>767 99-03</t>
  </si>
  <si>
    <t>Kompletní montáž +dodávka ocelového sloupu 100/100/6mm dl. 2690mm vč. patních plechů 250x100x10mm, kotevních prvků a základního nátěru</t>
  </si>
  <si>
    <t>394723268</t>
  </si>
  <si>
    <t>"C1058a a b - nová dělící příčka - ocelový sloupek"   1</t>
  </si>
  <si>
    <t>91</t>
  </si>
  <si>
    <t>767610117</t>
  </si>
  <si>
    <t>Montáž oken jednoduchých z hliníkových nebo ocelových profilů na polyuretanovou pěnu pevných do zdiva, plochy přes 1,5 do 2,5 m2</t>
  </si>
  <si>
    <t>-611480298</t>
  </si>
  <si>
    <t>1,2*1,5</t>
  </si>
  <si>
    <t>92</t>
  </si>
  <si>
    <t>553-O2</t>
  </si>
  <si>
    <t>"O2" - interiérové pevné okno 1200x1500mm s požární odolností EI 45 DP1 z Al profilů tl. 80mm, zasklené čirým bezpečnostním sklem</t>
  </si>
  <si>
    <t>8277988</t>
  </si>
  <si>
    <t>93</t>
  </si>
  <si>
    <t>767610118</t>
  </si>
  <si>
    <t>Montáž oken jednoduchých z hliníkových nebo ocelových profilů na polyuretanovou pěnu pevných do zdiva, plochy přes 2,5 m2</t>
  </si>
  <si>
    <t>651725002</t>
  </si>
  <si>
    <t>2,5*1,5+2,3*1,5</t>
  </si>
  <si>
    <t>553-O1</t>
  </si>
  <si>
    <t>"O1" - interiérové pevné okno 2500x1500mm s požární odolností EI 45 DP1 z Al profilů tl. 80mm, zasklené čirým bezpečnostním sklem</t>
  </si>
  <si>
    <t>-756107787</t>
  </si>
  <si>
    <t>95</t>
  </si>
  <si>
    <t>553-O3</t>
  </si>
  <si>
    <t>"O3" - interiérové pevné okno 2300x1500mm  z Al profilů tl. 80mm, zasklené čirým bezpečnostním sklem</t>
  </si>
  <si>
    <t>1672271584</t>
  </si>
  <si>
    <t>998767101</t>
  </si>
  <si>
    <t>Přesun hmot pro zámečnické konstrukce stanovený z hmotnosti přesunovaného materiálu vodorovná dopravní vzdálenost do 50 m v objektech výšky do 6 m</t>
  </si>
  <si>
    <t>-746829536</t>
  </si>
  <si>
    <t>771</t>
  </si>
  <si>
    <t>Podlahy z dlaždic</t>
  </si>
  <si>
    <t>97</t>
  </si>
  <si>
    <t>771111011</t>
  </si>
  <si>
    <t>Příprava podkladu před provedením dlažby vysátí podlah</t>
  </si>
  <si>
    <t>689349386</t>
  </si>
  <si>
    <t>98</t>
  </si>
  <si>
    <t>771121011</t>
  </si>
  <si>
    <t>Příprava podkladu před provedením dlažby nátěr penetrační na podlahu</t>
  </si>
  <si>
    <t>1413451607</t>
  </si>
  <si>
    <t>"penetrační nátěr pod vyrovnávací stěrku"   43,852</t>
  </si>
  <si>
    <t>771151012</t>
  </si>
  <si>
    <t>Příprava podkladu před provedením dlažby samonivelační stěrka min.pevnosti 20 MPa, tloušťky přes 3 do 5 mm</t>
  </si>
  <si>
    <t>-1131837852</t>
  </si>
  <si>
    <t>"předpokládané vyrovnání podkladu pod novou dlažbu"   43,852</t>
  </si>
  <si>
    <t>100</t>
  </si>
  <si>
    <t>771474113</t>
  </si>
  <si>
    <t>Montáž soklů z dlaždic keramických lepených flexibilním lepidlem rovných, výšky přes 90 do 120 mm</t>
  </si>
  <si>
    <t>-1348117957</t>
  </si>
  <si>
    <t>101</t>
  </si>
  <si>
    <t>771574154</t>
  </si>
  <si>
    <t>Montáž podlah z dlaždic keramických lepených flexibilním lepidlem velkoformátových hladkých přes 4 do 6 ks/m2</t>
  </si>
  <si>
    <t>354155353</t>
  </si>
  <si>
    <t>"C1058a"   4,535*3,34+2*1,3*0,115</t>
  </si>
  <si>
    <t>"C1058b"   4,535*6,4-2,3*1,415+2,0*1,3-0,21*0,43-0,21*0,3-0,1*0,4+0,9*0,115+0,9*0,14</t>
  </si>
  <si>
    <t>102</t>
  </si>
  <si>
    <t>59763621x</t>
  </si>
  <si>
    <t>dlažba keramická (uvažovaná cenová relace cca 600,- kč/m2)</t>
  </si>
  <si>
    <t>1015903583</t>
  </si>
  <si>
    <t>"soklíky a podlahy"   (34,02*0,1+43,852)*1,15</t>
  </si>
  <si>
    <t>103</t>
  </si>
  <si>
    <t>771574159x</t>
  </si>
  <si>
    <t>Příplatek k montáži za výtvarné ztvárnění dlažeb dle architektonického návrhu. Uvažovaná cena - 20.000,- kč.</t>
  </si>
  <si>
    <t>soub</t>
  </si>
  <si>
    <t>496170688</t>
  </si>
  <si>
    <t>104</t>
  </si>
  <si>
    <t>771591111</t>
  </si>
  <si>
    <t>-1008567644</t>
  </si>
  <si>
    <t>"penetrace pod soklíky a podlahy"   34,02*0,1+43,852</t>
  </si>
  <si>
    <t>105</t>
  </si>
  <si>
    <t>771591185</t>
  </si>
  <si>
    <t>Podlahy - dokončovací práce pracnější řezání dlaždic keramických rovné</t>
  </si>
  <si>
    <t>814191465</t>
  </si>
  <si>
    <t>"pro soklíky"   34,02</t>
  </si>
  <si>
    <t>106</t>
  </si>
  <si>
    <t>998771101</t>
  </si>
  <si>
    <t>Přesun hmot pro podlahy z dlaždic stanovený z hmotnosti přesunovaného materiálu vodorovná dopravní vzdálenost do 50 m v objektech výšky do 6 m</t>
  </si>
  <si>
    <t>1657440804</t>
  </si>
  <si>
    <t>771B</t>
  </si>
  <si>
    <t>Podlahy z dlaždic - bourání</t>
  </si>
  <si>
    <t>107</t>
  </si>
  <si>
    <t>771573810</t>
  </si>
  <si>
    <t>Demontáž podlah z dlaždic keramických lepených</t>
  </si>
  <si>
    <t>-74551100</t>
  </si>
  <si>
    <t>"C1058a a b - dmtž stáv. keram dlažeb"   21,71+21,48+0,8*(2*0,115+0,14)</t>
  </si>
  <si>
    <t>108</t>
  </si>
  <si>
    <t>771473810</t>
  </si>
  <si>
    <t>Demontáž soklíků z dlaždic keramických lepených rovných</t>
  </si>
  <si>
    <t>-1636720459</t>
  </si>
  <si>
    <t>"dmtž stávajících soklíků :"</t>
  </si>
  <si>
    <t>"C1058a"   (4,535+4,86+0,1)*2-2*0,8</t>
  </si>
  <si>
    <t>"C1058b"   (4,535+4,88)*2-2*0,8</t>
  </si>
  <si>
    <t>"C1003"    2,0-0,8</t>
  </si>
  <si>
    <t>"C1055b" 1,5-0,8</t>
  </si>
  <si>
    <t>781</t>
  </si>
  <si>
    <t>Dokončovací práce - obklady keramické</t>
  </si>
  <si>
    <t>109</t>
  </si>
  <si>
    <t>781414112</t>
  </si>
  <si>
    <t>Montáž obkladů vnitřních stěn z dlaždic keramických lepených flexibilním lepidlem maloformátových hladkých přes 22 do 25 ks/m2</t>
  </si>
  <si>
    <t>-191516911</t>
  </si>
  <si>
    <t>"C1.058a - keramické obklady v rohu u umyvadla"       (2,7+2,2)*2,0</t>
  </si>
  <si>
    <t>110</t>
  </si>
  <si>
    <t>59781451x</t>
  </si>
  <si>
    <t>obklad porovinový (uvažovaná cenová relace cca 500,- kč/m2)</t>
  </si>
  <si>
    <t>1210873670</t>
  </si>
  <si>
    <t>9,8*1,10</t>
  </si>
  <si>
    <t>111</t>
  </si>
  <si>
    <t>781419191</t>
  </si>
  <si>
    <t>Montáž obkladů vnitřních stěn z dlaždic keramických Příplatek k cenám za plochu do 10 m2 jednotlivě</t>
  </si>
  <si>
    <t>-116906450</t>
  </si>
  <si>
    <t>112</t>
  </si>
  <si>
    <t>78147-99x</t>
  </si>
  <si>
    <t xml:space="preserve">Kompletní provedení doplnění (vyspravení) stávajícího vnějšího keramického obkladu v místě nově zřizovaného prostupu pro odtahové potrubí DN 160 od digestoře. Součástí položky je i vyspravení podkladní omítky a dodávka obkadů (typ dle stávajícího obkladu) </t>
  </si>
  <si>
    <t>2147109117</t>
  </si>
  <si>
    <t>"vně m.č. C1071 - prostup pro odtahové potrubí DN 160  od digestoře"    1</t>
  </si>
  <si>
    <t>113</t>
  </si>
  <si>
    <t>781495111</t>
  </si>
  <si>
    <t>Příprava podkladu před provedením obkladu nátěr penetrační na stěnu</t>
  </si>
  <si>
    <t>-180077412</t>
  </si>
  <si>
    <t>114</t>
  </si>
  <si>
    <t>998781101</t>
  </si>
  <si>
    <t>Přesun hmot pro obklady keramické stanovený z hmotnosti přesunovaného materiálu vodorovná dopravní vzdálenost do 50 m v objektech výšky do 6 m</t>
  </si>
  <si>
    <t>1352724475</t>
  </si>
  <si>
    <t>784</t>
  </si>
  <si>
    <t>Dokončovací práce - malby a tapety</t>
  </si>
  <si>
    <t>115</t>
  </si>
  <si>
    <t>784111001</t>
  </si>
  <si>
    <t>Oprášení (ometení) podkladu v místnostech výšky do 3,80 m</t>
  </si>
  <si>
    <t>78627314</t>
  </si>
  <si>
    <t>"na nové omítky na nové příčky (po podhled) :"</t>
  </si>
  <si>
    <t>"C1058a a b - nová dělící příčka"   2*(4,535*3,1)+0,15*((2,3+2*1,5)+(1,4+2*2,5))</t>
  </si>
  <si>
    <t>"C1058b - nová příčka pro kompresor"   2*(2,1+1,3)*3,1</t>
  </si>
  <si>
    <t>"na nové  SDK kastlíky vedle sloupu v místě nového potrubí klimatizace a pro odvětrání helia :"</t>
  </si>
  <si>
    <t>116</t>
  </si>
  <si>
    <t>784111031</t>
  </si>
  <si>
    <t>Omytí podkladu omytí v místnostech výšky do 3,80 m</t>
  </si>
  <si>
    <t>-736969889</t>
  </si>
  <si>
    <t>"na opravované stávající omítky :"</t>
  </si>
  <si>
    <t>"C1058a"   (4,535+2*3,34)*3,1-(2,7+2,2)*2,0+4,0+0,1*(1,2+2*1,5)</t>
  </si>
  <si>
    <t>"C1058b"   (4,535+2*6,4-2*0,115)*3,1+0,1*(2,5+2*1,5)</t>
  </si>
  <si>
    <t>Mezisoučet</t>
  </si>
  <si>
    <t>"na stávající omítky na chodbách (v prostoru ohraničeném provizorní stěnou proti prachu) :"</t>
  </si>
  <si>
    <t>"C1003"    (5,0+3,4)*3,0</t>
  </si>
  <si>
    <t>"C1055b"  6,5*2,7</t>
  </si>
  <si>
    <t>117</t>
  </si>
  <si>
    <t>784121001</t>
  </si>
  <si>
    <t>Oškrabání malby v místnostech výšky do 3,80 m</t>
  </si>
  <si>
    <t>-186861431</t>
  </si>
  <si>
    <t>"oškrabání stáv. maleb v místě nových keramických obkladů :"</t>
  </si>
  <si>
    <t>118</t>
  </si>
  <si>
    <t>784121011</t>
  </si>
  <si>
    <t>Rozmývání podkladu po oškrabání malby v místnostech výšky do 3,80 m</t>
  </si>
  <si>
    <t>-365817195</t>
  </si>
  <si>
    <t>119</t>
  </si>
  <si>
    <t>784161301</t>
  </si>
  <si>
    <t>Lokální vyrovnání podkladu disperzní stěrkou, tloušťky do 3 mm, plochy do 0,1 m2 v místnostech výšky do 3,80 m</t>
  </si>
  <si>
    <t>-1810431945</t>
  </si>
  <si>
    <t>"předpokládaná práce a její rozsah !"   20</t>
  </si>
  <si>
    <t>120</t>
  </si>
  <si>
    <t>784181111</t>
  </si>
  <si>
    <t>Penetrace podkladu jednonásobná základní silikátová v místnostech výšky do 3,80 m</t>
  </si>
  <si>
    <t>1126315747</t>
  </si>
  <si>
    <t>121</t>
  </si>
  <si>
    <t>784221101</t>
  </si>
  <si>
    <t>Malby z malířských směsí otěruvzdorných za sucha dvojnásobné, bílé za sucha otěruvzdorné dobře v místnostech výšky do 3,80 m</t>
  </si>
  <si>
    <t>1651148043</t>
  </si>
  <si>
    <t>122</t>
  </si>
  <si>
    <t>7842211591x</t>
  </si>
  <si>
    <t>Příplatek za výtvarné ztvárnění maleb dle architektonického návrhu. Uvažovaná cena - 20.000,- kč.</t>
  </si>
  <si>
    <t>-1581080647</t>
  </si>
  <si>
    <t>Práce a dodávky M</t>
  </si>
  <si>
    <t>ZPPO</t>
  </si>
  <si>
    <t xml:space="preserve">Vybavení prostředky požární ochrany </t>
  </si>
  <si>
    <t>123</t>
  </si>
  <si>
    <t>ZPPO 001</t>
  </si>
  <si>
    <t>Kompletní montáž + dodávka hliníkového (!) ručního práškového (2kg) hasícího přístroje vč. revize a nerezového držáku a rychlosnímatelných přezek.</t>
  </si>
  <si>
    <t>1944918541</t>
  </si>
  <si>
    <t>124</t>
  </si>
  <si>
    <t>ZPPO 021</t>
  </si>
  <si>
    <t>Kompletní vytvoření protipožárních prostupů jednotlivých rozvodů konstrukcemi rozdělující stavbu na jednotlivé požární úseky. Výpis prostupu pro jednotlivé profese :
- ELEKTRO 10 mm - 2 x v tl. zdi 115 mm + 1 x střecha (strop) - tl. 300 mm
- KLIMA - 2 x 20 mm - tl. zdi 115 mm + střecha (strop) - tl. 300 mm
- VZT DN 160 MM - 1 x tl. zdi 115 mm, 1 x tl. zdi 140 mm, 1 x tl. zdi 255 mm
- HÉLIUM - DN 200 MM - tl. zdi 140 mm + střecha (strop) - tl. 300 mm</t>
  </si>
  <si>
    <t>-962244181</t>
  </si>
  <si>
    <t>1.2 - Klimatizace (klimatizace prostoru helia + potrubí pro odvětrání digestoře)</t>
  </si>
  <si>
    <t xml:space="preserve">    751 - Vzduchotechnika</t>
  </si>
  <si>
    <t>751</t>
  </si>
  <si>
    <t>Vzduchotechnika</t>
  </si>
  <si>
    <t>75199-01x</t>
  </si>
  <si>
    <t>Klimatizace (klimatizace prostoru helia + potrubí pro odvětrání digestoře + žaluzie pro výdech Helia) - dle samostatného rozpočtu.</t>
  </si>
  <si>
    <t>-759178036</t>
  </si>
  <si>
    <t>1.3 - Havarijní odvětrání helia</t>
  </si>
  <si>
    <t>75199-02x</t>
  </si>
  <si>
    <t>Havarijní odvětrání helia - dle samostatného rozpočtu.</t>
  </si>
  <si>
    <t>1432916216</t>
  </si>
  <si>
    <t>1.4 - Elektroinstalace - silnoproud</t>
  </si>
  <si>
    <t xml:space="preserve">    741 - Elektroinstalace</t>
  </si>
  <si>
    <t>741</t>
  </si>
  <si>
    <t>Elektroinstalace</t>
  </si>
  <si>
    <t>741-01x</t>
  </si>
  <si>
    <t>Elektroinstalace - silnoproud - dle samostatného rozpočtu.</t>
  </si>
  <si>
    <t>1161244459</t>
  </si>
  <si>
    <t>1.5 - Elektronická požární signalizace</t>
  </si>
  <si>
    <t xml:space="preserve">    750 - Elektronická požární siglalizace</t>
  </si>
  <si>
    <t>750</t>
  </si>
  <si>
    <t>Elektronická požární siglalizace</t>
  </si>
  <si>
    <t>750-01x</t>
  </si>
  <si>
    <t>Elektronická požární signalizace - dle samostatného rozpočtu.</t>
  </si>
  <si>
    <t>-1837440368</t>
  </si>
  <si>
    <t>1.6 - Měření a regulace</t>
  </si>
  <si>
    <t xml:space="preserve">    752 - Měření a regulace</t>
  </si>
  <si>
    <t>752</t>
  </si>
  <si>
    <t>752-01x</t>
  </si>
  <si>
    <t>Měření a regulace - dle samostatného rozpočtu.</t>
  </si>
  <si>
    <t>532631962</t>
  </si>
  <si>
    <t>1.7 - Elektroinstalace - slaboproud</t>
  </si>
  <si>
    <t>741-02x</t>
  </si>
  <si>
    <t>Elektroinstalace - slaboproud - dle samostatného rozpočtu.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</si>
  <si>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</si>
  <si>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</si>
  <si>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</si>
  <si>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</si>
  <si>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</si>
  <si>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</si>
  <si>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</si>
  <si>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</si>
  <si>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VRN1-04</t>
  </si>
  <si>
    <t>Vyhotovení projektové dokumentace skutečného provedení stavby</t>
  </si>
  <si>
    <t>1024</t>
  </si>
  <si>
    <t>1740579166</t>
  </si>
  <si>
    <t>VRN3</t>
  </si>
  <si>
    <t>Zařízení staveniště</t>
  </si>
  <si>
    <t>VRN3-01</t>
  </si>
  <si>
    <t xml:space="preserve">Zařízení staveniště </t>
  </si>
  <si>
    <t>-552454632</t>
  </si>
  <si>
    <t>VRN7</t>
  </si>
  <si>
    <t>Provozní vlivy</t>
  </si>
  <si>
    <t>VRN7-01</t>
  </si>
  <si>
    <t>Provoz investora</t>
  </si>
  <si>
    <t>-338142123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</si>
  <si>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</si>
  <si>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</si>
  <si>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</si>
  <si>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</si>
  <si>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</si>
  <si>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</si>
  <si>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</si>
  <si>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</si>
  <si>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</si>
  <si>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</si>
  <si>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</si>
  <si>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</si>
  <si>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</si>
  <si>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</si>
  <si>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</si>
  <si>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</si>
  <si>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</si>
  <si>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</si>
  <si>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</si>
  <si>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</si>
  <si>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</si>
  <si>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</si>
  <si>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</si>
  <si>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</si>
  <si>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</si>
  <si>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</si>
  <si>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</si>
  <si>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</si>
  <si>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</si>
  <si>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</si>
  <si>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</si>
  <si>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</si>
  <si>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</si>
  <si>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</si>
  <si>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</si>
  <si>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</si>
  <si>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</si>
  <si>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</si>
  <si>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</si>
  <si>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</si>
  <si>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</si>
  <si>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</si>
  <si>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</si>
  <si>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</si>
  <si>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</si>
  <si>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</si>
  <si>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</si>
  <si>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</si>
  <si>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</si>
  <si>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</si>
  <si>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</si>
  <si>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</si>
  <si>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</si>
  <si>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</si>
  <si>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</si>
  <si>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</si>
  <si>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</si>
  <si>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</si>
  <si>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</si>
  <si>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</si>
  <si>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</si>
  <si>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</si>
  <si>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</si>
  <si>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</si>
  <si>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</si>
  <si>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</si>
  <si>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</si>
  <si>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</si>
  <si>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</si>
  <si>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</si>
  <si>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</si>
  <si>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</si>
  <si>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</si>
  <si>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</si>
  <si>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</si>
  <si>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</si>
  <si>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</si>
  <si>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</si>
  <si>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</si>
  <si>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</si>
  <si>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</si>
  <si>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</si>
  <si>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</si>
  <si>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</si>
  <si>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</si>
  <si>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</si>
  <si>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</si>
  <si>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</si>
  <si>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</si>
  <si>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</si>
  <si>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</si>
  <si>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</si>
  <si>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</si>
  <si>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</si>
  <si>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</si>
  <si>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</si>
  <si>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</si>
  <si>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</si>
  <si>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</si>
  <si>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</si>
  <si>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</si>
  <si>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</si>
  <si>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</si>
  <si>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</si>
  <si>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</si>
  <si>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</si>
  <si>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</si>
  <si>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</si>
  <si>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</si>
  <si>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</si>
  <si>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</si>
  <si>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</si>
  <si>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</si>
  <si>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</si>
  <si>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</si>
  <si>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</si>
  <si>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</si>
  <si>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</si>
  <si>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</si>
  <si>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</si>
  <si>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</si>
  <si>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</si>
  <si>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</si>
  <si>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</si>
  <si>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</si>
  <si>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</si>
  <si>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</si>
  <si>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</si>
  <si>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</si>
  <si>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</si>
  <si>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</si>
  <si>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</si>
  <si>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</si>
  <si>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</si>
  <si>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</si>
  <si>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</si>
  <si>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</si>
  <si>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</si>
  <si>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</si>
  <si>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</si>
  <si>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</si>
  <si>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</si>
  <si>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</si>
  <si>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</si>
  <si>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</si>
  <si>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</si>
  <si>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</si>
  <si>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</si>
  <si>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</si>
  <si>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</si>
  <si>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</si>
  <si>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</si>
  <si>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</si>
  <si>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</si>
  <si>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</si>
  <si>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</si>
  <si>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</si>
  <si>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</si>
  <si>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</si>
  <si>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</si>
  <si>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</si>
  <si>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</si>
  <si>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</si>
  <si>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</si>
  <si>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</si>
  <si>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</si>
  <si>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</si>
  <si>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</si>
  <si>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</si>
  <si>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</si>
  <si>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</si>
  <si>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</si>
  <si>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</si>
  <si>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</si>
  <si>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</si>
  <si>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</si>
  <si>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</si>
  <si>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</si>
  <si>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</si>
  <si>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</si>
  <si>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</si>
  <si>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</si>
  <si>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</si>
  <si>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</si>
  <si>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Poz.</t>
  </si>
  <si>
    <t>Název, rozměr</t>
  </si>
  <si>
    <t>Poč.</t>
  </si>
  <si>
    <t>M. j.</t>
  </si>
  <si>
    <t>Cena/jedn.</t>
  </si>
  <si>
    <t>Celkem</t>
  </si>
  <si>
    <t>všechny položky jsou vč. dodávky a montáže</t>
  </si>
  <si>
    <t xml:space="preserve">Zařízení č. 1 - klimatizace prostoru přístroje </t>
  </si>
  <si>
    <t>Venkovní kondenzační jednotka U-100PZH2E8 R32</t>
  </si>
  <si>
    <t>ks</t>
  </si>
  <si>
    <t>Vnitřní kazetová, čtyčcestná jednotka 90*90 S-50PU2E5B</t>
  </si>
  <si>
    <t>Panel pro jednotku CZ-KPU3</t>
  </si>
  <si>
    <t>Odbočovací potrubí CZ-P224BK2BM</t>
  </si>
  <si>
    <t>Kabelový ovladač CZ-RTC5B</t>
  </si>
  <si>
    <t>Venkovní podložení jednotky včetně gumových podložek</t>
  </si>
  <si>
    <t>kpl</t>
  </si>
  <si>
    <t>Propojovací potrubí Cu včetně izolace a komunikačního kabelu</t>
  </si>
  <si>
    <t>bm</t>
  </si>
  <si>
    <t>Napojení na odpad kondenzátu</t>
  </si>
  <si>
    <t>Prostup střechou</t>
  </si>
  <si>
    <t>Těsnící a spojovací materiál</t>
  </si>
  <si>
    <t>Závěsný materiál</t>
  </si>
  <si>
    <t>Evidenční kniha zařízení</t>
  </si>
  <si>
    <t>Uvedení zaření</t>
  </si>
  <si>
    <t>Jeřábnícké práce</t>
  </si>
  <si>
    <t>Zařízení č. 2 - odtahové potrubí od laboratorní digestoře</t>
  </si>
  <si>
    <t>Odtahové potrubí d 160 Spiro včetně tvarovek</t>
  </si>
  <si>
    <t>Odtahový ventilátor  TD 500/160 tříotáčkový ventilátor</t>
  </si>
  <si>
    <t>Ovladač - regulátor otáček  COM3</t>
  </si>
  <si>
    <t>Pružná manžeta d160</t>
  </si>
  <si>
    <t>Požární izolace tl. 40mm</t>
  </si>
  <si>
    <t>Žaluzie Pz na fasádu (250*250) RAL a rozměr nutno dopřesnit!</t>
  </si>
  <si>
    <t>Tlumič hluku d 160, l=1000mm</t>
  </si>
  <si>
    <t>Zařízení č. 3 - žaluzie pro výdech Hélia</t>
  </si>
  <si>
    <t>Žaluzie Pz na fasádu (350*350) RAL a rozměr nutno dopřesnit!</t>
  </si>
  <si>
    <t>Lešení a plošiny</t>
  </si>
  <si>
    <t>Dopravní a režijní náklady</t>
  </si>
  <si>
    <t>Zařízení č. 4 - případné přemístění vzt prvků a výdechů stávající vzt</t>
  </si>
  <si>
    <t>Přemístění přívodních a odvodních prvků</t>
  </si>
  <si>
    <t>Zařízení č. 5 - dopojení a větrání kompresoru.</t>
  </si>
  <si>
    <t>Pozinkové potrubí do obodu 1200mm včetně 40% tvarovek</t>
  </si>
  <si>
    <t>Přívodní žalizie a prvky</t>
  </si>
  <si>
    <t>Izolace potrubí</t>
  </si>
  <si>
    <t>Zaregulování</t>
  </si>
  <si>
    <t xml:space="preserve">- jištění a přívod pro klimatizace venkovní a vnitřní jednotky </t>
  </si>
  <si>
    <t>- jištění pro odtahový ventilátor včetně ovládání</t>
  </si>
  <si>
    <t xml:space="preserve">- prostup střechou </t>
  </si>
  <si>
    <t xml:space="preserve">- prostupy přes obvodové a nosné zdi </t>
  </si>
  <si>
    <t xml:space="preserve">- požární prostupy </t>
  </si>
  <si>
    <t xml:space="preserve"> - výrobní dokumentace</t>
  </si>
  <si>
    <t>mezisoučet</t>
  </si>
  <si>
    <t>celkem bez DPH</t>
  </si>
  <si>
    <t xml:space="preserve">všechny položky jsou  vč. dodávky  a montáže </t>
  </si>
  <si>
    <t>Svislá část trasy odvětrání - H1 - do 250°C a 5000Pa</t>
  </si>
  <si>
    <t>DN250 - 15m Nr. 17 240 - 0,6mm</t>
  </si>
  <si>
    <t>Soupis dílů:rovné díly včetně tvarovek</t>
  </si>
  <si>
    <t>Vodorovná  část trasy odvětrání - H1 - do 250°C a 5000Pa</t>
  </si>
  <si>
    <t>Kaučukový pás s Al polepem 20mm</t>
  </si>
  <si>
    <t>Hranatáý prostup 100x250</t>
  </si>
  <si>
    <t>Přechod DN250/100x250</t>
  </si>
  <si>
    <t xml:space="preserve">Střešní nerezový límec se stahovací sukní </t>
  </si>
  <si>
    <t>Spojovací a těsnící materiál</t>
  </si>
  <si>
    <t>Kotvící materiál</t>
  </si>
  <si>
    <t>Doprava a režie</t>
  </si>
  <si>
    <t>Výrobní dokumentace</t>
  </si>
  <si>
    <t xml:space="preserve">Požární ucpávky </t>
  </si>
  <si>
    <t>Celková cena – SILNOPROUD</t>
  </si>
  <si>
    <t>Celkem za práci v HZS:</t>
  </si>
  <si>
    <t>Požární ucpávky, štítky a výstražné tabulky</t>
  </si>
  <si>
    <t>hod.</t>
  </si>
  <si>
    <t>Vyhledání napojovacích bodů</t>
  </si>
  <si>
    <t>Kontrola obvodů</t>
  </si>
  <si>
    <t>Pomocné a přípravné práce</t>
  </si>
  <si>
    <t>Revize elektro</t>
  </si>
  <si>
    <t>Úklid pracoviště</t>
  </si>
  <si>
    <t>Úprava stávajícího rozvaděče</t>
  </si>
  <si>
    <t>celkem [Kč]</t>
  </si>
  <si>
    <t>jedn.</t>
  </si>
  <si>
    <t>množství</t>
  </si>
  <si>
    <t>jedn.cena</t>
  </si>
  <si>
    <t>popis položky</t>
  </si>
  <si>
    <t>číslo pol.</t>
  </si>
  <si>
    <t>poř.č.</t>
  </si>
  <si>
    <t>Práce v HZS a VRN</t>
  </si>
  <si>
    <t>Celkem za materiály:</t>
  </si>
  <si>
    <t>kg</t>
  </si>
  <si>
    <t>sádra stavební</t>
  </si>
  <si>
    <t>11200</t>
  </si>
  <si>
    <t>zásuvka dvojitá bílá s přepěťovou ochranou komplet</t>
  </si>
  <si>
    <t>09111</t>
  </si>
  <si>
    <t>zásuvka dvojitá bílá komplet</t>
  </si>
  <si>
    <t>09101</t>
  </si>
  <si>
    <t>zásuvka 3f nástěnná 5x16A   IP44</t>
  </si>
  <si>
    <t>09050</t>
  </si>
  <si>
    <t>svítidlo LED 600x600 mm vestavné 49W, 4200 lm, 4000K IP20</t>
  </si>
  <si>
    <t>05187</t>
  </si>
  <si>
    <t xml:space="preserve"> </t>
  </si>
  <si>
    <t>svítidlo LED bílé kulaté přisazené 11W, 820 lm, 4000K IP20</t>
  </si>
  <si>
    <t>05016</t>
  </si>
  <si>
    <t>pásek vázací 150x3,6 mm</t>
  </si>
  <si>
    <t>01820</t>
  </si>
  <si>
    <t>přepínač střídavý bílý komplet</t>
  </si>
  <si>
    <t>01533</t>
  </si>
  <si>
    <t>vypínač jednopólový bílý komplet</t>
  </si>
  <si>
    <t>01530</t>
  </si>
  <si>
    <t>spojka žlabů</t>
  </si>
  <si>
    <t>01280</t>
  </si>
  <si>
    <t>spojka žlabu k nosníku</t>
  </si>
  <si>
    <t>01276</t>
  </si>
  <si>
    <t>nosník pro žlab šíře 50 a 100 mm</t>
  </si>
  <si>
    <t>01271</t>
  </si>
  <si>
    <t>drátěný žlab 50/50 mm   2m/ks</t>
  </si>
  <si>
    <t>01250</t>
  </si>
  <si>
    <t>jistič 25/3/B</t>
  </si>
  <si>
    <t>01125</t>
  </si>
  <si>
    <t>slaněný vodič s Cu jádrem  6mm2 zelenožlutý</t>
  </si>
  <si>
    <t>00793</t>
  </si>
  <si>
    <t>vodič s Cu jádrem 6mm2 zelenožlutý</t>
  </si>
  <si>
    <t>00783</t>
  </si>
  <si>
    <t>kabel s Cu  jádrem 5Cx6mm2</t>
  </si>
  <si>
    <t>00660</t>
  </si>
  <si>
    <t>kabel s Cu jádrem 5Cx2.5mm2</t>
  </si>
  <si>
    <t>00626</t>
  </si>
  <si>
    <t>kabel s Cu jádrem 3Cx2,5mm2</t>
  </si>
  <si>
    <t>00624</t>
  </si>
  <si>
    <t>kabel s Cu jádrem 3Cx1.5mm2</t>
  </si>
  <si>
    <t>00604</t>
  </si>
  <si>
    <t>kabel s Cu jádrem 3Bx1.5mm2</t>
  </si>
  <si>
    <t>00603</t>
  </si>
  <si>
    <t>kabel s Cu jádrem 3Ax1.5mm2</t>
  </si>
  <si>
    <t>00602</t>
  </si>
  <si>
    <t>kabel s Cu jádrem 2Ax1.5mm2</t>
  </si>
  <si>
    <t>00600</t>
  </si>
  <si>
    <t>krabice odbočná s víčkem o 68 mm</t>
  </si>
  <si>
    <t>00062</t>
  </si>
  <si>
    <t>krabice instalační o 68 mm</t>
  </si>
  <si>
    <t>00060</t>
  </si>
  <si>
    <t>krabice instalační o 97 mm</t>
  </si>
  <si>
    <t>00051</t>
  </si>
  <si>
    <t>Materiály</t>
  </si>
  <si>
    <t>Celkem za ceník:</t>
  </si>
  <si>
    <t>svorkovnice PE- 15p zelená</t>
  </si>
  <si>
    <t>S-0103-1</t>
  </si>
  <si>
    <t>svorkovnice N- 15p modrá</t>
  </si>
  <si>
    <t>S-0102-1</t>
  </si>
  <si>
    <t>proudový chránič s nadproudovou ochranou 10/1N/0,03/B</t>
  </si>
  <si>
    <t>E-0076-1</t>
  </si>
  <si>
    <t>proudový chránič 25/4/0,03</t>
  </si>
  <si>
    <t>E-0068-1</t>
  </si>
  <si>
    <t>jistič C16/3</t>
  </si>
  <si>
    <t>E-0024-1</t>
  </si>
  <si>
    <t>jistič B16/3</t>
  </si>
  <si>
    <t>E-0022-1</t>
  </si>
  <si>
    <t>jistič C16/1</t>
  </si>
  <si>
    <t>E-0005-1</t>
  </si>
  <si>
    <t>jistič B16/1</t>
  </si>
  <si>
    <t>E-0003-1</t>
  </si>
  <si>
    <t>jistič B10/1</t>
  </si>
  <si>
    <t>E-0002-1</t>
  </si>
  <si>
    <t>vypinač na lištu 32/3</t>
  </si>
  <si>
    <t>C-0100-1</t>
  </si>
  <si>
    <t>montážní lišta</t>
  </si>
  <si>
    <t>B-9020-1</t>
  </si>
  <si>
    <t>technologicky složité zapojení</t>
  </si>
  <si>
    <t>B-9010-1</t>
  </si>
  <si>
    <t>propojení pomocných obvodů</t>
  </si>
  <si>
    <t>B-9000-1</t>
  </si>
  <si>
    <t>připojení jednožil. vodiče do 60A</t>
  </si>
  <si>
    <t>B-1501-1</t>
  </si>
  <si>
    <t>plastová rozvodnice pod omítku 42 modulů, IP40/20</t>
  </si>
  <si>
    <t>A-0103-0</t>
  </si>
  <si>
    <t>VC 7/32 - Rozvaděče</t>
  </si>
  <si>
    <t>sekání drážky silnoproud</t>
  </si>
  <si>
    <t>210000003</t>
  </si>
  <si>
    <t>h</t>
  </si>
  <si>
    <t>elektromontáže silnoproud</t>
  </si>
  <si>
    <t>210000001</t>
  </si>
  <si>
    <t>C21M - Elektromontáže</t>
  </si>
  <si>
    <t>Položkový rozpočet silnoproudu - všechny položky obsahují dodávku a montáž</t>
  </si>
  <si>
    <t>Akce:</t>
  </si>
  <si>
    <t>Položkový rozpočet  - EPS</t>
  </si>
  <si>
    <t>31.05.2019</t>
  </si>
  <si>
    <t>správce - Vatack s.r.o. - p. Bernard - 776 243 991</t>
  </si>
  <si>
    <t>Pol.</t>
  </si>
  <si>
    <t>Předmět dodávky:</t>
  </si>
  <si>
    <t>Typ. označení:</t>
  </si>
  <si>
    <t>ks/m/ hod</t>
  </si>
  <si>
    <t>Cena za jednotku Kč:</t>
  </si>
  <si>
    <t>Cena celkem                                    bez DPH Kč:</t>
  </si>
  <si>
    <t>DPH                          %:</t>
  </si>
  <si>
    <t>Cena celkem                                   včetně DPH Kč:</t>
  </si>
  <si>
    <t>Úprava systému EPS pro laboratoře (PřF):</t>
  </si>
  <si>
    <t>Technologie EPS:</t>
  </si>
  <si>
    <t xml:space="preserve">hlásič termodiferenciální </t>
  </si>
  <si>
    <t>ESSER</t>
  </si>
  <si>
    <t>patice hlásiče</t>
  </si>
  <si>
    <t>B</t>
  </si>
  <si>
    <t>Elektroinstalační materiál:</t>
  </si>
  <si>
    <t>kabel EPS pro kruhovou linku</t>
  </si>
  <si>
    <t>komplet</t>
  </si>
  <si>
    <t>C</t>
  </si>
  <si>
    <t>montáž, zapojení, uvedení do provozu:</t>
  </si>
  <si>
    <t>montáž EPS</t>
  </si>
  <si>
    <t>funkční zkouška,  revizní zpráva EPS</t>
  </si>
  <si>
    <t>úprava grafické nadstavby C4</t>
  </si>
  <si>
    <t>Ostatní náklady:</t>
  </si>
  <si>
    <t xml:space="preserve">dokumentace EPS </t>
  </si>
  <si>
    <t>rozpočtová rezerva</t>
  </si>
  <si>
    <t>ostatní náklady, přípravné práce, dopravné</t>
  </si>
  <si>
    <t>celkem:</t>
  </si>
  <si>
    <t>CENA CELKEM</t>
  </si>
  <si>
    <t>V Hradci Králové, dne 31.05.2019</t>
  </si>
  <si>
    <t>Položkový rozpočet - MaR</t>
  </si>
  <si>
    <t>Položka</t>
  </si>
  <si>
    <t>Ks</t>
  </si>
  <si>
    <t>Jedn. cena</t>
  </si>
  <si>
    <t>Cena</t>
  </si>
  <si>
    <t>Senzor množství kyslíku ve vzduchu</t>
  </si>
  <si>
    <t>Pohon klapky do 10Nm</t>
  </si>
  <si>
    <t>Doplnění ŘS Honeywell o potřebné IO moduly</t>
  </si>
  <si>
    <t>Úpravy a zapojení rozvaděče MaR</t>
  </si>
  <si>
    <t>hod</t>
  </si>
  <si>
    <t>Kabelové rozvody, montáž čidel, připojení kabelů</t>
  </si>
  <si>
    <t>sada</t>
  </si>
  <si>
    <t>Doplnění a úpravy řízení VZT jednotky (SW ŘS Honeywell), odladění</t>
  </si>
  <si>
    <t>Doplnění a úpravy vizualizace – dispečerské pracoviště</t>
  </si>
  <si>
    <t>Doplnění PD MaR</t>
  </si>
  <si>
    <t>Doprava, VRN</t>
  </si>
  <si>
    <t>Celkem (bez DPH)</t>
  </si>
  <si>
    <t>Položkový rozpočet - slaboproudé rozvody</t>
  </si>
  <si>
    <t>všechny položky jsou včetně dodávky a montáže</t>
  </si>
  <si>
    <t>210000002</t>
  </si>
  <si>
    <t>elektromontáže slaboproud</t>
  </si>
  <si>
    <t>sekání drážky slabproud</t>
  </si>
  <si>
    <t>00203</t>
  </si>
  <si>
    <t>trubka ohebná instalační o 25 mm</t>
  </si>
  <si>
    <t>0231</t>
  </si>
  <si>
    <t>Datová dvojzásuvka RJ45</t>
  </si>
  <si>
    <t>00798</t>
  </si>
  <si>
    <t>datový kabel</t>
  </si>
  <si>
    <t>01459</t>
  </si>
  <si>
    <t>datový stíněný kabel  2x0,75 mm</t>
  </si>
  <si>
    <t>Celková cena – SLABOPROUD: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</si>
</sst>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%"/>
    <numFmt numFmtId="165" formatCode="dd\.mm\.yyyy"/>
    <numFmt numFmtId="166" formatCode="#,##0.00000"/>
    <numFmt numFmtId="167" formatCode="#,##0.000"/>
    <numFmt numFmtId="168" formatCode="\ #,##0.00&quot; Kč &quot;;\-#,##0.00&quot; Kč &quot;;&quot; -&quot;#&quot; Kč &quot;;@\ "/>
    <numFmt numFmtId="169" formatCode="\ #,##0&quot; Kč &quot;;\-#,##0&quot; Kč &quot;;&quot; -&quot;#&quot; Kč &quot;;@\ "/>
    <numFmt numFmtId="170" formatCode="\ #,##0.00&quot; Kč &quot;;\-#,##0.00&quot; Kč &quot;;&quot; -&quot;#.00&quot; Kč &quot;;@\ "/>
    <numFmt numFmtId="171" formatCode="\ #,##0.0&quot; Kč &quot;;\-#,##0.0&quot; Kč &quot;;&quot; -&quot;#&quot; Kč &quot;;@\ "/>
    <numFmt numFmtId="172" formatCode="_-* #,##0\ _K_č_-;\-* #,##0\ _K_č_-;_-* &quot;- &quot;_K_č_-;_-@_-"/>
    <numFmt numFmtId="173" formatCode="_-* #,##0.00\ _K_č_-;\-* #,##0.00\ _K_č_-;_-* \-??\ _K_č_-;_-@_-"/>
    <numFmt numFmtId="174" formatCode="#,##0_ ;\-#,##0\ "/>
    <numFmt numFmtId="175" formatCode="#,##0.00&quot; &quot;[$Kč-405];[Red]&quot;-&quot;#,##0.00&quot; &quot;[$Kč-405]"/>
  </numFmts>
  <fonts count="7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u val="single"/>
      <sz val="10"/>
      <name val="Arial CE"/>
      <family val="2"/>
    </font>
    <font>
      <b/>
      <sz val="11"/>
      <color indexed="18"/>
      <name val="Arial"/>
      <family val="2"/>
    </font>
    <font>
      <sz val="10"/>
      <color indexed="12"/>
      <name val="Arial CE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8"/>
      <color rgb="FF000000"/>
      <name val="Arial"/>
      <family val="2"/>
    </font>
    <font>
      <b/>
      <sz val="12"/>
      <color rgb="FF0000FF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2"/>
    </font>
    <font>
      <sz val="11"/>
      <color rgb="FF000000"/>
      <name val="Liberation Sans"/>
      <family val="2"/>
    </font>
    <font>
      <b/>
      <sz val="16"/>
      <color rgb="FF000000"/>
      <name val="Liberation Sans"/>
      <family val="2"/>
    </font>
    <font>
      <b/>
      <sz val="10"/>
      <color rgb="FF000000"/>
      <name val="Liberation Serif"/>
      <family val="2"/>
    </font>
    <font>
      <sz val="10"/>
      <color rgb="FF000000"/>
      <name val="Liberation Serif"/>
      <family val="2"/>
    </font>
    <font>
      <sz val="16"/>
      <color rgb="FF000000"/>
      <name val="Liberation Sans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E4E4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/>
      <right/>
      <top style="hair"/>
      <bottom/>
    </border>
    <border>
      <left/>
      <right/>
      <top style="double"/>
      <bottom/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168" fontId="1" fillId="0" borderId="0" applyFill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</cellStyleXfs>
  <cellXfs count="5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9" fontId="48" fillId="0" borderId="31" xfId="21" applyNumberFormat="1" applyFont="1" applyBorder="1" applyAlignment="1">
      <alignment horizontal="left" indent="1"/>
      <protection/>
    </xf>
    <xf numFmtId="49" fontId="48" fillId="0" borderId="32" xfId="21" applyNumberFormat="1" applyFont="1" applyBorder="1" applyAlignment="1">
      <alignment horizontal="left" wrapText="1" indent="1"/>
      <protection/>
    </xf>
    <xf numFmtId="0" fontId="48" fillId="0" borderId="32" xfId="21" applyNumberFormat="1" applyFont="1" applyBorder="1" applyAlignment="1">
      <alignment horizontal="center"/>
      <protection/>
    </xf>
    <xf numFmtId="49" fontId="48" fillId="0" borderId="32" xfId="21" applyNumberFormat="1" applyFont="1" applyBorder="1" applyAlignment="1">
      <alignment horizontal="center"/>
      <protection/>
    </xf>
    <xf numFmtId="169" fontId="49" fillId="0" borderId="32" xfId="22" applyNumberFormat="1" applyFont="1" applyFill="1" applyBorder="1" applyAlignment="1" applyProtection="1">
      <alignment horizontal="center"/>
      <protection/>
    </xf>
    <xf numFmtId="0" fontId="6" fillId="0" borderId="0" xfId="23" applyFont="1" applyFill="1" applyBorder="1">
      <alignment/>
      <protection/>
    </xf>
    <xf numFmtId="49" fontId="50" fillId="5" borderId="0" xfId="21" applyNumberFormat="1" applyFont="1" applyFill="1" applyBorder="1" applyAlignment="1">
      <alignment horizontal="left" indent="1"/>
      <protection/>
    </xf>
    <xf numFmtId="49" fontId="50" fillId="5" borderId="0" xfId="21" applyNumberFormat="1" applyFont="1" applyFill="1" applyBorder="1" applyAlignment="1">
      <alignment horizontal="left" wrapText="1" indent="1"/>
      <protection/>
    </xf>
    <xf numFmtId="0" fontId="50" fillId="5" borderId="0" xfId="21" applyNumberFormat="1" applyFont="1" applyFill="1" applyBorder="1" applyAlignment="1">
      <alignment horizontal="center"/>
      <protection/>
    </xf>
    <xf numFmtId="49" fontId="50" fillId="5" borderId="0" xfId="21" applyNumberFormat="1" applyFont="1" applyFill="1" applyBorder="1" applyAlignment="1">
      <alignment horizontal="center"/>
      <protection/>
    </xf>
    <xf numFmtId="169" fontId="51" fillId="5" borderId="0" xfId="22" applyNumberFormat="1" applyFont="1" applyFill="1" applyBorder="1" applyAlignment="1" applyProtection="1">
      <alignment horizontal="left"/>
      <protection/>
    </xf>
    <xf numFmtId="0" fontId="3" fillId="0" borderId="0" xfId="23" applyFont="1" applyFill="1" applyBorder="1">
      <alignment/>
      <protection/>
    </xf>
    <xf numFmtId="49" fontId="1" fillId="0" borderId="0" xfId="21" applyNumberFormat="1" applyFont="1" applyBorder="1" applyAlignment="1">
      <alignment horizontal="center"/>
      <protection/>
    </xf>
    <xf numFmtId="49" fontId="0" fillId="0" borderId="0" xfId="21" applyNumberFormat="1" applyFont="1" applyBorder="1" applyAlignment="1">
      <alignment horizontal="left" wrapText="1" indent="1"/>
      <protection/>
    </xf>
    <xf numFmtId="0" fontId="1" fillId="0" borderId="0" xfId="21" applyNumberFormat="1" applyFont="1" applyBorder="1" applyAlignment="1">
      <alignment horizontal="center"/>
      <protection/>
    </xf>
    <xf numFmtId="169" fontId="51" fillId="0" borderId="0" xfId="22" applyNumberFormat="1" applyFont="1" applyFill="1" applyBorder="1" applyAlignment="1" applyProtection="1">
      <alignment/>
      <protection/>
    </xf>
    <xf numFmtId="49" fontId="1" fillId="0" borderId="0" xfId="21" applyNumberFormat="1" applyFont="1" applyBorder="1" applyAlignment="1">
      <alignment horizontal="left" wrapText="1" indent="1"/>
      <protection/>
    </xf>
    <xf numFmtId="49" fontId="52" fillId="0" borderId="0" xfId="21" applyNumberFormat="1" applyFont="1" applyBorder="1" applyAlignment="1">
      <alignment horizontal="left"/>
      <protection/>
    </xf>
    <xf numFmtId="170" fontId="53" fillId="0" borderId="0" xfId="22" applyNumberFormat="1" applyFont="1" applyFill="1" applyBorder="1" applyAlignment="1" applyProtection="1">
      <alignment/>
      <protection/>
    </xf>
    <xf numFmtId="49" fontId="0" fillId="0" borderId="0" xfId="21" applyNumberFormat="1" applyFont="1" applyBorder="1" applyAlignment="1">
      <alignment horizontal="center"/>
      <protection/>
    </xf>
    <xf numFmtId="49" fontId="3" fillId="0" borderId="0" xfId="23" applyNumberFormat="1" applyFont="1" applyFill="1" applyBorder="1" applyAlignment="1">
      <alignment horizontal="left" wrapText="1" indent="1"/>
      <protection/>
    </xf>
    <xf numFmtId="49" fontId="3" fillId="0" borderId="0" xfId="23" applyNumberFormat="1" applyFont="1" applyFill="1" applyBorder="1" applyAlignment="1">
      <alignment horizontal="left" wrapText="1" indent="1"/>
      <protection/>
    </xf>
    <xf numFmtId="0" fontId="1" fillId="0" borderId="0" xfId="23" applyFont="1" applyAlignment="1">
      <alignment horizontal="left" indent="1"/>
      <protection/>
    </xf>
    <xf numFmtId="49" fontId="54" fillId="0" borderId="0" xfId="23" applyNumberFormat="1" applyFont="1" applyFill="1" applyBorder="1" applyAlignment="1">
      <alignment horizontal="left" wrapText="1" indent="1"/>
      <protection/>
    </xf>
    <xf numFmtId="49" fontId="1" fillId="0" borderId="29" xfId="21" applyNumberFormat="1" applyFont="1" applyBorder="1" applyAlignment="1">
      <alignment horizontal="center"/>
      <protection/>
    </xf>
    <xf numFmtId="0" fontId="1" fillId="0" borderId="29" xfId="23" applyFont="1" applyBorder="1" applyAlignment="1">
      <alignment horizontal="left" indent="1"/>
      <protection/>
    </xf>
    <xf numFmtId="0" fontId="1" fillId="0" borderId="29" xfId="21" applyNumberFormat="1" applyFont="1" applyBorder="1" applyAlignment="1">
      <alignment horizontal="center"/>
      <protection/>
    </xf>
    <xf numFmtId="49" fontId="0" fillId="0" borderId="29" xfId="21" applyNumberFormat="1" applyFont="1" applyBorder="1" applyAlignment="1">
      <alignment horizontal="center"/>
      <protection/>
    </xf>
    <xf numFmtId="170" fontId="53" fillId="0" borderId="29" xfId="22" applyNumberFormat="1" applyFont="1" applyFill="1" applyBorder="1" applyAlignment="1" applyProtection="1">
      <alignment/>
      <protection/>
    </xf>
    <xf numFmtId="0" fontId="0" fillId="0" borderId="0" xfId="21" applyNumberFormat="1" applyFont="1" applyBorder="1" applyAlignment="1">
      <alignment horizontal="center"/>
      <protection/>
    </xf>
    <xf numFmtId="169" fontId="51" fillId="0" borderId="0" xfId="22" applyNumberFormat="1" applyFont="1" applyFill="1" applyBorder="1" applyAlignment="1" applyProtection="1">
      <alignment horizontal="right"/>
      <protection/>
    </xf>
    <xf numFmtId="169" fontId="53" fillId="0" borderId="0" xfId="22" applyNumberFormat="1" applyFont="1" applyFill="1" applyBorder="1" applyAlignment="1" applyProtection="1">
      <alignment/>
      <protection/>
    </xf>
    <xf numFmtId="169" fontId="55" fillId="0" borderId="0" xfId="22" applyNumberFormat="1" applyFont="1" applyFill="1" applyBorder="1" applyAlignment="1" applyProtection="1">
      <alignment horizontal="right"/>
      <protection/>
    </xf>
    <xf numFmtId="169" fontId="55" fillId="0" borderId="0" xfId="22" applyNumberFormat="1" applyFont="1" applyFill="1" applyBorder="1" applyAlignment="1" applyProtection="1">
      <alignment/>
      <protection/>
    </xf>
    <xf numFmtId="49" fontId="3" fillId="0" borderId="0" xfId="23" applyNumberFormat="1" applyFont="1" applyFill="1" applyBorder="1" applyAlignment="1">
      <alignment horizontal="left" indent="1"/>
      <protection/>
    </xf>
    <xf numFmtId="0" fontId="3" fillId="0" borderId="0" xfId="23" applyNumberFormat="1" applyFont="1" applyFill="1" applyBorder="1" applyAlignment="1">
      <alignment horizontal="center"/>
      <protection/>
    </xf>
    <xf numFmtId="49" fontId="3" fillId="0" borderId="0" xfId="23" applyNumberFormat="1" applyFont="1" applyFill="1" applyBorder="1" applyAlignment="1">
      <alignment horizontal="center"/>
      <protection/>
    </xf>
    <xf numFmtId="171" fontId="56" fillId="0" borderId="0" xfId="22" applyNumberFormat="1" applyFont="1" applyFill="1" applyBorder="1" applyAlignment="1" applyProtection="1">
      <alignment/>
      <protection/>
    </xf>
    <xf numFmtId="49" fontId="52" fillId="0" borderId="0" xfId="21" applyNumberFormat="1" applyFont="1" applyBorder="1" applyAlignment="1">
      <alignment horizontal="center"/>
      <protection/>
    </xf>
    <xf numFmtId="49" fontId="50" fillId="0" borderId="0" xfId="21" applyNumberFormat="1" applyFont="1" applyBorder="1" applyAlignment="1">
      <alignment horizontal="left" wrapText="1" indent="1"/>
      <protection/>
    </xf>
    <xf numFmtId="0" fontId="50" fillId="0" borderId="0" xfId="21" applyNumberFormat="1" applyFont="1" applyBorder="1" applyAlignment="1">
      <alignment horizontal="center"/>
      <protection/>
    </xf>
    <xf numFmtId="49" fontId="50" fillId="0" borderId="0" xfId="21" applyNumberFormat="1" applyFont="1" applyBorder="1" applyAlignment="1">
      <alignment horizontal="center"/>
      <protection/>
    </xf>
    <xf numFmtId="0" fontId="48" fillId="0" borderId="0" xfId="23" applyFont="1" applyAlignment="1">
      <alignment horizontal="left" indent="1"/>
      <protection/>
    </xf>
    <xf numFmtId="0" fontId="48" fillId="0" borderId="0" xfId="23" applyFont="1" applyAlignment="1">
      <alignment horizontal="left" wrapText="1" indent="1"/>
      <protection/>
    </xf>
    <xf numFmtId="0" fontId="50" fillId="0" borderId="0" xfId="23" applyFont="1" applyAlignment="1">
      <alignment horizontal="left" indent="1"/>
      <protection/>
    </xf>
    <xf numFmtId="49" fontId="0" fillId="0" borderId="33" xfId="21" applyNumberFormat="1" applyFont="1" applyBorder="1" applyAlignment="1">
      <alignment horizontal="center"/>
      <protection/>
    </xf>
    <xf numFmtId="49" fontId="0" fillId="0" borderId="33" xfId="21" applyNumberFormat="1" applyFont="1" applyBorder="1" applyAlignment="1">
      <alignment horizontal="left" wrapText="1" indent="1"/>
      <protection/>
    </xf>
    <xf numFmtId="0" fontId="0" fillId="0" borderId="33" xfId="21" applyNumberFormat="1" applyFont="1" applyBorder="1" applyAlignment="1">
      <alignment horizontal="center"/>
      <protection/>
    </xf>
    <xf numFmtId="0" fontId="19" fillId="0" borderId="0" xfId="23" applyFont="1" applyFill="1" applyBorder="1">
      <alignment/>
      <protection/>
    </xf>
    <xf numFmtId="0" fontId="57" fillId="0" borderId="0" xfId="24">
      <alignment/>
      <protection/>
    </xf>
    <xf numFmtId="0" fontId="58" fillId="0" borderId="0" xfId="24" applyFont="1" applyAlignment="1">
      <alignment vertical="top"/>
      <protection/>
    </xf>
    <xf numFmtId="0" fontId="58" fillId="0" borderId="34" xfId="24" applyFont="1" applyBorder="1" applyAlignment="1">
      <alignment vertical="top"/>
      <protection/>
    </xf>
    <xf numFmtId="2" fontId="59" fillId="0" borderId="35" xfId="24" applyNumberFormat="1" applyFont="1" applyBorder="1" applyAlignment="1">
      <alignment horizontal="right" vertical="top"/>
      <protection/>
    </xf>
    <xf numFmtId="0" fontId="59" fillId="0" borderId="0" xfId="24" applyFont="1" applyAlignment="1">
      <alignment horizontal="left" vertical="top"/>
      <protection/>
    </xf>
    <xf numFmtId="0" fontId="58" fillId="0" borderId="35" xfId="24" applyFont="1" applyBorder="1" applyAlignment="1">
      <alignment vertical="top"/>
      <protection/>
    </xf>
    <xf numFmtId="0" fontId="60" fillId="0" borderId="0" xfId="24" applyFont="1" applyAlignment="1">
      <alignment horizontal="left" vertical="top"/>
      <protection/>
    </xf>
    <xf numFmtId="0" fontId="58" fillId="0" borderId="0" xfId="24" applyFont="1" applyAlignment="1">
      <alignment horizontal="right" vertical="top"/>
      <protection/>
    </xf>
    <xf numFmtId="2" fontId="58" fillId="0" borderId="0" xfId="24" applyNumberFormat="1" applyFont="1" applyAlignment="1">
      <alignment horizontal="right" vertical="top"/>
      <protection/>
    </xf>
    <xf numFmtId="49" fontId="58" fillId="0" borderId="0" xfId="24" applyNumberFormat="1" applyFont="1" applyAlignment="1">
      <alignment horizontal="left" vertical="top" wrapText="1"/>
      <protection/>
    </xf>
    <xf numFmtId="1" fontId="58" fillId="0" borderId="0" xfId="24" applyNumberFormat="1" applyFont="1" applyAlignment="1">
      <alignment horizontal="right" vertical="top"/>
      <protection/>
    </xf>
    <xf numFmtId="0" fontId="58" fillId="6" borderId="36" xfId="24" applyFont="1" applyFill="1" applyBorder="1" applyAlignment="1">
      <alignment horizontal="right" vertical="top"/>
      <protection/>
    </xf>
    <xf numFmtId="0" fontId="58" fillId="6" borderId="36" xfId="24" applyFont="1" applyFill="1" applyBorder="1" applyAlignment="1">
      <alignment horizontal="left" vertical="top"/>
      <protection/>
    </xf>
    <xf numFmtId="49" fontId="0" fillId="7" borderId="37" xfId="25" applyNumberFormat="1" applyFont="1" applyFill="1" applyBorder="1" applyAlignment="1">
      <alignment horizontal="center" vertical="center"/>
      <protection/>
    </xf>
    <xf numFmtId="49" fontId="0" fillId="7" borderId="37" xfId="25" applyNumberFormat="1" applyFont="1" applyFill="1" applyBorder="1" applyAlignment="1">
      <alignment horizontal="left" vertical="center"/>
      <protection/>
    </xf>
    <xf numFmtId="49" fontId="19" fillId="7" borderId="38" xfId="25" applyNumberFormat="1" applyFont="1" applyFill="1" applyBorder="1" applyAlignment="1">
      <alignment horizontal="center" vertical="center"/>
      <protection/>
    </xf>
    <xf numFmtId="0" fontId="3" fillId="0" borderId="0" xfId="25" applyFill="1" applyBorder="1" applyAlignment="1">
      <alignment vertical="top"/>
      <protection/>
    </xf>
    <xf numFmtId="49" fontId="0" fillId="0" borderId="0" xfId="25" applyNumberFormat="1" applyFont="1" applyFill="1" applyBorder="1" applyAlignment="1">
      <alignment horizontal="center" vertical="top"/>
      <protection/>
    </xf>
    <xf numFmtId="0" fontId="0" fillId="0" borderId="0" xfId="25" applyFont="1" applyFill="1" applyBorder="1" applyAlignment="1">
      <alignment horizontal="left" vertical="top" wrapText="1"/>
      <protection/>
    </xf>
    <xf numFmtId="49" fontId="0" fillId="0" borderId="0" xfId="25" applyNumberFormat="1" applyFont="1" applyFill="1" applyBorder="1" applyAlignment="1">
      <alignment horizontal="left" vertical="top"/>
      <protection/>
    </xf>
    <xf numFmtId="1" fontId="0" fillId="0" borderId="0" xfId="25" applyNumberFormat="1" applyFont="1" applyFill="1" applyBorder="1" applyAlignment="1">
      <alignment horizontal="center" vertical="top"/>
      <protection/>
    </xf>
    <xf numFmtId="172" fontId="0" fillId="0" borderId="0" xfId="25" applyNumberFormat="1" applyFont="1" applyFill="1" applyBorder="1" applyAlignment="1">
      <alignment horizontal="center" vertical="top"/>
      <protection/>
    </xf>
    <xf numFmtId="173" fontId="0" fillId="0" borderId="0" xfId="25" applyNumberFormat="1" applyFont="1" applyFill="1" applyBorder="1" applyAlignment="1">
      <alignment horizontal="center" vertical="top"/>
      <protection/>
    </xf>
    <xf numFmtId="174" fontId="0" fillId="0" borderId="0" xfId="25" applyNumberFormat="1" applyFont="1" applyFill="1" applyBorder="1" applyAlignment="1">
      <alignment horizontal="center" vertical="top"/>
      <protection/>
    </xf>
    <xf numFmtId="49" fontId="0" fillId="0" borderId="39" xfId="25" applyNumberFormat="1" applyFont="1" applyFill="1" applyBorder="1" applyAlignment="1">
      <alignment horizontal="center" vertical="center" wrapText="1"/>
      <protection/>
    </xf>
    <xf numFmtId="0" fontId="64" fillId="0" borderId="39" xfId="25" applyFont="1" applyFill="1" applyBorder="1" applyAlignment="1">
      <alignment horizontal="left" vertical="center" wrapText="1"/>
      <protection/>
    </xf>
    <xf numFmtId="49" fontId="64" fillId="0" borderId="39" xfId="25" applyNumberFormat="1" applyFont="1" applyFill="1" applyBorder="1" applyAlignment="1">
      <alignment horizontal="left" vertical="center" wrapText="1"/>
      <protection/>
    </xf>
    <xf numFmtId="1" fontId="64" fillId="0" borderId="39" xfId="25" applyNumberFormat="1" applyFont="1" applyFill="1" applyBorder="1" applyAlignment="1">
      <alignment horizontal="center" vertical="center" wrapText="1"/>
      <protection/>
    </xf>
    <xf numFmtId="172" fontId="64" fillId="0" borderId="39" xfId="25" applyNumberFormat="1" applyFont="1" applyFill="1" applyBorder="1" applyAlignment="1">
      <alignment horizontal="center" vertical="center" wrapText="1"/>
      <protection/>
    </xf>
    <xf numFmtId="173" fontId="64" fillId="0" borderId="39" xfId="25" applyNumberFormat="1" applyFont="1" applyFill="1" applyBorder="1" applyAlignment="1">
      <alignment horizontal="center" vertical="center" wrapText="1"/>
      <protection/>
    </xf>
    <xf numFmtId="174" fontId="64" fillId="0" borderId="39" xfId="25" applyNumberFormat="1" applyFont="1" applyFill="1" applyBorder="1" applyAlignment="1">
      <alignment horizontal="center" vertical="center" wrapText="1"/>
      <protection/>
    </xf>
    <xf numFmtId="0" fontId="64" fillId="0" borderId="0" xfId="25" applyFont="1" applyFill="1" applyBorder="1" applyAlignment="1">
      <alignment horizontal="center" vertical="center" wrapText="1"/>
      <protection/>
    </xf>
    <xf numFmtId="49" fontId="0" fillId="0" borderId="0" xfId="25" applyNumberFormat="1" applyFont="1" applyFill="1" applyBorder="1" applyAlignment="1">
      <alignment horizontal="center" vertical="top" wrapText="1"/>
      <protection/>
    </xf>
    <xf numFmtId="0" fontId="64" fillId="0" borderId="0" xfId="25" applyFont="1" applyFill="1" applyBorder="1" applyAlignment="1">
      <alignment horizontal="left" vertical="top" wrapText="1"/>
      <protection/>
    </xf>
    <xf numFmtId="49" fontId="64" fillId="0" borderId="0" xfId="25" applyNumberFormat="1" applyFont="1" applyFill="1" applyBorder="1" applyAlignment="1">
      <alignment horizontal="left" vertical="top" wrapText="1"/>
      <protection/>
    </xf>
    <xf numFmtId="1" fontId="64" fillId="0" borderId="0" xfId="25" applyNumberFormat="1" applyFont="1" applyFill="1" applyBorder="1" applyAlignment="1">
      <alignment horizontal="center" vertical="top" wrapText="1"/>
      <protection/>
    </xf>
    <xf numFmtId="172" fontId="64" fillId="0" borderId="0" xfId="25" applyNumberFormat="1" applyFont="1" applyFill="1" applyBorder="1" applyAlignment="1">
      <alignment horizontal="center" vertical="top" wrapText="1"/>
      <protection/>
    </xf>
    <xf numFmtId="173" fontId="64" fillId="0" borderId="0" xfId="25" applyNumberFormat="1" applyFont="1" applyFill="1" applyBorder="1" applyAlignment="1">
      <alignment horizontal="center" vertical="top" wrapText="1"/>
      <protection/>
    </xf>
    <xf numFmtId="174" fontId="64" fillId="0" borderId="0" xfId="25" applyNumberFormat="1" applyFont="1" applyFill="1" applyBorder="1" applyAlignment="1">
      <alignment horizontal="center" vertical="top" wrapText="1"/>
      <protection/>
    </xf>
    <xf numFmtId="0" fontId="65" fillId="0" borderId="0" xfId="25" applyFont="1" applyFill="1" applyBorder="1" applyAlignment="1">
      <alignment horizontal="center" vertical="top" wrapText="1"/>
      <protection/>
    </xf>
    <xf numFmtId="49" fontId="35" fillId="0" borderId="0" xfId="25" applyNumberFormat="1" applyFont="1" applyFill="1" applyBorder="1" applyAlignment="1">
      <alignment horizontal="center" vertical="top" wrapText="1"/>
      <protection/>
    </xf>
    <xf numFmtId="0" fontId="35" fillId="0" borderId="0" xfId="25" applyFont="1" applyFill="1" applyBorder="1" applyAlignment="1">
      <alignment horizontal="left" vertical="top" wrapText="1"/>
      <protection/>
    </xf>
    <xf numFmtId="0" fontId="67" fillId="0" borderId="0" xfId="25" applyFont="1" applyFill="1" applyBorder="1" applyAlignment="1">
      <alignment horizontal="left" vertical="top" wrapText="1"/>
      <protection/>
    </xf>
    <xf numFmtId="173" fontId="64" fillId="0" borderId="0" xfId="25" applyNumberFormat="1" applyFont="1" applyFill="1" applyBorder="1" applyAlignment="1">
      <alignment horizontal="center" vertical="top" wrapText="1"/>
      <protection/>
    </xf>
    <xf numFmtId="174" fontId="64" fillId="0" borderId="0" xfId="25" applyNumberFormat="1" applyFont="1" applyFill="1" applyBorder="1" applyAlignment="1">
      <alignment horizontal="center" vertical="top" wrapText="1"/>
      <protection/>
    </xf>
    <xf numFmtId="0" fontId="65" fillId="0" borderId="0" xfId="25" applyFont="1" applyFill="1" applyBorder="1" applyAlignment="1">
      <alignment horizontal="center" vertical="top" wrapText="1"/>
      <protection/>
    </xf>
    <xf numFmtId="0" fontId="68" fillId="0" borderId="0" xfId="25" applyFont="1" applyBorder="1" applyAlignment="1">
      <alignment horizontal="justify" vertical="top" wrapText="1"/>
      <protection/>
    </xf>
    <xf numFmtId="173" fontId="0" fillId="0" borderId="0" xfId="25" applyNumberFormat="1" applyFont="1" applyFill="1" applyBorder="1" applyAlignment="1">
      <alignment vertical="top"/>
      <protection/>
    </xf>
    <xf numFmtId="0" fontId="68" fillId="0" borderId="0" xfId="25" applyFont="1" applyFill="1" applyBorder="1" applyAlignment="1">
      <alignment horizontal="justify" vertical="top" wrapText="1"/>
      <protection/>
    </xf>
    <xf numFmtId="49" fontId="0" fillId="7" borderId="40" xfId="25" applyNumberFormat="1" applyFont="1" applyFill="1" applyBorder="1" applyAlignment="1">
      <alignment horizontal="center" vertical="top"/>
      <protection/>
    </xf>
    <xf numFmtId="0" fontId="0" fillId="7" borderId="40" xfId="25" applyFont="1" applyFill="1" applyBorder="1" applyAlignment="1">
      <alignment horizontal="left" vertical="top" wrapText="1"/>
      <protection/>
    </xf>
    <xf numFmtId="49" fontId="0" fillId="7" borderId="40" xfId="25" applyNumberFormat="1" applyFont="1" applyFill="1" applyBorder="1" applyAlignment="1">
      <alignment horizontal="left" vertical="top"/>
      <protection/>
    </xf>
    <xf numFmtId="1" fontId="0" fillId="7" borderId="40" xfId="25" applyNumberFormat="1" applyFont="1" applyFill="1" applyBorder="1" applyAlignment="1">
      <alignment horizontal="center" vertical="top"/>
      <protection/>
    </xf>
    <xf numFmtId="172" fontId="0" fillId="7" borderId="40" xfId="25" applyNumberFormat="1" applyFont="1" applyFill="1" applyBorder="1" applyAlignment="1">
      <alignment horizontal="center" vertical="top"/>
      <protection/>
    </xf>
    <xf numFmtId="173" fontId="0" fillId="7" borderId="40" xfId="25" applyNumberFormat="1" applyFont="1" applyFill="1" applyBorder="1" applyAlignment="1">
      <alignment horizontal="center" vertical="top"/>
      <protection/>
    </xf>
    <xf numFmtId="174" fontId="0" fillId="7" borderId="40" xfId="25" applyNumberFormat="1" applyFont="1" applyFill="1" applyBorder="1" applyAlignment="1">
      <alignment horizontal="center" vertical="top"/>
      <protection/>
    </xf>
    <xf numFmtId="0" fontId="5" fillId="7" borderId="40" xfId="25" applyFont="1" applyFill="1" applyBorder="1" applyAlignment="1">
      <alignment horizontal="left" vertical="top" wrapText="1"/>
      <protection/>
    </xf>
    <xf numFmtId="173" fontId="19" fillId="7" borderId="40" xfId="25" applyNumberFormat="1" applyFont="1" applyFill="1" applyBorder="1" applyAlignment="1">
      <alignment horizontal="center" vertical="top"/>
      <protection/>
    </xf>
    <xf numFmtId="174" fontId="19" fillId="7" borderId="40" xfId="25" applyNumberFormat="1" applyFont="1" applyFill="1" applyBorder="1" applyAlignment="1">
      <alignment horizontal="center" vertical="top"/>
      <protection/>
    </xf>
    <xf numFmtId="0" fontId="5" fillId="0" borderId="0" xfId="25" applyFont="1" applyFill="1" applyBorder="1" applyAlignment="1">
      <alignment horizontal="left" vertical="top" wrapText="1"/>
      <protection/>
    </xf>
    <xf numFmtId="173" fontId="19" fillId="0" borderId="0" xfId="25" applyNumberFormat="1" applyFont="1" applyFill="1" applyBorder="1" applyAlignment="1">
      <alignment horizontal="center" vertical="top"/>
      <protection/>
    </xf>
    <xf numFmtId="174" fontId="19" fillId="0" borderId="0" xfId="25" applyNumberFormat="1" applyFont="1" applyFill="1" applyBorder="1" applyAlignment="1">
      <alignment horizontal="center" vertical="top"/>
      <protection/>
    </xf>
    <xf numFmtId="49" fontId="0" fillId="0" borderId="0" xfId="25" applyNumberFormat="1" applyFont="1" applyFill="1" applyBorder="1" applyAlignment="1">
      <alignment vertical="distributed" wrapText="1"/>
      <protection/>
    </xf>
    <xf numFmtId="49" fontId="0" fillId="0" borderId="0" xfId="25" applyNumberFormat="1" applyFont="1" applyFill="1" applyBorder="1" applyAlignment="1">
      <alignment horizontal="center" vertical="top"/>
      <protection/>
    </xf>
    <xf numFmtId="0" fontId="0" fillId="0" borderId="0" xfId="25" applyFont="1" applyFill="1" applyBorder="1" applyAlignment="1">
      <alignment horizontal="left" vertical="top" wrapText="1"/>
      <protection/>
    </xf>
    <xf numFmtId="173" fontId="0" fillId="0" borderId="0" xfId="25" applyNumberFormat="1" applyFont="1" applyFill="1" applyBorder="1" applyAlignment="1">
      <alignment horizontal="center" vertical="top"/>
      <protection/>
    </xf>
    <xf numFmtId="0" fontId="3" fillId="0" borderId="0" xfId="25" applyFont="1" applyFill="1" applyBorder="1" applyAlignment="1">
      <alignment vertical="top"/>
      <protection/>
    </xf>
    <xf numFmtId="0" fontId="69" fillId="0" borderId="0" xfId="27" applyNumberFormat="1" applyFont="1" applyFill="1" applyBorder="1" applyAlignment="1" applyProtection="1">
      <alignment horizontal="left" vertical="top" wrapText="1"/>
      <protection/>
    </xf>
    <xf numFmtId="0" fontId="0" fillId="0" borderId="0" xfId="25" applyFont="1" applyFill="1" applyBorder="1" applyAlignment="1">
      <alignment vertical="top" wrapText="1"/>
      <protection/>
    </xf>
    <xf numFmtId="0" fontId="71" fillId="0" borderId="0" xfId="28" applyFont="1">
      <alignment/>
      <protection/>
    </xf>
    <xf numFmtId="0" fontId="70" fillId="0" borderId="0" xfId="28" applyAlignment="1">
      <alignment horizontal="right"/>
      <protection/>
    </xf>
    <xf numFmtId="0" fontId="70" fillId="0" borderId="0" xfId="28">
      <alignment/>
      <protection/>
    </xf>
    <xf numFmtId="0" fontId="72" fillId="0" borderId="0" xfId="28" applyFont="1" applyAlignment="1">
      <alignment vertical="top" wrapText="1"/>
      <protection/>
    </xf>
    <xf numFmtId="0" fontId="72" fillId="0" borderId="0" xfId="28" applyFont="1" applyAlignment="1">
      <alignment horizontal="center" wrapText="1"/>
      <protection/>
    </xf>
    <xf numFmtId="0" fontId="73" fillId="0" borderId="0" xfId="28" applyFont="1" applyAlignment="1">
      <alignment wrapText="1"/>
      <protection/>
    </xf>
    <xf numFmtId="175" fontId="70" fillId="0" borderId="0" xfId="28" applyNumberFormat="1">
      <alignment/>
      <protection/>
    </xf>
    <xf numFmtId="0" fontId="73" fillId="0" borderId="0" xfId="28" applyFont="1" applyAlignment="1">
      <alignment vertical="top" wrapText="1"/>
      <protection/>
    </xf>
    <xf numFmtId="0" fontId="73" fillId="0" borderId="0" xfId="28" applyFont="1" applyAlignment="1">
      <alignment horizontal="right" vertical="top"/>
      <protection/>
    </xf>
    <xf numFmtId="0" fontId="72" fillId="0" borderId="2" xfId="28" applyFont="1" applyBorder="1" applyAlignment="1">
      <alignment wrapText="1"/>
      <protection/>
    </xf>
    <xf numFmtId="0" fontId="70" fillId="0" borderId="2" xfId="28" applyBorder="1" applyAlignment="1">
      <alignment horizontal="right"/>
      <protection/>
    </xf>
    <xf numFmtId="0" fontId="70" fillId="0" borderId="2" xfId="28" applyBorder="1">
      <alignment/>
      <protection/>
    </xf>
    <xf numFmtId="175" fontId="70" fillId="0" borderId="2" xfId="28" applyNumberFormat="1" applyBorder="1">
      <alignment/>
      <protection/>
    </xf>
    <xf numFmtId="2" fontId="70" fillId="0" borderId="0" xfId="28" applyNumberFormat="1">
      <alignment/>
      <protection/>
    </xf>
    <xf numFmtId="0" fontId="58" fillId="8" borderId="41" xfId="28" applyFont="1" applyFill="1" applyBorder="1" applyAlignment="1">
      <alignment horizontal="right" vertical="top"/>
      <protection/>
    </xf>
    <xf numFmtId="0" fontId="58" fillId="8" borderId="41" xfId="28" applyFont="1" applyFill="1" applyBorder="1" applyAlignment="1">
      <alignment horizontal="left" vertical="top"/>
      <protection/>
    </xf>
    <xf numFmtId="2" fontId="58" fillId="8" borderId="41" xfId="28" applyNumberFormat="1" applyFont="1" applyFill="1" applyBorder="1" applyAlignment="1">
      <alignment horizontal="right" vertical="top"/>
      <protection/>
    </xf>
    <xf numFmtId="1" fontId="75" fillId="0" borderId="0" xfId="28" applyNumberFormat="1" applyFont="1" applyAlignment="1">
      <alignment horizontal="right" vertical="top"/>
      <protection/>
    </xf>
    <xf numFmtId="49" fontId="75" fillId="0" borderId="0" xfId="28" applyNumberFormat="1" applyFont="1" applyAlignment="1">
      <alignment horizontal="left" vertical="top" wrapText="1"/>
      <protection/>
    </xf>
    <xf numFmtId="2" fontId="75" fillId="0" borderId="0" xfId="28" applyNumberFormat="1" applyFont="1" applyAlignment="1">
      <alignment horizontal="right" vertical="top"/>
      <protection/>
    </xf>
    <xf numFmtId="0" fontId="60" fillId="0" borderId="0" xfId="28" applyFont="1" applyAlignment="1">
      <alignment horizontal="left" vertical="top"/>
      <protection/>
    </xf>
    <xf numFmtId="2" fontId="76" fillId="0" borderId="0" xfId="28" applyNumberFormat="1" applyFont="1" applyAlignment="1">
      <alignment horizontal="right" vertical="top"/>
      <protection/>
    </xf>
    <xf numFmtId="0" fontId="60" fillId="0" borderId="9" xfId="28" applyFont="1" applyBorder="1" applyAlignment="1">
      <alignment horizontal="left" vertical="top"/>
      <protection/>
    </xf>
    <xf numFmtId="0" fontId="70" fillId="0" borderId="9" xfId="28" applyBorder="1">
      <alignment/>
      <protection/>
    </xf>
    <xf numFmtId="2" fontId="77" fillId="0" borderId="9" xfId="28" applyNumberFormat="1" applyFont="1" applyBorder="1">
      <alignment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1" fillId="0" borderId="0" xfId="24" applyFont="1" applyBorder="1" applyAlignment="1">
      <alignment horizontal="center" vertical="top"/>
      <protection/>
    </xf>
    <xf numFmtId="0" fontId="63" fillId="0" borderId="0" xfId="24" applyFont="1" applyAlignment="1">
      <alignment vertical="top"/>
      <protection/>
    </xf>
    <xf numFmtId="0" fontId="62" fillId="0" borderId="0" xfId="24" applyFont="1" applyAlignment="1">
      <alignment vertical="top"/>
      <protection/>
    </xf>
    <xf numFmtId="0" fontId="5" fillId="7" borderId="42" xfId="26" applyFont="1" applyFill="1" applyBorder="1" applyAlignment="1">
      <alignment horizontal="center" vertical="center" wrapText="1"/>
      <protection/>
    </xf>
    <xf numFmtId="2" fontId="5" fillId="7" borderId="42" xfId="25" applyNumberFormat="1" applyFont="1" applyFill="1" applyBorder="1" applyAlignment="1">
      <alignment horizontal="center" vertical="center" wrapText="1"/>
      <protection/>
    </xf>
    <xf numFmtId="0" fontId="66" fillId="0" borderId="0" xfId="25" applyFont="1" applyFill="1" applyBorder="1" applyAlignment="1">
      <alignment horizontal="left" vertical="top" wrapText="1"/>
      <protection/>
    </xf>
    <xf numFmtId="0" fontId="74" fillId="0" borderId="0" xfId="28" applyFont="1" applyAlignment="1">
      <alignment horizontal="center"/>
      <protection/>
    </xf>
    <xf numFmtId="0" fontId="70" fillId="0" borderId="0" xfId="28" applyAlignment="1">
      <alignment horizontal="center"/>
      <protection/>
    </xf>
    <xf numFmtId="0" fontId="61" fillId="0" borderId="9" xfId="28" applyFont="1" applyFill="1" applyBorder="1" applyAlignment="1">
      <alignment horizontal="center" vertical="top"/>
      <protection/>
    </xf>
    <xf numFmtId="0" fontId="4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1" fillId="0" borderId="29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SPEC_VZD11" xfId="21"/>
    <cellStyle name="Měna 2" xfId="22"/>
    <cellStyle name="Normální 2" xfId="23"/>
    <cellStyle name="Normální 3" xfId="24"/>
    <cellStyle name="Normální 4" xfId="25"/>
    <cellStyle name="normální_CN 2007.01.032_Kmoch_RD Poděbrady (1)" xfId="26"/>
    <cellStyle name="Hypertextový odkaz 2" xfId="27"/>
    <cellStyle name="Normální 5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koda_M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327-047\D1\SO02\05_eso\texty\052vvOST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pecifikace"/>
      <sheetName val="Kusovní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nílist"/>
      <sheetName val="Výkaz prací a dodáve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511" t="s">
        <v>14</v>
      </c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23"/>
      <c r="AQ5" s="23"/>
      <c r="AR5" s="21"/>
      <c r="BE5" s="518" t="s">
        <v>15</v>
      </c>
      <c r="BS5" s="18" t="s">
        <v>6</v>
      </c>
    </row>
    <row r="6" spans="2:7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513" t="s">
        <v>17</v>
      </c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23"/>
      <c r="AQ6" s="23"/>
      <c r="AR6" s="21"/>
      <c r="BE6" s="519"/>
      <c r="BS6" s="18" t="s">
        <v>6</v>
      </c>
    </row>
    <row r="7" spans="2:7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519"/>
      <c r="BS7" s="18" t="s">
        <v>6</v>
      </c>
    </row>
    <row r="8" spans="2:7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519"/>
      <c r="BS8" s="18" t="s">
        <v>6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519"/>
      <c r="BS9" s="18" t="s">
        <v>6</v>
      </c>
    </row>
    <row r="10" spans="2:7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519"/>
      <c r="BS10" s="18" t="s">
        <v>6</v>
      </c>
    </row>
    <row r="11" spans="2:7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519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519"/>
      <c r="BS12" s="18" t="s">
        <v>6</v>
      </c>
    </row>
    <row r="13" spans="2:7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519"/>
      <c r="BS13" s="18" t="s">
        <v>6</v>
      </c>
    </row>
    <row r="14" spans="2:71" ht="12.75">
      <c r="B14" s="22"/>
      <c r="C14" s="23"/>
      <c r="D14" s="23"/>
      <c r="E14" s="514" t="s">
        <v>30</v>
      </c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519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519"/>
      <c r="BS15" s="18" t="s">
        <v>4</v>
      </c>
    </row>
    <row r="16" spans="2:7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519"/>
      <c r="BS16" s="18" t="s">
        <v>4</v>
      </c>
    </row>
    <row r="17" spans="2:7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519"/>
      <c r="BS17" s="18" t="s">
        <v>34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519"/>
      <c r="BS18" s="18" t="s">
        <v>6</v>
      </c>
    </row>
    <row r="19" spans="2:7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519"/>
      <c r="BS19" s="18" t="s">
        <v>6</v>
      </c>
    </row>
    <row r="20" spans="2:7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519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519"/>
    </row>
    <row r="22" spans="2:57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519"/>
    </row>
    <row r="23" spans="2:57" ht="51" customHeight="1">
      <c r="B23" s="22"/>
      <c r="C23" s="23"/>
      <c r="D23" s="23"/>
      <c r="E23" s="516" t="s">
        <v>38</v>
      </c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23"/>
      <c r="AP23" s="23"/>
      <c r="AQ23" s="23"/>
      <c r="AR23" s="21"/>
      <c r="BE23" s="519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519"/>
    </row>
    <row r="25" spans="2:57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519"/>
    </row>
    <row r="26" spans="2:57" s="1" customFormat="1" ht="25.9" customHeight="1"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521">
        <f>ROUND(AG54,2)</f>
        <v>0</v>
      </c>
      <c r="AL26" s="522"/>
      <c r="AM26" s="522"/>
      <c r="AN26" s="522"/>
      <c r="AO26" s="522"/>
      <c r="AP26" s="36"/>
      <c r="AQ26" s="36"/>
      <c r="AR26" s="39"/>
      <c r="BE26" s="519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519"/>
    </row>
    <row r="28" spans="2:57" s="1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517" t="s">
        <v>40</v>
      </c>
      <c r="M28" s="517"/>
      <c r="N28" s="517"/>
      <c r="O28" s="517"/>
      <c r="P28" s="517"/>
      <c r="Q28" s="36"/>
      <c r="R28" s="36"/>
      <c r="S28" s="36"/>
      <c r="T28" s="36"/>
      <c r="U28" s="36"/>
      <c r="V28" s="36"/>
      <c r="W28" s="517" t="s">
        <v>41</v>
      </c>
      <c r="X28" s="517"/>
      <c r="Y28" s="517"/>
      <c r="Z28" s="517"/>
      <c r="AA28" s="517"/>
      <c r="AB28" s="517"/>
      <c r="AC28" s="517"/>
      <c r="AD28" s="517"/>
      <c r="AE28" s="517"/>
      <c r="AF28" s="36"/>
      <c r="AG28" s="36"/>
      <c r="AH28" s="36"/>
      <c r="AI28" s="36"/>
      <c r="AJ28" s="36"/>
      <c r="AK28" s="517" t="s">
        <v>42</v>
      </c>
      <c r="AL28" s="517"/>
      <c r="AM28" s="517"/>
      <c r="AN28" s="517"/>
      <c r="AO28" s="517"/>
      <c r="AP28" s="36"/>
      <c r="AQ28" s="36"/>
      <c r="AR28" s="39"/>
      <c r="BE28" s="519"/>
    </row>
    <row r="29" spans="2:57" s="2" customFormat="1" ht="14.45" customHeight="1">
      <c r="B29" s="40"/>
      <c r="C29" s="41"/>
      <c r="D29" s="30" t="s">
        <v>43</v>
      </c>
      <c r="E29" s="41"/>
      <c r="F29" s="30" t="s">
        <v>44</v>
      </c>
      <c r="G29" s="41"/>
      <c r="H29" s="41"/>
      <c r="I29" s="41"/>
      <c r="J29" s="41"/>
      <c r="K29" s="41"/>
      <c r="L29" s="491">
        <v>0.21</v>
      </c>
      <c r="M29" s="492"/>
      <c r="N29" s="492"/>
      <c r="O29" s="492"/>
      <c r="P29" s="492"/>
      <c r="Q29" s="41"/>
      <c r="R29" s="41"/>
      <c r="S29" s="41"/>
      <c r="T29" s="41"/>
      <c r="U29" s="41"/>
      <c r="V29" s="41"/>
      <c r="W29" s="505">
        <f>ROUND(AZ54,2)</f>
        <v>0</v>
      </c>
      <c r="X29" s="492"/>
      <c r="Y29" s="492"/>
      <c r="Z29" s="492"/>
      <c r="AA29" s="492"/>
      <c r="AB29" s="492"/>
      <c r="AC29" s="492"/>
      <c r="AD29" s="492"/>
      <c r="AE29" s="492"/>
      <c r="AF29" s="41"/>
      <c r="AG29" s="41"/>
      <c r="AH29" s="41"/>
      <c r="AI29" s="41"/>
      <c r="AJ29" s="41"/>
      <c r="AK29" s="505">
        <f>ROUND(AV54,2)</f>
        <v>0</v>
      </c>
      <c r="AL29" s="492"/>
      <c r="AM29" s="492"/>
      <c r="AN29" s="492"/>
      <c r="AO29" s="492"/>
      <c r="AP29" s="41"/>
      <c r="AQ29" s="41"/>
      <c r="AR29" s="42"/>
      <c r="BE29" s="520"/>
    </row>
    <row r="30" spans="2:57" s="2" customFormat="1" ht="14.45" customHeight="1">
      <c r="B30" s="40"/>
      <c r="C30" s="41"/>
      <c r="D30" s="41"/>
      <c r="E30" s="41"/>
      <c r="F30" s="30" t="s">
        <v>45</v>
      </c>
      <c r="G30" s="41"/>
      <c r="H30" s="41"/>
      <c r="I30" s="41"/>
      <c r="J30" s="41"/>
      <c r="K30" s="41"/>
      <c r="L30" s="491">
        <v>0.15</v>
      </c>
      <c r="M30" s="492"/>
      <c r="N30" s="492"/>
      <c r="O30" s="492"/>
      <c r="P30" s="492"/>
      <c r="Q30" s="41"/>
      <c r="R30" s="41"/>
      <c r="S30" s="41"/>
      <c r="T30" s="41"/>
      <c r="U30" s="41"/>
      <c r="V30" s="41"/>
      <c r="W30" s="505">
        <f>ROUND(BA54,2)</f>
        <v>0</v>
      </c>
      <c r="X30" s="492"/>
      <c r="Y30" s="492"/>
      <c r="Z30" s="492"/>
      <c r="AA30" s="492"/>
      <c r="AB30" s="492"/>
      <c r="AC30" s="492"/>
      <c r="AD30" s="492"/>
      <c r="AE30" s="492"/>
      <c r="AF30" s="41"/>
      <c r="AG30" s="41"/>
      <c r="AH30" s="41"/>
      <c r="AI30" s="41"/>
      <c r="AJ30" s="41"/>
      <c r="AK30" s="505">
        <f>ROUND(AW54,2)</f>
        <v>0</v>
      </c>
      <c r="AL30" s="492"/>
      <c r="AM30" s="492"/>
      <c r="AN30" s="492"/>
      <c r="AO30" s="492"/>
      <c r="AP30" s="41"/>
      <c r="AQ30" s="41"/>
      <c r="AR30" s="42"/>
      <c r="BE30" s="520"/>
    </row>
    <row r="31" spans="2:57" s="2" customFormat="1" ht="14.45" customHeight="1" hidden="1">
      <c r="B31" s="40"/>
      <c r="C31" s="41"/>
      <c r="D31" s="41"/>
      <c r="E31" s="41"/>
      <c r="F31" s="30" t="s">
        <v>46</v>
      </c>
      <c r="G31" s="41"/>
      <c r="H31" s="41"/>
      <c r="I31" s="41"/>
      <c r="J31" s="41"/>
      <c r="K31" s="41"/>
      <c r="L31" s="491">
        <v>0.21</v>
      </c>
      <c r="M31" s="492"/>
      <c r="N31" s="492"/>
      <c r="O31" s="492"/>
      <c r="P31" s="492"/>
      <c r="Q31" s="41"/>
      <c r="R31" s="41"/>
      <c r="S31" s="41"/>
      <c r="T31" s="41"/>
      <c r="U31" s="41"/>
      <c r="V31" s="41"/>
      <c r="W31" s="505">
        <f>ROUND(BB54,2)</f>
        <v>0</v>
      </c>
      <c r="X31" s="492"/>
      <c r="Y31" s="492"/>
      <c r="Z31" s="492"/>
      <c r="AA31" s="492"/>
      <c r="AB31" s="492"/>
      <c r="AC31" s="492"/>
      <c r="AD31" s="492"/>
      <c r="AE31" s="492"/>
      <c r="AF31" s="41"/>
      <c r="AG31" s="41"/>
      <c r="AH31" s="41"/>
      <c r="AI31" s="41"/>
      <c r="AJ31" s="41"/>
      <c r="AK31" s="505">
        <v>0</v>
      </c>
      <c r="AL31" s="492"/>
      <c r="AM31" s="492"/>
      <c r="AN31" s="492"/>
      <c r="AO31" s="492"/>
      <c r="AP31" s="41"/>
      <c r="AQ31" s="41"/>
      <c r="AR31" s="42"/>
      <c r="BE31" s="520"/>
    </row>
    <row r="32" spans="2:57" s="2" customFormat="1" ht="14.45" customHeight="1" hidden="1">
      <c r="B32" s="40"/>
      <c r="C32" s="41"/>
      <c r="D32" s="41"/>
      <c r="E32" s="41"/>
      <c r="F32" s="30" t="s">
        <v>47</v>
      </c>
      <c r="G32" s="41"/>
      <c r="H32" s="41"/>
      <c r="I32" s="41"/>
      <c r="J32" s="41"/>
      <c r="K32" s="41"/>
      <c r="L32" s="491">
        <v>0.15</v>
      </c>
      <c r="M32" s="492"/>
      <c r="N32" s="492"/>
      <c r="O32" s="492"/>
      <c r="P32" s="492"/>
      <c r="Q32" s="41"/>
      <c r="R32" s="41"/>
      <c r="S32" s="41"/>
      <c r="T32" s="41"/>
      <c r="U32" s="41"/>
      <c r="V32" s="41"/>
      <c r="W32" s="505">
        <f>ROUND(BC54,2)</f>
        <v>0</v>
      </c>
      <c r="X32" s="492"/>
      <c r="Y32" s="492"/>
      <c r="Z32" s="492"/>
      <c r="AA32" s="492"/>
      <c r="AB32" s="492"/>
      <c r="AC32" s="492"/>
      <c r="AD32" s="492"/>
      <c r="AE32" s="492"/>
      <c r="AF32" s="41"/>
      <c r="AG32" s="41"/>
      <c r="AH32" s="41"/>
      <c r="AI32" s="41"/>
      <c r="AJ32" s="41"/>
      <c r="AK32" s="505">
        <v>0</v>
      </c>
      <c r="AL32" s="492"/>
      <c r="AM32" s="492"/>
      <c r="AN32" s="492"/>
      <c r="AO32" s="492"/>
      <c r="AP32" s="41"/>
      <c r="AQ32" s="41"/>
      <c r="AR32" s="42"/>
      <c r="BE32" s="520"/>
    </row>
    <row r="33" spans="2:44" s="2" customFormat="1" ht="14.45" customHeight="1" hidden="1">
      <c r="B33" s="40"/>
      <c r="C33" s="41"/>
      <c r="D33" s="41"/>
      <c r="E33" s="41"/>
      <c r="F33" s="30" t="s">
        <v>48</v>
      </c>
      <c r="G33" s="41"/>
      <c r="H33" s="41"/>
      <c r="I33" s="41"/>
      <c r="J33" s="41"/>
      <c r="K33" s="41"/>
      <c r="L33" s="491">
        <v>0</v>
      </c>
      <c r="M33" s="492"/>
      <c r="N33" s="492"/>
      <c r="O33" s="492"/>
      <c r="P33" s="492"/>
      <c r="Q33" s="41"/>
      <c r="R33" s="41"/>
      <c r="S33" s="41"/>
      <c r="T33" s="41"/>
      <c r="U33" s="41"/>
      <c r="V33" s="41"/>
      <c r="W33" s="505">
        <f>ROUND(BD54,2)</f>
        <v>0</v>
      </c>
      <c r="X33" s="492"/>
      <c r="Y33" s="492"/>
      <c r="Z33" s="492"/>
      <c r="AA33" s="492"/>
      <c r="AB33" s="492"/>
      <c r="AC33" s="492"/>
      <c r="AD33" s="492"/>
      <c r="AE33" s="492"/>
      <c r="AF33" s="41"/>
      <c r="AG33" s="41"/>
      <c r="AH33" s="41"/>
      <c r="AI33" s="41"/>
      <c r="AJ33" s="41"/>
      <c r="AK33" s="505">
        <v>0</v>
      </c>
      <c r="AL33" s="492"/>
      <c r="AM33" s="492"/>
      <c r="AN33" s="492"/>
      <c r="AO33" s="492"/>
      <c r="AP33" s="41"/>
      <c r="AQ33" s="41"/>
      <c r="AR33" s="42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5.9" customHeight="1"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506" t="s">
        <v>51</v>
      </c>
      <c r="Y35" s="507"/>
      <c r="Z35" s="507"/>
      <c r="AA35" s="507"/>
      <c r="AB35" s="507"/>
      <c r="AC35" s="45"/>
      <c r="AD35" s="45"/>
      <c r="AE35" s="45"/>
      <c r="AF35" s="45"/>
      <c r="AG35" s="45"/>
      <c r="AH35" s="45"/>
      <c r="AI35" s="45"/>
      <c r="AJ35" s="45"/>
      <c r="AK35" s="508">
        <f>SUM(AK26:AK33)</f>
        <v>0</v>
      </c>
      <c r="AL35" s="507"/>
      <c r="AM35" s="507"/>
      <c r="AN35" s="507"/>
      <c r="AO35" s="509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4.95" customHeight="1">
      <c r="B42" s="35"/>
      <c r="C42" s="24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3" customFormat="1" ht="12" customHeight="1">
      <c r="B44" s="51"/>
      <c r="C44" s="30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THKUNCL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4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502" t="str">
        <f>K6</f>
        <v>Stavební úpravy Univerzity Hradec Králové  -  budovy C, na úrovni 1.NP</v>
      </c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3"/>
      <c r="AL45" s="503"/>
      <c r="AM45" s="503"/>
      <c r="AN45" s="503"/>
      <c r="AO45" s="503"/>
      <c r="AP45" s="56"/>
      <c r="AQ45" s="56"/>
      <c r="AR45" s="57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>
      <c r="B47" s="35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Hradec Králové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504" t="str">
        <f>IF(AN8="","",AN8)</f>
        <v>11. 6. 2019</v>
      </c>
      <c r="AN47" s="504"/>
      <c r="AO47" s="36"/>
      <c r="AP47" s="36"/>
      <c r="AQ47" s="36"/>
      <c r="AR47" s="39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2:56" s="1" customFormat="1" ht="27.95" customHeight="1">
      <c r="B49" s="35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Univerzita Hradec Králové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31</v>
      </c>
      <c r="AJ49" s="36"/>
      <c r="AK49" s="36"/>
      <c r="AL49" s="36"/>
      <c r="AM49" s="500" t="str">
        <f>IF(E17="","",E17)</f>
        <v>Ing. Petr Tuček, Červený Kostelec</v>
      </c>
      <c r="AN49" s="501"/>
      <c r="AO49" s="501"/>
      <c r="AP49" s="501"/>
      <c r="AQ49" s="36"/>
      <c r="AR49" s="39"/>
      <c r="AS49" s="494" t="s">
        <v>53</v>
      </c>
      <c r="AT49" s="495"/>
      <c r="AU49" s="60"/>
      <c r="AV49" s="60"/>
      <c r="AW49" s="60"/>
      <c r="AX49" s="60"/>
      <c r="AY49" s="60"/>
      <c r="AZ49" s="60"/>
      <c r="BA49" s="60"/>
      <c r="BB49" s="60"/>
      <c r="BC49" s="60"/>
      <c r="BD49" s="61"/>
    </row>
    <row r="50" spans="2:56" s="1" customFormat="1" ht="15.2" customHeight="1">
      <c r="B50" s="35"/>
      <c r="C50" s="30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35</v>
      </c>
      <c r="AJ50" s="36"/>
      <c r="AK50" s="36"/>
      <c r="AL50" s="36"/>
      <c r="AM50" s="500" t="str">
        <f>IF(E20="","",E20)</f>
        <v>Jan Krčmář</v>
      </c>
      <c r="AN50" s="501"/>
      <c r="AO50" s="501"/>
      <c r="AP50" s="501"/>
      <c r="AQ50" s="36"/>
      <c r="AR50" s="39"/>
      <c r="AS50" s="496"/>
      <c r="AT50" s="497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56" s="1" customFormat="1" ht="10.9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498"/>
      <c r="AT51" s="499"/>
      <c r="AU51" s="64"/>
      <c r="AV51" s="64"/>
      <c r="AW51" s="64"/>
      <c r="AX51" s="64"/>
      <c r="AY51" s="64"/>
      <c r="AZ51" s="64"/>
      <c r="BA51" s="64"/>
      <c r="BB51" s="64"/>
      <c r="BC51" s="64"/>
      <c r="BD51" s="65"/>
    </row>
    <row r="52" spans="2:56" s="1" customFormat="1" ht="29.25" customHeight="1">
      <c r="B52" s="35"/>
      <c r="C52" s="483" t="s">
        <v>54</v>
      </c>
      <c r="D52" s="484"/>
      <c r="E52" s="484"/>
      <c r="F52" s="484"/>
      <c r="G52" s="484"/>
      <c r="H52" s="66"/>
      <c r="I52" s="485" t="s">
        <v>55</v>
      </c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93" t="s">
        <v>56</v>
      </c>
      <c r="AH52" s="484"/>
      <c r="AI52" s="484"/>
      <c r="AJ52" s="484"/>
      <c r="AK52" s="484"/>
      <c r="AL52" s="484"/>
      <c r="AM52" s="484"/>
      <c r="AN52" s="485" t="s">
        <v>57</v>
      </c>
      <c r="AO52" s="484"/>
      <c r="AP52" s="484"/>
      <c r="AQ52" s="67" t="s">
        <v>58</v>
      </c>
      <c r="AR52" s="39"/>
      <c r="AS52" s="68" t="s">
        <v>59</v>
      </c>
      <c r="AT52" s="69" t="s">
        <v>60</v>
      </c>
      <c r="AU52" s="69" t="s">
        <v>61</v>
      </c>
      <c r="AV52" s="69" t="s">
        <v>62</v>
      </c>
      <c r="AW52" s="69" t="s">
        <v>63</v>
      </c>
      <c r="AX52" s="69" t="s">
        <v>64</v>
      </c>
      <c r="AY52" s="69" t="s">
        <v>65</v>
      </c>
      <c r="AZ52" s="69" t="s">
        <v>66</v>
      </c>
      <c r="BA52" s="69" t="s">
        <v>67</v>
      </c>
      <c r="BB52" s="69" t="s">
        <v>68</v>
      </c>
      <c r="BC52" s="69" t="s">
        <v>69</v>
      </c>
      <c r="BD52" s="70" t="s">
        <v>70</v>
      </c>
    </row>
    <row r="53" spans="2:56" s="1" customFormat="1" ht="10.9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</row>
    <row r="54" spans="2:90" s="5" customFormat="1" ht="32.45" customHeight="1">
      <c r="B54" s="74"/>
      <c r="C54" s="75" t="s">
        <v>71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481">
        <f>ROUND(AG55,2)</f>
        <v>0</v>
      </c>
      <c r="AH54" s="481"/>
      <c r="AI54" s="481"/>
      <c r="AJ54" s="481"/>
      <c r="AK54" s="481"/>
      <c r="AL54" s="481"/>
      <c r="AM54" s="481"/>
      <c r="AN54" s="482">
        <f aca="true" t="shared" si="0" ref="AN54:AN63">SUM(AG54,AT54)</f>
        <v>0</v>
      </c>
      <c r="AO54" s="482"/>
      <c r="AP54" s="482"/>
      <c r="AQ54" s="78" t="s">
        <v>19</v>
      </c>
      <c r="AR54" s="79"/>
      <c r="AS54" s="80">
        <f>ROUND(AS55,2)</f>
        <v>0</v>
      </c>
      <c r="AT54" s="81">
        <f aca="true" t="shared" si="1" ref="AT54:AT63"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72</v>
      </c>
      <c r="BT54" s="84" t="s">
        <v>73</v>
      </c>
      <c r="BU54" s="85" t="s">
        <v>74</v>
      </c>
      <c r="BV54" s="84" t="s">
        <v>75</v>
      </c>
      <c r="BW54" s="84" t="s">
        <v>5</v>
      </c>
      <c r="BX54" s="84" t="s">
        <v>76</v>
      </c>
      <c r="CL54" s="84" t="s">
        <v>19</v>
      </c>
    </row>
    <row r="55" spans="2:91" s="6" customFormat="1" ht="40.5" customHeight="1">
      <c r="B55" s="86"/>
      <c r="C55" s="87"/>
      <c r="D55" s="486" t="s">
        <v>77</v>
      </c>
      <c r="E55" s="486"/>
      <c r="F55" s="486"/>
      <c r="G55" s="486"/>
      <c r="H55" s="486"/>
      <c r="I55" s="88"/>
      <c r="J55" s="486" t="s">
        <v>78</v>
      </c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6"/>
      <c r="AC55" s="486"/>
      <c r="AD55" s="486"/>
      <c r="AE55" s="486"/>
      <c r="AF55" s="486"/>
      <c r="AG55" s="490">
        <f>ROUND(SUM(AG56:AG63),2)</f>
        <v>0</v>
      </c>
      <c r="AH55" s="489"/>
      <c r="AI55" s="489"/>
      <c r="AJ55" s="489"/>
      <c r="AK55" s="489"/>
      <c r="AL55" s="489"/>
      <c r="AM55" s="489"/>
      <c r="AN55" s="488">
        <f t="shared" si="0"/>
        <v>0</v>
      </c>
      <c r="AO55" s="489"/>
      <c r="AP55" s="489"/>
      <c r="AQ55" s="89" t="s">
        <v>79</v>
      </c>
      <c r="AR55" s="90"/>
      <c r="AS55" s="91">
        <f>ROUND(SUM(AS56:AS63),2)</f>
        <v>0</v>
      </c>
      <c r="AT55" s="92">
        <f t="shared" si="1"/>
        <v>0</v>
      </c>
      <c r="AU55" s="93">
        <f>ROUND(SUM(AU56:AU63),5)</f>
        <v>0</v>
      </c>
      <c r="AV55" s="92">
        <f>ROUND(AZ55*L29,2)</f>
        <v>0</v>
      </c>
      <c r="AW55" s="92">
        <f>ROUND(BA55*L30,2)</f>
        <v>0</v>
      </c>
      <c r="AX55" s="92">
        <f>ROUND(BB55*L29,2)</f>
        <v>0</v>
      </c>
      <c r="AY55" s="92">
        <f>ROUND(BC55*L30,2)</f>
        <v>0</v>
      </c>
      <c r="AZ55" s="92">
        <f>ROUND(SUM(AZ56:AZ63),2)</f>
        <v>0</v>
      </c>
      <c r="BA55" s="92">
        <f>ROUND(SUM(BA56:BA63),2)</f>
        <v>0</v>
      </c>
      <c r="BB55" s="92">
        <f>ROUND(SUM(BB56:BB63),2)</f>
        <v>0</v>
      </c>
      <c r="BC55" s="92">
        <f>ROUND(SUM(BC56:BC63),2)</f>
        <v>0</v>
      </c>
      <c r="BD55" s="94">
        <f>ROUND(SUM(BD56:BD63),2)</f>
        <v>0</v>
      </c>
      <c r="BS55" s="95" t="s">
        <v>72</v>
      </c>
      <c r="BT55" s="95" t="s">
        <v>77</v>
      </c>
      <c r="BU55" s="95" t="s">
        <v>74</v>
      </c>
      <c r="BV55" s="95" t="s">
        <v>75</v>
      </c>
      <c r="BW55" s="95" t="s">
        <v>80</v>
      </c>
      <c r="BX55" s="95" t="s">
        <v>5</v>
      </c>
      <c r="CL55" s="95" t="s">
        <v>19</v>
      </c>
      <c r="CM55" s="95" t="s">
        <v>81</v>
      </c>
    </row>
    <row r="56" spans="1:90" s="3" customFormat="1" ht="16.5" customHeight="1">
      <c r="A56" s="96" t="s">
        <v>82</v>
      </c>
      <c r="B56" s="51"/>
      <c r="C56" s="97"/>
      <c r="D56" s="97"/>
      <c r="E56" s="487" t="s">
        <v>83</v>
      </c>
      <c r="F56" s="487"/>
      <c r="G56" s="487"/>
      <c r="H56" s="487"/>
      <c r="I56" s="487"/>
      <c r="J56" s="97"/>
      <c r="K56" s="487" t="s">
        <v>84</v>
      </c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79">
        <f>'1.1 - Stavební část'!J32</f>
        <v>0</v>
      </c>
      <c r="AH56" s="480"/>
      <c r="AI56" s="480"/>
      <c r="AJ56" s="480"/>
      <c r="AK56" s="480"/>
      <c r="AL56" s="480"/>
      <c r="AM56" s="480"/>
      <c r="AN56" s="479">
        <f t="shared" si="0"/>
        <v>0</v>
      </c>
      <c r="AO56" s="480"/>
      <c r="AP56" s="480"/>
      <c r="AQ56" s="98" t="s">
        <v>85</v>
      </c>
      <c r="AR56" s="53"/>
      <c r="AS56" s="99">
        <v>0</v>
      </c>
      <c r="AT56" s="100">
        <f t="shared" si="1"/>
        <v>0</v>
      </c>
      <c r="AU56" s="101">
        <f>'1.1 - Stavební část'!P107</f>
        <v>0</v>
      </c>
      <c r="AV56" s="100">
        <f>'1.1 - Stavební část'!J35</f>
        <v>0</v>
      </c>
      <c r="AW56" s="100">
        <f>'1.1 - Stavební část'!J36</f>
        <v>0</v>
      </c>
      <c r="AX56" s="100">
        <f>'1.1 - Stavební část'!J37</f>
        <v>0</v>
      </c>
      <c r="AY56" s="100">
        <f>'1.1 - Stavební část'!J38</f>
        <v>0</v>
      </c>
      <c r="AZ56" s="100">
        <f>'1.1 - Stavební část'!F35</f>
        <v>0</v>
      </c>
      <c r="BA56" s="100">
        <f>'1.1 - Stavební část'!F36</f>
        <v>0</v>
      </c>
      <c r="BB56" s="100">
        <f>'1.1 - Stavební část'!F37</f>
        <v>0</v>
      </c>
      <c r="BC56" s="100">
        <f>'1.1 - Stavební část'!F38</f>
        <v>0</v>
      </c>
      <c r="BD56" s="102">
        <f>'1.1 - Stavební část'!F39</f>
        <v>0</v>
      </c>
      <c r="BT56" s="103" t="s">
        <v>81</v>
      </c>
      <c r="BV56" s="103" t="s">
        <v>75</v>
      </c>
      <c r="BW56" s="103" t="s">
        <v>86</v>
      </c>
      <c r="BX56" s="103" t="s">
        <v>80</v>
      </c>
      <c r="CL56" s="103" t="s">
        <v>19</v>
      </c>
    </row>
    <row r="57" spans="1:90" s="3" customFormat="1" ht="25.5" customHeight="1">
      <c r="A57" s="96" t="s">
        <v>82</v>
      </c>
      <c r="B57" s="51"/>
      <c r="C57" s="97"/>
      <c r="D57" s="97"/>
      <c r="E57" s="487" t="s">
        <v>87</v>
      </c>
      <c r="F57" s="487"/>
      <c r="G57" s="487"/>
      <c r="H57" s="487"/>
      <c r="I57" s="487"/>
      <c r="J57" s="97"/>
      <c r="K57" s="487" t="s">
        <v>88</v>
      </c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79">
        <f>'1.2 - Klimatizace (klimat...'!J32</f>
        <v>0</v>
      </c>
      <c r="AH57" s="480"/>
      <c r="AI57" s="480"/>
      <c r="AJ57" s="480"/>
      <c r="AK57" s="480"/>
      <c r="AL57" s="480"/>
      <c r="AM57" s="480"/>
      <c r="AN57" s="479">
        <f t="shared" si="0"/>
        <v>0</v>
      </c>
      <c r="AO57" s="480"/>
      <c r="AP57" s="480"/>
      <c r="AQ57" s="98" t="s">
        <v>85</v>
      </c>
      <c r="AR57" s="53"/>
      <c r="AS57" s="99">
        <v>0</v>
      </c>
      <c r="AT57" s="100">
        <f t="shared" si="1"/>
        <v>0</v>
      </c>
      <c r="AU57" s="101">
        <f>'1.2 - Klimatizace (klimat...'!P87</f>
        <v>0</v>
      </c>
      <c r="AV57" s="100">
        <f>'1.2 - Klimatizace (klimat...'!J35</f>
        <v>0</v>
      </c>
      <c r="AW57" s="100">
        <f>'1.2 - Klimatizace (klimat...'!J36</f>
        <v>0</v>
      </c>
      <c r="AX57" s="100">
        <f>'1.2 - Klimatizace (klimat...'!J37</f>
        <v>0</v>
      </c>
      <c r="AY57" s="100">
        <f>'1.2 - Klimatizace (klimat...'!J38</f>
        <v>0</v>
      </c>
      <c r="AZ57" s="100">
        <f>'1.2 - Klimatizace (klimat...'!F35</f>
        <v>0</v>
      </c>
      <c r="BA57" s="100">
        <f>'1.2 - Klimatizace (klimat...'!F36</f>
        <v>0</v>
      </c>
      <c r="BB57" s="100">
        <f>'1.2 - Klimatizace (klimat...'!F37</f>
        <v>0</v>
      </c>
      <c r="BC57" s="100">
        <f>'1.2 - Klimatizace (klimat...'!F38</f>
        <v>0</v>
      </c>
      <c r="BD57" s="102">
        <f>'1.2 - Klimatizace (klimat...'!F39</f>
        <v>0</v>
      </c>
      <c r="BT57" s="103" t="s">
        <v>81</v>
      </c>
      <c r="BV57" s="103" t="s">
        <v>75</v>
      </c>
      <c r="BW57" s="103" t="s">
        <v>89</v>
      </c>
      <c r="BX57" s="103" t="s">
        <v>80</v>
      </c>
      <c r="CL57" s="103" t="s">
        <v>19</v>
      </c>
    </row>
    <row r="58" spans="1:90" s="3" customFormat="1" ht="16.5" customHeight="1">
      <c r="A58" s="96" t="s">
        <v>82</v>
      </c>
      <c r="B58" s="51"/>
      <c r="C58" s="97"/>
      <c r="D58" s="97"/>
      <c r="E58" s="487" t="s">
        <v>90</v>
      </c>
      <c r="F58" s="487"/>
      <c r="G58" s="487"/>
      <c r="H58" s="487"/>
      <c r="I58" s="487"/>
      <c r="J58" s="97"/>
      <c r="K58" s="487" t="s">
        <v>91</v>
      </c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79">
        <f>'1.3 - Havarijní odvětrání...'!J32</f>
        <v>0</v>
      </c>
      <c r="AH58" s="480"/>
      <c r="AI58" s="480"/>
      <c r="AJ58" s="480"/>
      <c r="AK58" s="480"/>
      <c r="AL58" s="480"/>
      <c r="AM58" s="480"/>
      <c r="AN58" s="479">
        <f t="shared" si="0"/>
        <v>0</v>
      </c>
      <c r="AO58" s="480"/>
      <c r="AP58" s="480"/>
      <c r="AQ58" s="98" t="s">
        <v>85</v>
      </c>
      <c r="AR58" s="53"/>
      <c r="AS58" s="99">
        <v>0</v>
      </c>
      <c r="AT58" s="100">
        <f t="shared" si="1"/>
        <v>0</v>
      </c>
      <c r="AU58" s="101">
        <f>'1.3 - Havarijní odvětrání...'!P87</f>
        <v>0</v>
      </c>
      <c r="AV58" s="100">
        <f>'1.3 - Havarijní odvětrání...'!J35</f>
        <v>0</v>
      </c>
      <c r="AW58" s="100">
        <f>'1.3 - Havarijní odvětrání...'!J36</f>
        <v>0</v>
      </c>
      <c r="AX58" s="100">
        <f>'1.3 - Havarijní odvětrání...'!J37</f>
        <v>0</v>
      </c>
      <c r="AY58" s="100">
        <f>'1.3 - Havarijní odvětrání...'!J38</f>
        <v>0</v>
      </c>
      <c r="AZ58" s="100">
        <f>'1.3 - Havarijní odvětrání...'!F35</f>
        <v>0</v>
      </c>
      <c r="BA58" s="100">
        <f>'1.3 - Havarijní odvětrání...'!F36</f>
        <v>0</v>
      </c>
      <c r="BB58" s="100">
        <f>'1.3 - Havarijní odvětrání...'!F37</f>
        <v>0</v>
      </c>
      <c r="BC58" s="100">
        <f>'1.3 - Havarijní odvětrání...'!F38</f>
        <v>0</v>
      </c>
      <c r="BD58" s="102">
        <f>'1.3 - Havarijní odvětrání...'!F39</f>
        <v>0</v>
      </c>
      <c r="BT58" s="103" t="s">
        <v>81</v>
      </c>
      <c r="BV58" s="103" t="s">
        <v>75</v>
      </c>
      <c r="BW58" s="103" t="s">
        <v>92</v>
      </c>
      <c r="BX58" s="103" t="s">
        <v>80</v>
      </c>
      <c r="CL58" s="103" t="s">
        <v>19</v>
      </c>
    </row>
    <row r="59" spans="1:90" s="3" customFormat="1" ht="16.5" customHeight="1">
      <c r="A59" s="96" t="s">
        <v>82</v>
      </c>
      <c r="B59" s="51"/>
      <c r="C59" s="97"/>
      <c r="D59" s="97"/>
      <c r="E59" s="487" t="s">
        <v>93</v>
      </c>
      <c r="F59" s="487"/>
      <c r="G59" s="487"/>
      <c r="H59" s="487"/>
      <c r="I59" s="487"/>
      <c r="J59" s="97"/>
      <c r="K59" s="487" t="s">
        <v>94</v>
      </c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79">
        <f>'1.4 - Elektroinstalace - ...'!J32</f>
        <v>0</v>
      </c>
      <c r="AH59" s="480"/>
      <c r="AI59" s="480"/>
      <c r="AJ59" s="480"/>
      <c r="AK59" s="480"/>
      <c r="AL59" s="480"/>
      <c r="AM59" s="480"/>
      <c r="AN59" s="479">
        <f t="shared" si="0"/>
        <v>0</v>
      </c>
      <c r="AO59" s="480"/>
      <c r="AP59" s="480"/>
      <c r="AQ59" s="98" t="s">
        <v>85</v>
      </c>
      <c r="AR59" s="53"/>
      <c r="AS59" s="99">
        <v>0</v>
      </c>
      <c r="AT59" s="100">
        <f t="shared" si="1"/>
        <v>0</v>
      </c>
      <c r="AU59" s="101">
        <f>'1.4 - Elektroinstalace - ...'!P87</f>
        <v>0</v>
      </c>
      <c r="AV59" s="100">
        <f>'1.4 - Elektroinstalace - ...'!J35</f>
        <v>0</v>
      </c>
      <c r="AW59" s="100">
        <f>'1.4 - Elektroinstalace - ...'!J36</f>
        <v>0</v>
      </c>
      <c r="AX59" s="100">
        <f>'1.4 - Elektroinstalace - ...'!J37</f>
        <v>0</v>
      </c>
      <c r="AY59" s="100">
        <f>'1.4 - Elektroinstalace - ...'!J38</f>
        <v>0</v>
      </c>
      <c r="AZ59" s="100">
        <f>'1.4 - Elektroinstalace - ...'!F35</f>
        <v>0</v>
      </c>
      <c r="BA59" s="100">
        <f>'1.4 - Elektroinstalace - ...'!F36</f>
        <v>0</v>
      </c>
      <c r="BB59" s="100">
        <f>'1.4 - Elektroinstalace - ...'!F37</f>
        <v>0</v>
      </c>
      <c r="BC59" s="100">
        <f>'1.4 - Elektroinstalace - ...'!F38</f>
        <v>0</v>
      </c>
      <c r="BD59" s="102">
        <f>'1.4 - Elektroinstalace - ...'!F39</f>
        <v>0</v>
      </c>
      <c r="BT59" s="103" t="s">
        <v>81</v>
      </c>
      <c r="BV59" s="103" t="s">
        <v>75</v>
      </c>
      <c r="BW59" s="103" t="s">
        <v>95</v>
      </c>
      <c r="BX59" s="103" t="s">
        <v>80</v>
      </c>
      <c r="CL59" s="103" t="s">
        <v>19</v>
      </c>
    </row>
    <row r="60" spans="1:90" s="3" customFormat="1" ht="16.5" customHeight="1">
      <c r="A60" s="96" t="s">
        <v>82</v>
      </c>
      <c r="B60" s="51"/>
      <c r="C60" s="97"/>
      <c r="D60" s="97"/>
      <c r="E60" s="487" t="s">
        <v>96</v>
      </c>
      <c r="F60" s="487"/>
      <c r="G60" s="487"/>
      <c r="H60" s="487"/>
      <c r="I60" s="487"/>
      <c r="J60" s="97"/>
      <c r="K60" s="487" t="s">
        <v>97</v>
      </c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79">
        <f>'1.5 - Elektronická požárn...'!J32</f>
        <v>0</v>
      </c>
      <c r="AH60" s="480"/>
      <c r="AI60" s="480"/>
      <c r="AJ60" s="480"/>
      <c r="AK60" s="480"/>
      <c r="AL60" s="480"/>
      <c r="AM60" s="480"/>
      <c r="AN60" s="479">
        <f t="shared" si="0"/>
        <v>0</v>
      </c>
      <c r="AO60" s="480"/>
      <c r="AP60" s="480"/>
      <c r="AQ60" s="98" t="s">
        <v>85</v>
      </c>
      <c r="AR60" s="53"/>
      <c r="AS60" s="99">
        <v>0</v>
      </c>
      <c r="AT60" s="100">
        <f t="shared" si="1"/>
        <v>0</v>
      </c>
      <c r="AU60" s="101">
        <f>'1.5 - Elektronická požárn...'!P87</f>
        <v>0</v>
      </c>
      <c r="AV60" s="100">
        <f>'1.5 - Elektronická požárn...'!J35</f>
        <v>0</v>
      </c>
      <c r="AW60" s="100">
        <f>'1.5 - Elektronická požárn...'!J36</f>
        <v>0</v>
      </c>
      <c r="AX60" s="100">
        <f>'1.5 - Elektronická požárn...'!J37</f>
        <v>0</v>
      </c>
      <c r="AY60" s="100">
        <f>'1.5 - Elektronická požárn...'!J38</f>
        <v>0</v>
      </c>
      <c r="AZ60" s="100">
        <f>'1.5 - Elektronická požárn...'!F35</f>
        <v>0</v>
      </c>
      <c r="BA60" s="100">
        <f>'1.5 - Elektronická požárn...'!F36</f>
        <v>0</v>
      </c>
      <c r="BB60" s="100">
        <f>'1.5 - Elektronická požárn...'!F37</f>
        <v>0</v>
      </c>
      <c r="BC60" s="100">
        <f>'1.5 - Elektronická požárn...'!F38</f>
        <v>0</v>
      </c>
      <c r="BD60" s="102">
        <f>'1.5 - Elektronická požárn...'!F39</f>
        <v>0</v>
      </c>
      <c r="BT60" s="103" t="s">
        <v>81</v>
      </c>
      <c r="BV60" s="103" t="s">
        <v>75</v>
      </c>
      <c r="BW60" s="103" t="s">
        <v>98</v>
      </c>
      <c r="BX60" s="103" t="s">
        <v>80</v>
      </c>
      <c r="CL60" s="103" t="s">
        <v>19</v>
      </c>
    </row>
    <row r="61" spans="1:90" s="3" customFormat="1" ht="16.5" customHeight="1">
      <c r="A61" s="96" t="s">
        <v>82</v>
      </c>
      <c r="B61" s="51"/>
      <c r="C61" s="97"/>
      <c r="D61" s="97"/>
      <c r="E61" s="487" t="s">
        <v>99</v>
      </c>
      <c r="F61" s="487"/>
      <c r="G61" s="487"/>
      <c r="H61" s="487"/>
      <c r="I61" s="487"/>
      <c r="J61" s="97"/>
      <c r="K61" s="487" t="s">
        <v>100</v>
      </c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79">
        <f>'1.6 - Měření a regulace'!J32</f>
        <v>0</v>
      </c>
      <c r="AH61" s="480"/>
      <c r="AI61" s="480"/>
      <c r="AJ61" s="480"/>
      <c r="AK61" s="480"/>
      <c r="AL61" s="480"/>
      <c r="AM61" s="480"/>
      <c r="AN61" s="479">
        <f t="shared" si="0"/>
        <v>0</v>
      </c>
      <c r="AO61" s="480"/>
      <c r="AP61" s="480"/>
      <c r="AQ61" s="98" t="s">
        <v>85</v>
      </c>
      <c r="AR61" s="53"/>
      <c r="AS61" s="99">
        <v>0</v>
      </c>
      <c r="AT61" s="100">
        <f t="shared" si="1"/>
        <v>0</v>
      </c>
      <c r="AU61" s="101">
        <f>'1.6 - Měření a regulace'!P87</f>
        <v>0</v>
      </c>
      <c r="AV61" s="100">
        <f>'1.6 - Měření a regulace'!J35</f>
        <v>0</v>
      </c>
      <c r="AW61" s="100">
        <f>'1.6 - Měření a regulace'!J36</f>
        <v>0</v>
      </c>
      <c r="AX61" s="100">
        <f>'1.6 - Měření a regulace'!J37</f>
        <v>0</v>
      </c>
      <c r="AY61" s="100">
        <f>'1.6 - Měření a regulace'!J38</f>
        <v>0</v>
      </c>
      <c r="AZ61" s="100">
        <f>'1.6 - Měření a regulace'!F35</f>
        <v>0</v>
      </c>
      <c r="BA61" s="100">
        <f>'1.6 - Měření a regulace'!F36</f>
        <v>0</v>
      </c>
      <c r="BB61" s="100">
        <f>'1.6 - Měření a regulace'!F37</f>
        <v>0</v>
      </c>
      <c r="BC61" s="100">
        <f>'1.6 - Měření a regulace'!F38</f>
        <v>0</v>
      </c>
      <c r="BD61" s="102">
        <f>'1.6 - Měření a regulace'!F39</f>
        <v>0</v>
      </c>
      <c r="BT61" s="103" t="s">
        <v>81</v>
      </c>
      <c r="BV61" s="103" t="s">
        <v>75</v>
      </c>
      <c r="BW61" s="103" t="s">
        <v>101</v>
      </c>
      <c r="BX61" s="103" t="s">
        <v>80</v>
      </c>
      <c r="CL61" s="103" t="s">
        <v>19</v>
      </c>
    </row>
    <row r="62" spans="1:90" s="3" customFormat="1" ht="16.5" customHeight="1">
      <c r="A62" s="96" t="s">
        <v>82</v>
      </c>
      <c r="B62" s="51"/>
      <c r="C62" s="97"/>
      <c r="D62" s="97"/>
      <c r="E62" s="487" t="s">
        <v>102</v>
      </c>
      <c r="F62" s="487"/>
      <c r="G62" s="487"/>
      <c r="H62" s="487"/>
      <c r="I62" s="487"/>
      <c r="J62" s="97"/>
      <c r="K62" s="487" t="s">
        <v>103</v>
      </c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79">
        <f>'1.7 - Elektroinstalace - ...'!J32</f>
        <v>0</v>
      </c>
      <c r="AH62" s="480"/>
      <c r="AI62" s="480"/>
      <c r="AJ62" s="480"/>
      <c r="AK62" s="480"/>
      <c r="AL62" s="480"/>
      <c r="AM62" s="480"/>
      <c r="AN62" s="479">
        <f t="shared" si="0"/>
        <v>0</v>
      </c>
      <c r="AO62" s="480"/>
      <c r="AP62" s="480"/>
      <c r="AQ62" s="98" t="s">
        <v>85</v>
      </c>
      <c r="AR62" s="53"/>
      <c r="AS62" s="99">
        <v>0</v>
      </c>
      <c r="AT62" s="100">
        <f t="shared" si="1"/>
        <v>0</v>
      </c>
      <c r="AU62" s="101">
        <f>'1.7 - Elektroinstalace - ...'!P87</f>
        <v>0</v>
      </c>
      <c r="AV62" s="100">
        <f>'1.7 - Elektroinstalace - ...'!J35</f>
        <v>0</v>
      </c>
      <c r="AW62" s="100">
        <f>'1.7 - Elektroinstalace - ...'!J36</f>
        <v>0</v>
      </c>
      <c r="AX62" s="100">
        <f>'1.7 - Elektroinstalace - ...'!J37</f>
        <v>0</v>
      </c>
      <c r="AY62" s="100">
        <f>'1.7 - Elektroinstalace - ...'!J38</f>
        <v>0</v>
      </c>
      <c r="AZ62" s="100">
        <f>'1.7 - Elektroinstalace - ...'!F35</f>
        <v>0</v>
      </c>
      <c r="BA62" s="100">
        <f>'1.7 - Elektroinstalace - ...'!F36</f>
        <v>0</v>
      </c>
      <c r="BB62" s="100">
        <f>'1.7 - Elektroinstalace - ...'!F37</f>
        <v>0</v>
      </c>
      <c r="BC62" s="100">
        <f>'1.7 - Elektroinstalace - ...'!F38</f>
        <v>0</v>
      </c>
      <c r="BD62" s="102">
        <f>'1.7 - Elektroinstalace - ...'!F39</f>
        <v>0</v>
      </c>
      <c r="BT62" s="103" t="s">
        <v>81</v>
      </c>
      <c r="BV62" s="103" t="s">
        <v>75</v>
      </c>
      <c r="BW62" s="103" t="s">
        <v>104</v>
      </c>
      <c r="BX62" s="103" t="s">
        <v>80</v>
      </c>
      <c r="CL62" s="103" t="s">
        <v>19</v>
      </c>
    </row>
    <row r="63" spans="1:90" s="3" customFormat="1" ht="16.5" customHeight="1">
      <c r="A63" s="96" t="s">
        <v>82</v>
      </c>
      <c r="B63" s="51"/>
      <c r="C63" s="97"/>
      <c r="D63" s="97"/>
      <c r="E63" s="487" t="s">
        <v>105</v>
      </c>
      <c r="F63" s="487"/>
      <c r="G63" s="487"/>
      <c r="H63" s="487"/>
      <c r="I63" s="487"/>
      <c r="J63" s="97"/>
      <c r="K63" s="487" t="s">
        <v>106</v>
      </c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79">
        <f>'VRN - Vedlejší a ostatní ...'!J32</f>
        <v>0</v>
      </c>
      <c r="AH63" s="480"/>
      <c r="AI63" s="480"/>
      <c r="AJ63" s="480"/>
      <c r="AK63" s="480"/>
      <c r="AL63" s="480"/>
      <c r="AM63" s="480"/>
      <c r="AN63" s="479">
        <f t="shared" si="0"/>
        <v>0</v>
      </c>
      <c r="AO63" s="480"/>
      <c r="AP63" s="480"/>
      <c r="AQ63" s="98" t="s">
        <v>85</v>
      </c>
      <c r="AR63" s="53"/>
      <c r="AS63" s="104">
        <v>0</v>
      </c>
      <c r="AT63" s="105">
        <f t="shared" si="1"/>
        <v>0</v>
      </c>
      <c r="AU63" s="106">
        <f>'VRN - Vedlejší a ostatní ...'!P89</f>
        <v>0</v>
      </c>
      <c r="AV63" s="105">
        <f>'VRN - Vedlejší a ostatní ...'!J35</f>
        <v>0</v>
      </c>
      <c r="AW63" s="105">
        <f>'VRN - Vedlejší a ostatní ...'!J36</f>
        <v>0</v>
      </c>
      <c r="AX63" s="105">
        <f>'VRN - Vedlejší a ostatní ...'!J37</f>
        <v>0</v>
      </c>
      <c r="AY63" s="105">
        <f>'VRN - Vedlejší a ostatní ...'!J38</f>
        <v>0</v>
      </c>
      <c r="AZ63" s="105">
        <f>'VRN - Vedlejší a ostatní ...'!F35</f>
        <v>0</v>
      </c>
      <c r="BA63" s="105">
        <f>'VRN - Vedlejší a ostatní ...'!F36</f>
        <v>0</v>
      </c>
      <c r="BB63" s="105">
        <f>'VRN - Vedlejší a ostatní ...'!F37</f>
        <v>0</v>
      </c>
      <c r="BC63" s="105">
        <f>'VRN - Vedlejší a ostatní ...'!F38</f>
        <v>0</v>
      </c>
      <c r="BD63" s="107">
        <f>'VRN - Vedlejší a ostatní ...'!F39</f>
        <v>0</v>
      </c>
      <c r="BT63" s="103" t="s">
        <v>81</v>
      </c>
      <c r="BV63" s="103" t="s">
        <v>75</v>
      </c>
      <c r="BW63" s="103" t="s">
        <v>107</v>
      </c>
      <c r="BX63" s="103" t="s">
        <v>80</v>
      </c>
      <c r="CL63" s="103" t="s">
        <v>108</v>
      </c>
    </row>
    <row r="64" spans="2:4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9"/>
    </row>
    <row r="65" spans="2:44" s="1" customFormat="1" ht="6.95" customHeight="1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39"/>
    </row>
  </sheetData>
  <sheetProtection algorithmName="SHA-512" hashValue="ddRezxdB+h+4m7iNWd+mIfh5uKmg7J218E3IHgJFB+3RZULIUKEvZLslNoofssg8FpY8x/nXhPpmB/qgKfErVw==" saltValue="ZVrtgQR6Lb4CUDKr+D6DoShLjTzcPVkWcIKYhRxR3UaV1ZPo8ur28pckFeRRU4qw2BQZB2LN4fCFhCa98D10Lg==" spinCount="100000" sheet="1" objects="1" scenarios="1" formatColumns="0" formatRows="0"/>
  <mergeCells count="74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61:AP61"/>
    <mergeCell ref="AN58:AP58"/>
    <mergeCell ref="AN59:AP59"/>
    <mergeCell ref="AN60:AP60"/>
    <mergeCell ref="AN52:AP52"/>
    <mergeCell ref="AG52:AM52"/>
    <mergeCell ref="AG57:AM57"/>
    <mergeCell ref="AG58:AM58"/>
    <mergeCell ref="AG59:AM59"/>
    <mergeCell ref="AG60:AM60"/>
    <mergeCell ref="AG61:AM61"/>
    <mergeCell ref="W33:AE33"/>
    <mergeCell ref="AK33:AO33"/>
    <mergeCell ref="X35:AB35"/>
    <mergeCell ref="AK35:AO35"/>
    <mergeCell ref="AN63:AP63"/>
    <mergeCell ref="E62:I62"/>
    <mergeCell ref="D55:H55"/>
    <mergeCell ref="E56:I56"/>
    <mergeCell ref="E57:I57"/>
    <mergeCell ref="E58:I58"/>
    <mergeCell ref="E59:I59"/>
    <mergeCell ref="E60:I60"/>
    <mergeCell ref="E61:I61"/>
    <mergeCell ref="E63:I63"/>
    <mergeCell ref="AN55:AP55"/>
    <mergeCell ref="AG55:AM55"/>
    <mergeCell ref="AN56:AP56"/>
    <mergeCell ref="AG56:AM56"/>
    <mergeCell ref="AN57:AP57"/>
    <mergeCell ref="AG62:AM62"/>
    <mergeCell ref="AG63:AM63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AN62:AP62"/>
  </mergeCells>
  <hyperlinks>
    <hyperlink ref="A56" location="'1.1 - Stavební část'!C2" display="/"/>
    <hyperlink ref="A57" location="'1.2 - Klimatizace (klimat...'!C2" display="/"/>
    <hyperlink ref="A58" location="'1.3 - Havarijní odvětrání...'!C2" display="/"/>
    <hyperlink ref="A59" location="'1.4 - Elektroinstalace - ...'!C2" display="/"/>
    <hyperlink ref="A60" location="'1.5 - Elektronická požárn...'!C2" display="/"/>
    <hyperlink ref="A61" location="'1.6 - Měření a regulace'!C2" display="/"/>
    <hyperlink ref="A62" location="'1.7 - Elektroinstalace - ...'!C2" display="/"/>
    <hyperlink ref="A63" location="'VRN - Vedlejší a ostatní ...'!C2" display="/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9" r:id="rId2"/>
  <headerFooter>
    <oddHeader xml:space="preserve">&amp;RPříloha č. 02 - Soupis stavebních prací výkaz výměr </oddHead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 topLeftCell="A1">
      <pane ySplit="3" topLeftCell="A4" activePane="bottomLeft" state="frozen"/>
      <selection pane="bottomLeft" activeCell="I19" sqref="I19"/>
    </sheetView>
  </sheetViews>
  <sheetFormatPr defaultColWidth="9.140625" defaultRowHeight="12"/>
  <cols>
    <col min="1" max="1" width="5.7109375" style="402" customWidth="1"/>
    <col min="2" max="2" width="45.8515625" style="403" customWidth="1"/>
    <col min="3" max="3" width="22.140625" style="404" customWidth="1"/>
    <col min="4" max="4" width="7.140625" style="405" customWidth="1"/>
    <col min="5" max="5" width="14.8515625" style="406" customWidth="1"/>
    <col min="6" max="6" width="20.140625" style="407" customWidth="1"/>
    <col min="7" max="7" width="5.7109375" style="408" customWidth="1"/>
    <col min="8" max="8" width="22.00390625" style="407" customWidth="1"/>
    <col min="9" max="256" width="9.28125" style="401" customWidth="1"/>
    <col min="257" max="257" width="5.7109375" style="401" customWidth="1"/>
    <col min="258" max="258" width="45.8515625" style="401" customWidth="1"/>
    <col min="259" max="259" width="22.140625" style="401" customWidth="1"/>
    <col min="260" max="260" width="7.140625" style="401" customWidth="1"/>
    <col min="261" max="261" width="14.8515625" style="401" customWidth="1"/>
    <col min="262" max="262" width="20.140625" style="401" customWidth="1"/>
    <col min="263" max="263" width="5.7109375" style="401" customWidth="1"/>
    <col min="264" max="264" width="22.00390625" style="401" customWidth="1"/>
    <col min="265" max="512" width="9.28125" style="401" customWidth="1"/>
    <col min="513" max="513" width="5.7109375" style="401" customWidth="1"/>
    <col min="514" max="514" width="45.8515625" style="401" customWidth="1"/>
    <col min="515" max="515" width="22.140625" style="401" customWidth="1"/>
    <col min="516" max="516" width="7.140625" style="401" customWidth="1"/>
    <col min="517" max="517" width="14.8515625" style="401" customWidth="1"/>
    <col min="518" max="518" width="20.140625" style="401" customWidth="1"/>
    <col min="519" max="519" width="5.7109375" style="401" customWidth="1"/>
    <col min="520" max="520" width="22.00390625" style="401" customWidth="1"/>
    <col min="521" max="768" width="9.28125" style="401" customWidth="1"/>
    <col min="769" max="769" width="5.7109375" style="401" customWidth="1"/>
    <col min="770" max="770" width="45.8515625" style="401" customWidth="1"/>
    <col min="771" max="771" width="22.140625" style="401" customWidth="1"/>
    <col min="772" max="772" width="7.140625" style="401" customWidth="1"/>
    <col min="773" max="773" width="14.8515625" style="401" customWidth="1"/>
    <col min="774" max="774" width="20.140625" style="401" customWidth="1"/>
    <col min="775" max="775" width="5.7109375" style="401" customWidth="1"/>
    <col min="776" max="776" width="22.00390625" style="401" customWidth="1"/>
    <col min="777" max="1024" width="9.28125" style="401" customWidth="1"/>
    <col min="1025" max="1025" width="5.7109375" style="401" customWidth="1"/>
    <col min="1026" max="1026" width="45.8515625" style="401" customWidth="1"/>
    <col min="1027" max="1027" width="22.140625" style="401" customWidth="1"/>
    <col min="1028" max="1028" width="7.140625" style="401" customWidth="1"/>
    <col min="1029" max="1029" width="14.8515625" style="401" customWidth="1"/>
    <col min="1030" max="1030" width="20.140625" style="401" customWidth="1"/>
    <col min="1031" max="1031" width="5.7109375" style="401" customWidth="1"/>
    <col min="1032" max="1032" width="22.00390625" style="401" customWidth="1"/>
    <col min="1033" max="1280" width="9.28125" style="401" customWidth="1"/>
    <col min="1281" max="1281" width="5.7109375" style="401" customWidth="1"/>
    <col min="1282" max="1282" width="45.8515625" style="401" customWidth="1"/>
    <col min="1283" max="1283" width="22.140625" style="401" customWidth="1"/>
    <col min="1284" max="1284" width="7.140625" style="401" customWidth="1"/>
    <col min="1285" max="1285" width="14.8515625" style="401" customWidth="1"/>
    <col min="1286" max="1286" width="20.140625" style="401" customWidth="1"/>
    <col min="1287" max="1287" width="5.7109375" style="401" customWidth="1"/>
    <col min="1288" max="1288" width="22.00390625" style="401" customWidth="1"/>
    <col min="1289" max="1536" width="9.28125" style="401" customWidth="1"/>
    <col min="1537" max="1537" width="5.7109375" style="401" customWidth="1"/>
    <col min="1538" max="1538" width="45.8515625" style="401" customWidth="1"/>
    <col min="1539" max="1539" width="22.140625" style="401" customWidth="1"/>
    <col min="1540" max="1540" width="7.140625" style="401" customWidth="1"/>
    <col min="1541" max="1541" width="14.8515625" style="401" customWidth="1"/>
    <col min="1542" max="1542" width="20.140625" style="401" customWidth="1"/>
    <col min="1543" max="1543" width="5.7109375" style="401" customWidth="1"/>
    <col min="1544" max="1544" width="22.00390625" style="401" customWidth="1"/>
    <col min="1545" max="1792" width="9.28125" style="401" customWidth="1"/>
    <col min="1793" max="1793" width="5.7109375" style="401" customWidth="1"/>
    <col min="1794" max="1794" width="45.8515625" style="401" customWidth="1"/>
    <col min="1795" max="1795" width="22.140625" style="401" customWidth="1"/>
    <col min="1796" max="1796" width="7.140625" style="401" customWidth="1"/>
    <col min="1797" max="1797" width="14.8515625" style="401" customWidth="1"/>
    <col min="1798" max="1798" width="20.140625" style="401" customWidth="1"/>
    <col min="1799" max="1799" width="5.7109375" style="401" customWidth="1"/>
    <col min="1800" max="1800" width="22.00390625" style="401" customWidth="1"/>
    <col min="1801" max="2048" width="9.28125" style="401" customWidth="1"/>
    <col min="2049" max="2049" width="5.7109375" style="401" customWidth="1"/>
    <col min="2050" max="2050" width="45.8515625" style="401" customWidth="1"/>
    <col min="2051" max="2051" width="22.140625" style="401" customWidth="1"/>
    <col min="2052" max="2052" width="7.140625" style="401" customWidth="1"/>
    <col min="2053" max="2053" width="14.8515625" style="401" customWidth="1"/>
    <col min="2054" max="2054" width="20.140625" style="401" customWidth="1"/>
    <col min="2055" max="2055" width="5.7109375" style="401" customWidth="1"/>
    <col min="2056" max="2056" width="22.00390625" style="401" customWidth="1"/>
    <col min="2057" max="2304" width="9.28125" style="401" customWidth="1"/>
    <col min="2305" max="2305" width="5.7109375" style="401" customWidth="1"/>
    <col min="2306" max="2306" width="45.8515625" style="401" customWidth="1"/>
    <col min="2307" max="2307" width="22.140625" style="401" customWidth="1"/>
    <col min="2308" max="2308" width="7.140625" style="401" customWidth="1"/>
    <col min="2309" max="2309" width="14.8515625" style="401" customWidth="1"/>
    <col min="2310" max="2310" width="20.140625" style="401" customWidth="1"/>
    <col min="2311" max="2311" width="5.7109375" style="401" customWidth="1"/>
    <col min="2312" max="2312" width="22.00390625" style="401" customWidth="1"/>
    <col min="2313" max="2560" width="9.28125" style="401" customWidth="1"/>
    <col min="2561" max="2561" width="5.7109375" style="401" customWidth="1"/>
    <col min="2562" max="2562" width="45.8515625" style="401" customWidth="1"/>
    <col min="2563" max="2563" width="22.140625" style="401" customWidth="1"/>
    <col min="2564" max="2564" width="7.140625" style="401" customWidth="1"/>
    <col min="2565" max="2565" width="14.8515625" style="401" customWidth="1"/>
    <col min="2566" max="2566" width="20.140625" style="401" customWidth="1"/>
    <col min="2567" max="2567" width="5.7109375" style="401" customWidth="1"/>
    <col min="2568" max="2568" width="22.00390625" style="401" customWidth="1"/>
    <col min="2569" max="2816" width="9.28125" style="401" customWidth="1"/>
    <col min="2817" max="2817" width="5.7109375" style="401" customWidth="1"/>
    <col min="2818" max="2818" width="45.8515625" style="401" customWidth="1"/>
    <col min="2819" max="2819" width="22.140625" style="401" customWidth="1"/>
    <col min="2820" max="2820" width="7.140625" style="401" customWidth="1"/>
    <col min="2821" max="2821" width="14.8515625" style="401" customWidth="1"/>
    <col min="2822" max="2822" width="20.140625" style="401" customWidth="1"/>
    <col min="2823" max="2823" width="5.7109375" style="401" customWidth="1"/>
    <col min="2824" max="2824" width="22.00390625" style="401" customWidth="1"/>
    <col min="2825" max="3072" width="9.28125" style="401" customWidth="1"/>
    <col min="3073" max="3073" width="5.7109375" style="401" customWidth="1"/>
    <col min="3074" max="3074" width="45.8515625" style="401" customWidth="1"/>
    <col min="3075" max="3075" width="22.140625" style="401" customWidth="1"/>
    <col min="3076" max="3076" width="7.140625" style="401" customWidth="1"/>
    <col min="3077" max="3077" width="14.8515625" style="401" customWidth="1"/>
    <col min="3078" max="3078" width="20.140625" style="401" customWidth="1"/>
    <col min="3079" max="3079" width="5.7109375" style="401" customWidth="1"/>
    <col min="3080" max="3080" width="22.00390625" style="401" customWidth="1"/>
    <col min="3081" max="3328" width="9.28125" style="401" customWidth="1"/>
    <col min="3329" max="3329" width="5.7109375" style="401" customWidth="1"/>
    <col min="3330" max="3330" width="45.8515625" style="401" customWidth="1"/>
    <col min="3331" max="3331" width="22.140625" style="401" customWidth="1"/>
    <col min="3332" max="3332" width="7.140625" style="401" customWidth="1"/>
    <col min="3333" max="3333" width="14.8515625" style="401" customWidth="1"/>
    <col min="3334" max="3334" width="20.140625" style="401" customWidth="1"/>
    <col min="3335" max="3335" width="5.7109375" style="401" customWidth="1"/>
    <col min="3336" max="3336" width="22.00390625" style="401" customWidth="1"/>
    <col min="3337" max="3584" width="9.28125" style="401" customWidth="1"/>
    <col min="3585" max="3585" width="5.7109375" style="401" customWidth="1"/>
    <col min="3586" max="3586" width="45.8515625" style="401" customWidth="1"/>
    <col min="3587" max="3587" width="22.140625" style="401" customWidth="1"/>
    <col min="3588" max="3588" width="7.140625" style="401" customWidth="1"/>
    <col min="3589" max="3589" width="14.8515625" style="401" customWidth="1"/>
    <col min="3590" max="3590" width="20.140625" style="401" customWidth="1"/>
    <col min="3591" max="3591" width="5.7109375" style="401" customWidth="1"/>
    <col min="3592" max="3592" width="22.00390625" style="401" customWidth="1"/>
    <col min="3593" max="3840" width="9.28125" style="401" customWidth="1"/>
    <col min="3841" max="3841" width="5.7109375" style="401" customWidth="1"/>
    <col min="3842" max="3842" width="45.8515625" style="401" customWidth="1"/>
    <col min="3843" max="3843" width="22.140625" style="401" customWidth="1"/>
    <col min="3844" max="3844" width="7.140625" style="401" customWidth="1"/>
    <col min="3845" max="3845" width="14.8515625" style="401" customWidth="1"/>
    <col min="3846" max="3846" width="20.140625" style="401" customWidth="1"/>
    <col min="3847" max="3847" width="5.7109375" style="401" customWidth="1"/>
    <col min="3848" max="3848" width="22.00390625" style="401" customWidth="1"/>
    <col min="3849" max="4096" width="9.28125" style="401" customWidth="1"/>
    <col min="4097" max="4097" width="5.7109375" style="401" customWidth="1"/>
    <col min="4098" max="4098" width="45.8515625" style="401" customWidth="1"/>
    <col min="4099" max="4099" width="22.140625" style="401" customWidth="1"/>
    <col min="4100" max="4100" width="7.140625" style="401" customWidth="1"/>
    <col min="4101" max="4101" width="14.8515625" style="401" customWidth="1"/>
    <col min="4102" max="4102" width="20.140625" style="401" customWidth="1"/>
    <col min="4103" max="4103" width="5.7109375" style="401" customWidth="1"/>
    <col min="4104" max="4104" width="22.00390625" style="401" customWidth="1"/>
    <col min="4105" max="4352" width="9.28125" style="401" customWidth="1"/>
    <col min="4353" max="4353" width="5.7109375" style="401" customWidth="1"/>
    <col min="4354" max="4354" width="45.8515625" style="401" customWidth="1"/>
    <col min="4355" max="4355" width="22.140625" style="401" customWidth="1"/>
    <col min="4356" max="4356" width="7.140625" style="401" customWidth="1"/>
    <col min="4357" max="4357" width="14.8515625" style="401" customWidth="1"/>
    <col min="4358" max="4358" width="20.140625" style="401" customWidth="1"/>
    <col min="4359" max="4359" width="5.7109375" style="401" customWidth="1"/>
    <col min="4360" max="4360" width="22.00390625" style="401" customWidth="1"/>
    <col min="4361" max="4608" width="9.28125" style="401" customWidth="1"/>
    <col min="4609" max="4609" width="5.7109375" style="401" customWidth="1"/>
    <col min="4610" max="4610" width="45.8515625" style="401" customWidth="1"/>
    <col min="4611" max="4611" width="22.140625" style="401" customWidth="1"/>
    <col min="4612" max="4612" width="7.140625" style="401" customWidth="1"/>
    <col min="4613" max="4613" width="14.8515625" style="401" customWidth="1"/>
    <col min="4614" max="4614" width="20.140625" style="401" customWidth="1"/>
    <col min="4615" max="4615" width="5.7109375" style="401" customWidth="1"/>
    <col min="4616" max="4616" width="22.00390625" style="401" customWidth="1"/>
    <col min="4617" max="4864" width="9.28125" style="401" customWidth="1"/>
    <col min="4865" max="4865" width="5.7109375" style="401" customWidth="1"/>
    <col min="4866" max="4866" width="45.8515625" style="401" customWidth="1"/>
    <col min="4867" max="4867" width="22.140625" style="401" customWidth="1"/>
    <col min="4868" max="4868" width="7.140625" style="401" customWidth="1"/>
    <col min="4869" max="4869" width="14.8515625" style="401" customWidth="1"/>
    <col min="4870" max="4870" width="20.140625" style="401" customWidth="1"/>
    <col min="4871" max="4871" width="5.7109375" style="401" customWidth="1"/>
    <col min="4872" max="4872" width="22.00390625" style="401" customWidth="1"/>
    <col min="4873" max="5120" width="9.28125" style="401" customWidth="1"/>
    <col min="5121" max="5121" width="5.7109375" style="401" customWidth="1"/>
    <col min="5122" max="5122" width="45.8515625" style="401" customWidth="1"/>
    <col min="5123" max="5123" width="22.140625" style="401" customWidth="1"/>
    <col min="5124" max="5124" width="7.140625" style="401" customWidth="1"/>
    <col min="5125" max="5125" width="14.8515625" style="401" customWidth="1"/>
    <col min="5126" max="5126" width="20.140625" style="401" customWidth="1"/>
    <col min="5127" max="5127" width="5.7109375" style="401" customWidth="1"/>
    <col min="5128" max="5128" width="22.00390625" style="401" customWidth="1"/>
    <col min="5129" max="5376" width="9.28125" style="401" customWidth="1"/>
    <col min="5377" max="5377" width="5.7109375" style="401" customWidth="1"/>
    <col min="5378" max="5378" width="45.8515625" style="401" customWidth="1"/>
    <col min="5379" max="5379" width="22.140625" style="401" customWidth="1"/>
    <col min="5380" max="5380" width="7.140625" style="401" customWidth="1"/>
    <col min="5381" max="5381" width="14.8515625" style="401" customWidth="1"/>
    <col min="5382" max="5382" width="20.140625" style="401" customWidth="1"/>
    <col min="5383" max="5383" width="5.7109375" style="401" customWidth="1"/>
    <col min="5384" max="5384" width="22.00390625" style="401" customWidth="1"/>
    <col min="5385" max="5632" width="9.28125" style="401" customWidth="1"/>
    <col min="5633" max="5633" width="5.7109375" style="401" customWidth="1"/>
    <col min="5634" max="5634" width="45.8515625" style="401" customWidth="1"/>
    <col min="5635" max="5635" width="22.140625" style="401" customWidth="1"/>
    <col min="5636" max="5636" width="7.140625" style="401" customWidth="1"/>
    <col min="5637" max="5637" width="14.8515625" style="401" customWidth="1"/>
    <col min="5638" max="5638" width="20.140625" style="401" customWidth="1"/>
    <col min="5639" max="5639" width="5.7109375" style="401" customWidth="1"/>
    <col min="5640" max="5640" width="22.00390625" style="401" customWidth="1"/>
    <col min="5641" max="5888" width="9.28125" style="401" customWidth="1"/>
    <col min="5889" max="5889" width="5.7109375" style="401" customWidth="1"/>
    <col min="5890" max="5890" width="45.8515625" style="401" customWidth="1"/>
    <col min="5891" max="5891" width="22.140625" style="401" customWidth="1"/>
    <col min="5892" max="5892" width="7.140625" style="401" customWidth="1"/>
    <col min="5893" max="5893" width="14.8515625" style="401" customWidth="1"/>
    <col min="5894" max="5894" width="20.140625" style="401" customWidth="1"/>
    <col min="5895" max="5895" width="5.7109375" style="401" customWidth="1"/>
    <col min="5896" max="5896" width="22.00390625" style="401" customWidth="1"/>
    <col min="5897" max="6144" width="9.28125" style="401" customWidth="1"/>
    <col min="6145" max="6145" width="5.7109375" style="401" customWidth="1"/>
    <col min="6146" max="6146" width="45.8515625" style="401" customWidth="1"/>
    <col min="6147" max="6147" width="22.140625" style="401" customWidth="1"/>
    <col min="6148" max="6148" width="7.140625" style="401" customWidth="1"/>
    <col min="6149" max="6149" width="14.8515625" style="401" customWidth="1"/>
    <col min="6150" max="6150" width="20.140625" style="401" customWidth="1"/>
    <col min="6151" max="6151" width="5.7109375" style="401" customWidth="1"/>
    <col min="6152" max="6152" width="22.00390625" style="401" customWidth="1"/>
    <col min="6153" max="6400" width="9.28125" style="401" customWidth="1"/>
    <col min="6401" max="6401" width="5.7109375" style="401" customWidth="1"/>
    <col min="6402" max="6402" width="45.8515625" style="401" customWidth="1"/>
    <col min="6403" max="6403" width="22.140625" style="401" customWidth="1"/>
    <col min="6404" max="6404" width="7.140625" style="401" customWidth="1"/>
    <col min="6405" max="6405" width="14.8515625" style="401" customWidth="1"/>
    <col min="6406" max="6406" width="20.140625" style="401" customWidth="1"/>
    <col min="6407" max="6407" width="5.7109375" style="401" customWidth="1"/>
    <col min="6408" max="6408" width="22.00390625" style="401" customWidth="1"/>
    <col min="6409" max="6656" width="9.28125" style="401" customWidth="1"/>
    <col min="6657" max="6657" width="5.7109375" style="401" customWidth="1"/>
    <col min="6658" max="6658" width="45.8515625" style="401" customWidth="1"/>
    <col min="6659" max="6659" width="22.140625" style="401" customWidth="1"/>
    <col min="6660" max="6660" width="7.140625" style="401" customWidth="1"/>
    <col min="6661" max="6661" width="14.8515625" style="401" customWidth="1"/>
    <col min="6662" max="6662" width="20.140625" style="401" customWidth="1"/>
    <col min="6663" max="6663" width="5.7109375" style="401" customWidth="1"/>
    <col min="6664" max="6664" width="22.00390625" style="401" customWidth="1"/>
    <col min="6665" max="6912" width="9.28125" style="401" customWidth="1"/>
    <col min="6913" max="6913" width="5.7109375" style="401" customWidth="1"/>
    <col min="6914" max="6914" width="45.8515625" style="401" customWidth="1"/>
    <col min="6915" max="6915" width="22.140625" style="401" customWidth="1"/>
    <col min="6916" max="6916" width="7.140625" style="401" customWidth="1"/>
    <col min="6917" max="6917" width="14.8515625" style="401" customWidth="1"/>
    <col min="6918" max="6918" width="20.140625" style="401" customWidth="1"/>
    <col min="6919" max="6919" width="5.7109375" style="401" customWidth="1"/>
    <col min="6920" max="6920" width="22.00390625" style="401" customWidth="1"/>
    <col min="6921" max="7168" width="9.28125" style="401" customWidth="1"/>
    <col min="7169" max="7169" width="5.7109375" style="401" customWidth="1"/>
    <col min="7170" max="7170" width="45.8515625" style="401" customWidth="1"/>
    <col min="7171" max="7171" width="22.140625" style="401" customWidth="1"/>
    <col min="7172" max="7172" width="7.140625" style="401" customWidth="1"/>
    <col min="7173" max="7173" width="14.8515625" style="401" customWidth="1"/>
    <col min="7174" max="7174" width="20.140625" style="401" customWidth="1"/>
    <col min="7175" max="7175" width="5.7109375" style="401" customWidth="1"/>
    <col min="7176" max="7176" width="22.00390625" style="401" customWidth="1"/>
    <col min="7177" max="7424" width="9.28125" style="401" customWidth="1"/>
    <col min="7425" max="7425" width="5.7109375" style="401" customWidth="1"/>
    <col min="7426" max="7426" width="45.8515625" style="401" customWidth="1"/>
    <col min="7427" max="7427" width="22.140625" style="401" customWidth="1"/>
    <col min="7428" max="7428" width="7.140625" style="401" customWidth="1"/>
    <col min="7429" max="7429" width="14.8515625" style="401" customWidth="1"/>
    <col min="7430" max="7430" width="20.140625" style="401" customWidth="1"/>
    <col min="7431" max="7431" width="5.7109375" style="401" customWidth="1"/>
    <col min="7432" max="7432" width="22.00390625" style="401" customWidth="1"/>
    <col min="7433" max="7680" width="9.28125" style="401" customWidth="1"/>
    <col min="7681" max="7681" width="5.7109375" style="401" customWidth="1"/>
    <col min="7682" max="7682" width="45.8515625" style="401" customWidth="1"/>
    <col min="7683" max="7683" width="22.140625" style="401" customWidth="1"/>
    <col min="7684" max="7684" width="7.140625" style="401" customWidth="1"/>
    <col min="7685" max="7685" width="14.8515625" style="401" customWidth="1"/>
    <col min="7686" max="7686" width="20.140625" style="401" customWidth="1"/>
    <col min="7687" max="7687" width="5.7109375" style="401" customWidth="1"/>
    <col min="7688" max="7688" width="22.00390625" style="401" customWidth="1"/>
    <col min="7689" max="7936" width="9.28125" style="401" customWidth="1"/>
    <col min="7937" max="7937" width="5.7109375" style="401" customWidth="1"/>
    <col min="7938" max="7938" width="45.8515625" style="401" customWidth="1"/>
    <col min="7939" max="7939" width="22.140625" style="401" customWidth="1"/>
    <col min="7940" max="7940" width="7.140625" style="401" customWidth="1"/>
    <col min="7941" max="7941" width="14.8515625" style="401" customWidth="1"/>
    <col min="7942" max="7942" width="20.140625" style="401" customWidth="1"/>
    <col min="7943" max="7943" width="5.7109375" style="401" customWidth="1"/>
    <col min="7944" max="7944" width="22.00390625" style="401" customWidth="1"/>
    <col min="7945" max="8192" width="9.28125" style="401" customWidth="1"/>
    <col min="8193" max="8193" width="5.7109375" style="401" customWidth="1"/>
    <col min="8194" max="8194" width="45.8515625" style="401" customWidth="1"/>
    <col min="8195" max="8195" width="22.140625" style="401" customWidth="1"/>
    <col min="8196" max="8196" width="7.140625" style="401" customWidth="1"/>
    <col min="8197" max="8197" width="14.8515625" style="401" customWidth="1"/>
    <col min="8198" max="8198" width="20.140625" style="401" customWidth="1"/>
    <col min="8199" max="8199" width="5.7109375" style="401" customWidth="1"/>
    <col min="8200" max="8200" width="22.00390625" style="401" customWidth="1"/>
    <col min="8201" max="8448" width="9.28125" style="401" customWidth="1"/>
    <col min="8449" max="8449" width="5.7109375" style="401" customWidth="1"/>
    <col min="8450" max="8450" width="45.8515625" style="401" customWidth="1"/>
    <col min="8451" max="8451" width="22.140625" style="401" customWidth="1"/>
    <col min="8452" max="8452" width="7.140625" style="401" customWidth="1"/>
    <col min="8453" max="8453" width="14.8515625" style="401" customWidth="1"/>
    <col min="8454" max="8454" width="20.140625" style="401" customWidth="1"/>
    <col min="8455" max="8455" width="5.7109375" style="401" customWidth="1"/>
    <col min="8456" max="8456" width="22.00390625" style="401" customWidth="1"/>
    <col min="8457" max="8704" width="9.28125" style="401" customWidth="1"/>
    <col min="8705" max="8705" width="5.7109375" style="401" customWidth="1"/>
    <col min="8706" max="8706" width="45.8515625" style="401" customWidth="1"/>
    <col min="8707" max="8707" width="22.140625" style="401" customWidth="1"/>
    <col min="8708" max="8708" width="7.140625" style="401" customWidth="1"/>
    <col min="8709" max="8709" width="14.8515625" style="401" customWidth="1"/>
    <col min="8710" max="8710" width="20.140625" style="401" customWidth="1"/>
    <col min="8711" max="8711" width="5.7109375" style="401" customWidth="1"/>
    <col min="8712" max="8712" width="22.00390625" style="401" customWidth="1"/>
    <col min="8713" max="8960" width="9.28125" style="401" customWidth="1"/>
    <col min="8961" max="8961" width="5.7109375" style="401" customWidth="1"/>
    <col min="8962" max="8962" width="45.8515625" style="401" customWidth="1"/>
    <col min="8963" max="8963" width="22.140625" style="401" customWidth="1"/>
    <col min="8964" max="8964" width="7.140625" style="401" customWidth="1"/>
    <col min="8965" max="8965" width="14.8515625" style="401" customWidth="1"/>
    <col min="8966" max="8966" width="20.140625" style="401" customWidth="1"/>
    <col min="8967" max="8967" width="5.7109375" style="401" customWidth="1"/>
    <col min="8968" max="8968" width="22.00390625" style="401" customWidth="1"/>
    <col min="8969" max="9216" width="9.28125" style="401" customWidth="1"/>
    <col min="9217" max="9217" width="5.7109375" style="401" customWidth="1"/>
    <col min="9218" max="9218" width="45.8515625" style="401" customWidth="1"/>
    <col min="9219" max="9219" width="22.140625" style="401" customWidth="1"/>
    <col min="9220" max="9220" width="7.140625" style="401" customWidth="1"/>
    <col min="9221" max="9221" width="14.8515625" style="401" customWidth="1"/>
    <col min="9222" max="9222" width="20.140625" style="401" customWidth="1"/>
    <col min="9223" max="9223" width="5.7109375" style="401" customWidth="1"/>
    <col min="9224" max="9224" width="22.00390625" style="401" customWidth="1"/>
    <col min="9225" max="9472" width="9.28125" style="401" customWidth="1"/>
    <col min="9473" max="9473" width="5.7109375" style="401" customWidth="1"/>
    <col min="9474" max="9474" width="45.8515625" style="401" customWidth="1"/>
    <col min="9475" max="9475" width="22.140625" style="401" customWidth="1"/>
    <col min="9476" max="9476" width="7.140625" style="401" customWidth="1"/>
    <col min="9477" max="9477" width="14.8515625" style="401" customWidth="1"/>
    <col min="9478" max="9478" width="20.140625" style="401" customWidth="1"/>
    <col min="9479" max="9479" width="5.7109375" style="401" customWidth="1"/>
    <col min="9480" max="9480" width="22.00390625" style="401" customWidth="1"/>
    <col min="9481" max="9728" width="9.28125" style="401" customWidth="1"/>
    <col min="9729" max="9729" width="5.7109375" style="401" customWidth="1"/>
    <col min="9730" max="9730" width="45.8515625" style="401" customWidth="1"/>
    <col min="9731" max="9731" width="22.140625" style="401" customWidth="1"/>
    <col min="9732" max="9732" width="7.140625" style="401" customWidth="1"/>
    <col min="9733" max="9733" width="14.8515625" style="401" customWidth="1"/>
    <col min="9734" max="9734" width="20.140625" style="401" customWidth="1"/>
    <col min="9735" max="9735" width="5.7109375" style="401" customWidth="1"/>
    <col min="9736" max="9736" width="22.00390625" style="401" customWidth="1"/>
    <col min="9737" max="9984" width="9.28125" style="401" customWidth="1"/>
    <col min="9985" max="9985" width="5.7109375" style="401" customWidth="1"/>
    <col min="9986" max="9986" width="45.8515625" style="401" customWidth="1"/>
    <col min="9987" max="9987" width="22.140625" style="401" customWidth="1"/>
    <col min="9988" max="9988" width="7.140625" style="401" customWidth="1"/>
    <col min="9989" max="9989" width="14.8515625" style="401" customWidth="1"/>
    <col min="9990" max="9990" width="20.140625" style="401" customWidth="1"/>
    <col min="9991" max="9991" width="5.7109375" style="401" customWidth="1"/>
    <col min="9992" max="9992" width="22.00390625" style="401" customWidth="1"/>
    <col min="9993" max="10240" width="9.28125" style="401" customWidth="1"/>
    <col min="10241" max="10241" width="5.7109375" style="401" customWidth="1"/>
    <col min="10242" max="10242" width="45.8515625" style="401" customWidth="1"/>
    <col min="10243" max="10243" width="22.140625" style="401" customWidth="1"/>
    <col min="10244" max="10244" width="7.140625" style="401" customWidth="1"/>
    <col min="10245" max="10245" width="14.8515625" style="401" customWidth="1"/>
    <col min="10246" max="10246" width="20.140625" style="401" customWidth="1"/>
    <col min="10247" max="10247" width="5.7109375" style="401" customWidth="1"/>
    <col min="10248" max="10248" width="22.00390625" style="401" customWidth="1"/>
    <col min="10249" max="10496" width="9.28125" style="401" customWidth="1"/>
    <col min="10497" max="10497" width="5.7109375" style="401" customWidth="1"/>
    <col min="10498" max="10498" width="45.8515625" style="401" customWidth="1"/>
    <col min="10499" max="10499" width="22.140625" style="401" customWidth="1"/>
    <col min="10500" max="10500" width="7.140625" style="401" customWidth="1"/>
    <col min="10501" max="10501" width="14.8515625" style="401" customWidth="1"/>
    <col min="10502" max="10502" width="20.140625" style="401" customWidth="1"/>
    <col min="10503" max="10503" width="5.7109375" style="401" customWidth="1"/>
    <col min="10504" max="10504" width="22.00390625" style="401" customWidth="1"/>
    <col min="10505" max="10752" width="9.28125" style="401" customWidth="1"/>
    <col min="10753" max="10753" width="5.7109375" style="401" customWidth="1"/>
    <col min="10754" max="10754" width="45.8515625" style="401" customWidth="1"/>
    <col min="10755" max="10755" width="22.140625" style="401" customWidth="1"/>
    <col min="10756" max="10756" width="7.140625" style="401" customWidth="1"/>
    <col min="10757" max="10757" width="14.8515625" style="401" customWidth="1"/>
    <col min="10758" max="10758" width="20.140625" style="401" customWidth="1"/>
    <col min="10759" max="10759" width="5.7109375" style="401" customWidth="1"/>
    <col min="10760" max="10760" width="22.00390625" style="401" customWidth="1"/>
    <col min="10761" max="11008" width="9.28125" style="401" customWidth="1"/>
    <col min="11009" max="11009" width="5.7109375" style="401" customWidth="1"/>
    <col min="11010" max="11010" width="45.8515625" style="401" customWidth="1"/>
    <col min="11011" max="11011" width="22.140625" style="401" customWidth="1"/>
    <col min="11012" max="11012" width="7.140625" style="401" customWidth="1"/>
    <col min="11013" max="11013" width="14.8515625" style="401" customWidth="1"/>
    <col min="11014" max="11014" width="20.140625" style="401" customWidth="1"/>
    <col min="11015" max="11015" width="5.7109375" style="401" customWidth="1"/>
    <col min="11016" max="11016" width="22.00390625" style="401" customWidth="1"/>
    <col min="11017" max="11264" width="9.28125" style="401" customWidth="1"/>
    <col min="11265" max="11265" width="5.7109375" style="401" customWidth="1"/>
    <col min="11266" max="11266" width="45.8515625" style="401" customWidth="1"/>
    <col min="11267" max="11267" width="22.140625" style="401" customWidth="1"/>
    <col min="11268" max="11268" width="7.140625" style="401" customWidth="1"/>
    <col min="11269" max="11269" width="14.8515625" style="401" customWidth="1"/>
    <col min="11270" max="11270" width="20.140625" style="401" customWidth="1"/>
    <col min="11271" max="11271" width="5.7109375" style="401" customWidth="1"/>
    <col min="11272" max="11272" width="22.00390625" style="401" customWidth="1"/>
    <col min="11273" max="11520" width="9.28125" style="401" customWidth="1"/>
    <col min="11521" max="11521" width="5.7109375" style="401" customWidth="1"/>
    <col min="11522" max="11522" width="45.8515625" style="401" customWidth="1"/>
    <col min="11523" max="11523" width="22.140625" style="401" customWidth="1"/>
    <col min="11524" max="11524" width="7.140625" style="401" customWidth="1"/>
    <col min="11525" max="11525" width="14.8515625" style="401" customWidth="1"/>
    <col min="11526" max="11526" width="20.140625" style="401" customWidth="1"/>
    <col min="11527" max="11527" width="5.7109375" style="401" customWidth="1"/>
    <col min="11528" max="11528" width="22.00390625" style="401" customWidth="1"/>
    <col min="11529" max="11776" width="9.28125" style="401" customWidth="1"/>
    <col min="11777" max="11777" width="5.7109375" style="401" customWidth="1"/>
    <col min="11778" max="11778" width="45.8515625" style="401" customWidth="1"/>
    <col min="11779" max="11779" width="22.140625" style="401" customWidth="1"/>
    <col min="11780" max="11780" width="7.140625" style="401" customWidth="1"/>
    <col min="11781" max="11781" width="14.8515625" style="401" customWidth="1"/>
    <col min="11782" max="11782" width="20.140625" style="401" customWidth="1"/>
    <col min="11783" max="11783" width="5.7109375" style="401" customWidth="1"/>
    <col min="11784" max="11784" width="22.00390625" style="401" customWidth="1"/>
    <col min="11785" max="12032" width="9.28125" style="401" customWidth="1"/>
    <col min="12033" max="12033" width="5.7109375" style="401" customWidth="1"/>
    <col min="12034" max="12034" width="45.8515625" style="401" customWidth="1"/>
    <col min="12035" max="12035" width="22.140625" style="401" customWidth="1"/>
    <col min="12036" max="12036" width="7.140625" style="401" customWidth="1"/>
    <col min="12037" max="12037" width="14.8515625" style="401" customWidth="1"/>
    <col min="12038" max="12038" width="20.140625" style="401" customWidth="1"/>
    <col min="12039" max="12039" width="5.7109375" style="401" customWidth="1"/>
    <col min="12040" max="12040" width="22.00390625" style="401" customWidth="1"/>
    <col min="12041" max="12288" width="9.28125" style="401" customWidth="1"/>
    <col min="12289" max="12289" width="5.7109375" style="401" customWidth="1"/>
    <col min="12290" max="12290" width="45.8515625" style="401" customWidth="1"/>
    <col min="12291" max="12291" width="22.140625" style="401" customWidth="1"/>
    <col min="12292" max="12292" width="7.140625" style="401" customWidth="1"/>
    <col min="12293" max="12293" width="14.8515625" style="401" customWidth="1"/>
    <col min="12294" max="12294" width="20.140625" style="401" customWidth="1"/>
    <col min="12295" max="12295" width="5.7109375" style="401" customWidth="1"/>
    <col min="12296" max="12296" width="22.00390625" style="401" customWidth="1"/>
    <col min="12297" max="12544" width="9.28125" style="401" customWidth="1"/>
    <col min="12545" max="12545" width="5.7109375" style="401" customWidth="1"/>
    <col min="12546" max="12546" width="45.8515625" style="401" customWidth="1"/>
    <col min="12547" max="12547" width="22.140625" style="401" customWidth="1"/>
    <col min="12548" max="12548" width="7.140625" style="401" customWidth="1"/>
    <col min="12549" max="12549" width="14.8515625" style="401" customWidth="1"/>
    <col min="12550" max="12550" width="20.140625" style="401" customWidth="1"/>
    <col min="12551" max="12551" width="5.7109375" style="401" customWidth="1"/>
    <col min="12552" max="12552" width="22.00390625" style="401" customWidth="1"/>
    <col min="12553" max="12800" width="9.28125" style="401" customWidth="1"/>
    <col min="12801" max="12801" width="5.7109375" style="401" customWidth="1"/>
    <col min="12802" max="12802" width="45.8515625" style="401" customWidth="1"/>
    <col min="12803" max="12803" width="22.140625" style="401" customWidth="1"/>
    <col min="12804" max="12804" width="7.140625" style="401" customWidth="1"/>
    <col min="12805" max="12805" width="14.8515625" style="401" customWidth="1"/>
    <col min="12806" max="12806" width="20.140625" style="401" customWidth="1"/>
    <col min="12807" max="12807" width="5.7109375" style="401" customWidth="1"/>
    <col min="12808" max="12808" width="22.00390625" style="401" customWidth="1"/>
    <col min="12809" max="13056" width="9.28125" style="401" customWidth="1"/>
    <col min="13057" max="13057" width="5.7109375" style="401" customWidth="1"/>
    <col min="13058" max="13058" width="45.8515625" style="401" customWidth="1"/>
    <col min="13059" max="13059" width="22.140625" style="401" customWidth="1"/>
    <col min="13060" max="13060" width="7.140625" style="401" customWidth="1"/>
    <col min="13061" max="13061" width="14.8515625" style="401" customWidth="1"/>
    <col min="13062" max="13062" width="20.140625" style="401" customWidth="1"/>
    <col min="13063" max="13063" width="5.7109375" style="401" customWidth="1"/>
    <col min="13064" max="13064" width="22.00390625" style="401" customWidth="1"/>
    <col min="13065" max="13312" width="9.28125" style="401" customWidth="1"/>
    <col min="13313" max="13313" width="5.7109375" style="401" customWidth="1"/>
    <col min="13314" max="13314" width="45.8515625" style="401" customWidth="1"/>
    <col min="13315" max="13315" width="22.140625" style="401" customWidth="1"/>
    <col min="13316" max="13316" width="7.140625" style="401" customWidth="1"/>
    <col min="13317" max="13317" width="14.8515625" style="401" customWidth="1"/>
    <col min="13318" max="13318" width="20.140625" style="401" customWidth="1"/>
    <col min="13319" max="13319" width="5.7109375" style="401" customWidth="1"/>
    <col min="13320" max="13320" width="22.00390625" style="401" customWidth="1"/>
    <col min="13321" max="13568" width="9.28125" style="401" customWidth="1"/>
    <col min="13569" max="13569" width="5.7109375" style="401" customWidth="1"/>
    <col min="13570" max="13570" width="45.8515625" style="401" customWidth="1"/>
    <col min="13571" max="13571" width="22.140625" style="401" customWidth="1"/>
    <col min="13572" max="13572" width="7.140625" style="401" customWidth="1"/>
    <col min="13573" max="13573" width="14.8515625" style="401" customWidth="1"/>
    <col min="13574" max="13574" width="20.140625" style="401" customWidth="1"/>
    <col min="13575" max="13575" width="5.7109375" style="401" customWidth="1"/>
    <col min="13576" max="13576" width="22.00390625" style="401" customWidth="1"/>
    <col min="13577" max="13824" width="9.28125" style="401" customWidth="1"/>
    <col min="13825" max="13825" width="5.7109375" style="401" customWidth="1"/>
    <col min="13826" max="13826" width="45.8515625" style="401" customWidth="1"/>
    <col min="13827" max="13827" width="22.140625" style="401" customWidth="1"/>
    <col min="13828" max="13828" width="7.140625" style="401" customWidth="1"/>
    <col min="13829" max="13829" width="14.8515625" style="401" customWidth="1"/>
    <col min="13830" max="13830" width="20.140625" style="401" customWidth="1"/>
    <col min="13831" max="13831" width="5.7109375" style="401" customWidth="1"/>
    <col min="13832" max="13832" width="22.00390625" style="401" customWidth="1"/>
    <col min="13833" max="14080" width="9.28125" style="401" customWidth="1"/>
    <col min="14081" max="14081" width="5.7109375" style="401" customWidth="1"/>
    <col min="14082" max="14082" width="45.8515625" style="401" customWidth="1"/>
    <col min="14083" max="14083" width="22.140625" style="401" customWidth="1"/>
    <col min="14084" max="14084" width="7.140625" style="401" customWidth="1"/>
    <col min="14085" max="14085" width="14.8515625" style="401" customWidth="1"/>
    <col min="14086" max="14086" width="20.140625" style="401" customWidth="1"/>
    <col min="14087" max="14087" width="5.7109375" style="401" customWidth="1"/>
    <col min="14088" max="14088" width="22.00390625" style="401" customWidth="1"/>
    <col min="14089" max="14336" width="9.28125" style="401" customWidth="1"/>
    <col min="14337" max="14337" width="5.7109375" style="401" customWidth="1"/>
    <col min="14338" max="14338" width="45.8515625" style="401" customWidth="1"/>
    <col min="14339" max="14339" width="22.140625" style="401" customWidth="1"/>
    <col min="14340" max="14340" width="7.140625" style="401" customWidth="1"/>
    <col min="14341" max="14341" width="14.8515625" style="401" customWidth="1"/>
    <col min="14342" max="14342" width="20.140625" style="401" customWidth="1"/>
    <col min="14343" max="14343" width="5.7109375" style="401" customWidth="1"/>
    <col min="14344" max="14344" width="22.00390625" style="401" customWidth="1"/>
    <col min="14345" max="14592" width="9.28125" style="401" customWidth="1"/>
    <col min="14593" max="14593" width="5.7109375" style="401" customWidth="1"/>
    <col min="14594" max="14594" width="45.8515625" style="401" customWidth="1"/>
    <col min="14595" max="14595" width="22.140625" style="401" customWidth="1"/>
    <col min="14596" max="14596" width="7.140625" style="401" customWidth="1"/>
    <col min="14597" max="14597" width="14.8515625" style="401" customWidth="1"/>
    <col min="14598" max="14598" width="20.140625" style="401" customWidth="1"/>
    <col min="14599" max="14599" width="5.7109375" style="401" customWidth="1"/>
    <col min="14600" max="14600" width="22.00390625" style="401" customWidth="1"/>
    <col min="14601" max="14848" width="9.28125" style="401" customWidth="1"/>
    <col min="14849" max="14849" width="5.7109375" style="401" customWidth="1"/>
    <col min="14850" max="14850" width="45.8515625" style="401" customWidth="1"/>
    <col min="14851" max="14851" width="22.140625" style="401" customWidth="1"/>
    <col min="14852" max="14852" width="7.140625" style="401" customWidth="1"/>
    <col min="14853" max="14853" width="14.8515625" style="401" customWidth="1"/>
    <col min="14854" max="14854" width="20.140625" style="401" customWidth="1"/>
    <col min="14855" max="14855" width="5.7109375" style="401" customWidth="1"/>
    <col min="14856" max="14856" width="22.00390625" style="401" customWidth="1"/>
    <col min="14857" max="15104" width="9.28125" style="401" customWidth="1"/>
    <col min="15105" max="15105" width="5.7109375" style="401" customWidth="1"/>
    <col min="15106" max="15106" width="45.8515625" style="401" customWidth="1"/>
    <col min="15107" max="15107" width="22.140625" style="401" customWidth="1"/>
    <col min="15108" max="15108" width="7.140625" style="401" customWidth="1"/>
    <col min="15109" max="15109" width="14.8515625" style="401" customWidth="1"/>
    <col min="15110" max="15110" width="20.140625" style="401" customWidth="1"/>
    <col min="15111" max="15111" width="5.7109375" style="401" customWidth="1"/>
    <col min="15112" max="15112" width="22.00390625" style="401" customWidth="1"/>
    <col min="15113" max="15360" width="9.28125" style="401" customWidth="1"/>
    <col min="15361" max="15361" width="5.7109375" style="401" customWidth="1"/>
    <col min="15362" max="15362" width="45.8515625" style="401" customWidth="1"/>
    <col min="15363" max="15363" width="22.140625" style="401" customWidth="1"/>
    <col min="15364" max="15364" width="7.140625" style="401" customWidth="1"/>
    <col min="15365" max="15365" width="14.8515625" style="401" customWidth="1"/>
    <col min="15366" max="15366" width="20.140625" style="401" customWidth="1"/>
    <col min="15367" max="15367" width="5.7109375" style="401" customWidth="1"/>
    <col min="15368" max="15368" width="22.00390625" style="401" customWidth="1"/>
    <col min="15369" max="15616" width="9.28125" style="401" customWidth="1"/>
    <col min="15617" max="15617" width="5.7109375" style="401" customWidth="1"/>
    <col min="15618" max="15618" width="45.8515625" style="401" customWidth="1"/>
    <col min="15619" max="15619" width="22.140625" style="401" customWidth="1"/>
    <col min="15620" max="15620" width="7.140625" style="401" customWidth="1"/>
    <col min="15621" max="15621" width="14.8515625" style="401" customWidth="1"/>
    <col min="15622" max="15622" width="20.140625" style="401" customWidth="1"/>
    <col min="15623" max="15623" width="5.7109375" style="401" customWidth="1"/>
    <col min="15624" max="15624" width="22.00390625" style="401" customWidth="1"/>
    <col min="15625" max="15872" width="9.28125" style="401" customWidth="1"/>
    <col min="15873" max="15873" width="5.7109375" style="401" customWidth="1"/>
    <col min="15874" max="15874" width="45.8515625" style="401" customWidth="1"/>
    <col min="15875" max="15875" width="22.140625" style="401" customWidth="1"/>
    <col min="15876" max="15876" width="7.140625" style="401" customWidth="1"/>
    <col min="15877" max="15877" width="14.8515625" style="401" customWidth="1"/>
    <col min="15878" max="15878" width="20.140625" style="401" customWidth="1"/>
    <col min="15879" max="15879" width="5.7109375" style="401" customWidth="1"/>
    <col min="15880" max="15880" width="22.00390625" style="401" customWidth="1"/>
    <col min="15881" max="16128" width="9.28125" style="401" customWidth="1"/>
    <col min="16129" max="16129" width="5.7109375" style="401" customWidth="1"/>
    <col min="16130" max="16130" width="45.8515625" style="401" customWidth="1"/>
    <col min="16131" max="16131" width="22.140625" style="401" customWidth="1"/>
    <col min="16132" max="16132" width="7.140625" style="401" customWidth="1"/>
    <col min="16133" max="16133" width="14.8515625" style="401" customWidth="1"/>
    <col min="16134" max="16134" width="20.140625" style="401" customWidth="1"/>
    <col min="16135" max="16135" width="5.7109375" style="401" customWidth="1"/>
    <col min="16136" max="16136" width="22.00390625" style="401" customWidth="1"/>
    <col min="16137" max="16384" width="9.28125" style="401" customWidth="1"/>
  </cols>
  <sheetData>
    <row r="1" spans="1:8" ht="32.25" customHeight="1" thickBot="1">
      <c r="A1" s="398" t="s">
        <v>1273</v>
      </c>
      <c r="B1" s="536" t="s">
        <v>1274</v>
      </c>
      <c r="C1" s="536"/>
      <c r="D1" s="399" t="s">
        <v>23</v>
      </c>
      <c r="E1" s="400" t="s">
        <v>1275</v>
      </c>
      <c r="F1" s="537" t="s">
        <v>1276</v>
      </c>
      <c r="G1" s="537"/>
      <c r="H1" s="537"/>
    </row>
    <row r="2" ht="12">
      <c r="B2" s="403" t="s">
        <v>1100</v>
      </c>
    </row>
    <row r="3" spans="1:8" s="416" customFormat="1" ht="22.5">
      <c r="A3" s="409" t="s">
        <v>1277</v>
      </c>
      <c r="B3" s="410" t="s">
        <v>1278</v>
      </c>
      <c r="C3" s="411" t="s">
        <v>1279</v>
      </c>
      <c r="D3" s="412" t="s">
        <v>1280</v>
      </c>
      <c r="E3" s="413" t="s">
        <v>1281</v>
      </c>
      <c r="F3" s="414" t="s">
        <v>1282</v>
      </c>
      <c r="G3" s="415" t="s">
        <v>1283</v>
      </c>
      <c r="H3" s="414" t="s">
        <v>1284</v>
      </c>
    </row>
    <row r="4" spans="1:8" s="424" customFormat="1" ht="12">
      <c r="A4" s="417"/>
      <c r="B4" s="418"/>
      <c r="C4" s="419"/>
      <c r="D4" s="420"/>
      <c r="E4" s="421"/>
      <c r="F4" s="422"/>
      <c r="G4" s="423"/>
      <c r="H4" s="422"/>
    </row>
    <row r="5" spans="1:8" s="424" customFormat="1" ht="24" customHeight="1">
      <c r="A5" s="417"/>
      <c r="B5" s="538" t="s">
        <v>1285</v>
      </c>
      <c r="C5" s="538"/>
      <c r="D5" s="538"/>
      <c r="E5" s="538"/>
      <c r="F5" s="538"/>
      <c r="G5" s="538"/>
      <c r="H5" s="538"/>
    </row>
    <row r="6" spans="1:8" s="430" customFormat="1" ht="12.75" customHeight="1">
      <c r="A6" s="425" t="s">
        <v>980</v>
      </c>
      <c r="B6" s="426" t="s">
        <v>1286</v>
      </c>
      <c r="C6" s="426"/>
      <c r="D6" s="427"/>
      <c r="E6" s="426"/>
      <c r="F6" s="428"/>
      <c r="G6" s="429"/>
      <c r="H6" s="428"/>
    </row>
    <row r="7" spans="1:8" ht="12.75" customHeight="1">
      <c r="A7" s="402" t="s">
        <v>77</v>
      </c>
      <c r="B7" s="431" t="s">
        <v>1287</v>
      </c>
      <c r="C7" s="402" t="s">
        <v>1288</v>
      </c>
      <c r="D7" s="405">
        <v>3</v>
      </c>
      <c r="E7" s="407"/>
      <c r="F7" s="432">
        <f>D7*E7</f>
        <v>0</v>
      </c>
      <c r="G7" s="408">
        <v>21</v>
      </c>
      <c r="H7" s="432">
        <f>F7*1.21</f>
        <v>0</v>
      </c>
    </row>
    <row r="8" spans="1:8" ht="12.75" customHeight="1">
      <c r="A8" s="402" t="s">
        <v>81</v>
      </c>
      <c r="B8" s="431" t="s">
        <v>1289</v>
      </c>
      <c r="C8" s="402" t="s">
        <v>1288</v>
      </c>
      <c r="D8" s="405">
        <v>3</v>
      </c>
      <c r="E8" s="407"/>
      <c r="F8" s="432">
        <f aca="true" t="shared" si="0" ref="F8:F21">D8*E8</f>
        <v>0</v>
      </c>
      <c r="G8" s="408">
        <v>21</v>
      </c>
      <c r="H8" s="432">
        <f aca="true" t="shared" si="1" ref="H8:H20">F8*1.21</f>
        <v>0</v>
      </c>
    </row>
    <row r="9" spans="2:8" ht="12.75" customHeight="1">
      <c r="B9" s="431"/>
      <c r="C9" s="402"/>
      <c r="E9" s="407"/>
      <c r="F9" s="432"/>
      <c r="H9" s="432"/>
    </row>
    <row r="10" spans="1:8" s="430" customFormat="1" ht="12.75" customHeight="1">
      <c r="A10" s="425" t="s">
        <v>1290</v>
      </c>
      <c r="B10" s="426" t="s">
        <v>1291</v>
      </c>
      <c r="C10" s="426"/>
      <c r="D10" s="427"/>
      <c r="E10" s="426"/>
      <c r="F10" s="432"/>
      <c r="G10" s="429"/>
      <c r="H10" s="432"/>
    </row>
    <row r="11" spans="1:8" ht="13.5" customHeight="1">
      <c r="A11" s="402" t="s">
        <v>156</v>
      </c>
      <c r="B11" s="431" t="s">
        <v>1292</v>
      </c>
      <c r="C11" s="402" t="s">
        <v>1293</v>
      </c>
      <c r="D11" s="405">
        <v>20</v>
      </c>
      <c r="E11" s="407"/>
      <c r="F11" s="432">
        <f t="shared" si="0"/>
        <v>0</v>
      </c>
      <c r="G11" s="408">
        <v>21</v>
      </c>
      <c r="H11" s="432">
        <f t="shared" si="1"/>
        <v>0</v>
      </c>
    </row>
    <row r="12" spans="2:8" ht="10.5" customHeight="1">
      <c r="B12" s="431"/>
      <c r="C12" s="402"/>
      <c r="E12" s="407"/>
      <c r="F12" s="432"/>
      <c r="H12" s="432"/>
    </row>
    <row r="13" spans="1:8" s="430" customFormat="1" ht="12.75" customHeight="1">
      <c r="A13" s="425" t="s">
        <v>1294</v>
      </c>
      <c r="B13" s="426" t="s">
        <v>1295</v>
      </c>
      <c r="C13" s="426"/>
      <c r="D13" s="427"/>
      <c r="E13" s="426"/>
      <c r="F13" s="432"/>
      <c r="G13" s="429"/>
      <c r="H13" s="432"/>
    </row>
    <row r="14" spans="1:8" ht="13.5" customHeight="1">
      <c r="A14" s="402" t="s">
        <v>163</v>
      </c>
      <c r="B14" s="431" t="s">
        <v>1296</v>
      </c>
      <c r="C14" s="402" t="s">
        <v>1293</v>
      </c>
      <c r="D14" s="405">
        <v>1</v>
      </c>
      <c r="E14" s="407"/>
      <c r="F14" s="432">
        <f t="shared" si="0"/>
        <v>0</v>
      </c>
      <c r="G14" s="408">
        <v>21</v>
      </c>
      <c r="H14" s="432">
        <f t="shared" si="1"/>
        <v>0</v>
      </c>
    </row>
    <row r="15" spans="1:8" ht="13.5" customHeight="1">
      <c r="A15" s="402" t="s">
        <v>179</v>
      </c>
      <c r="B15" s="431" t="s">
        <v>1297</v>
      </c>
      <c r="C15" s="402" t="s">
        <v>1293</v>
      </c>
      <c r="D15" s="405">
        <v>1</v>
      </c>
      <c r="E15" s="407"/>
      <c r="F15" s="432">
        <f>D15*E15</f>
        <v>0</v>
      </c>
      <c r="G15" s="408">
        <v>21</v>
      </c>
      <c r="H15" s="432">
        <f>F15*1.21</f>
        <v>0</v>
      </c>
    </row>
    <row r="16" spans="1:8" ht="13.5" customHeight="1">
      <c r="A16" s="402" t="s">
        <v>184</v>
      </c>
      <c r="B16" s="431" t="s">
        <v>1298</v>
      </c>
      <c r="C16" s="402" t="s">
        <v>1293</v>
      </c>
      <c r="D16" s="405">
        <v>1</v>
      </c>
      <c r="E16" s="407"/>
      <c r="F16" s="432">
        <f t="shared" si="0"/>
        <v>0</v>
      </c>
      <c r="G16" s="408">
        <v>21</v>
      </c>
      <c r="H16" s="432">
        <f t="shared" si="1"/>
        <v>0</v>
      </c>
    </row>
    <row r="17" spans="2:8" ht="10.5" customHeight="1">
      <c r="B17" s="431"/>
      <c r="C17" s="402"/>
      <c r="E17" s="407"/>
      <c r="F17" s="432"/>
      <c r="H17" s="432"/>
    </row>
    <row r="18" spans="1:8" s="430" customFormat="1" ht="12.75" customHeight="1">
      <c r="A18" s="425" t="s">
        <v>72</v>
      </c>
      <c r="B18" s="426" t="s">
        <v>1299</v>
      </c>
      <c r="C18" s="426"/>
      <c r="D18" s="427"/>
      <c r="E18" s="426"/>
      <c r="F18" s="432"/>
      <c r="G18" s="429"/>
      <c r="H18" s="432"/>
    </row>
    <row r="19" spans="1:8" ht="13.5" customHeight="1">
      <c r="A19" s="402" t="s">
        <v>189</v>
      </c>
      <c r="B19" s="431" t="s">
        <v>1300</v>
      </c>
      <c r="C19" s="402" t="s">
        <v>1293</v>
      </c>
      <c r="D19" s="405">
        <v>1</v>
      </c>
      <c r="E19" s="407"/>
      <c r="F19" s="432">
        <f t="shared" si="0"/>
        <v>0</v>
      </c>
      <c r="G19" s="408">
        <v>21</v>
      </c>
      <c r="H19" s="432">
        <f t="shared" si="1"/>
        <v>0</v>
      </c>
    </row>
    <row r="20" spans="1:8" ht="13.5" customHeight="1">
      <c r="A20" s="402" t="s">
        <v>194</v>
      </c>
      <c r="B20" s="431" t="s">
        <v>1301</v>
      </c>
      <c r="C20" s="402" t="s">
        <v>1293</v>
      </c>
      <c r="D20" s="405">
        <v>1</v>
      </c>
      <c r="E20" s="407"/>
      <c r="F20" s="432">
        <f t="shared" si="0"/>
        <v>0</v>
      </c>
      <c r="G20" s="408">
        <v>21</v>
      </c>
      <c r="H20" s="432">
        <f t="shared" si="1"/>
        <v>0</v>
      </c>
    </row>
    <row r="21" spans="1:8" ht="13.5" customHeight="1">
      <c r="A21" s="402" t="s">
        <v>205</v>
      </c>
      <c r="B21" s="433" t="s">
        <v>1302</v>
      </c>
      <c r="C21" s="402" t="s">
        <v>1293</v>
      </c>
      <c r="D21" s="405">
        <v>1</v>
      </c>
      <c r="E21" s="407"/>
      <c r="F21" s="432">
        <f t="shared" si="0"/>
        <v>0</v>
      </c>
      <c r="G21" s="408">
        <v>21</v>
      </c>
      <c r="H21" s="432">
        <f>F21*1.21</f>
        <v>0</v>
      </c>
    </row>
    <row r="22" spans="2:8" ht="13.5" customHeight="1">
      <c r="B22" s="431"/>
      <c r="C22" s="402"/>
      <c r="E22" s="407"/>
      <c r="F22" s="432"/>
      <c r="H22" s="432"/>
    </row>
    <row r="23" spans="1:8" ht="12.75" customHeight="1">
      <c r="A23" s="434"/>
      <c r="B23" s="435" t="s">
        <v>1303</v>
      </c>
      <c r="C23" s="436"/>
      <c r="D23" s="437"/>
      <c r="E23" s="438"/>
      <c r="F23" s="439">
        <f>SUM(F7:F22)</f>
        <v>0</v>
      </c>
      <c r="G23" s="440"/>
      <c r="H23" s="439">
        <f>SUM(H7:H21)</f>
        <v>0</v>
      </c>
    </row>
    <row r="24" ht="9.75" customHeight="1"/>
    <row r="25" spans="1:8" ht="17.25" customHeight="1">
      <c r="A25" s="434"/>
      <c r="B25" s="441" t="s">
        <v>1304</v>
      </c>
      <c r="C25" s="436"/>
      <c r="D25" s="437"/>
      <c r="E25" s="438"/>
      <c r="F25" s="442">
        <f>F23</f>
        <v>0</v>
      </c>
      <c r="G25" s="443"/>
      <c r="H25" s="442">
        <f>H23</f>
        <v>0</v>
      </c>
    </row>
    <row r="26" spans="2:8" ht="9" customHeight="1">
      <c r="B26" s="444"/>
      <c r="F26" s="445"/>
      <c r="G26" s="446"/>
      <c r="H26" s="445"/>
    </row>
    <row r="27" ht="12">
      <c r="B27" s="403" t="s">
        <v>1305</v>
      </c>
    </row>
    <row r="28" spans="3:7" ht="13.5" customHeight="1">
      <c r="C28" s="447"/>
      <c r="D28" s="447"/>
      <c r="E28" s="447"/>
      <c r="F28" s="447"/>
      <c r="G28" s="447"/>
    </row>
    <row r="29" spans="3:7" ht="8.25" customHeight="1">
      <c r="C29" s="447"/>
      <c r="D29" s="447"/>
      <c r="E29" s="447"/>
      <c r="F29" s="447"/>
      <c r="G29" s="447"/>
    </row>
    <row r="30" spans="2:9" ht="12.75" customHeight="1">
      <c r="B30" s="426"/>
      <c r="C30" s="447"/>
      <c r="D30" s="447"/>
      <c r="E30" s="447"/>
      <c r="F30" s="447"/>
      <c r="G30" s="447"/>
      <c r="H30" s="408"/>
      <c r="I30" s="432" t="s">
        <v>1190</v>
      </c>
    </row>
    <row r="31" spans="1:8" s="451" customFormat="1" ht="12">
      <c r="A31" s="448"/>
      <c r="B31" s="449"/>
      <c r="C31" s="447"/>
      <c r="D31" s="447"/>
      <c r="E31" s="447"/>
      <c r="F31" s="447"/>
      <c r="G31" s="447"/>
      <c r="H31" s="450"/>
    </row>
    <row r="32" spans="2:7" ht="12">
      <c r="B32" s="452"/>
      <c r="C32" s="447"/>
      <c r="D32" s="447"/>
      <c r="E32" s="447"/>
      <c r="F32" s="447"/>
      <c r="G32" s="447"/>
    </row>
    <row r="33" spans="3:7" ht="12">
      <c r="C33" s="447"/>
      <c r="D33" s="447"/>
      <c r="E33" s="447"/>
      <c r="F33" s="447"/>
      <c r="G33" s="447"/>
    </row>
    <row r="34" spans="2:3" ht="13.5" customHeight="1">
      <c r="B34" s="453"/>
      <c r="C34" s="453"/>
    </row>
  </sheetData>
  <sheetProtection selectLockedCells="1" selectUnlockedCells="1"/>
  <mergeCells count="3">
    <mergeCell ref="B1:C1"/>
    <mergeCell ref="F1:H1"/>
    <mergeCell ref="B5:H5"/>
  </mergeCells>
  <printOptions gridLines="1" horizontalCentered="1"/>
  <pageMargins left="0.39375" right="0.39375" top="0.9840277777777777" bottom="0.9840277777777777" header="0.5118055555555555" footer="0.5118055555555555"/>
  <pageSetup fitToHeight="3" fitToWidth="1" horizontalDpi="300" verticalDpi="300" orientation="landscape" paperSize="9"/>
  <headerFooter alignWithMargins="0">
    <oddHeader>&amp;L&amp;"Arial CE,Tučné"&amp;11&amp;UCENOVÁ NABÍDKA&amp;C&amp;"Arial CE,Tučné"&amp;11&amp;A</oddHeader>
    <oddFooter>&amp;L &amp;CStrana &amp;P z &amp;N&amp;R&amp;F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70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101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879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532" t="s">
        <v>19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1.6 - Měření a regulace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880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524" t="str">
        <f>E7</f>
        <v>Stavební úpravy Univerzity Hradec Králové  -  budovy C, na úrovni 1.NP</v>
      </c>
      <c r="F75" s="525"/>
      <c r="G75" s="525"/>
      <c r="H75" s="525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524" t="s">
        <v>111</v>
      </c>
      <c r="F77" s="523"/>
      <c r="G77" s="523"/>
      <c r="H77" s="523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502" t="str">
        <f>E11</f>
        <v>1.6 - Měření a regulace</v>
      </c>
      <c r="F79" s="523"/>
      <c r="G79" s="523"/>
      <c r="H79" s="523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881</v>
      </c>
      <c r="F89" s="184" t="s">
        <v>100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882</v>
      </c>
      <c r="F90" s="188" t="s">
        <v>883</v>
      </c>
      <c r="G90" s="189" t="s">
        <v>736</v>
      </c>
      <c r="H90" s="190">
        <v>1</v>
      </c>
      <c r="I90" s="191">
        <f>'1.6 - položky'!E14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884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8StM0CzRpnvqqvS6uVnMJy5XNXR/u4oTPasBTfgzIcWWJm2xFAty7Du+LETS8ZRwzagVWwcXsAG1jqjgh3nz5g==" saltValue="2xTg0uMcIgsLz3c9G8kB/HRT8drXkim/lod/7FE/S7WVGTMxXpg5q4y9m0Erlf48OmRuM6MPznilqTakd0aGNA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/>
  </sheetViews>
  <sheetFormatPr defaultColWidth="9.140625" defaultRowHeight="12"/>
  <cols>
    <col min="1" max="1" width="64.28125" style="456" customWidth="1"/>
    <col min="2" max="3" width="14.140625" style="455" customWidth="1"/>
    <col min="4" max="4" width="14.140625" style="456" customWidth="1"/>
    <col min="5" max="5" width="16.8515625" style="456" customWidth="1"/>
    <col min="6" max="6" width="12.00390625" style="456" customWidth="1"/>
    <col min="7" max="16384" width="9.28125" style="456" customWidth="1"/>
  </cols>
  <sheetData>
    <row r="1" ht="20.25">
      <c r="A1" s="454" t="s">
        <v>1306</v>
      </c>
    </row>
    <row r="2" ht="12">
      <c r="A2" s="456" t="s">
        <v>1100</v>
      </c>
    </row>
    <row r="4" spans="1:5" ht="12">
      <c r="A4" s="457" t="s">
        <v>1307</v>
      </c>
      <c r="B4" s="458" t="s">
        <v>1308</v>
      </c>
      <c r="C4" s="458" t="s">
        <v>1171</v>
      </c>
      <c r="D4" s="458" t="s">
        <v>1309</v>
      </c>
      <c r="E4" s="458" t="s">
        <v>1310</v>
      </c>
    </row>
    <row r="5" spans="1:5" ht="12">
      <c r="A5" s="459" t="s">
        <v>1311</v>
      </c>
      <c r="B5" s="455">
        <v>2</v>
      </c>
      <c r="C5" s="455" t="s">
        <v>1103</v>
      </c>
      <c r="E5" s="460">
        <f aca="true" t="shared" si="0" ref="E5:E13">B5*D5</f>
        <v>0</v>
      </c>
    </row>
    <row r="6" spans="1:5" ht="12">
      <c r="A6" s="459" t="s">
        <v>1312</v>
      </c>
      <c r="B6" s="455">
        <v>2</v>
      </c>
      <c r="C6" s="455" t="s">
        <v>1103</v>
      </c>
      <c r="E6" s="460">
        <f t="shared" si="0"/>
        <v>0</v>
      </c>
    </row>
    <row r="7" spans="1:5" ht="12">
      <c r="A7" s="459" t="s">
        <v>1313</v>
      </c>
      <c r="B7" s="455">
        <v>1</v>
      </c>
      <c r="C7" s="455" t="s">
        <v>1109</v>
      </c>
      <c r="E7" s="460">
        <f t="shared" si="0"/>
        <v>0</v>
      </c>
    </row>
    <row r="8" spans="1:5" ht="12">
      <c r="A8" s="459" t="s">
        <v>1314</v>
      </c>
      <c r="B8" s="455">
        <v>8</v>
      </c>
      <c r="C8" s="455" t="s">
        <v>1315</v>
      </c>
      <c r="E8" s="460">
        <f t="shared" si="0"/>
        <v>0</v>
      </c>
    </row>
    <row r="9" spans="1:5" ht="12">
      <c r="A9" s="459" t="s">
        <v>1316</v>
      </c>
      <c r="B9" s="455">
        <v>1</v>
      </c>
      <c r="C9" s="455" t="s">
        <v>1317</v>
      </c>
      <c r="E9" s="460">
        <f t="shared" si="0"/>
        <v>0</v>
      </c>
    </row>
    <row r="10" spans="1:5" ht="25.5">
      <c r="A10" s="461" t="s">
        <v>1318</v>
      </c>
      <c r="B10" s="462">
        <v>16</v>
      </c>
      <c r="C10" s="462" t="s">
        <v>1315</v>
      </c>
      <c r="E10" s="460">
        <f t="shared" si="0"/>
        <v>0</v>
      </c>
    </row>
    <row r="11" spans="1:5" ht="12">
      <c r="A11" s="459" t="s">
        <v>1319</v>
      </c>
      <c r="B11" s="455">
        <v>4</v>
      </c>
      <c r="C11" s="455" t="s">
        <v>1315</v>
      </c>
      <c r="E11" s="460">
        <f t="shared" si="0"/>
        <v>0</v>
      </c>
    </row>
    <row r="12" spans="1:5" ht="12">
      <c r="A12" s="459" t="s">
        <v>1320</v>
      </c>
      <c r="B12" s="455">
        <v>1</v>
      </c>
      <c r="C12" s="455" t="s">
        <v>1317</v>
      </c>
      <c r="E12" s="460">
        <f t="shared" si="0"/>
        <v>0</v>
      </c>
    </row>
    <row r="13" spans="1:5" ht="12">
      <c r="A13" s="459" t="s">
        <v>1321</v>
      </c>
      <c r="B13" s="455">
        <v>1</v>
      </c>
      <c r="C13" s="455" t="s">
        <v>1317</v>
      </c>
      <c r="E13" s="460">
        <f t="shared" si="0"/>
        <v>0</v>
      </c>
    </row>
    <row r="14" spans="1:5" ht="12">
      <c r="A14" s="463" t="s">
        <v>1322</v>
      </c>
      <c r="B14" s="464"/>
      <c r="C14" s="464"/>
      <c r="D14" s="465"/>
      <c r="E14" s="466">
        <f>SUM(E5:E13)</f>
        <v>0</v>
      </c>
    </row>
  </sheetData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70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104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885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532" t="s">
        <v>19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1.7 - Elektroinstalace - slaboproud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866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524" t="str">
        <f>E7</f>
        <v>Stavební úpravy Univerzity Hradec Králové  -  budovy C, na úrovni 1.NP</v>
      </c>
      <c r="F75" s="525"/>
      <c r="G75" s="525"/>
      <c r="H75" s="525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524" t="s">
        <v>111</v>
      </c>
      <c r="F77" s="523"/>
      <c r="G77" s="523"/>
      <c r="H77" s="523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502" t="str">
        <f>E11</f>
        <v>1.7 - Elektroinstalace - slaboproud</v>
      </c>
      <c r="F79" s="523"/>
      <c r="G79" s="523"/>
      <c r="H79" s="523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867</v>
      </c>
      <c r="F89" s="184" t="s">
        <v>868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886</v>
      </c>
      <c r="F90" s="188" t="s">
        <v>887</v>
      </c>
      <c r="G90" s="189" t="s">
        <v>736</v>
      </c>
      <c r="H90" s="190">
        <v>1</v>
      </c>
      <c r="I90" s="191">
        <f>'1.7 - položky'!G16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871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eTr/9iSTopgS1q043PUte/ydpe+13mVC7JeOtraGLMeHdcN2t++6Nbazbu+CFPpfpeC203RsZVXxtG3L/HlJcw==" saltValue="j7Qh/YX9/LyuhWNyPowBeV4ykiNz3T8prSjX5O/F/EQ4x6sQP/th7voQ2PLMfjRjFXsVQoD6Ym3DROxGdC3jVg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L30" sqref="L30"/>
    </sheetView>
  </sheetViews>
  <sheetFormatPr defaultColWidth="9.140625" defaultRowHeight="12"/>
  <cols>
    <col min="1" max="6" width="14.140625" style="456" customWidth="1"/>
    <col min="7" max="7" width="14.140625" style="467" customWidth="1"/>
    <col min="8" max="8" width="12.00390625" style="456" customWidth="1"/>
    <col min="9" max="16384" width="9.28125" style="456" customWidth="1"/>
  </cols>
  <sheetData>
    <row r="1" spans="1:7" ht="20.25">
      <c r="A1" s="539" t="s">
        <v>1323</v>
      </c>
      <c r="B1" s="539"/>
      <c r="C1" s="539"/>
      <c r="D1" s="539"/>
      <c r="E1" s="539"/>
      <c r="F1" s="539"/>
      <c r="G1" s="539"/>
    </row>
    <row r="2" spans="2:6" ht="12">
      <c r="B2" s="540" t="s">
        <v>1324</v>
      </c>
      <c r="C2" s="540"/>
      <c r="D2" s="540"/>
      <c r="E2" s="540"/>
      <c r="F2" s="540"/>
    </row>
    <row r="3" spans="1:7" ht="15.75">
      <c r="A3" s="541" t="s">
        <v>1271</v>
      </c>
      <c r="B3" s="541"/>
      <c r="C3" s="541"/>
      <c r="D3" s="541"/>
      <c r="E3" s="541"/>
      <c r="F3" s="541"/>
      <c r="G3" s="541"/>
    </row>
    <row r="4" spans="1:7" ht="12">
      <c r="A4" s="468" t="s">
        <v>1176</v>
      </c>
      <c r="B4" s="469" t="s">
        <v>1175</v>
      </c>
      <c r="C4" s="469" t="s">
        <v>1174</v>
      </c>
      <c r="D4" s="468" t="s">
        <v>1173</v>
      </c>
      <c r="E4" s="468" t="s">
        <v>1172</v>
      </c>
      <c r="F4" s="469" t="s">
        <v>1171</v>
      </c>
      <c r="G4" s="470" t="s">
        <v>1170</v>
      </c>
    </row>
    <row r="5" spans="1:7" ht="22.5">
      <c r="A5" s="471">
        <v>2</v>
      </c>
      <c r="B5" s="472" t="s">
        <v>1325</v>
      </c>
      <c r="C5" s="472" t="s">
        <v>1326</v>
      </c>
      <c r="D5" s="473"/>
      <c r="E5" s="473">
        <v>59</v>
      </c>
      <c r="F5" s="472" t="s">
        <v>1268</v>
      </c>
      <c r="G5" s="473">
        <f>D5*E5</f>
        <v>0</v>
      </c>
    </row>
    <row r="6" spans="1:7" ht="22.5">
      <c r="A6" s="471">
        <v>3</v>
      </c>
      <c r="B6" s="472" t="s">
        <v>1267</v>
      </c>
      <c r="C6" s="472" t="s">
        <v>1327</v>
      </c>
      <c r="D6" s="473"/>
      <c r="E6" s="473">
        <v>5</v>
      </c>
      <c r="F6" s="472" t="s">
        <v>228</v>
      </c>
      <c r="G6" s="473">
        <f>D6*E6</f>
        <v>0</v>
      </c>
    </row>
    <row r="7" spans="1:7" ht="12">
      <c r="A7" s="474" t="s">
        <v>1234</v>
      </c>
      <c r="B7" s="472"/>
      <c r="C7" s="472"/>
      <c r="D7" s="473"/>
      <c r="E7" s="473"/>
      <c r="F7" s="472"/>
      <c r="G7" s="475">
        <f>SUM(G5:G6)</f>
        <v>0</v>
      </c>
    </row>
    <row r="8" spans="1:7" ht="15.75">
      <c r="A8" s="541" t="s">
        <v>1233</v>
      </c>
      <c r="B8" s="541"/>
      <c r="C8" s="541"/>
      <c r="D8" s="541"/>
      <c r="E8" s="541"/>
      <c r="F8" s="541"/>
      <c r="G8" s="541"/>
    </row>
    <row r="9" spans="1:7" ht="12">
      <c r="A9" s="468" t="s">
        <v>1176</v>
      </c>
      <c r="B9" s="469" t="s">
        <v>1175</v>
      </c>
      <c r="C9" s="469" t="s">
        <v>1174</v>
      </c>
      <c r="D9" s="468" t="s">
        <v>1173</v>
      </c>
      <c r="E9" s="468" t="s">
        <v>1172</v>
      </c>
      <c r="F9" s="469" t="s">
        <v>1171</v>
      </c>
      <c r="G9" s="470" t="s">
        <v>1170</v>
      </c>
    </row>
    <row r="10" spans="1:7" ht="33.75">
      <c r="A10" s="471">
        <v>2</v>
      </c>
      <c r="B10" s="472" t="s">
        <v>1230</v>
      </c>
      <c r="C10" s="472" t="s">
        <v>1229</v>
      </c>
      <c r="D10" s="473"/>
      <c r="E10" s="473">
        <v>1</v>
      </c>
      <c r="F10" s="472" t="s">
        <v>1103</v>
      </c>
      <c r="G10" s="473">
        <f>D10*E10</f>
        <v>0</v>
      </c>
    </row>
    <row r="11" spans="1:7" ht="33.75">
      <c r="A11" s="471">
        <v>4</v>
      </c>
      <c r="B11" s="472" t="s">
        <v>1328</v>
      </c>
      <c r="C11" s="472" t="s">
        <v>1329</v>
      </c>
      <c r="D11" s="473"/>
      <c r="E11" s="473">
        <v>45</v>
      </c>
      <c r="F11" s="472" t="s">
        <v>228</v>
      </c>
      <c r="G11" s="473">
        <f>D11*E11</f>
        <v>0</v>
      </c>
    </row>
    <row r="12" spans="1:7" ht="33.75">
      <c r="A12" s="471">
        <v>5</v>
      </c>
      <c r="B12" s="472" t="s">
        <v>1330</v>
      </c>
      <c r="C12" s="472" t="s">
        <v>1331</v>
      </c>
      <c r="D12" s="473"/>
      <c r="E12" s="473">
        <v>3</v>
      </c>
      <c r="F12" s="472" t="s">
        <v>1103</v>
      </c>
      <c r="G12" s="473">
        <f>D12*E12</f>
        <v>0</v>
      </c>
    </row>
    <row r="13" spans="1:7" ht="12">
      <c r="A13" s="471">
        <v>13</v>
      </c>
      <c r="B13" s="472" t="s">
        <v>1332</v>
      </c>
      <c r="C13" s="472" t="s">
        <v>1333</v>
      </c>
      <c r="D13" s="473"/>
      <c r="E13" s="473">
        <v>45</v>
      </c>
      <c r="F13" s="472" t="s">
        <v>228</v>
      </c>
      <c r="G13" s="473">
        <f>D13*E13</f>
        <v>0</v>
      </c>
    </row>
    <row r="14" spans="1:7" ht="33.75">
      <c r="A14" s="471">
        <v>19</v>
      </c>
      <c r="B14" s="472" t="s">
        <v>1334</v>
      </c>
      <c r="C14" s="472" t="s">
        <v>1335</v>
      </c>
      <c r="D14" s="473"/>
      <c r="E14" s="473">
        <v>33</v>
      </c>
      <c r="F14" s="472" t="s">
        <v>228</v>
      </c>
      <c r="G14" s="473">
        <f>D14*E14</f>
        <v>0</v>
      </c>
    </row>
    <row r="15" spans="1:7" ht="12">
      <c r="A15" s="476" t="s">
        <v>1234</v>
      </c>
      <c r="B15" s="477"/>
      <c r="C15" s="477"/>
      <c r="D15" s="477"/>
      <c r="E15" s="477"/>
      <c r="F15" s="477"/>
      <c r="G15" s="478">
        <f>SUM(G10:G14)</f>
        <v>0</v>
      </c>
    </row>
    <row r="16" spans="1:7" ht="12">
      <c r="A16" s="474" t="s">
        <v>1336</v>
      </c>
      <c r="G16" s="467">
        <f>G7+G15</f>
        <v>0</v>
      </c>
    </row>
  </sheetData>
  <mergeCells count="4">
    <mergeCell ref="A1:G1"/>
    <mergeCell ref="B2:F2"/>
    <mergeCell ref="A3:G3"/>
    <mergeCell ref="A8:G8"/>
  </mergeCells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7"/>
  <sheetViews>
    <sheetView showGridLines="0" workbookViewId="0" topLeftCell="A7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107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888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108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">
        <v>19</v>
      </c>
      <c r="L25" s="39"/>
    </row>
    <row r="26" spans="2:12" s="1" customFormat="1" ht="18" customHeight="1">
      <c r="B26" s="39"/>
      <c r="E26" s="103" t="s">
        <v>36</v>
      </c>
      <c r="I26" s="116" t="s">
        <v>28</v>
      </c>
      <c r="J26" s="103" t="s">
        <v>19</v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532" t="s">
        <v>19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ROUND(J89,2)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ROUND((SUM(BE89:BE96)),2)</f>
        <v>0</v>
      </c>
      <c r="I35" s="127">
        <v>0.21</v>
      </c>
      <c r="J35" s="126">
        <f>ROUND(((SUM(BE89:BE96))*I35),2)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ROUND((SUM(BF89:BF96)),2)</f>
        <v>0</v>
      </c>
      <c r="I36" s="127">
        <v>0.15</v>
      </c>
      <c r="J36" s="126">
        <f>ROUND(((SUM(BF89:BF96))*I36),2)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ROUND((SUM(BG89:BG96)),2)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ROUND((SUM(BH89:BH96)),2)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ROUND((SUM(BI89:BI96)),2)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VRN - Vedlejší a ostatní náklady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J89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889</v>
      </c>
      <c r="E64" s="150"/>
      <c r="F64" s="150"/>
      <c r="G64" s="150"/>
      <c r="H64" s="150"/>
      <c r="I64" s="151"/>
      <c r="J64" s="152">
        <f>J90</f>
        <v>0</v>
      </c>
      <c r="K64" s="148"/>
      <c r="L64" s="153"/>
    </row>
    <row r="65" spans="2:12" s="9" customFormat="1" ht="19.9" customHeight="1">
      <c r="B65" s="154"/>
      <c r="C65" s="97"/>
      <c r="D65" s="155" t="s">
        <v>890</v>
      </c>
      <c r="E65" s="156"/>
      <c r="F65" s="156"/>
      <c r="G65" s="156"/>
      <c r="H65" s="156"/>
      <c r="I65" s="157"/>
      <c r="J65" s="158">
        <f>J91</f>
        <v>0</v>
      </c>
      <c r="K65" s="97"/>
      <c r="L65" s="159"/>
    </row>
    <row r="66" spans="2:12" s="9" customFormat="1" ht="19.9" customHeight="1">
      <c r="B66" s="154"/>
      <c r="C66" s="97"/>
      <c r="D66" s="155" t="s">
        <v>891</v>
      </c>
      <c r="E66" s="156"/>
      <c r="F66" s="156"/>
      <c r="G66" s="156"/>
      <c r="H66" s="156"/>
      <c r="I66" s="157"/>
      <c r="J66" s="158">
        <f>J93</f>
        <v>0</v>
      </c>
      <c r="K66" s="97"/>
      <c r="L66" s="159"/>
    </row>
    <row r="67" spans="2:12" s="9" customFormat="1" ht="19.9" customHeight="1">
      <c r="B67" s="154"/>
      <c r="C67" s="97"/>
      <c r="D67" s="155" t="s">
        <v>892</v>
      </c>
      <c r="E67" s="156"/>
      <c r="F67" s="156"/>
      <c r="G67" s="156"/>
      <c r="H67" s="156"/>
      <c r="I67" s="157"/>
      <c r="J67" s="158">
        <f>J95</f>
        <v>0</v>
      </c>
      <c r="K67" s="97"/>
      <c r="L67" s="159"/>
    </row>
    <row r="68" spans="2:12" s="1" customFormat="1" ht="21.75" customHeight="1">
      <c r="B68" s="35"/>
      <c r="C68" s="36"/>
      <c r="D68" s="36"/>
      <c r="E68" s="36"/>
      <c r="F68" s="36"/>
      <c r="G68" s="36"/>
      <c r="H68" s="36"/>
      <c r="I68" s="115"/>
      <c r="J68" s="36"/>
      <c r="K68" s="36"/>
      <c r="L68" s="39"/>
    </row>
    <row r="69" spans="2:12" s="1" customFormat="1" ht="6.95" customHeight="1">
      <c r="B69" s="47"/>
      <c r="C69" s="48"/>
      <c r="D69" s="48"/>
      <c r="E69" s="48"/>
      <c r="F69" s="48"/>
      <c r="G69" s="48"/>
      <c r="H69" s="48"/>
      <c r="I69" s="138"/>
      <c r="J69" s="48"/>
      <c r="K69" s="48"/>
      <c r="L69" s="39"/>
    </row>
    <row r="73" spans="2:12" s="1" customFormat="1" ht="6.95" customHeight="1">
      <c r="B73" s="49"/>
      <c r="C73" s="50"/>
      <c r="D73" s="50"/>
      <c r="E73" s="50"/>
      <c r="F73" s="50"/>
      <c r="G73" s="50"/>
      <c r="H73" s="50"/>
      <c r="I73" s="141"/>
      <c r="J73" s="50"/>
      <c r="K73" s="50"/>
      <c r="L73" s="39"/>
    </row>
    <row r="74" spans="2:12" s="1" customFormat="1" ht="24.95" customHeight="1">
      <c r="B74" s="35"/>
      <c r="C74" s="24" t="s">
        <v>140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6.95" customHeight="1">
      <c r="B75" s="35"/>
      <c r="C75" s="36"/>
      <c r="D75" s="36"/>
      <c r="E75" s="36"/>
      <c r="F75" s="36"/>
      <c r="G75" s="36"/>
      <c r="H75" s="36"/>
      <c r="I75" s="115"/>
      <c r="J75" s="36"/>
      <c r="K75" s="36"/>
      <c r="L75" s="39"/>
    </row>
    <row r="76" spans="2:12" s="1" customFormat="1" ht="12" customHeight="1">
      <c r="B76" s="35"/>
      <c r="C76" s="30" t="s">
        <v>16</v>
      </c>
      <c r="D76" s="36"/>
      <c r="E76" s="36"/>
      <c r="F76" s="36"/>
      <c r="G76" s="36"/>
      <c r="H76" s="36"/>
      <c r="I76" s="115"/>
      <c r="J76" s="36"/>
      <c r="K76" s="36"/>
      <c r="L76" s="39"/>
    </row>
    <row r="77" spans="2:12" s="1" customFormat="1" ht="16.5" customHeight="1">
      <c r="B77" s="35"/>
      <c r="C77" s="36"/>
      <c r="D77" s="36"/>
      <c r="E77" s="524" t="str">
        <f>E7</f>
        <v>Stavební úpravy Univerzity Hradec Králové  -  budovy C, na úrovni 1.NP</v>
      </c>
      <c r="F77" s="525"/>
      <c r="G77" s="525"/>
      <c r="H77" s="525"/>
      <c r="I77" s="115"/>
      <c r="J77" s="36"/>
      <c r="K77" s="36"/>
      <c r="L77" s="39"/>
    </row>
    <row r="78" spans="2:12" ht="12" customHeight="1">
      <c r="B78" s="22"/>
      <c r="C78" s="30" t="s">
        <v>110</v>
      </c>
      <c r="D78" s="23"/>
      <c r="E78" s="23"/>
      <c r="F78" s="23"/>
      <c r="G78" s="23"/>
      <c r="H78" s="23"/>
      <c r="J78" s="23"/>
      <c r="K78" s="23"/>
      <c r="L78" s="21"/>
    </row>
    <row r="79" spans="2:12" s="1" customFormat="1" ht="16.5" customHeight="1">
      <c r="B79" s="35"/>
      <c r="C79" s="36"/>
      <c r="D79" s="36"/>
      <c r="E79" s="524" t="s">
        <v>111</v>
      </c>
      <c r="F79" s="523"/>
      <c r="G79" s="523"/>
      <c r="H79" s="523"/>
      <c r="I79" s="115"/>
      <c r="J79" s="36"/>
      <c r="K79" s="36"/>
      <c r="L79" s="39"/>
    </row>
    <row r="80" spans="2:12" s="1" customFormat="1" ht="12" customHeight="1">
      <c r="B80" s="35"/>
      <c r="C80" s="30" t="s">
        <v>112</v>
      </c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6.5" customHeight="1">
      <c r="B81" s="35"/>
      <c r="C81" s="36"/>
      <c r="D81" s="36"/>
      <c r="E81" s="502" t="str">
        <f>E11</f>
        <v>VRN - Vedlejší a ostatní náklady</v>
      </c>
      <c r="F81" s="523"/>
      <c r="G81" s="523"/>
      <c r="H81" s="523"/>
      <c r="I81" s="115"/>
      <c r="J81" s="36"/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12" customHeight="1">
      <c r="B83" s="35"/>
      <c r="C83" s="30" t="s">
        <v>21</v>
      </c>
      <c r="D83" s="36"/>
      <c r="E83" s="36"/>
      <c r="F83" s="28" t="str">
        <f>F14</f>
        <v>Hradec Králové</v>
      </c>
      <c r="G83" s="36"/>
      <c r="H83" s="36"/>
      <c r="I83" s="116" t="s">
        <v>23</v>
      </c>
      <c r="J83" s="59" t="str">
        <f>IF(J14="","",J14)</f>
        <v>11. 6. 2019</v>
      </c>
      <c r="K83" s="36"/>
      <c r="L83" s="39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15"/>
      <c r="J84" s="36"/>
      <c r="K84" s="36"/>
      <c r="L84" s="39"/>
    </row>
    <row r="85" spans="2:12" s="1" customFormat="1" ht="27.95" customHeight="1">
      <c r="B85" s="35"/>
      <c r="C85" s="30" t="s">
        <v>25</v>
      </c>
      <c r="D85" s="36"/>
      <c r="E85" s="36"/>
      <c r="F85" s="28" t="str">
        <f>E17</f>
        <v>Univerzita Hradec Králové</v>
      </c>
      <c r="G85" s="36"/>
      <c r="H85" s="36"/>
      <c r="I85" s="116" t="s">
        <v>31</v>
      </c>
      <c r="J85" s="33" t="str">
        <f>E23</f>
        <v>Ing. Petr Tuček, Červený Kostelec</v>
      </c>
      <c r="K85" s="36"/>
      <c r="L85" s="39"/>
    </row>
    <row r="86" spans="2:12" s="1" customFormat="1" ht="15.2" customHeight="1">
      <c r="B86" s="35"/>
      <c r="C86" s="30" t="s">
        <v>29</v>
      </c>
      <c r="D86" s="36"/>
      <c r="E86" s="36"/>
      <c r="F86" s="28" t="str">
        <f>IF(E20="","",E20)</f>
        <v>Vyplň údaj</v>
      </c>
      <c r="G86" s="36"/>
      <c r="H86" s="36"/>
      <c r="I86" s="116" t="s">
        <v>35</v>
      </c>
      <c r="J86" s="33" t="str">
        <f>E26</f>
        <v>Jan Krčmář</v>
      </c>
      <c r="K86" s="36"/>
      <c r="L86" s="39"/>
    </row>
    <row r="87" spans="2:12" s="1" customFormat="1" ht="10.35" customHeight="1">
      <c r="B87" s="35"/>
      <c r="C87" s="36"/>
      <c r="D87" s="36"/>
      <c r="E87" s="36"/>
      <c r="F87" s="36"/>
      <c r="G87" s="36"/>
      <c r="H87" s="36"/>
      <c r="I87" s="115"/>
      <c r="J87" s="36"/>
      <c r="K87" s="36"/>
      <c r="L87" s="39"/>
    </row>
    <row r="88" spans="2:20" s="10" customFormat="1" ht="29.25" customHeight="1">
      <c r="B88" s="160"/>
      <c r="C88" s="161" t="s">
        <v>141</v>
      </c>
      <c r="D88" s="162" t="s">
        <v>58</v>
      </c>
      <c r="E88" s="162" t="s">
        <v>54</v>
      </c>
      <c r="F88" s="162" t="s">
        <v>55</v>
      </c>
      <c r="G88" s="162" t="s">
        <v>142</v>
      </c>
      <c r="H88" s="162" t="s">
        <v>143</v>
      </c>
      <c r="I88" s="163" t="s">
        <v>144</v>
      </c>
      <c r="J88" s="162" t="s">
        <v>116</v>
      </c>
      <c r="K88" s="164" t="s">
        <v>145</v>
      </c>
      <c r="L88" s="165"/>
      <c r="M88" s="68" t="s">
        <v>19</v>
      </c>
      <c r="N88" s="69" t="s">
        <v>43</v>
      </c>
      <c r="O88" s="69" t="s">
        <v>146</v>
      </c>
      <c r="P88" s="69" t="s">
        <v>147</v>
      </c>
      <c r="Q88" s="69" t="s">
        <v>148</v>
      </c>
      <c r="R88" s="69" t="s">
        <v>149</v>
      </c>
      <c r="S88" s="69" t="s">
        <v>150</v>
      </c>
      <c r="T88" s="70" t="s">
        <v>151</v>
      </c>
    </row>
    <row r="89" spans="2:63" s="1" customFormat="1" ht="22.9" customHeight="1">
      <c r="B89" s="35"/>
      <c r="C89" s="75" t="s">
        <v>152</v>
      </c>
      <c r="D89" s="36"/>
      <c r="E89" s="36"/>
      <c r="F89" s="36"/>
      <c r="G89" s="36"/>
      <c r="H89" s="36"/>
      <c r="I89" s="115"/>
      <c r="J89" s="166">
        <f>BK89</f>
        <v>0</v>
      </c>
      <c r="K89" s="36"/>
      <c r="L89" s="39"/>
      <c r="M89" s="71"/>
      <c r="N89" s="72"/>
      <c r="O89" s="72"/>
      <c r="P89" s="167">
        <f>P90</f>
        <v>0</v>
      </c>
      <c r="Q89" s="72"/>
      <c r="R89" s="167">
        <f>R90</f>
        <v>0</v>
      </c>
      <c r="S89" s="72"/>
      <c r="T89" s="168">
        <f>T90</f>
        <v>0</v>
      </c>
      <c r="AT89" s="18" t="s">
        <v>72</v>
      </c>
      <c r="AU89" s="18" t="s">
        <v>117</v>
      </c>
      <c r="BK89" s="169">
        <f>BK90</f>
        <v>0</v>
      </c>
    </row>
    <row r="90" spans="2:63" s="11" customFormat="1" ht="25.9" customHeight="1">
      <c r="B90" s="170"/>
      <c r="C90" s="171"/>
      <c r="D90" s="172" t="s">
        <v>72</v>
      </c>
      <c r="E90" s="173" t="s">
        <v>105</v>
      </c>
      <c r="F90" s="173" t="s">
        <v>893</v>
      </c>
      <c r="G90" s="171"/>
      <c r="H90" s="171"/>
      <c r="I90" s="174"/>
      <c r="J90" s="175">
        <f>BK90</f>
        <v>0</v>
      </c>
      <c r="K90" s="171"/>
      <c r="L90" s="176"/>
      <c r="M90" s="177"/>
      <c r="N90" s="178"/>
      <c r="O90" s="178"/>
      <c r="P90" s="179">
        <f>P91+P93+P95</f>
        <v>0</v>
      </c>
      <c r="Q90" s="178"/>
      <c r="R90" s="179">
        <f>R91+R93+R95</f>
        <v>0</v>
      </c>
      <c r="S90" s="178"/>
      <c r="T90" s="180">
        <f>T91+T93+T95</f>
        <v>0</v>
      </c>
      <c r="AR90" s="181" t="s">
        <v>179</v>
      </c>
      <c r="AT90" s="182" t="s">
        <v>72</v>
      </c>
      <c r="AU90" s="182" t="s">
        <v>73</v>
      </c>
      <c r="AY90" s="181" t="s">
        <v>155</v>
      </c>
      <c r="BK90" s="183">
        <f>BK91+BK93+BK95</f>
        <v>0</v>
      </c>
    </row>
    <row r="91" spans="2:63" s="11" customFormat="1" ht="22.9" customHeight="1">
      <c r="B91" s="170"/>
      <c r="C91" s="171"/>
      <c r="D91" s="172" t="s">
        <v>72</v>
      </c>
      <c r="E91" s="184" t="s">
        <v>894</v>
      </c>
      <c r="F91" s="184" t="s">
        <v>895</v>
      </c>
      <c r="G91" s="171"/>
      <c r="H91" s="171"/>
      <c r="I91" s="174"/>
      <c r="J91" s="185">
        <f>BK91</f>
        <v>0</v>
      </c>
      <c r="K91" s="171"/>
      <c r="L91" s="176"/>
      <c r="M91" s="177"/>
      <c r="N91" s="178"/>
      <c r="O91" s="178"/>
      <c r="P91" s="179">
        <f>P92</f>
        <v>0</v>
      </c>
      <c r="Q91" s="178"/>
      <c r="R91" s="179">
        <f>R92</f>
        <v>0</v>
      </c>
      <c r="S91" s="178"/>
      <c r="T91" s="180">
        <f>T92</f>
        <v>0</v>
      </c>
      <c r="AR91" s="181" t="s">
        <v>179</v>
      </c>
      <c r="AT91" s="182" t="s">
        <v>72</v>
      </c>
      <c r="AU91" s="182" t="s">
        <v>77</v>
      </c>
      <c r="AY91" s="181" t="s">
        <v>155</v>
      </c>
      <c r="BK91" s="183">
        <f>BK92</f>
        <v>0</v>
      </c>
    </row>
    <row r="92" spans="2:65" s="1" customFormat="1" ht="16.5" customHeight="1">
      <c r="B92" s="35"/>
      <c r="C92" s="186" t="s">
        <v>77</v>
      </c>
      <c r="D92" s="186" t="s">
        <v>158</v>
      </c>
      <c r="E92" s="187" t="s">
        <v>896</v>
      </c>
      <c r="F92" s="188" t="s">
        <v>897</v>
      </c>
      <c r="G92" s="189" t="s">
        <v>736</v>
      </c>
      <c r="H92" s="190">
        <v>1</v>
      </c>
      <c r="I92" s="191"/>
      <c r="J92" s="192">
        <f>ROUND(I92*H92,2)</f>
        <v>0</v>
      </c>
      <c r="K92" s="188" t="s">
        <v>19</v>
      </c>
      <c r="L92" s="39"/>
      <c r="M92" s="193" t="s">
        <v>19</v>
      </c>
      <c r="N92" s="194" t="s">
        <v>44</v>
      </c>
      <c r="O92" s="64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AR92" s="197" t="s">
        <v>898</v>
      </c>
      <c r="AT92" s="197" t="s">
        <v>158</v>
      </c>
      <c r="AU92" s="197" t="s">
        <v>81</v>
      </c>
      <c r="AY92" s="18" t="s">
        <v>155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8" t="s">
        <v>77</v>
      </c>
      <c r="BK92" s="198">
        <f>ROUND(I92*H92,2)</f>
        <v>0</v>
      </c>
      <c r="BL92" s="18" t="s">
        <v>898</v>
      </c>
      <c r="BM92" s="197" t="s">
        <v>899</v>
      </c>
    </row>
    <row r="93" spans="2:63" s="11" customFormat="1" ht="22.9" customHeight="1">
      <c r="B93" s="170"/>
      <c r="C93" s="171"/>
      <c r="D93" s="172" t="s">
        <v>72</v>
      </c>
      <c r="E93" s="184" t="s">
        <v>900</v>
      </c>
      <c r="F93" s="184" t="s">
        <v>901</v>
      </c>
      <c r="G93" s="171"/>
      <c r="H93" s="171"/>
      <c r="I93" s="174"/>
      <c r="J93" s="185">
        <f>BK93</f>
        <v>0</v>
      </c>
      <c r="K93" s="171"/>
      <c r="L93" s="176"/>
      <c r="M93" s="177"/>
      <c r="N93" s="178"/>
      <c r="O93" s="178"/>
      <c r="P93" s="179">
        <f>P94</f>
        <v>0</v>
      </c>
      <c r="Q93" s="178"/>
      <c r="R93" s="179">
        <f>R94</f>
        <v>0</v>
      </c>
      <c r="S93" s="178"/>
      <c r="T93" s="180">
        <f>T94</f>
        <v>0</v>
      </c>
      <c r="AR93" s="181" t="s">
        <v>179</v>
      </c>
      <c r="AT93" s="182" t="s">
        <v>72</v>
      </c>
      <c r="AU93" s="182" t="s">
        <v>77</v>
      </c>
      <c r="AY93" s="181" t="s">
        <v>155</v>
      </c>
      <c r="BK93" s="183">
        <f>BK94</f>
        <v>0</v>
      </c>
    </row>
    <row r="94" spans="2:65" s="1" customFormat="1" ht="16.5" customHeight="1">
      <c r="B94" s="35"/>
      <c r="C94" s="186" t="s">
        <v>81</v>
      </c>
      <c r="D94" s="186" t="s">
        <v>158</v>
      </c>
      <c r="E94" s="187" t="s">
        <v>902</v>
      </c>
      <c r="F94" s="188" t="s">
        <v>903</v>
      </c>
      <c r="G94" s="189" t="s">
        <v>736</v>
      </c>
      <c r="H94" s="190">
        <v>1</v>
      </c>
      <c r="I94" s="191"/>
      <c r="J94" s="192">
        <f>ROUND(I94*H94,2)</f>
        <v>0</v>
      </c>
      <c r="K94" s="188" t="s">
        <v>19</v>
      </c>
      <c r="L94" s="39"/>
      <c r="M94" s="193" t="s">
        <v>19</v>
      </c>
      <c r="N94" s="194" t="s">
        <v>44</v>
      </c>
      <c r="O94" s="64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AR94" s="197" t="s">
        <v>898</v>
      </c>
      <c r="AT94" s="197" t="s">
        <v>158</v>
      </c>
      <c r="AU94" s="197" t="s">
        <v>81</v>
      </c>
      <c r="AY94" s="18" t="s">
        <v>155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8" t="s">
        <v>77</v>
      </c>
      <c r="BK94" s="198">
        <f>ROUND(I94*H94,2)</f>
        <v>0</v>
      </c>
      <c r="BL94" s="18" t="s">
        <v>898</v>
      </c>
      <c r="BM94" s="197" t="s">
        <v>904</v>
      </c>
    </row>
    <row r="95" spans="2:63" s="11" customFormat="1" ht="22.9" customHeight="1">
      <c r="B95" s="170"/>
      <c r="C95" s="171"/>
      <c r="D95" s="172" t="s">
        <v>72</v>
      </c>
      <c r="E95" s="184" t="s">
        <v>905</v>
      </c>
      <c r="F95" s="184" t="s">
        <v>906</v>
      </c>
      <c r="G95" s="171"/>
      <c r="H95" s="171"/>
      <c r="I95" s="174"/>
      <c r="J95" s="185">
        <f>BK95</f>
        <v>0</v>
      </c>
      <c r="K95" s="171"/>
      <c r="L95" s="176"/>
      <c r="M95" s="177"/>
      <c r="N95" s="178"/>
      <c r="O95" s="178"/>
      <c r="P95" s="179">
        <f>P96</f>
        <v>0</v>
      </c>
      <c r="Q95" s="178"/>
      <c r="R95" s="179">
        <f>R96</f>
        <v>0</v>
      </c>
      <c r="S95" s="178"/>
      <c r="T95" s="180">
        <f>T96</f>
        <v>0</v>
      </c>
      <c r="AR95" s="181" t="s">
        <v>179</v>
      </c>
      <c r="AT95" s="182" t="s">
        <v>72</v>
      </c>
      <c r="AU95" s="182" t="s">
        <v>77</v>
      </c>
      <c r="AY95" s="181" t="s">
        <v>155</v>
      </c>
      <c r="BK95" s="183">
        <f>BK96</f>
        <v>0</v>
      </c>
    </row>
    <row r="96" spans="2:65" s="1" customFormat="1" ht="16.5" customHeight="1">
      <c r="B96" s="35"/>
      <c r="C96" s="186" t="s">
        <v>156</v>
      </c>
      <c r="D96" s="186" t="s">
        <v>158</v>
      </c>
      <c r="E96" s="187" t="s">
        <v>907</v>
      </c>
      <c r="F96" s="188" t="s">
        <v>908</v>
      </c>
      <c r="G96" s="189" t="s">
        <v>736</v>
      </c>
      <c r="H96" s="190">
        <v>1</v>
      </c>
      <c r="I96" s="191"/>
      <c r="J96" s="192">
        <f>ROUND(I96*H96,2)</f>
        <v>0</v>
      </c>
      <c r="K96" s="188" t="s">
        <v>19</v>
      </c>
      <c r="L96" s="39"/>
      <c r="M96" s="253" t="s">
        <v>19</v>
      </c>
      <c r="N96" s="254" t="s">
        <v>44</v>
      </c>
      <c r="O96" s="255"/>
      <c r="P96" s="256">
        <f>O96*H96</f>
        <v>0</v>
      </c>
      <c r="Q96" s="256">
        <v>0</v>
      </c>
      <c r="R96" s="256">
        <f>Q96*H96</f>
        <v>0</v>
      </c>
      <c r="S96" s="256">
        <v>0</v>
      </c>
      <c r="T96" s="257">
        <f>S96*H96</f>
        <v>0</v>
      </c>
      <c r="AR96" s="197" t="s">
        <v>898</v>
      </c>
      <c r="AT96" s="197" t="s">
        <v>158</v>
      </c>
      <c r="AU96" s="197" t="s">
        <v>81</v>
      </c>
      <c r="AY96" s="18" t="s">
        <v>155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8" t="s">
        <v>77</v>
      </c>
      <c r="BK96" s="198">
        <f>ROUND(I96*H96,2)</f>
        <v>0</v>
      </c>
      <c r="BL96" s="18" t="s">
        <v>898</v>
      </c>
      <c r="BM96" s="197" t="s">
        <v>909</v>
      </c>
    </row>
    <row r="97" spans="2:12" s="1" customFormat="1" ht="6.95" customHeight="1">
      <c r="B97" s="47"/>
      <c r="C97" s="48"/>
      <c r="D97" s="48"/>
      <c r="E97" s="48"/>
      <c r="F97" s="48"/>
      <c r="G97" s="48"/>
      <c r="H97" s="48"/>
      <c r="I97" s="138"/>
      <c r="J97" s="48"/>
      <c r="K97" s="48"/>
      <c r="L97" s="39"/>
    </row>
  </sheetData>
  <sheetProtection algorithmName="SHA-512" hashValue="S+P7H+HIoDuouv0us6FbgKVAT9zil8F4fZUDVfrSBOeGJrV/I4avlIl03I4aKTPxx5uxUO5ncz4UJzuQTQNCgA==" saltValue="czrjYQ9/sb9oS6Pat735/RXMtV7GruFakMvklj9t7G7ycZlZ9A4hwuzQzkVIM2pRzRuD7KWi4ijz/4ejj77n3g==" spinCount="100000" sheet="1" objects="1" scenarios="1" formatColumns="0" formatRows="0" autoFilter="0"/>
  <autoFilter ref="C88:K96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6" customFormat="1" ht="45" customHeight="1">
      <c r="B3" s="262"/>
      <c r="C3" s="543" t="s">
        <v>910</v>
      </c>
      <c r="D3" s="543"/>
      <c r="E3" s="543"/>
      <c r="F3" s="543"/>
      <c r="G3" s="543"/>
      <c r="H3" s="543"/>
      <c r="I3" s="543"/>
      <c r="J3" s="543"/>
      <c r="K3" s="263"/>
    </row>
    <row r="4" spans="2:11" ht="25.5" customHeight="1">
      <c r="B4" s="264"/>
      <c r="C4" s="544" t="s">
        <v>911</v>
      </c>
      <c r="D4" s="544"/>
      <c r="E4" s="544"/>
      <c r="F4" s="544"/>
      <c r="G4" s="544"/>
      <c r="H4" s="544"/>
      <c r="I4" s="544"/>
      <c r="J4" s="544"/>
      <c r="K4" s="265"/>
    </row>
    <row r="5" spans="2:1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ht="15" customHeight="1">
      <c r="B6" s="264"/>
      <c r="C6" s="542" t="s">
        <v>912</v>
      </c>
      <c r="D6" s="542"/>
      <c r="E6" s="542"/>
      <c r="F6" s="542"/>
      <c r="G6" s="542"/>
      <c r="H6" s="542"/>
      <c r="I6" s="542"/>
      <c r="J6" s="542"/>
      <c r="K6" s="265"/>
    </row>
    <row r="7" spans="2:11" ht="15" customHeight="1">
      <c r="B7" s="268"/>
      <c r="C7" s="542" t="s">
        <v>913</v>
      </c>
      <c r="D7" s="542"/>
      <c r="E7" s="542"/>
      <c r="F7" s="542"/>
      <c r="G7" s="542"/>
      <c r="H7" s="542"/>
      <c r="I7" s="542"/>
      <c r="J7" s="542"/>
      <c r="K7" s="265"/>
    </row>
    <row r="8" spans="2:1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ht="15" customHeight="1">
      <c r="B9" s="268"/>
      <c r="C9" s="542" t="s">
        <v>914</v>
      </c>
      <c r="D9" s="542"/>
      <c r="E9" s="542"/>
      <c r="F9" s="542"/>
      <c r="G9" s="542"/>
      <c r="H9" s="542"/>
      <c r="I9" s="542"/>
      <c r="J9" s="542"/>
      <c r="K9" s="265"/>
    </row>
    <row r="10" spans="2:11" ht="15" customHeight="1">
      <c r="B10" s="268"/>
      <c r="C10" s="267"/>
      <c r="D10" s="542" t="s">
        <v>915</v>
      </c>
      <c r="E10" s="542"/>
      <c r="F10" s="542"/>
      <c r="G10" s="542"/>
      <c r="H10" s="542"/>
      <c r="I10" s="542"/>
      <c r="J10" s="542"/>
      <c r="K10" s="265"/>
    </row>
    <row r="11" spans="2:11" ht="15" customHeight="1">
      <c r="B11" s="268"/>
      <c r="C11" s="269"/>
      <c r="D11" s="542" t="s">
        <v>916</v>
      </c>
      <c r="E11" s="542"/>
      <c r="F11" s="542"/>
      <c r="G11" s="542"/>
      <c r="H11" s="542"/>
      <c r="I11" s="542"/>
      <c r="J11" s="542"/>
      <c r="K11" s="265"/>
    </row>
    <row r="12" spans="2:1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ht="15" customHeight="1">
      <c r="B13" s="268"/>
      <c r="C13" s="269"/>
      <c r="D13" s="270" t="s">
        <v>917</v>
      </c>
      <c r="E13" s="267"/>
      <c r="F13" s="267"/>
      <c r="G13" s="267"/>
      <c r="H13" s="267"/>
      <c r="I13" s="267"/>
      <c r="J13" s="267"/>
      <c r="K13" s="265"/>
    </row>
    <row r="14" spans="2:1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ht="15" customHeight="1">
      <c r="B15" s="268"/>
      <c r="C15" s="269"/>
      <c r="D15" s="542" t="s">
        <v>918</v>
      </c>
      <c r="E15" s="542"/>
      <c r="F15" s="542"/>
      <c r="G15" s="542"/>
      <c r="H15" s="542"/>
      <c r="I15" s="542"/>
      <c r="J15" s="542"/>
      <c r="K15" s="265"/>
    </row>
    <row r="16" spans="2:11" ht="15" customHeight="1">
      <c r="B16" s="268"/>
      <c r="C16" s="269"/>
      <c r="D16" s="542" t="s">
        <v>919</v>
      </c>
      <c r="E16" s="542"/>
      <c r="F16" s="542"/>
      <c r="G16" s="542"/>
      <c r="H16" s="542"/>
      <c r="I16" s="542"/>
      <c r="J16" s="542"/>
      <c r="K16" s="265"/>
    </row>
    <row r="17" spans="2:11" ht="15" customHeight="1">
      <c r="B17" s="268"/>
      <c r="C17" s="269"/>
      <c r="D17" s="542" t="s">
        <v>920</v>
      </c>
      <c r="E17" s="542"/>
      <c r="F17" s="542"/>
      <c r="G17" s="542"/>
      <c r="H17" s="542"/>
      <c r="I17" s="542"/>
      <c r="J17" s="542"/>
      <c r="K17" s="265"/>
    </row>
    <row r="18" spans="2:11" ht="15" customHeight="1">
      <c r="B18" s="268"/>
      <c r="C18" s="269"/>
      <c r="D18" s="269"/>
      <c r="E18" s="271" t="s">
        <v>79</v>
      </c>
      <c r="F18" s="542" t="s">
        <v>921</v>
      </c>
      <c r="G18" s="542"/>
      <c r="H18" s="542"/>
      <c r="I18" s="542"/>
      <c r="J18" s="542"/>
      <c r="K18" s="265"/>
    </row>
    <row r="19" spans="2:11" ht="15" customHeight="1">
      <c r="B19" s="268"/>
      <c r="C19" s="269"/>
      <c r="D19" s="269"/>
      <c r="E19" s="271" t="s">
        <v>922</v>
      </c>
      <c r="F19" s="542" t="s">
        <v>923</v>
      </c>
      <c r="G19" s="542"/>
      <c r="H19" s="542"/>
      <c r="I19" s="542"/>
      <c r="J19" s="542"/>
      <c r="K19" s="265"/>
    </row>
    <row r="20" spans="2:11" ht="15" customHeight="1">
      <c r="B20" s="268"/>
      <c r="C20" s="269"/>
      <c r="D20" s="269"/>
      <c r="E20" s="271" t="s">
        <v>924</v>
      </c>
      <c r="F20" s="542" t="s">
        <v>925</v>
      </c>
      <c r="G20" s="542"/>
      <c r="H20" s="542"/>
      <c r="I20" s="542"/>
      <c r="J20" s="542"/>
      <c r="K20" s="265"/>
    </row>
    <row r="21" spans="2:11" ht="15" customHeight="1">
      <c r="B21" s="268"/>
      <c r="C21" s="269"/>
      <c r="D21" s="269"/>
      <c r="E21" s="271" t="s">
        <v>926</v>
      </c>
      <c r="F21" s="542" t="s">
        <v>106</v>
      </c>
      <c r="G21" s="542"/>
      <c r="H21" s="542"/>
      <c r="I21" s="542"/>
      <c r="J21" s="542"/>
      <c r="K21" s="265"/>
    </row>
    <row r="22" spans="2:11" ht="15" customHeight="1">
      <c r="B22" s="268"/>
      <c r="C22" s="269"/>
      <c r="D22" s="269"/>
      <c r="E22" s="271" t="s">
        <v>927</v>
      </c>
      <c r="F22" s="542" t="s">
        <v>928</v>
      </c>
      <c r="G22" s="542"/>
      <c r="H22" s="542"/>
      <c r="I22" s="542"/>
      <c r="J22" s="542"/>
      <c r="K22" s="265"/>
    </row>
    <row r="23" spans="2:11" ht="15" customHeight="1">
      <c r="B23" s="268"/>
      <c r="C23" s="269"/>
      <c r="D23" s="269"/>
      <c r="E23" s="271" t="s">
        <v>85</v>
      </c>
      <c r="F23" s="542" t="s">
        <v>929</v>
      </c>
      <c r="G23" s="542"/>
      <c r="H23" s="542"/>
      <c r="I23" s="542"/>
      <c r="J23" s="542"/>
      <c r="K23" s="265"/>
    </row>
    <row r="24" spans="2:1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ht="15" customHeight="1">
      <c r="B25" s="268"/>
      <c r="C25" s="542" t="s">
        <v>930</v>
      </c>
      <c r="D25" s="542"/>
      <c r="E25" s="542"/>
      <c r="F25" s="542"/>
      <c r="G25" s="542"/>
      <c r="H25" s="542"/>
      <c r="I25" s="542"/>
      <c r="J25" s="542"/>
      <c r="K25" s="265"/>
    </row>
    <row r="26" spans="2:11" ht="15" customHeight="1">
      <c r="B26" s="268"/>
      <c r="C26" s="542" t="s">
        <v>931</v>
      </c>
      <c r="D26" s="542"/>
      <c r="E26" s="542"/>
      <c r="F26" s="542"/>
      <c r="G26" s="542"/>
      <c r="H26" s="542"/>
      <c r="I26" s="542"/>
      <c r="J26" s="542"/>
      <c r="K26" s="265"/>
    </row>
    <row r="27" spans="2:11" ht="15" customHeight="1">
      <c r="B27" s="268"/>
      <c r="C27" s="267"/>
      <c r="D27" s="542" t="s">
        <v>932</v>
      </c>
      <c r="E27" s="542"/>
      <c r="F27" s="542"/>
      <c r="G27" s="542"/>
      <c r="H27" s="542"/>
      <c r="I27" s="542"/>
      <c r="J27" s="542"/>
      <c r="K27" s="265"/>
    </row>
    <row r="28" spans="2:11" ht="15" customHeight="1">
      <c r="B28" s="268"/>
      <c r="C28" s="269"/>
      <c r="D28" s="542" t="s">
        <v>933</v>
      </c>
      <c r="E28" s="542"/>
      <c r="F28" s="542"/>
      <c r="G28" s="542"/>
      <c r="H28" s="542"/>
      <c r="I28" s="542"/>
      <c r="J28" s="542"/>
      <c r="K28" s="265"/>
    </row>
    <row r="29" spans="2:1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ht="15" customHeight="1">
      <c r="B30" s="268"/>
      <c r="C30" s="269"/>
      <c r="D30" s="542" t="s">
        <v>934</v>
      </c>
      <c r="E30" s="542"/>
      <c r="F30" s="542"/>
      <c r="G30" s="542"/>
      <c r="H30" s="542"/>
      <c r="I30" s="542"/>
      <c r="J30" s="542"/>
      <c r="K30" s="265"/>
    </row>
    <row r="31" spans="2:11" ht="15" customHeight="1">
      <c r="B31" s="268"/>
      <c r="C31" s="269"/>
      <c r="D31" s="542" t="s">
        <v>935</v>
      </c>
      <c r="E31" s="542"/>
      <c r="F31" s="542"/>
      <c r="G31" s="542"/>
      <c r="H31" s="542"/>
      <c r="I31" s="542"/>
      <c r="J31" s="542"/>
      <c r="K31" s="265"/>
    </row>
    <row r="32" spans="2:1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ht="15" customHeight="1">
      <c r="B33" s="268"/>
      <c r="C33" s="269"/>
      <c r="D33" s="542" t="s">
        <v>936</v>
      </c>
      <c r="E33" s="542"/>
      <c r="F33" s="542"/>
      <c r="G33" s="542"/>
      <c r="H33" s="542"/>
      <c r="I33" s="542"/>
      <c r="J33" s="542"/>
      <c r="K33" s="265"/>
    </row>
    <row r="34" spans="2:11" ht="15" customHeight="1">
      <c r="B34" s="268"/>
      <c r="C34" s="269"/>
      <c r="D34" s="542" t="s">
        <v>937</v>
      </c>
      <c r="E34" s="542"/>
      <c r="F34" s="542"/>
      <c r="G34" s="542"/>
      <c r="H34" s="542"/>
      <c r="I34" s="542"/>
      <c r="J34" s="542"/>
      <c r="K34" s="265"/>
    </row>
    <row r="35" spans="2:11" ht="15" customHeight="1">
      <c r="B35" s="268"/>
      <c r="C35" s="269"/>
      <c r="D35" s="542" t="s">
        <v>938</v>
      </c>
      <c r="E35" s="542"/>
      <c r="F35" s="542"/>
      <c r="G35" s="542"/>
      <c r="H35" s="542"/>
      <c r="I35" s="542"/>
      <c r="J35" s="542"/>
      <c r="K35" s="265"/>
    </row>
    <row r="36" spans="2:11" ht="15" customHeight="1">
      <c r="B36" s="268"/>
      <c r="C36" s="269"/>
      <c r="D36" s="267"/>
      <c r="E36" s="270" t="s">
        <v>141</v>
      </c>
      <c r="F36" s="267"/>
      <c r="G36" s="542" t="s">
        <v>939</v>
      </c>
      <c r="H36" s="542"/>
      <c r="I36" s="542"/>
      <c r="J36" s="542"/>
      <c r="K36" s="265"/>
    </row>
    <row r="37" spans="2:11" ht="30.75" customHeight="1">
      <c r="B37" s="268"/>
      <c r="C37" s="269"/>
      <c r="D37" s="267"/>
      <c r="E37" s="270" t="s">
        <v>940</v>
      </c>
      <c r="F37" s="267"/>
      <c r="G37" s="542" t="s">
        <v>941</v>
      </c>
      <c r="H37" s="542"/>
      <c r="I37" s="542"/>
      <c r="J37" s="542"/>
      <c r="K37" s="265"/>
    </row>
    <row r="38" spans="2:11" ht="15" customHeight="1">
      <c r="B38" s="268"/>
      <c r="C38" s="269"/>
      <c r="D38" s="267"/>
      <c r="E38" s="270" t="s">
        <v>54</v>
      </c>
      <c r="F38" s="267"/>
      <c r="G38" s="542" t="s">
        <v>942</v>
      </c>
      <c r="H38" s="542"/>
      <c r="I38" s="542"/>
      <c r="J38" s="542"/>
      <c r="K38" s="265"/>
    </row>
    <row r="39" spans="2:11" ht="15" customHeight="1">
      <c r="B39" s="268"/>
      <c r="C39" s="269"/>
      <c r="D39" s="267"/>
      <c r="E39" s="270" t="s">
        <v>55</v>
      </c>
      <c r="F39" s="267"/>
      <c r="G39" s="542" t="s">
        <v>943</v>
      </c>
      <c r="H39" s="542"/>
      <c r="I39" s="542"/>
      <c r="J39" s="542"/>
      <c r="K39" s="265"/>
    </row>
    <row r="40" spans="2:11" ht="15" customHeight="1">
      <c r="B40" s="268"/>
      <c r="C40" s="269"/>
      <c r="D40" s="267"/>
      <c r="E40" s="270" t="s">
        <v>142</v>
      </c>
      <c r="F40" s="267"/>
      <c r="G40" s="542" t="s">
        <v>944</v>
      </c>
      <c r="H40" s="542"/>
      <c r="I40" s="542"/>
      <c r="J40" s="542"/>
      <c r="K40" s="265"/>
    </row>
    <row r="41" spans="2:11" ht="15" customHeight="1">
      <c r="B41" s="268"/>
      <c r="C41" s="269"/>
      <c r="D41" s="267"/>
      <c r="E41" s="270" t="s">
        <v>143</v>
      </c>
      <c r="F41" s="267"/>
      <c r="G41" s="542" t="s">
        <v>945</v>
      </c>
      <c r="H41" s="542"/>
      <c r="I41" s="542"/>
      <c r="J41" s="542"/>
      <c r="K41" s="265"/>
    </row>
    <row r="42" spans="2:11" ht="15" customHeight="1">
      <c r="B42" s="268"/>
      <c r="C42" s="269"/>
      <c r="D42" s="267"/>
      <c r="E42" s="270" t="s">
        <v>946</v>
      </c>
      <c r="F42" s="267"/>
      <c r="G42" s="542" t="s">
        <v>947</v>
      </c>
      <c r="H42" s="542"/>
      <c r="I42" s="542"/>
      <c r="J42" s="542"/>
      <c r="K42" s="265"/>
    </row>
    <row r="43" spans="2:11" ht="15" customHeight="1">
      <c r="B43" s="268"/>
      <c r="C43" s="269"/>
      <c r="D43" s="267"/>
      <c r="E43" s="270"/>
      <c r="F43" s="267"/>
      <c r="G43" s="542" t="s">
        <v>948</v>
      </c>
      <c r="H43" s="542"/>
      <c r="I43" s="542"/>
      <c r="J43" s="542"/>
      <c r="K43" s="265"/>
    </row>
    <row r="44" spans="2:11" ht="15" customHeight="1">
      <c r="B44" s="268"/>
      <c r="C44" s="269"/>
      <c r="D44" s="267"/>
      <c r="E44" s="270" t="s">
        <v>949</v>
      </c>
      <c r="F44" s="267"/>
      <c r="G44" s="542" t="s">
        <v>950</v>
      </c>
      <c r="H44" s="542"/>
      <c r="I44" s="542"/>
      <c r="J44" s="542"/>
      <c r="K44" s="265"/>
    </row>
    <row r="45" spans="2:11" ht="15" customHeight="1">
      <c r="B45" s="268"/>
      <c r="C45" s="269"/>
      <c r="D45" s="267"/>
      <c r="E45" s="270" t="s">
        <v>145</v>
      </c>
      <c r="F45" s="267"/>
      <c r="G45" s="542" t="s">
        <v>951</v>
      </c>
      <c r="H45" s="542"/>
      <c r="I45" s="542"/>
      <c r="J45" s="542"/>
      <c r="K45" s="265"/>
    </row>
    <row r="46" spans="2:1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ht="15" customHeight="1">
      <c r="B47" s="268"/>
      <c r="C47" s="269"/>
      <c r="D47" s="542" t="s">
        <v>952</v>
      </c>
      <c r="E47" s="542"/>
      <c r="F47" s="542"/>
      <c r="G47" s="542"/>
      <c r="H47" s="542"/>
      <c r="I47" s="542"/>
      <c r="J47" s="542"/>
      <c r="K47" s="265"/>
    </row>
    <row r="48" spans="2:11" ht="15" customHeight="1">
      <c r="B48" s="268"/>
      <c r="C48" s="269"/>
      <c r="D48" s="269"/>
      <c r="E48" s="542" t="s">
        <v>953</v>
      </c>
      <c r="F48" s="542"/>
      <c r="G48" s="542"/>
      <c r="H48" s="542"/>
      <c r="I48" s="542"/>
      <c r="J48" s="542"/>
      <c r="K48" s="265"/>
    </row>
    <row r="49" spans="2:11" ht="15" customHeight="1">
      <c r="B49" s="268"/>
      <c r="C49" s="269"/>
      <c r="D49" s="269"/>
      <c r="E49" s="542" t="s">
        <v>954</v>
      </c>
      <c r="F49" s="542"/>
      <c r="G49" s="542"/>
      <c r="H49" s="542"/>
      <c r="I49" s="542"/>
      <c r="J49" s="542"/>
      <c r="K49" s="265"/>
    </row>
    <row r="50" spans="2:11" ht="15" customHeight="1">
      <c r="B50" s="268"/>
      <c r="C50" s="269"/>
      <c r="D50" s="269"/>
      <c r="E50" s="542" t="s">
        <v>955</v>
      </c>
      <c r="F50" s="542"/>
      <c r="G50" s="542"/>
      <c r="H50" s="542"/>
      <c r="I50" s="542"/>
      <c r="J50" s="542"/>
      <c r="K50" s="265"/>
    </row>
    <row r="51" spans="2:11" ht="15" customHeight="1">
      <c r="B51" s="268"/>
      <c r="C51" s="269"/>
      <c r="D51" s="542" t="s">
        <v>956</v>
      </c>
      <c r="E51" s="542"/>
      <c r="F51" s="542"/>
      <c r="G51" s="542"/>
      <c r="H51" s="542"/>
      <c r="I51" s="542"/>
      <c r="J51" s="542"/>
      <c r="K51" s="265"/>
    </row>
    <row r="52" spans="2:11" ht="25.5" customHeight="1">
      <c r="B52" s="264"/>
      <c r="C52" s="544" t="s">
        <v>957</v>
      </c>
      <c r="D52" s="544"/>
      <c r="E52" s="544"/>
      <c r="F52" s="544"/>
      <c r="G52" s="544"/>
      <c r="H52" s="544"/>
      <c r="I52" s="544"/>
      <c r="J52" s="544"/>
      <c r="K52" s="265"/>
    </row>
    <row r="53" spans="2:11" ht="5.25" customHeight="1">
      <c r="B53" s="264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ht="15" customHeight="1">
      <c r="B54" s="264"/>
      <c r="C54" s="542" t="s">
        <v>958</v>
      </c>
      <c r="D54" s="542"/>
      <c r="E54" s="542"/>
      <c r="F54" s="542"/>
      <c r="G54" s="542"/>
      <c r="H54" s="542"/>
      <c r="I54" s="542"/>
      <c r="J54" s="542"/>
      <c r="K54" s="265"/>
    </row>
    <row r="55" spans="2:11" ht="15" customHeight="1">
      <c r="B55" s="264"/>
      <c r="C55" s="542" t="s">
        <v>959</v>
      </c>
      <c r="D55" s="542"/>
      <c r="E55" s="542"/>
      <c r="F55" s="542"/>
      <c r="G55" s="542"/>
      <c r="H55" s="542"/>
      <c r="I55" s="542"/>
      <c r="J55" s="542"/>
      <c r="K55" s="265"/>
    </row>
    <row r="56" spans="2:11" ht="12.75" customHeight="1">
      <c r="B56" s="264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ht="15" customHeight="1">
      <c r="B57" s="264"/>
      <c r="C57" s="542" t="s">
        <v>960</v>
      </c>
      <c r="D57" s="542"/>
      <c r="E57" s="542"/>
      <c r="F57" s="542"/>
      <c r="G57" s="542"/>
      <c r="H57" s="542"/>
      <c r="I57" s="542"/>
      <c r="J57" s="542"/>
      <c r="K57" s="265"/>
    </row>
    <row r="58" spans="2:11" ht="15" customHeight="1">
      <c r="B58" s="264"/>
      <c r="C58" s="269"/>
      <c r="D58" s="542" t="s">
        <v>961</v>
      </c>
      <c r="E58" s="542"/>
      <c r="F58" s="542"/>
      <c r="G58" s="542"/>
      <c r="H58" s="542"/>
      <c r="I58" s="542"/>
      <c r="J58" s="542"/>
      <c r="K58" s="265"/>
    </row>
    <row r="59" spans="2:11" ht="15" customHeight="1">
      <c r="B59" s="264"/>
      <c r="C59" s="269"/>
      <c r="D59" s="542" t="s">
        <v>962</v>
      </c>
      <c r="E59" s="542"/>
      <c r="F59" s="542"/>
      <c r="G59" s="542"/>
      <c r="H59" s="542"/>
      <c r="I59" s="542"/>
      <c r="J59" s="542"/>
      <c r="K59" s="265"/>
    </row>
    <row r="60" spans="2:11" ht="15" customHeight="1">
      <c r="B60" s="264"/>
      <c r="C60" s="269"/>
      <c r="D60" s="542" t="s">
        <v>963</v>
      </c>
      <c r="E60" s="542"/>
      <c r="F60" s="542"/>
      <c r="G60" s="542"/>
      <c r="H60" s="542"/>
      <c r="I60" s="542"/>
      <c r="J60" s="542"/>
      <c r="K60" s="265"/>
    </row>
    <row r="61" spans="2:11" ht="15" customHeight="1">
      <c r="B61" s="264"/>
      <c r="C61" s="269"/>
      <c r="D61" s="542" t="s">
        <v>964</v>
      </c>
      <c r="E61" s="542"/>
      <c r="F61" s="542"/>
      <c r="G61" s="542"/>
      <c r="H61" s="542"/>
      <c r="I61" s="542"/>
      <c r="J61" s="542"/>
      <c r="K61" s="265"/>
    </row>
    <row r="62" spans="2:11" ht="15" customHeight="1">
      <c r="B62" s="264"/>
      <c r="C62" s="269"/>
      <c r="D62" s="546" t="s">
        <v>965</v>
      </c>
      <c r="E62" s="546"/>
      <c r="F62" s="546"/>
      <c r="G62" s="546"/>
      <c r="H62" s="546"/>
      <c r="I62" s="546"/>
      <c r="J62" s="546"/>
      <c r="K62" s="265"/>
    </row>
    <row r="63" spans="2:11" ht="15" customHeight="1">
      <c r="B63" s="264"/>
      <c r="C63" s="269"/>
      <c r="D63" s="542" t="s">
        <v>966</v>
      </c>
      <c r="E63" s="542"/>
      <c r="F63" s="542"/>
      <c r="G63" s="542"/>
      <c r="H63" s="542"/>
      <c r="I63" s="542"/>
      <c r="J63" s="542"/>
      <c r="K63" s="265"/>
    </row>
    <row r="64" spans="2:11" ht="12.75" customHeight="1">
      <c r="B64" s="264"/>
      <c r="C64" s="269"/>
      <c r="D64" s="269"/>
      <c r="E64" s="272"/>
      <c r="F64" s="269"/>
      <c r="G64" s="269"/>
      <c r="H64" s="269"/>
      <c r="I64" s="269"/>
      <c r="J64" s="269"/>
      <c r="K64" s="265"/>
    </row>
    <row r="65" spans="2:11" ht="15" customHeight="1">
      <c r="B65" s="264"/>
      <c r="C65" s="269"/>
      <c r="D65" s="542" t="s">
        <v>967</v>
      </c>
      <c r="E65" s="542"/>
      <c r="F65" s="542"/>
      <c r="G65" s="542"/>
      <c r="H65" s="542"/>
      <c r="I65" s="542"/>
      <c r="J65" s="542"/>
      <c r="K65" s="265"/>
    </row>
    <row r="66" spans="2:11" ht="15" customHeight="1">
      <c r="B66" s="264"/>
      <c r="C66" s="269"/>
      <c r="D66" s="546" t="s">
        <v>968</v>
      </c>
      <c r="E66" s="546"/>
      <c r="F66" s="546"/>
      <c r="G66" s="546"/>
      <c r="H66" s="546"/>
      <c r="I66" s="546"/>
      <c r="J66" s="546"/>
      <c r="K66" s="265"/>
    </row>
    <row r="67" spans="2:11" ht="15" customHeight="1">
      <c r="B67" s="264"/>
      <c r="C67" s="269"/>
      <c r="D67" s="542" t="s">
        <v>969</v>
      </c>
      <c r="E67" s="542"/>
      <c r="F67" s="542"/>
      <c r="G67" s="542"/>
      <c r="H67" s="542"/>
      <c r="I67" s="542"/>
      <c r="J67" s="542"/>
      <c r="K67" s="265"/>
    </row>
    <row r="68" spans="2:11" ht="15" customHeight="1">
      <c r="B68" s="264"/>
      <c r="C68" s="269"/>
      <c r="D68" s="542" t="s">
        <v>970</v>
      </c>
      <c r="E68" s="542"/>
      <c r="F68" s="542"/>
      <c r="G68" s="542"/>
      <c r="H68" s="542"/>
      <c r="I68" s="542"/>
      <c r="J68" s="542"/>
      <c r="K68" s="265"/>
    </row>
    <row r="69" spans="2:11" ht="15" customHeight="1">
      <c r="B69" s="264"/>
      <c r="C69" s="269"/>
      <c r="D69" s="542" t="s">
        <v>971</v>
      </c>
      <c r="E69" s="542"/>
      <c r="F69" s="542"/>
      <c r="G69" s="542"/>
      <c r="H69" s="542"/>
      <c r="I69" s="542"/>
      <c r="J69" s="542"/>
      <c r="K69" s="265"/>
    </row>
    <row r="70" spans="2:11" ht="15" customHeight="1">
      <c r="B70" s="264"/>
      <c r="C70" s="269"/>
      <c r="D70" s="542" t="s">
        <v>972</v>
      </c>
      <c r="E70" s="542"/>
      <c r="F70" s="542"/>
      <c r="G70" s="542"/>
      <c r="H70" s="542"/>
      <c r="I70" s="542"/>
      <c r="J70" s="542"/>
      <c r="K70" s="265"/>
    </row>
    <row r="71" spans="2:1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ht="45" customHeight="1">
      <c r="B75" s="281"/>
      <c r="C75" s="545" t="s">
        <v>973</v>
      </c>
      <c r="D75" s="545"/>
      <c r="E75" s="545"/>
      <c r="F75" s="545"/>
      <c r="G75" s="545"/>
      <c r="H75" s="545"/>
      <c r="I75" s="545"/>
      <c r="J75" s="545"/>
      <c r="K75" s="282"/>
    </row>
    <row r="76" spans="2:11" ht="17.25" customHeight="1">
      <c r="B76" s="281"/>
      <c r="C76" s="283" t="s">
        <v>974</v>
      </c>
      <c r="D76" s="283"/>
      <c r="E76" s="283"/>
      <c r="F76" s="283" t="s">
        <v>975</v>
      </c>
      <c r="G76" s="284"/>
      <c r="H76" s="283" t="s">
        <v>55</v>
      </c>
      <c r="I76" s="283" t="s">
        <v>58</v>
      </c>
      <c r="J76" s="283" t="s">
        <v>976</v>
      </c>
      <c r="K76" s="282"/>
    </row>
    <row r="77" spans="2:11" ht="17.25" customHeight="1">
      <c r="B77" s="281"/>
      <c r="C77" s="285" t="s">
        <v>977</v>
      </c>
      <c r="D77" s="285"/>
      <c r="E77" s="285"/>
      <c r="F77" s="286" t="s">
        <v>978</v>
      </c>
      <c r="G77" s="287"/>
      <c r="H77" s="285"/>
      <c r="I77" s="285"/>
      <c r="J77" s="285" t="s">
        <v>979</v>
      </c>
      <c r="K77" s="282"/>
    </row>
    <row r="78" spans="2:11" ht="5.25" customHeight="1">
      <c r="B78" s="281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ht="15" customHeight="1">
      <c r="B79" s="281"/>
      <c r="C79" s="270" t="s">
        <v>54</v>
      </c>
      <c r="D79" s="288"/>
      <c r="E79" s="288"/>
      <c r="F79" s="290" t="s">
        <v>980</v>
      </c>
      <c r="G79" s="289"/>
      <c r="H79" s="270" t="s">
        <v>981</v>
      </c>
      <c r="I79" s="270" t="s">
        <v>982</v>
      </c>
      <c r="J79" s="270">
        <v>20</v>
      </c>
      <c r="K79" s="282"/>
    </row>
    <row r="80" spans="2:11" ht="15" customHeight="1">
      <c r="B80" s="281"/>
      <c r="C80" s="270" t="s">
        <v>983</v>
      </c>
      <c r="D80" s="270"/>
      <c r="E80" s="270"/>
      <c r="F80" s="290" t="s">
        <v>980</v>
      </c>
      <c r="G80" s="289"/>
      <c r="H80" s="270" t="s">
        <v>984</v>
      </c>
      <c r="I80" s="270" t="s">
        <v>982</v>
      </c>
      <c r="J80" s="270">
        <v>120</v>
      </c>
      <c r="K80" s="282"/>
    </row>
    <row r="81" spans="2:11" ht="15" customHeight="1">
      <c r="B81" s="291"/>
      <c r="C81" s="270" t="s">
        <v>985</v>
      </c>
      <c r="D81" s="270"/>
      <c r="E81" s="270"/>
      <c r="F81" s="290" t="s">
        <v>986</v>
      </c>
      <c r="G81" s="289"/>
      <c r="H81" s="270" t="s">
        <v>987</v>
      </c>
      <c r="I81" s="270" t="s">
        <v>982</v>
      </c>
      <c r="J81" s="270">
        <v>50</v>
      </c>
      <c r="K81" s="282"/>
    </row>
    <row r="82" spans="2:11" ht="15" customHeight="1">
      <c r="B82" s="291"/>
      <c r="C82" s="270" t="s">
        <v>988</v>
      </c>
      <c r="D82" s="270"/>
      <c r="E82" s="270"/>
      <c r="F82" s="290" t="s">
        <v>980</v>
      </c>
      <c r="G82" s="289"/>
      <c r="H82" s="270" t="s">
        <v>989</v>
      </c>
      <c r="I82" s="270" t="s">
        <v>990</v>
      </c>
      <c r="J82" s="270"/>
      <c r="K82" s="282"/>
    </row>
    <row r="83" spans="2:11" ht="15" customHeight="1">
      <c r="B83" s="291"/>
      <c r="C83" s="292" t="s">
        <v>991</v>
      </c>
      <c r="D83" s="292"/>
      <c r="E83" s="292"/>
      <c r="F83" s="293" t="s">
        <v>986</v>
      </c>
      <c r="G83" s="292"/>
      <c r="H83" s="292" t="s">
        <v>992</v>
      </c>
      <c r="I83" s="292" t="s">
        <v>982</v>
      </c>
      <c r="J83" s="292">
        <v>15</v>
      </c>
      <c r="K83" s="282"/>
    </row>
    <row r="84" spans="2:11" ht="15" customHeight="1">
      <c r="B84" s="291"/>
      <c r="C84" s="292" t="s">
        <v>993</v>
      </c>
      <c r="D84" s="292"/>
      <c r="E84" s="292"/>
      <c r="F84" s="293" t="s">
        <v>986</v>
      </c>
      <c r="G84" s="292"/>
      <c r="H84" s="292" t="s">
        <v>994</v>
      </c>
      <c r="I84" s="292" t="s">
        <v>982</v>
      </c>
      <c r="J84" s="292">
        <v>15</v>
      </c>
      <c r="K84" s="282"/>
    </row>
    <row r="85" spans="2:11" ht="15" customHeight="1">
      <c r="B85" s="291"/>
      <c r="C85" s="292" t="s">
        <v>995</v>
      </c>
      <c r="D85" s="292"/>
      <c r="E85" s="292"/>
      <c r="F85" s="293" t="s">
        <v>986</v>
      </c>
      <c r="G85" s="292"/>
      <c r="H85" s="292" t="s">
        <v>996</v>
      </c>
      <c r="I85" s="292" t="s">
        <v>982</v>
      </c>
      <c r="J85" s="292">
        <v>20</v>
      </c>
      <c r="K85" s="282"/>
    </row>
    <row r="86" spans="2:11" ht="15" customHeight="1">
      <c r="B86" s="291"/>
      <c r="C86" s="292" t="s">
        <v>997</v>
      </c>
      <c r="D86" s="292"/>
      <c r="E86" s="292"/>
      <c r="F86" s="293" t="s">
        <v>986</v>
      </c>
      <c r="G86" s="292"/>
      <c r="H86" s="292" t="s">
        <v>998</v>
      </c>
      <c r="I86" s="292" t="s">
        <v>982</v>
      </c>
      <c r="J86" s="292">
        <v>20</v>
      </c>
      <c r="K86" s="282"/>
    </row>
    <row r="87" spans="2:11" ht="15" customHeight="1">
      <c r="B87" s="291"/>
      <c r="C87" s="270" t="s">
        <v>999</v>
      </c>
      <c r="D87" s="270"/>
      <c r="E87" s="270"/>
      <c r="F87" s="290" t="s">
        <v>986</v>
      </c>
      <c r="G87" s="289"/>
      <c r="H87" s="270" t="s">
        <v>1000</v>
      </c>
      <c r="I87" s="270" t="s">
        <v>982</v>
      </c>
      <c r="J87" s="270">
        <v>50</v>
      </c>
      <c r="K87" s="282"/>
    </row>
    <row r="88" spans="2:11" ht="15" customHeight="1">
      <c r="B88" s="291"/>
      <c r="C88" s="270" t="s">
        <v>1001</v>
      </c>
      <c r="D88" s="270"/>
      <c r="E88" s="270"/>
      <c r="F88" s="290" t="s">
        <v>986</v>
      </c>
      <c r="G88" s="289"/>
      <c r="H88" s="270" t="s">
        <v>1002</v>
      </c>
      <c r="I88" s="270" t="s">
        <v>982</v>
      </c>
      <c r="J88" s="270">
        <v>20</v>
      </c>
      <c r="K88" s="282"/>
    </row>
    <row r="89" spans="2:11" ht="15" customHeight="1">
      <c r="B89" s="291"/>
      <c r="C89" s="270" t="s">
        <v>1003</v>
      </c>
      <c r="D89" s="270"/>
      <c r="E89" s="270"/>
      <c r="F89" s="290" t="s">
        <v>986</v>
      </c>
      <c r="G89" s="289"/>
      <c r="H89" s="270" t="s">
        <v>1004</v>
      </c>
      <c r="I89" s="270" t="s">
        <v>982</v>
      </c>
      <c r="J89" s="270">
        <v>20</v>
      </c>
      <c r="K89" s="282"/>
    </row>
    <row r="90" spans="2:11" ht="15" customHeight="1">
      <c r="B90" s="291"/>
      <c r="C90" s="270" t="s">
        <v>1005</v>
      </c>
      <c r="D90" s="270"/>
      <c r="E90" s="270"/>
      <c r="F90" s="290" t="s">
        <v>986</v>
      </c>
      <c r="G90" s="289"/>
      <c r="H90" s="270" t="s">
        <v>1006</v>
      </c>
      <c r="I90" s="270" t="s">
        <v>982</v>
      </c>
      <c r="J90" s="270">
        <v>50</v>
      </c>
      <c r="K90" s="282"/>
    </row>
    <row r="91" spans="2:11" ht="15" customHeight="1">
      <c r="B91" s="291"/>
      <c r="C91" s="270" t="s">
        <v>1007</v>
      </c>
      <c r="D91" s="270"/>
      <c r="E91" s="270"/>
      <c r="F91" s="290" t="s">
        <v>986</v>
      </c>
      <c r="G91" s="289"/>
      <c r="H91" s="270" t="s">
        <v>1007</v>
      </c>
      <c r="I91" s="270" t="s">
        <v>982</v>
      </c>
      <c r="J91" s="270">
        <v>50</v>
      </c>
      <c r="K91" s="282"/>
    </row>
    <row r="92" spans="2:11" ht="15" customHeight="1">
      <c r="B92" s="291"/>
      <c r="C92" s="270" t="s">
        <v>1008</v>
      </c>
      <c r="D92" s="270"/>
      <c r="E92" s="270"/>
      <c r="F92" s="290" t="s">
        <v>986</v>
      </c>
      <c r="G92" s="289"/>
      <c r="H92" s="270" t="s">
        <v>1009</v>
      </c>
      <c r="I92" s="270" t="s">
        <v>982</v>
      </c>
      <c r="J92" s="270">
        <v>255</v>
      </c>
      <c r="K92" s="282"/>
    </row>
    <row r="93" spans="2:11" ht="15" customHeight="1">
      <c r="B93" s="291"/>
      <c r="C93" s="270" t="s">
        <v>1010</v>
      </c>
      <c r="D93" s="270"/>
      <c r="E93" s="270"/>
      <c r="F93" s="290" t="s">
        <v>980</v>
      </c>
      <c r="G93" s="289"/>
      <c r="H93" s="270" t="s">
        <v>1011</v>
      </c>
      <c r="I93" s="270" t="s">
        <v>1012</v>
      </c>
      <c r="J93" s="270"/>
      <c r="K93" s="282"/>
    </row>
    <row r="94" spans="2:11" ht="15" customHeight="1">
      <c r="B94" s="291"/>
      <c r="C94" s="270" t="s">
        <v>1013</v>
      </c>
      <c r="D94" s="270"/>
      <c r="E94" s="270"/>
      <c r="F94" s="290" t="s">
        <v>980</v>
      </c>
      <c r="G94" s="289"/>
      <c r="H94" s="270" t="s">
        <v>1014</v>
      </c>
      <c r="I94" s="270" t="s">
        <v>1015</v>
      </c>
      <c r="J94" s="270"/>
      <c r="K94" s="282"/>
    </row>
    <row r="95" spans="2:11" ht="15" customHeight="1">
      <c r="B95" s="291"/>
      <c r="C95" s="270" t="s">
        <v>1016</v>
      </c>
      <c r="D95" s="270"/>
      <c r="E95" s="270"/>
      <c r="F95" s="290" t="s">
        <v>980</v>
      </c>
      <c r="G95" s="289"/>
      <c r="H95" s="270" t="s">
        <v>1016</v>
      </c>
      <c r="I95" s="270" t="s">
        <v>1015</v>
      </c>
      <c r="J95" s="270"/>
      <c r="K95" s="282"/>
    </row>
    <row r="96" spans="2:11" ht="15" customHeight="1">
      <c r="B96" s="291"/>
      <c r="C96" s="270" t="s">
        <v>39</v>
      </c>
      <c r="D96" s="270"/>
      <c r="E96" s="270"/>
      <c r="F96" s="290" t="s">
        <v>980</v>
      </c>
      <c r="G96" s="289"/>
      <c r="H96" s="270" t="s">
        <v>1017</v>
      </c>
      <c r="I96" s="270" t="s">
        <v>1015</v>
      </c>
      <c r="J96" s="270"/>
      <c r="K96" s="282"/>
    </row>
    <row r="97" spans="2:11" ht="15" customHeight="1">
      <c r="B97" s="291"/>
      <c r="C97" s="270" t="s">
        <v>49</v>
      </c>
      <c r="D97" s="270"/>
      <c r="E97" s="270"/>
      <c r="F97" s="290" t="s">
        <v>980</v>
      </c>
      <c r="G97" s="289"/>
      <c r="H97" s="270" t="s">
        <v>1018</v>
      </c>
      <c r="I97" s="270" t="s">
        <v>1015</v>
      </c>
      <c r="J97" s="270"/>
      <c r="K97" s="282"/>
    </row>
    <row r="98" spans="2:1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ht="45" customHeight="1">
      <c r="B102" s="281"/>
      <c r="C102" s="545" t="s">
        <v>1019</v>
      </c>
      <c r="D102" s="545"/>
      <c r="E102" s="545"/>
      <c r="F102" s="545"/>
      <c r="G102" s="545"/>
      <c r="H102" s="545"/>
      <c r="I102" s="545"/>
      <c r="J102" s="545"/>
      <c r="K102" s="282"/>
    </row>
    <row r="103" spans="2:11" ht="17.25" customHeight="1">
      <c r="B103" s="281"/>
      <c r="C103" s="283" t="s">
        <v>974</v>
      </c>
      <c r="D103" s="283"/>
      <c r="E103" s="283"/>
      <c r="F103" s="283" t="s">
        <v>975</v>
      </c>
      <c r="G103" s="284"/>
      <c r="H103" s="283" t="s">
        <v>55</v>
      </c>
      <c r="I103" s="283" t="s">
        <v>58</v>
      </c>
      <c r="J103" s="283" t="s">
        <v>976</v>
      </c>
      <c r="K103" s="282"/>
    </row>
    <row r="104" spans="2:11" ht="17.25" customHeight="1">
      <c r="B104" s="281"/>
      <c r="C104" s="285" t="s">
        <v>977</v>
      </c>
      <c r="D104" s="285"/>
      <c r="E104" s="285"/>
      <c r="F104" s="286" t="s">
        <v>978</v>
      </c>
      <c r="G104" s="287"/>
      <c r="H104" s="285"/>
      <c r="I104" s="285"/>
      <c r="J104" s="285" t="s">
        <v>979</v>
      </c>
      <c r="K104" s="282"/>
    </row>
    <row r="105" spans="2:11" ht="5.25" customHeight="1">
      <c r="B105" s="281"/>
      <c r="C105" s="283"/>
      <c r="D105" s="283"/>
      <c r="E105" s="283"/>
      <c r="F105" s="283"/>
      <c r="G105" s="299"/>
      <c r="H105" s="283"/>
      <c r="I105" s="283"/>
      <c r="J105" s="283"/>
      <c r="K105" s="282"/>
    </row>
    <row r="106" spans="2:11" ht="15" customHeight="1">
      <c r="B106" s="281"/>
      <c r="C106" s="270" t="s">
        <v>54</v>
      </c>
      <c r="D106" s="288"/>
      <c r="E106" s="288"/>
      <c r="F106" s="290" t="s">
        <v>980</v>
      </c>
      <c r="G106" s="299"/>
      <c r="H106" s="270" t="s">
        <v>1020</v>
      </c>
      <c r="I106" s="270" t="s">
        <v>982</v>
      </c>
      <c r="J106" s="270">
        <v>20</v>
      </c>
      <c r="K106" s="282"/>
    </row>
    <row r="107" spans="2:11" ht="15" customHeight="1">
      <c r="B107" s="281"/>
      <c r="C107" s="270" t="s">
        <v>983</v>
      </c>
      <c r="D107" s="270"/>
      <c r="E107" s="270"/>
      <c r="F107" s="290" t="s">
        <v>980</v>
      </c>
      <c r="G107" s="270"/>
      <c r="H107" s="270" t="s">
        <v>1020</v>
      </c>
      <c r="I107" s="270" t="s">
        <v>982</v>
      </c>
      <c r="J107" s="270">
        <v>120</v>
      </c>
      <c r="K107" s="282"/>
    </row>
    <row r="108" spans="2:11" ht="15" customHeight="1">
      <c r="B108" s="291"/>
      <c r="C108" s="270" t="s">
        <v>985</v>
      </c>
      <c r="D108" s="270"/>
      <c r="E108" s="270"/>
      <c r="F108" s="290" t="s">
        <v>986</v>
      </c>
      <c r="G108" s="270"/>
      <c r="H108" s="270" t="s">
        <v>1020</v>
      </c>
      <c r="I108" s="270" t="s">
        <v>982</v>
      </c>
      <c r="J108" s="270">
        <v>50</v>
      </c>
      <c r="K108" s="282"/>
    </row>
    <row r="109" spans="2:11" ht="15" customHeight="1">
      <c r="B109" s="291"/>
      <c r="C109" s="270" t="s">
        <v>988</v>
      </c>
      <c r="D109" s="270"/>
      <c r="E109" s="270"/>
      <c r="F109" s="290" t="s">
        <v>980</v>
      </c>
      <c r="G109" s="270"/>
      <c r="H109" s="270" t="s">
        <v>1020</v>
      </c>
      <c r="I109" s="270" t="s">
        <v>990</v>
      </c>
      <c r="J109" s="270"/>
      <c r="K109" s="282"/>
    </row>
    <row r="110" spans="2:11" ht="15" customHeight="1">
      <c r="B110" s="291"/>
      <c r="C110" s="270" t="s">
        <v>999</v>
      </c>
      <c r="D110" s="270"/>
      <c r="E110" s="270"/>
      <c r="F110" s="290" t="s">
        <v>986</v>
      </c>
      <c r="G110" s="270"/>
      <c r="H110" s="270" t="s">
        <v>1020</v>
      </c>
      <c r="I110" s="270" t="s">
        <v>982</v>
      </c>
      <c r="J110" s="270">
        <v>50</v>
      </c>
      <c r="K110" s="282"/>
    </row>
    <row r="111" spans="2:11" ht="15" customHeight="1">
      <c r="B111" s="291"/>
      <c r="C111" s="270" t="s">
        <v>1007</v>
      </c>
      <c r="D111" s="270"/>
      <c r="E111" s="270"/>
      <c r="F111" s="290" t="s">
        <v>986</v>
      </c>
      <c r="G111" s="270"/>
      <c r="H111" s="270" t="s">
        <v>1020</v>
      </c>
      <c r="I111" s="270" t="s">
        <v>982</v>
      </c>
      <c r="J111" s="270">
        <v>50</v>
      </c>
      <c r="K111" s="282"/>
    </row>
    <row r="112" spans="2:11" ht="15" customHeight="1">
      <c r="B112" s="291"/>
      <c r="C112" s="270" t="s">
        <v>1005</v>
      </c>
      <c r="D112" s="270"/>
      <c r="E112" s="270"/>
      <c r="F112" s="290" t="s">
        <v>986</v>
      </c>
      <c r="G112" s="270"/>
      <c r="H112" s="270" t="s">
        <v>1020</v>
      </c>
      <c r="I112" s="270" t="s">
        <v>982</v>
      </c>
      <c r="J112" s="270">
        <v>50</v>
      </c>
      <c r="K112" s="282"/>
    </row>
    <row r="113" spans="2:11" ht="15" customHeight="1">
      <c r="B113" s="291"/>
      <c r="C113" s="270" t="s">
        <v>54</v>
      </c>
      <c r="D113" s="270"/>
      <c r="E113" s="270"/>
      <c r="F113" s="290" t="s">
        <v>980</v>
      </c>
      <c r="G113" s="270"/>
      <c r="H113" s="270" t="s">
        <v>1021</v>
      </c>
      <c r="I113" s="270" t="s">
        <v>982</v>
      </c>
      <c r="J113" s="270">
        <v>20</v>
      </c>
      <c r="K113" s="282"/>
    </row>
    <row r="114" spans="2:11" ht="15" customHeight="1">
      <c r="B114" s="291"/>
      <c r="C114" s="270" t="s">
        <v>1022</v>
      </c>
      <c r="D114" s="270"/>
      <c r="E114" s="270"/>
      <c r="F114" s="290" t="s">
        <v>980</v>
      </c>
      <c r="G114" s="270"/>
      <c r="H114" s="270" t="s">
        <v>1023</v>
      </c>
      <c r="I114" s="270" t="s">
        <v>982</v>
      </c>
      <c r="J114" s="270">
        <v>120</v>
      </c>
      <c r="K114" s="282"/>
    </row>
    <row r="115" spans="2:11" ht="15" customHeight="1">
      <c r="B115" s="291"/>
      <c r="C115" s="270" t="s">
        <v>39</v>
      </c>
      <c r="D115" s="270"/>
      <c r="E115" s="270"/>
      <c r="F115" s="290" t="s">
        <v>980</v>
      </c>
      <c r="G115" s="270"/>
      <c r="H115" s="270" t="s">
        <v>1024</v>
      </c>
      <c r="I115" s="270" t="s">
        <v>1015</v>
      </c>
      <c r="J115" s="270"/>
      <c r="K115" s="282"/>
    </row>
    <row r="116" spans="2:11" ht="15" customHeight="1">
      <c r="B116" s="291"/>
      <c r="C116" s="270" t="s">
        <v>49</v>
      </c>
      <c r="D116" s="270"/>
      <c r="E116" s="270"/>
      <c r="F116" s="290" t="s">
        <v>980</v>
      </c>
      <c r="G116" s="270"/>
      <c r="H116" s="270" t="s">
        <v>1025</v>
      </c>
      <c r="I116" s="270" t="s">
        <v>1015</v>
      </c>
      <c r="J116" s="270"/>
      <c r="K116" s="282"/>
    </row>
    <row r="117" spans="2:11" ht="15" customHeight="1">
      <c r="B117" s="291"/>
      <c r="C117" s="270" t="s">
        <v>58</v>
      </c>
      <c r="D117" s="270"/>
      <c r="E117" s="270"/>
      <c r="F117" s="290" t="s">
        <v>980</v>
      </c>
      <c r="G117" s="270"/>
      <c r="H117" s="270" t="s">
        <v>1026</v>
      </c>
      <c r="I117" s="270" t="s">
        <v>1027</v>
      </c>
      <c r="J117" s="270"/>
      <c r="K117" s="282"/>
    </row>
    <row r="118" spans="2:1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ht="18.75" customHeight="1">
      <c r="B119" s="301"/>
      <c r="C119" s="267"/>
      <c r="D119" s="267"/>
      <c r="E119" s="267"/>
      <c r="F119" s="302"/>
      <c r="G119" s="267"/>
      <c r="H119" s="267"/>
      <c r="I119" s="267"/>
      <c r="J119" s="267"/>
      <c r="K119" s="301"/>
    </row>
    <row r="120" spans="2:1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ht="45" customHeight="1">
      <c r="B122" s="306"/>
      <c r="C122" s="543" t="s">
        <v>1028</v>
      </c>
      <c r="D122" s="543"/>
      <c r="E122" s="543"/>
      <c r="F122" s="543"/>
      <c r="G122" s="543"/>
      <c r="H122" s="543"/>
      <c r="I122" s="543"/>
      <c r="J122" s="543"/>
      <c r="K122" s="307"/>
    </row>
    <row r="123" spans="2:11" ht="17.25" customHeight="1">
      <c r="B123" s="308"/>
      <c r="C123" s="283" t="s">
        <v>974</v>
      </c>
      <c r="D123" s="283"/>
      <c r="E123" s="283"/>
      <c r="F123" s="283" t="s">
        <v>975</v>
      </c>
      <c r="G123" s="284"/>
      <c r="H123" s="283" t="s">
        <v>55</v>
      </c>
      <c r="I123" s="283" t="s">
        <v>58</v>
      </c>
      <c r="J123" s="283" t="s">
        <v>976</v>
      </c>
      <c r="K123" s="309"/>
    </row>
    <row r="124" spans="2:11" ht="17.25" customHeight="1">
      <c r="B124" s="308"/>
      <c r="C124" s="285" t="s">
        <v>977</v>
      </c>
      <c r="D124" s="285"/>
      <c r="E124" s="285"/>
      <c r="F124" s="286" t="s">
        <v>978</v>
      </c>
      <c r="G124" s="287"/>
      <c r="H124" s="285"/>
      <c r="I124" s="285"/>
      <c r="J124" s="285" t="s">
        <v>979</v>
      </c>
      <c r="K124" s="309"/>
    </row>
    <row r="125" spans="2:11" ht="5.25" customHeight="1">
      <c r="B125" s="310"/>
      <c r="C125" s="288"/>
      <c r="D125" s="288"/>
      <c r="E125" s="288"/>
      <c r="F125" s="288"/>
      <c r="G125" s="270"/>
      <c r="H125" s="288"/>
      <c r="I125" s="288"/>
      <c r="J125" s="288"/>
      <c r="K125" s="311"/>
    </row>
    <row r="126" spans="2:11" ht="15" customHeight="1">
      <c r="B126" s="310"/>
      <c r="C126" s="270" t="s">
        <v>983</v>
      </c>
      <c r="D126" s="288"/>
      <c r="E126" s="288"/>
      <c r="F126" s="290" t="s">
        <v>980</v>
      </c>
      <c r="G126" s="270"/>
      <c r="H126" s="270" t="s">
        <v>1020</v>
      </c>
      <c r="I126" s="270" t="s">
        <v>982</v>
      </c>
      <c r="J126" s="270">
        <v>120</v>
      </c>
      <c r="K126" s="312"/>
    </row>
    <row r="127" spans="2:11" ht="15" customHeight="1">
      <c r="B127" s="310"/>
      <c r="C127" s="270" t="s">
        <v>1029</v>
      </c>
      <c r="D127" s="270"/>
      <c r="E127" s="270"/>
      <c r="F127" s="290" t="s">
        <v>980</v>
      </c>
      <c r="G127" s="270"/>
      <c r="H127" s="270" t="s">
        <v>1030</v>
      </c>
      <c r="I127" s="270" t="s">
        <v>982</v>
      </c>
      <c r="J127" s="270" t="s">
        <v>1031</v>
      </c>
      <c r="K127" s="312"/>
    </row>
    <row r="128" spans="2:11" ht="15" customHeight="1">
      <c r="B128" s="310"/>
      <c r="C128" s="270" t="s">
        <v>85</v>
      </c>
      <c r="D128" s="270"/>
      <c r="E128" s="270"/>
      <c r="F128" s="290" t="s">
        <v>980</v>
      </c>
      <c r="G128" s="270"/>
      <c r="H128" s="270" t="s">
        <v>1032</v>
      </c>
      <c r="I128" s="270" t="s">
        <v>982</v>
      </c>
      <c r="J128" s="270" t="s">
        <v>1031</v>
      </c>
      <c r="K128" s="312"/>
    </row>
    <row r="129" spans="2:11" ht="15" customHeight="1">
      <c r="B129" s="310"/>
      <c r="C129" s="270" t="s">
        <v>991</v>
      </c>
      <c r="D129" s="270"/>
      <c r="E129" s="270"/>
      <c r="F129" s="290" t="s">
        <v>986</v>
      </c>
      <c r="G129" s="270"/>
      <c r="H129" s="270" t="s">
        <v>992</v>
      </c>
      <c r="I129" s="270" t="s">
        <v>982</v>
      </c>
      <c r="J129" s="270">
        <v>15</v>
      </c>
      <c r="K129" s="312"/>
    </row>
    <row r="130" spans="2:11" ht="15" customHeight="1">
      <c r="B130" s="310"/>
      <c r="C130" s="292" t="s">
        <v>993</v>
      </c>
      <c r="D130" s="292"/>
      <c r="E130" s="292"/>
      <c r="F130" s="293" t="s">
        <v>986</v>
      </c>
      <c r="G130" s="292"/>
      <c r="H130" s="292" t="s">
        <v>994</v>
      </c>
      <c r="I130" s="292" t="s">
        <v>982</v>
      </c>
      <c r="J130" s="292">
        <v>15</v>
      </c>
      <c r="K130" s="312"/>
    </row>
    <row r="131" spans="2:11" ht="15" customHeight="1">
      <c r="B131" s="310"/>
      <c r="C131" s="292" t="s">
        <v>995</v>
      </c>
      <c r="D131" s="292"/>
      <c r="E131" s="292"/>
      <c r="F131" s="293" t="s">
        <v>986</v>
      </c>
      <c r="G131" s="292"/>
      <c r="H131" s="292" t="s">
        <v>996</v>
      </c>
      <c r="I131" s="292" t="s">
        <v>982</v>
      </c>
      <c r="J131" s="292">
        <v>20</v>
      </c>
      <c r="K131" s="312"/>
    </row>
    <row r="132" spans="2:11" ht="15" customHeight="1">
      <c r="B132" s="310"/>
      <c r="C132" s="292" t="s">
        <v>997</v>
      </c>
      <c r="D132" s="292"/>
      <c r="E132" s="292"/>
      <c r="F132" s="293" t="s">
        <v>986</v>
      </c>
      <c r="G132" s="292"/>
      <c r="H132" s="292" t="s">
        <v>998</v>
      </c>
      <c r="I132" s="292" t="s">
        <v>982</v>
      </c>
      <c r="J132" s="292">
        <v>20</v>
      </c>
      <c r="K132" s="312"/>
    </row>
    <row r="133" spans="2:11" ht="15" customHeight="1">
      <c r="B133" s="310"/>
      <c r="C133" s="270" t="s">
        <v>985</v>
      </c>
      <c r="D133" s="270"/>
      <c r="E133" s="270"/>
      <c r="F133" s="290" t="s">
        <v>986</v>
      </c>
      <c r="G133" s="270"/>
      <c r="H133" s="270" t="s">
        <v>1020</v>
      </c>
      <c r="I133" s="270" t="s">
        <v>982</v>
      </c>
      <c r="J133" s="270">
        <v>50</v>
      </c>
      <c r="K133" s="312"/>
    </row>
    <row r="134" spans="2:11" ht="15" customHeight="1">
      <c r="B134" s="310"/>
      <c r="C134" s="270" t="s">
        <v>999</v>
      </c>
      <c r="D134" s="270"/>
      <c r="E134" s="270"/>
      <c r="F134" s="290" t="s">
        <v>986</v>
      </c>
      <c r="G134" s="270"/>
      <c r="H134" s="270" t="s">
        <v>1020</v>
      </c>
      <c r="I134" s="270" t="s">
        <v>982</v>
      </c>
      <c r="J134" s="270">
        <v>50</v>
      </c>
      <c r="K134" s="312"/>
    </row>
    <row r="135" spans="2:11" ht="15" customHeight="1">
      <c r="B135" s="310"/>
      <c r="C135" s="270" t="s">
        <v>1005</v>
      </c>
      <c r="D135" s="270"/>
      <c r="E135" s="270"/>
      <c r="F135" s="290" t="s">
        <v>986</v>
      </c>
      <c r="G135" s="270"/>
      <c r="H135" s="270" t="s">
        <v>1020</v>
      </c>
      <c r="I135" s="270" t="s">
        <v>982</v>
      </c>
      <c r="J135" s="270">
        <v>50</v>
      </c>
      <c r="K135" s="312"/>
    </row>
    <row r="136" spans="2:11" ht="15" customHeight="1">
      <c r="B136" s="310"/>
      <c r="C136" s="270" t="s">
        <v>1007</v>
      </c>
      <c r="D136" s="270"/>
      <c r="E136" s="270"/>
      <c r="F136" s="290" t="s">
        <v>986</v>
      </c>
      <c r="G136" s="270"/>
      <c r="H136" s="270" t="s">
        <v>1020</v>
      </c>
      <c r="I136" s="270" t="s">
        <v>982</v>
      </c>
      <c r="J136" s="270">
        <v>50</v>
      </c>
      <c r="K136" s="312"/>
    </row>
    <row r="137" spans="2:11" ht="15" customHeight="1">
      <c r="B137" s="310"/>
      <c r="C137" s="270" t="s">
        <v>1008</v>
      </c>
      <c r="D137" s="270"/>
      <c r="E137" s="270"/>
      <c r="F137" s="290" t="s">
        <v>986</v>
      </c>
      <c r="G137" s="270"/>
      <c r="H137" s="270" t="s">
        <v>1033</v>
      </c>
      <c r="I137" s="270" t="s">
        <v>982</v>
      </c>
      <c r="J137" s="270">
        <v>255</v>
      </c>
      <c r="K137" s="312"/>
    </row>
    <row r="138" spans="2:11" ht="15" customHeight="1">
      <c r="B138" s="310"/>
      <c r="C138" s="270" t="s">
        <v>1010</v>
      </c>
      <c r="D138" s="270"/>
      <c r="E138" s="270"/>
      <c r="F138" s="290" t="s">
        <v>980</v>
      </c>
      <c r="G138" s="270"/>
      <c r="H138" s="270" t="s">
        <v>1034</v>
      </c>
      <c r="I138" s="270" t="s">
        <v>1012</v>
      </c>
      <c r="J138" s="270"/>
      <c r="K138" s="312"/>
    </row>
    <row r="139" spans="2:11" ht="15" customHeight="1">
      <c r="B139" s="310"/>
      <c r="C139" s="270" t="s">
        <v>1013</v>
      </c>
      <c r="D139" s="270"/>
      <c r="E139" s="270"/>
      <c r="F139" s="290" t="s">
        <v>980</v>
      </c>
      <c r="G139" s="270"/>
      <c r="H139" s="270" t="s">
        <v>1035</v>
      </c>
      <c r="I139" s="270" t="s">
        <v>1015</v>
      </c>
      <c r="J139" s="270"/>
      <c r="K139" s="312"/>
    </row>
    <row r="140" spans="2:11" ht="15" customHeight="1">
      <c r="B140" s="310"/>
      <c r="C140" s="270" t="s">
        <v>1016</v>
      </c>
      <c r="D140" s="270"/>
      <c r="E140" s="270"/>
      <c r="F140" s="290" t="s">
        <v>980</v>
      </c>
      <c r="G140" s="270"/>
      <c r="H140" s="270" t="s">
        <v>1016</v>
      </c>
      <c r="I140" s="270" t="s">
        <v>1015</v>
      </c>
      <c r="J140" s="270"/>
      <c r="K140" s="312"/>
    </row>
    <row r="141" spans="2:11" ht="15" customHeight="1">
      <c r="B141" s="310"/>
      <c r="C141" s="270" t="s">
        <v>39</v>
      </c>
      <c r="D141" s="270"/>
      <c r="E141" s="270"/>
      <c r="F141" s="290" t="s">
        <v>980</v>
      </c>
      <c r="G141" s="270"/>
      <c r="H141" s="270" t="s">
        <v>1036</v>
      </c>
      <c r="I141" s="270" t="s">
        <v>1015</v>
      </c>
      <c r="J141" s="270"/>
      <c r="K141" s="312"/>
    </row>
    <row r="142" spans="2:11" ht="15" customHeight="1">
      <c r="B142" s="310"/>
      <c r="C142" s="270" t="s">
        <v>1037</v>
      </c>
      <c r="D142" s="270"/>
      <c r="E142" s="270"/>
      <c r="F142" s="290" t="s">
        <v>980</v>
      </c>
      <c r="G142" s="270"/>
      <c r="H142" s="270" t="s">
        <v>1038</v>
      </c>
      <c r="I142" s="270" t="s">
        <v>1015</v>
      </c>
      <c r="J142" s="270"/>
      <c r="K142" s="312"/>
    </row>
    <row r="143" spans="2:1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ht="18.75" customHeight="1">
      <c r="B144" s="267"/>
      <c r="C144" s="267"/>
      <c r="D144" s="267"/>
      <c r="E144" s="267"/>
      <c r="F144" s="302"/>
      <c r="G144" s="267"/>
      <c r="H144" s="267"/>
      <c r="I144" s="267"/>
      <c r="J144" s="267"/>
      <c r="K144" s="267"/>
    </row>
    <row r="145" spans="2:1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ht="45" customHeight="1">
      <c r="B147" s="281"/>
      <c r="C147" s="545" t="s">
        <v>1039</v>
      </c>
      <c r="D147" s="545"/>
      <c r="E147" s="545"/>
      <c r="F147" s="545"/>
      <c r="G147" s="545"/>
      <c r="H147" s="545"/>
      <c r="I147" s="545"/>
      <c r="J147" s="545"/>
      <c r="K147" s="282"/>
    </row>
    <row r="148" spans="2:11" ht="17.25" customHeight="1">
      <c r="B148" s="281"/>
      <c r="C148" s="283" t="s">
        <v>974</v>
      </c>
      <c r="D148" s="283"/>
      <c r="E148" s="283"/>
      <c r="F148" s="283" t="s">
        <v>975</v>
      </c>
      <c r="G148" s="284"/>
      <c r="H148" s="283" t="s">
        <v>55</v>
      </c>
      <c r="I148" s="283" t="s">
        <v>58</v>
      </c>
      <c r="J148" s="283" t="s">
        <v>976</v>
      </c>
      <c r="K148" s="282"/>
    </row>
    <row r="149" spans="2:11" ht="17.25" customHeight="1">
      <c r="B149" s="281"/>
      <c r="C149" s="285" t="s">
        <v>977</v>
      </c>
      <c r="D149" s="285"/>
      <c r="E149" s="285"/>
      <c r="F149" s="286" t="s">
        <v>978</v>
      </c>
      <c r="G149" s="287"/>
      <c r="H149" s="285"/>
      <c r="I149" s="285"/>
      <c r="J149" s="285" t="s">
        <v>979</v>
      </c>
      <c r="K149" s="282"/>
    </row>
    <row r="150" spans="2:11" ht="5.25" customHeight="1">
      <c r="B150" s="291"/>
      <c r="C150" s="288"/>
      <c r="D150" s="288"/>
      <c r="E150" s="288"/>
      <c r="F150" s="288"/>
      <c r="G150" s="289"/>
      <c r="H150" s="288"/>
      <c r="I150" s="288"/>
      <c r="J150" s="288"/>
      <c r="K150" s="312"/>
    </row>
    <row r="151" spans="2:11" ht="15" customHeight="1">
      <c r="B151" s="291"/>
      <c r="C151" s="316" t="s">
        <v>983</v>
      </c>
      <c r="D151" s="270"/>
      <c r="E151" s="270"/>
      <c r="F151" s="317" t="s">
        <v>980</v>
      </c>
      <c r="G151" s="270"/>
      <c r="H151" s="316" t="s">
        <v>1020</v>
      </c>
      <c r="I151" s="316" t="s">
        <v>982</v>
      </c>
      <c r="J151" s="316">
        <v>120</v>
      </c>
      <c r="K151" s="312"/>
    </row>
    <row r="152" spans="2:11" ht="15" customHeight="1">
      <c r="B152" s="291"/>
      <c r="C152" s="316" t="s">
        <v>1029</v>
      </c>
      <c r="D152" s="270"/>
      <c r="E152" s="270"/>
      <c r="F152" s="317" t="s">
        <v>980</v>
      </c>
      <c r="G152" s="270"/>
      <c r="H152" s="316" t="s">
        <v>1040</v>
      </c>
      <c r="I152" s="316" t="s">
        <v>982</v>
      </c>
      <c r="J152" s="316" t="s">
        <v>1031</v>
      </c>
      <c r="K152" s="312"/>
    </row>
    <row r="153" spans="2:11" ht="15" customHeight="1">
      <c r="B153" s="291"/>
      <c r="C153" s="316" t="s">
        <v>85</v>
      </c>
      <c r="D153" s="270"/>
      <c r="E153" s="270"/>
      <c r="F153" s="317" t="s">
        <v>980</v>
      </c>
      <c r="G153" s="270"/>
      <c r="H153" s="316" t="s">
        <v>1041</v>
      </c>
      <c r="I153" s="316" t="s">
        <v>982</v>
      </c>
      <c r="J153" s="316" t="s">
        <v>1031</v>
      </c>
      <c r="K153" s="312"/>
    </row>
    <row r="154" spans="2:11" ht="15" customHeight="1">
      <c r="B154" s="291"/>
      <c r="C154" s="316" t="s">
        <v>985</v>
      </c>
      <c r="D154" s="270"/>
      <c r="E154" s="270"/>
      <c r="F154" s="317" t="s">
        <v>986</v>
      </c>
      <c r="G154" s="270"/>
      <c r="H154" s="316" t="s">
        <v>1020</v>
      </c>
      <c r="I154" s="316" t="s">
        <v>982</v>
      </c>
      <c r="J154" s="316">
        <v>50</v>
      </c>
      <c r="K154" s="312"/>
    </row>
    <row r="155" spans="2:11" ht="15" customHeight="1">
      <c r="B155" s="291"/>
      <c r="C155" s="316" t="s">
        <v>988</v>
      </c>
      <c r="D155" s="270"/>
      <c r="E155" s="270"/>
      <c r="F155" s="317" t="s">
        <v>980</v>
      </c>
      <c r="G155" s="270"/>
      <c r="H155" s="316" t="s">
        <v>1020</v>
      </c>
      <c r="I155" s="316" t="s">
        <v>990</v>
      </c>
      <c r="J155" s="316"/>
      <c r="K155" s="312"/>
    </row>
    <row r="156" spans="2:11" ht="15" customHeight="1">
      <c r="B156" s="291"/>
      <c r="C156" s="316" t="s">
        <v>999</v>
      </c>
      <c r="D156" s="270"/>
      <c r="E156" s="270"/>
      <c r="F156" s="317" t="s">
        <v>986</v>
      </c>
      <c r="G156" s="270"/>
      <c r="H156" s="316" t="s">
        <v>1020</v>
      </c>
      <c r="I156" s="316" t="s">
        <v>982</v>
      </c>
      <c r="J156" s="316">
        <v>50</v>
      </c>
      <c r="K156" s="312"/>
    </row>
    <row r="157" spans="2:11" ht="15" customHeight="1">
      <c r="B157" s="291"/>
      <c r="C157" s="316" t="s">
        <v>1007</v>
      </c>
      <c r="D157" s="270"/>
      <c r="E157" s="270"/>
      <c r="F157" s="317" t="s">
        <v>986</v>
      </c>
      <c r="G157" s="270"/>
      <c r="H157" s="316" t="s">
        <v>1020</v>
      </c>
      <c r="I157" s="316" t="s">
        <v>982</v>
      </c>
      <c r="J157" s="316">
        <v>50</v>
      </c>
      <c r="K157" s="312"/>
    </row>
    <row r="158" spans="2:11" ht="15" customHeight="1">
      <c r="B158" s="291"/>
      <c r="C158" s="316" t="s">
        <v>1005</v>
      </c>
      <c r="D158" s="270"/>
      <c r="E158" s="270"/>
      <c r="F158" s="317" t="s">
        <v>986</v>
      </c>
      <c r="G158" s="270"/>
      <c r="H158" s="316" t="s">
        <v>1020</v>
      </c>
      <c r="I158" s="316" t="s">
        <v>982</v>
      </c>
      <c r="J158" s="316">
        <v>50</v>
      </c>
      <c r="K158" s="312"/>
    </row>
    <row r="159" spans="2:11" ht="15" customHeight="1">
      <c r="B159" s="291"/>
      <c r="C159" s="316" t="s">
        <v>115</v>
      </c>
      <c r="D159" s="270"/>
      <c r="E159" s="270"/>
      <c r="F159" s="317" t="s">
        <v>980</v>
      </c>
      <c r="G159" s="270"/>
      <c r="H159" s="316" t="s">
        <v>1042</v>
      </c>
      <c r="I159" s="316" t="s">
        <v>982</v>
      </c>
      <c r="J159" s="316" t="s">
        <v>1043</v>
      </c>
      <c r="K159" s="312"/>
    </row>
    <row r="160" spans="2:11" ht="15" customHeight="1">
      <c r="B160" s="291"/>
      <c r="C160" s="316" t="s">
        <v>1044</v>
      </c>
      <c r="D160" s="270"/>
      <c r="E160" s="270"/>
      <c r="F160" s="317" t="s">
        <v>980</v>
      </c>
      <c r="G160" s="270"/>
      <c r="H160" s="316" t="s">
        <v>1045</v>
      </c>
      <c r="I160" s="316" t="s">
        <v>1015</v>
      </c>
      <c r="J160" s="316"/>
      <c r="K160" s="312"/>
    </row>
    <row r="161" spans="2:11" ht="15" customHeight="1">
      <c r="B161" s="318"/>
      <c r="C161" s="300"/>
      <c r="D161" s="300"/>
      <c r="E161" s="300"/>
      <c r="F161" s="300"/>
      <c r="G161" s="300"/>
      <c r="H161" s="300"/>
      <c r="I161" s="300"/>
      <c r="J161" s="300"/>
      <c r="K161" s="319"/>
    </row>
    <row r="162" spans="2:11" ht="18.75" customHeight="1">
      <c r="B162" s="267"/>
      <c r="C162" s="270"/>
      <c r="D162" s="270"/>
      <c r="E162" s="270"/>
      <c r="F162" s="290"/>
      <c r="G162" s="270"/>
      <c r="H162" s="270"/>
      <c r="I162" s="270"/>
      <c r="J162" s="270"/>
      <c r="K162" s="267"/>
    </row>
    <row r="163" spans="2:11" ht="18.75" customHeight="1">
      <c r="B163" s="267"/>
      <c r="C163" s="270"/>
      <c r="D163" s="270"/>
      <c r="E163" s="270"/>
      <c r="F163" s="290"/>
      <c r="G163" s="270"/>
      <c r="H163" s="270"/>
      <c r="I163" s="270"/>
      <c r="J163" s="270"/>
      <c r="K163" s="267"/>
    </row>
    <row r="164" spans="2:11" ht="18.75" customHeight="1">
      <c r="B164" s="267"/>
      <c r="C164" s="270"/>
      <c r="D164" s="270"/>
      <c r="E164" s="270"/>
      <c r="F164" s="290"/>
      <c r="G164" s="270"/>
      <c r="H164" s="270"/>
      <c r="I164" s="270"/>
      <c r="J164" s="270"/>
      <c r="K164" s="267"/>
    </row>
    <row r="165" spans="2:11" ht="18.75" customHeight="1">
      <c r="B165" s="267"/>
      <c r="C165" s="270"/>
      <c r="D165" s="270"/>
      <c r="E165" s="270"/>
      <c r="F165" s="290"/>
      <c r="G165" s="270"/>
      <c r="H165" s="270"/>
      <c r="I165" s="270"/>
      <c r="J165" s="270"/>
      <c r="K165" s="267"/>
    </row>
    <row r="166" spans="2:11" ht="18.75" customHeight="1">
      <c r="B166" s="267"/>
      <c r="C166" s="270"/>
      <c r="D166" s="270"/>
      <c r="E166" s="270"/>
      <c r="F166" s="290"/>
      <c r="G166" s="270"/>
      <c r="H166" s="270"/>
      <c r="I166" s="270"/>
      <c r="J166" s="270"/>
      <c r="K166" s="267"/>
    </row>
    <row r="167" spans="2:11" ht="18.75" customHeight="1">
      <c r="B167" s="267"/>
      <c r="C167" s="270"/>
      <c r="D167" s="270"/>
      <c r="E167" s="270"/>
      <c r="F167" s="290"/>
      <c r="G167" s="270"/>
      <c r="H167" s="270"/>
      <c r="I167" s="270"/>
      <c r="J167" s="270"/>
      <c r="K167" s="267"/>
    </row>
    <row r="168" spans="2:11" ht="18.75" customHeight="1">
      <c r="B168" s="267"/>
      <c r="C168" s="270"/>
      <c r="D168" s="270"/>
      <c r="E168" s="270"/>
      <c r="F168" s="290"/>
      <c r="G168" s="270"/>
      <c r="H168" s="270"/>
      <c r="I168" s="270"/>
      <c r="J168" s="270"/>
      <c r="K168" s="267"/>
    </row>
    <row r="169" spans="2:11" ht="18.75" customHeight="1"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</row>
    <row r="170" spans="2:11" ht="7.5" customHeight="1">
      <c r="B170" s="259"/>
      <c r="C170" s="260"/>
      <c r="D170" s="260"/>
      <c r="E170" s="260"/>
      <c r="F170" s="260"/>
      <c r="G170" s="260"/>
      <c r="H170" s="260"/>
      <c r="I170" s="260"/>
      <c r="J170" s="260"/>
      <c r="K170" s="261"/>
    </row>
    <row r="171" spans="2:11" ht="45" customHeight="1">
      <c r="B171" s="262"/>
      <c r="C171" s="543" t="s">
        <v>1046</v>
      </c>
      <c r="D171" s="543"/>
      <c r="E171" s="543"/>
      <c r="F171" s="543"/>
      <c r="G171" s="543"/>
      <c r="H171" s="543"/>
      <c r="I171" s="543"/>
      <c r="J171" s="543"/>
      <c r="K171" s="263"/>
    </row>
    <row r="172" spans="2:11" ht="17.25" customHeight="1">
      <c r="B172" s="262"/>
      <c r="C172" s="283" t="s">
        <v>974</v>
      </c>
      <c r="D172" s="283"/>
      <c r="E172" s="283"/>
      <c r="F172" s="283" t="s">
        <v>975</v>
      </c>
      <c r="G172" s="320"/>
      <c r="H172" s="321" t="s">
        <v>55</v>
      </c>
      <c r="I172" s="321" t="s">
        <v>58</v>
      </c>
      <c r="J172" s="283" t="s">
        <v>976</v>
      </c>
      <c r="K172" s="263"/>
    </row>
    <row r="173" spans="2:11" ht="17.25" customHeight="1">
      <c r="B173" s="264"/>
      <c r="C173" s="285" t="s">
        <v>977</v>
      </c>
      <c r="D173" s="285"/>
      <c r="E173" s="285"/>
      <c r="F173" s="286" t="s">
        <v>978</v>
      </c>
      <c r="G173" s="322"/>
      <c r="H173" s="323"/>
      <c r="I173" s="323"/>
      <c r="J173" s="285" t="s">
        <v>979</v>
      </c>
      <c r="K173" s="265"/>
    </row>
    <row r="174" spans="2:11" ht="5.25" customHeight="1">
      <c r="B174" s="291"/>
      <c r="C174" s="288"/>
      <c r="D174" s="288"/>
      <c r="E174" s="288"/>
      <c r="F174" s="288"/>
      <c r="G174" s="289"/>
      <c r="H174" s="288"/>
      <c r="I174" s="288"/>
      <c r="J174" s="288"/>
      <c r="K174" s="312"/>
    </row>
    <row r="175" spans="2:11" ht="15" customHeight="1">
      <c r="B175" s="291"/>
      <c r="C175" s="270" t="s">
        <v>983</v>
      </c>
      <c r="D175" s="270"/>
      <c r="E175" s="270"/>
      <c r="F175" s="290" t="s">
        <v>980</v>
      </c>
      <c r="G175" s="270"/>
      <c r="H175" s="270" t="s">
        <v>1020</v>
      </c>
      <c r="I175" s="270" t="s">
        <v>982</v>
      </c>
      <c r="J175" s="270">
        <v>120</v>
      </c>
      <c r="K175" s="312"/>
    </row>
    <row r="176" spans="2:11" ht="15" customHeight="1">
      <c r="B176" s="291"/>
      <c r="C176" s="270" t="s">
        <v>1029</v>
      </c>
      <c r="D176" s="270"/>
      <c r="E176" s="270"/>
      <c r="F176" s="290" t="s">
        <v>980</v>
      </c>
      <c r="G176" s="270"/>
      <c r="H176" s="270" t="s">
        <v>1030</v>
      </c>
      <c r="I176" s="270" t="s">
        <v>982</v>
      </c>
      <c r="J176" s="270" t="s">
        <v>1031</v>
      </c>
      <c r="K176" s="312"/>
    </row>
    <row r="177" spans="2:11" ht="15" customHeight="1">
      <c r="B177" s="291"/>
      <c r="C177" s="270" t="s">
        <v>85</v>
      </c>
      <c r="D177" s="270"/>
      <c r="E177" s="270"/>
      <c r="F177" s="290" t="s">
        <v>980</v>
      </c>
      <c r="G177" s="270"/>
      <c r="H177" s="270" t="s">
        <v>1047</v>
      </c>
      <c r="I177" s="270" t="s">
        <v>982</v>
      </c>
      <c r="J177" s="270" t="s">
        <v>1031</v>
      </c>
      <c r="K177" s="312"/>
    </row>
    <row r="178" spans="2:11" ht="15" customHeight="1">
      <c r="B178" s="291"/>
      <c r="C178" s="270" t="s">
        <v>985</v>
      </c>
      <c r="D178" s="270"/>
      <c r="E178" s="270"/>
      <c r="F178" s="290" t="s">
        <v>986</v>
      </c>
      <c r="G178" s="270"/>
      <c r="H178" s="270" t="s">
        <v>1047</v>
      </c>
      <c r="I178" s="270" t="s">
        <v>982</v>
      </c>
      <c r="J178" s="270">
        <v>50</v>
      </c>
      <c r="K178" s="312"/>
    </row>
    <row r="179" spans="2:11" ht="15" customHeight="1">
      <c r="B179" s="291"/>
      <c r="C179" s="270" t="s">
        <v>988</v>
      </c>
      <c r="D179" s="270"/>
      <c r="E179" s="270"/>
      <c r="F179" s="290" t="s">
        <v>980</v>
      </c>
      <c r="G179" s="270"/>
      <c r="H179" s="270" t="s">
        <v>1047</v>
      </c>
      <c r="I179" s="270" t="s">
        <v>990</v>
      </c>
      <c r="J179" s="270"/>
      <c r="K179" s="312"/>
    </row>
    <row r="180" spans="2:11" ht="15" customHeight="1">
      <c r="B180" s="291"/>
      <c r="C180" s="270" t="s">
        <v>999</v>
      </c>
      <c r="D180" s="270"/>
      <c r="E180" s="270"/>
      <c r="F180" s="290" t="s">
        <v>986</v>
      </c>
      <c r="G180" s="270"/>
      <c r="H180" s="270" t="s">
        <v>1047</v>
      </c>
      <c r="I180" s="270" t="s">
        <v>982</v>
      </c>
      <c r="J180" s="270">
        <v>50</v>
      </c>
      <c r="K180" s="312"/>
    </row>
    <row r="181" spans="2:11" ht="15" customHeight="1">
      <c r="B181" s="291"/>
      <c r="C181" s="270" t="s">
        <v>1007</v>
      </c>
      <c r="D181" s="270"/>
      <c r="E181" s="270"/>
      <c r="F181" s="290" t="s">
        <v>986</v>
      </c>
      <c r="G181" s="270"/>
      <c r="H181" s="270" t="s">
        <v>1047</v>
      </c>
      <c r="I181" s="270" t="s">
        <v>982</v>
      </c>
      <c r="J181" s="270">
        <v>50</v>
      </c>
      <c r="K181" s="312"/>
    </row>
    <row r="182" spans="2:11" ht="15" customHeight="1">
      <c r="B182" s="291"/>
      <c r="C182" s="270" t="s">
        <v>1005</v>
      </c>
      <c r="D182" s="270"/>
      <c r="E182" s="270"/>
      <c r="F182" s="290" t="s">
        <v>986</v>
      </c>
      <c r="G182" s="270"/>
      <c r="H182" s="270" t="s">
        <v>1047</v>
      </c>
      <c r="I182" s="270" t="s">
        <v>982</v>
      </c>
      <c r="J182" s="270">
        <v>50</v>
      </c>
      <c r="K182" s="312"/>
    </row>
    <row r="183" spans="2:11" ht="15" customHeight="1">
      <c r="B183" s="291"/>
      <c r="C183" s="270" t="s">
        <v>141</v>
      </c>
      <c r="D183" s="270"/>
      <c r="E183" s="270"/>
      <c r="F183" s="290" t="s">
        <v>980</v>
      </c>
      <c r="G183" s="270"/>
      <c r="H183" s="270" t="s">
        <v>1048</v>
      </c>
      <c r="I183" s="270" t="s">
        <v>1049</v>
      </c>
      <c r="J183" s="270"/>
      <c r="K183" s="312"/>
    </row>
    <row r="184" spans="2:11" ht="15" customHeight="1">
      <c r="B184" s="291"/>
      <c r="C184" s="270" t="s">
        <v>58</v>
      </c>
      <c r="D184" s="270"/>
      <c r="E184" s="270"/>
      <c r="F184" s="290" t="s">
        <v>980</v>
      </c>
      <c r="G184" s="270"/>
      <c r="H184" s="270" t="s">
        <v>1050</v>
      </c>
      <c r="I184" s="270" t="s">
        <v>1051</v>
      </c>
      <c r="J184" s="270">
        <v>1</v>
      </c>
      <c r="K184" s="312"/>
    </row>
    <row r="185" spans="2:11" ht="15" customHeight="1">
      <c r="B185" s="291"/>
      <c r="C185" s="270" t="s">
        <v>54</v>
      </c>
      <c r="D185" s="270"/>
      <c r="E185" s="270"/>
      <c r="F185" s="290" t="s">
        <v>980</v>
      </c>
      <c r="G185" s="270"/>
      <c r="H185" s="270" t="s">
        <v>1052</v>
      </c>
      <c r="I185" s="270" t="s">
        <v>982</v>
      </c>
      <c r="J185" s="270">
        <v>20</v>
      </c>
      <c r="K185" s="312"/>
    </row>
    <row r="186" spans="2:11" ht="15" customHeight="1">
      <c r="B186" s="291"/>
      <c r="C186" s="270" t="s">
        <v>55</v>
      </c>
      <c r="D186" s="270"/>
      <c r="E186" s="270"/>
      <c r="F186" s="290" t="s">
        <v>980</v>
      </c>
      <c r="G186" s="270"/>
      <c r="H186" s="270" t="s">
        <v>1053</v>
      </c>
      <c r="I186" s="270" t="s">
        <v>982</v>
      </c>
      <c r="J186" s="270">
        <v>255</v>
      </c>
      <c r="K186" s="312"/>
    </row>
    <row r="187" spans="2:11" ht="15" customHeight="1">
      <c r="B187" s="291"/>
      <c r="C187" s="270" t="s">
        <v>142</v>
      </c>
      <c r="D187" s="270"/>
      <c r="E187" s="270"/>
      <c r="F187" s="290" t="s">
        <v>980</v>
      </c>
      <c r="G187" s="270"/>
      <c r="H187" s="270" t="s">
        <v>944</v>
      </c>
      <c r="I187" s="270" t="s">
        <v>982</v>
      </c>
      <c r="J187" s="270">
        <v>10</v>
      </c>
      <c r="K187" s="312"/>
    </row>
    <row r="188" spans="2:11" ht="15" customHeight="1">
      <c r="B188" s="291"/>
      <c r="C188" s="270" t="s">
        <v>143</v>
      </c>
      <c r="D188" s="270"/>
      <c r="E188" s="270"/>
      <c r="F188" s="290" t="s">
        <v>980</v>
      </c>
      <c r="G188" s="270"/>
      <c r="H188" s="270" t="s">
        <v>1054</v>
      </c>
      <c r="I188" s="270" t="s">
        <v>1015</v>
      </c>
      <c r="J188" s="270"/>
      <c r="K188" s="312"/>
    </row>
    <row r="189" spans="2:11" ht="15" customHeight="1">
      <c r="B189" s="291"/>
      <c r="C189" s="270" t="s">
        <v>1055</v>
      </c>
      <c r="D189" s="270"/>
      <c r="E189" s="270"/>
      <c r="F189" s="290" t="s">
        <v>980</v>
      </c>
      <c r="G189" s="270"/>
      <c r="H189" s="270" t="s">
        <v>1056</v>
      </c>
      <c r="I189" s="270" t="s">
        <v>1015</v>
      </c>
      <c r="J189" s="270"/>
      <c r="K189" s="312"/>
    </row>
    <row r="190" spans="2:11" ht="15" customHeight="1">
      <c r="B190" s="291"/>
      <c r="C190" s="270" t="s">
        <v>1044</v>
      </c>
      <c r="D190" s="270"/>
      <c r="E190" s="270"/>
      <c r="F190" s="290" t="s">
        <v>980</v>
      </c>
      <c r="G190" s="270"/>
      <c r="H190" s="270" t="s">
        <v>1057</v>
      </c>
      <c r="I190" s="270" t="s">
        <v>1015</v>
      </c>
      <c r="J190" s="270"/>
      <c r="K190" s="312"/>
    </row>
    <row r="191" spans="2:11" ht="15" customHeight="1">
      <c r="B191" s="291"/>
      <c r="C191" s="270" t="s">
        <v>145</v>
      </c>
      <c r="D191" s="270"/>
      <c r="E191" s="270"/>
      <c r="F191" s="290" t="s">
        <v>986</v>
      </c>
      <c r="G191" s="270"/>
      <c r="H191" s="270" t="s">
        <v>1058</v>
      </c>
      <c r="I191" s="270" t="s">
        <v>982</v>
      </c>
      <c r="J191" s="270">
        <v>50</v>
      </c>
      <c r="K191" s="312"/>
    </row>
    <row r="192" spans="2:11" ht="15" customHeight="1">
      <c r="B192" s="291"/>
      <c r="C192" s="270" t="s">
        <v>1059</v>
      </c>
      <c r="D192" s="270"/>
      <c r="E192" s="270"/>
      <c r="F192" s="290" t="s">
        <v>986</v>
      </c>
      <c r="G192" s="270"/>
      <c r="H192" s="270" t="s">
        <v>1060</v>
      </c>
      <c r="I192" s="270" t="s">
        <v>1061</v>
      </c>
      <c r="J192" s="270"/>
      <c r="K192" s="312"/>
    </row>
    <row r="193" spans="2:11" ht="15" customHeight="1">
      <c r="B193" s="291"/>
      <c r="C193" s="270" t="s">
        <v>1062</v>
      </c>
      <c r="D193" s="270"/>
      <c r="E193" s="270"/>
      <c r="F193" s="290" t="s">
        <v>986</v>
      </c>
      <c r="G193" s="270"/>
      <c r="H193" s="270" t="s">
        <v>1063</v>
      </c>
      <c r="I193" s="270" t="s">
        <v>1061</v>
      </c>
      <c r="J193" s="270"/>
      <c r="K193" s="312"/>
    </row>
    <row r="194" spans="2:11" ht="15" customHeight="1">
      <c r="B194" s="291"/>
      <c r="C194" s="270" t="s">
        <v>1064</v>
      </c>
      <c r="D194" s="270"/>
      <c r="E194" s="270"/>
      <c r="F194" s="290" t="s">
        <v>986</v>
      </c>
      <c r="G194" s="270"/>
      <c r="H194" s="270" t="s">
        <v>1065</v>
      </c>
      <c r="I194" s="270" t="s">
        <v>1061</v>
      </c>
      <c r="J194" s="270"/>
      <c r="K194" s="312"/>
    </row>
    <row r="195" spans="2:11" ht="15" customHeight="1">
      <c r="B195" s="291"/>
      <c r="C195" s="324" t="s">
        <v>1066</v>
      </c>
      <c r="D195" s="270"/>
      <c r="E195" s="270"/>
      <c r="F195" s="290" t="s">
        <v>986</v>
      </c>
      <c r="G195" s="270"/>
      <c r="H195" s="270" t="s">
        <v>1067</v>
      </c>
      <c r="I195" s="270" t="s">
        <v>1068</v>
      </c>
      <c r="J195" s="325" t="s">
        <v>1069</v>
      </c>
      <c r="K195" s="312"/>
    </row>
    <row r="196" spans="2:11" ht="15" customHeight="1">
      <c r="B196" s="291"/>
      <c r="C196" s="276" t="s">
        <v>43</v>
      </c>
      <c r="D196" s="270"/>
      <c r="E196" s="270"/>
      <c r="F196" s="290" t="s">
        <v>980</v>
      </c>
      <c r="G196" s="270"/>
      <c r="H196" s="267" t="s">
        <v>1070</v>
      </c>
      <c r="I196" s="270" t="s">
        <v>1071</v>
      </c>
      <c r="J196" s="270"/>
      <c r="K196" s="312"/>
    </row>
    <row r="197" spans="2:11" ht="15" customHeight="1">
      <c r="B197" s="291"/>
      <c r="C197" s="276" t="s">
        <v>1072</v>
      </c>
      <c r="D197" s="270"/>
      <c r="E197" s="270"/>
      <c r="F197" s="290" t="s">
        <v>980</v>
      </c>
      <c r="G197" s="270"/>
      <c r="H197" s="270" t="s">
        <v>1073</v>
      </c>
      <c r="I197" s="270" t="s">
        <v>1015</v>
      </c>
      <c r="J197" s="270"/>
      <c r="K197" s="312"/>
    </row>
    <row r="198" spans="2:11" ht="15" customHeight="1">
      <c r="B198" s="291"/>
      <c r="C198" s="276" t="s">
        <v>1074</v>
      </c>
      <c r="D198" s="270"/>
      <c r="E198" s="270"/>
      <c r="F198" s="290" t="s">
        <v>980</v>
      </c>
      <c r="G198" s="270"/>
      <c r="H198" s="270" t="s">
        <v>1075</v>
      </c>
      <c r="I198" s="270" t="s">
        <v>1015</v>
      </c>
      <c r="J198" s="270"/>
      <c r="K198" s="312"/>
    </row>
    <row r="199" spans="2:11" ht="15" customHeight="1">
      <c r="B199" s="291"/>
      <c r="C199" s="276" t="s">
        <v>1076</v>
      </c>
      <c r="D199" s="270"/>
      <c r="E199" s="270"/>
      <c r="F199" s="290" t="s">
        <v>986</v>
      </c>
      <c r="G199" s="270"/>
      <c r="H199" s="270" t="s">
        <v>1077</v>
      </c>
      <c r="I199" s="270" t="s">
        <v>1015</v>
      </c>
      <c r="J199" s="270"/>
      <c r="K199" s="312"/>
    </row>
    <row r="200" spans="2:11" ht="15" customHeight="1">
      <c r="B200" s="318"/>
      <c r="C200" s="326"/>
      <c r="D200" s="300"/>
      <c r="E200" s="300"/>
      <c r="F200" s="300"/>
      <c r="G200" s="300"/>
      <c r="H200" s="300"/>
      <c r="I200" s="300"/>
      <c r="J200" s="300"/>
      <c r="K200" s="319"/>
    </row>
    <row r="201" spans="2:11" ht="18.75" customHeight="1">
      <c r="B201" s="267"/>
      <c r="C201" s="270"/>
      <c r="D201" s="270"/>
      <c r="E201" s="270"/>
      <c r="F201" s="290"/>
      <c r="G201" s="270"/>
      <c r="H201" s="270"/>
      <c r="I201" s="270"/>
      <c r="J201" s="270"/>
      <c r="K201" s="267"/>
    </row>
    <row r="202" spans="2:11" ht="18.75" customHeight="1"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</row>
    <row r="203" spans="2:11" ht="13.5">
      <c r="B203" s="259"/>
      <c r="C203" s="260"/>
      <c r="D203" s="260"/>
      <c r="E203" s="260"/>
      <c r="F203" s="260"/>
      <c r="G203" s="260"/>
      <c r="H203" s="260"/>
      <c r="I203" s="260"/>
      <c r="J203" s="260"/>
      <c r="K203" s="261"/>
    </row>
    <row r="204" spans="2:11" ht="21" customHeight="1">
      <c r="B204" s="262"/>
      <c r="C204" s="543" t="s">
        <v>1078</v>
      </c>
      <c r="D204" s="543"/>
      <c r="E204" s="543"/>
      <c r="F204" s="543"/>
      <c r="G204" s="543"/>
      <c r="H204" s="543"/>
      <c r="I204" s="543"/>
      <c r="J204" s="543"/>
      <c r="K204" s="263"/>
    </row>
    <row r="205" spans="2:11" ht="25.5" customHeight="1">
      <c r="B205" s="262"/>
      <c r="C205" s="327" t="s">
        <v>1079</v>
      </c>
      <c r="D205" s="327"/>
      <c r="E205" s="327"/>
      <c r="F205" s="327" t="s">
        <v>1080</v>
      </c>
      <c r="G205" s="328"/>
      <c r="H205" s="548" t="s">
        <v>1081</v>
      </c>
      <c r="I205" s="548"/>
      <c r="J205" s="548"/>
      <c r="K205" s="263"/>
    </row>
    <row r="206" spans="2:11" ht="5.25" customHeight="1">
      <c r="B206" s="291"/>
      <c r="C206" s="288"/>
      <c r="D206" s="288"/>
      <c r="E206" s="288"/>
      <c r="F206" s="288"/>
      <c r="G206" s="270"/>
      <c r="H206" s="288"/>
      <c r="I206" s="288"/>
      <c r="J206" s="288"/>
      <c r="K206" s="312"/>
    </row>
    <row r="207" spans="2:11" ht="15" customHeight="1">
      <c r="B207" s="291"/>
      <c r="C207" s="270" t="s">
        <v>1071</v>
      </c>
      <c r="D207" s="270"/>
      <c r="E207" s="270"/>
      <c r="F207" s="290" t="s">
        <v>44</v>
      </c>
      <c r="G207" s="270"/>
      <c r="H207" s="549" t="s">
        <v>1082</v>
      </c>
      <c r="I207" s="549"/>
      <c r="J207" s="549"/>
      <c r="K207" s="312"/>
    </row>
    <row r="208" spans="2:11" ht="15" customHeight="1">
      <c r="B208" s="291"/>
      <c r="C208" s="297"/>
      <c r="D208" s="270"/>
      <c r="E208" s="270"/>
      <c r="F208" s="290" t="s">
        <v>45</v>
      </c>
      <c r="G208" s="270"/>
      <c r="H208" s="549" t="s">
        <v>1083</v>
      </c>
      <c r="I208" s="549"/>
      <c r="J208" s="549"/>
      <c r="K208" s="312"/>
    </row>
    <row r="209" spans="2:11" ht="15" customHeight="1">
      <c r="B209" s="291"/>
      <c r="C209" s="297"/>
      <c r="D209" s="270"/>
      <c r="E209" s="270"/>
      <c r="F209" s="290" t="s">
        <v>48</v>
      </c>
      <c r="G209" s="270"/>
      <c r="H209" s="549" t="s">
        <v>1084</v>
      </c>
      <c r="I209" s="549"/>
      <c r="J209" s="549"/>
      <c r="K209" s="312"/>
    </row>
    <row r="210" spans="2:11" ht="15" customHeight="1">
      <c r="B210" s="291"/>
      <c r="C210" s="270"/>
      <c r="D210" s="270"/>
      <c r="E210" s="270"/>
      <c r="F210" s="290" t="s">
        <v>46</v>
      </c>
      <c r="G210" s="270"/>
      <c r="H210" s="549" t="s">
        <v>1085</v>
      </c>
      <c r="I210" s="549"/>
      <c r="J210" s="549"/>
      <c r="K210" s="312"/>
    </row>
    <row r="211" spans="2:11" ht="15" customHeight="1">
      <c r="B211" s="291"/>
      <c r="C211" s="270"/>
      <c r="D211" s="270"/>
      <c r="E211" s="270"/>
      <c r="F211" s="290" t="s">
        <v>47</v>
      </c>
      <c r="G211" s="270"/>
      <c r="H211" s="549" t="s">
        <v>1086</v>
      </c>
      <c r="I211" s="549"/>
      <c r="J211" s="549"/>
      <c r="K211" s="312"/>
    </row>
    <row r="212" spans="2:11" ht="15" customHeight="1">
      <c r="B212" s="291"/>
      <c r="C212" s="270"/>
      <c r="D212" s="270"/>
      <c r="E212" s="270"/>
      <c r="F212" s="290"/>
      <c r="G212" s="270"/>
      <c r="H212" s="270"/>
      <c r="I212" s="270"/>
      <c r="J212" s="270"/>
      <c r="K212" s="312"/>
    </row>
    <row r="213" spans="2:11" ht="15" customHeight="1">
      <c r="B213" s="291"/>
      <c r="C213" s="270" t="s">
        <v>1027</v>
      </c>
      <c r="D213" s="270"/>
      <c r="E213" s="270"/>
      <c r="F213" s="290" t="s">
        <v>79</v>
      </c>
      <c r="G213" s="270"/>
      <c r="H213" s="549" t="s">
        <v>1087</v>
      </c>
      <c r="I213" s="549"/>
      <c r="J213" s="549"/>
      <c r="K213" s="312"/>
    </row>
    <row r="214" spans="2:11" ht="15" customHeight="1">
      <c r="B214" s="291"/>
      <c r="C214" s="297"/>
      <c r="D214" s="270"/>
      <c r="E214" s="270"/>
      <c r="F214" s="290" t="s">
        <v>924</v>
      </c>
      <c r="G214" s="270"/>
      <c r="H214" s="549" t="s">
        <v>925</v>
      </c>
      <c r="I214" s="549"/>
      <c r="J214" s="549"/>
      <c r="K214" s="312"/>
    </row>
    <row r="215" spans="2:11" ht="15" customHeight="1">
      <c r="B215" s="291"/>
      <c r="C215" s="270"/>
      <c r="D215" s="270"/>
      <c r="E215" s="270"/>
      <c r="F215" s="290" t="s">
        <v>922</v>
      </c>
      <c r="G215" s="270"/>
      <c r="H215" s="549" t="s">
        <v>1088</v>
      </c>
      <c r="I215" s="549"/>
      <c r="J215" s="549"/>
      <c r="K215" s="312"/>
    </row>
    <row r="216" spans="2:11" ht="15" customHeight="1">
      <c r="B216" s="329"/>
      <c r="C216" s="297"/>
      <c r="D216" s="297"/>
      <c r="E216" s="297"/>
      <c r="F216" s="290" t="s">
        <v>926</v>
      </c>
      <c r="G216" s="276"/>
      <c r="H216" s="547" t="s">
        <v>106</v>
      </c>
      <c r="I216" s="547"/>
      <c r="J216" s="547"/>
      <c r="K216" s="330"/>
    </row>
    <row r="217" spans="2:11" ht="15" customHeight="1">
      <c r="B217" s="329"/>
      <c r="C217" s="297"/>
      <c r="D217" s="297"/>
      <c r="E217" s="297"/>
      <c r="F217" s="290" t="s">
        <v>927</v>
      </c>
      <c r="G217" s="276"/>
      <c r="H217" s="547" t="s">
        <v>1089</v>
      </c>
      <c r="I217" s="547"/>
      <c r="J217" s="547"/>
      <c r="K217" s="330"/>
    </row>
    <row r="218" spans="2:11" ht="15" customHeight="1">
      <c r="B218" s="329"/>
      <c r="C218" s="297"/>
      <c r="D218" s="297"/>
      <c r="E218" s="297"/>
      <c r="F218" s="331"/>
      <c r="G218" s="276"/>
      <c r="H218" s="332"/>
      <c r="I218" s="332"/>
      <c r="J218" s="332"/>
      <c r="K218" s="330"/>
    </row>
    <row r="219" spans="2:11" ht="15" customHeight="1">
      <c r="B219" s="329"/>
      <c r="C219" s="270" t="s">
        <v>1051</v>
      </c>
      <c r="D219" s="297"/>
      <c r="E219" s="297"/>
      <c r="F219" s="290">
        <v>1</v>
      </c>
      <c r="G219" s="276"/>
      <c r="H219" s="547" t="s">
        <v>1090</v>
      </c>
      <c r="I219" s="547"/>
      <c r="J219" s="547"/>
      <c r="K219" s="330"/>
    </row>
    <row r="220" spans="2:11" ht="15" customHeight="1">
      <c r="B220" s="329"/>
      <c r="C220" s="297"/>
      <c r="D220" s="297"/>
      <c r="E220" s="297"/>
      <c r="F220" s="290">
        <v>2</v>
      </c>
      <c r="G220" s="276"/>
      <c r="H220" s="547" t="s">
        <v>1091</v>
      </c>
      <c r="I220" s="547"/>
      <c r="J220" s="547"/>
      <c r="K220" s="330"/>
    </row>
    <row r="221" spans="2:11" ht="15" customHeight="1">
      <c r="B221" s="329"/>
      <c r="C221" s="297"/>
      <c r="D221" s="297"/>
      <c r="E221" s="297"/>
      <c r="F221" s="290">
        <v>3</v>
      </c>
      <c r="G221" s="276"/>
      <c r="H221" s="547" t="s">
        <v>1092</v>
      </c>
      <c r="I221" s="547"/>
      <c r="J221" s="547"/>
      <c r="K221" s="330"/>
    </row>
    <row r="222" spans="2:11" ht="15" customHeight="1">
      <c r="B222" s="329"/>
      <c r="C222" s="297"/>
      <c r="D222" s="297"/>
      <c r="E222" s="297"/>
      <c r="F222" s="290">
        <v>4</v>
      </c>
      <c r="G222" s="276"/>
      <c r="H222" s="547" t="s">
        <v>1093</v>
      </c>
      <c r="I222" s="547"/>
      <c r="J222" s="547"/>
      <c r="K222" s="330"/>
    </row>
    <row r="223" spans="2:11" ht="12.75" customHeight="1">
      <c r="B223" s="333"/>
      <c r="C223" s="334"/>
      <c r="D223" s="334"/>
      <c r="E223" s="334"/>
      <c r="F223" s="334"/>
      <c r="G223" s="334"/>
      <c r="H223" s="334"/>
      <c r="I223" s="334"/>
      <c r="J223" s="334"/>
      <c r="K223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H222:J222"/>
    <mergeCell ref="H219:J219"/>
    <mergeCell ref="H220:J220"/>
    <mergeCell ref="H221:J221"/>
    <mergeCell ref="H205:J205"/>
    <mergeCell ref="H207:J207"/>
    <mergeCell ref="H210:J210"/>
    <mergeCell ref="H211:J211"/>
    <mergeCell ref="H213:J213"/>
    <mergeCell ref="H214:J214"/>
    <mergeCell ref="H215:J215"/>
    <mergeCell ref="H216:J216"/>
    <mergeCell ref="H217:J217"/>
    <mergeCell ref="H208:J208"/>
    <mergeCell ref="H209:J209"/>
    <mergeCell ref="C204:J204"/>
    <mergeCell ref="C171:J171"/>
    <mergeCell ref="C147:J147"/>
    <mergeCell ref="C122:J122"/>
    <mergeCell ref="C102:J102"/>
    <mergeCell ref="C75:J75"/>
    <mergeCell ref="D69:J69"/>
    <mergeCell ref="D70:J70"/>
    <mergeCell ref="D62:J62"/>
    <mergeCell ref="D63:J63"/>
    <mergeCell ref="D65:J65"/>
    <mergeCell ref="D66:J66"/>
    <mergeCell ref="D67:J67"/>
    <mergeCell ref="D68:J68"/>
    <mergeCell ref="D61:J61"/>
    <mergeCell ref="D60:J60"/>
    <mergeCell ref="D59:J59"/>
    <mergeCell ref="D58:J58"/>
    <mergeCell ref="C55:J55"/>
    <mergeCell ref="C57:J57"/>
    <mergeCell ref="C54:J54"/>
    <mergeCell ref="C52:J52"/>
    <mergeCell ref="D51:J51"/>
    <mergeCell ref="E50:J50"/>
    <mergeCell ref="E49:J49"/>
    <mergeCell ref="G45:J45"/>
    <mergeCell ref="D47:J47"/>
    <mergeCell ref="E48:J48"/>
    <mergeCell ref="G44:J44"/>
    <mergeCell ref="G43:J43"/>
    <mergeCell ref="G41:J41"/>
    <mergeCell ref="G42:J42"/>
    <mergeCell ref="G40:J40"/>
    <mergeCell ref="D30:J30"/>
    <mergeCell ref="D28:J28"/>
    <mergeCell ref="D31:J31"/>
    <mergeCell ref="D33:J33"/>
    <mergeCell ref="G39:J39"/>
    <mergeCell ref="D34:J34"/>
    <mergeCell ref="D35:J35"/>
    <mergeCell ref="G36:J36"/>
    <mergeCell ref="G37:J37"/>
    <mergeCell ref="G38:J38"/>
    <mergeCell ref="D27:J27"/>
    <mergeCell ref="C26:J26"/>
    <mergeCell ref="D16:J16"/>
    <mergeCell ref="F22:J22"/>
    <mergeCell ref="F23:J23"/>
    <mergeCell ref="C25:J25"/>
    <mergeCell ref="D17:J17"/>
    <mergeCell ref="F18:J18"/>
    <mergeCell ref="F19:J19"/>
    <mergeCell ref="F20:J20"/>
    <mergeCell ref="F21:J21"/>
    <mergeCell ref="D15:J15"/>
    <mergeCell ref="C3:J3"/>
    <mergeCell ref="C9:J9"/>
    <mergeCell ref="D10:J10"/>
    <mergeCell ref="C4:J4"/>
    <mergeCell ref="C6:J6"/>
    <mergeCell ref="C7:J7"/>
    <mergeCell ref="D11:J11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86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113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">
        <v>19</v>
      </c>
      <c r="L25" s="39"/>
    </row>
    <row r="26" spans="2:12" s="1" customFormat="1" ht="18" customHeight="1">
      <c r="B26" s="39"/>
      <c r="E26" s="103" t="s">
        <v>36</v>
      </c>
      <c r="I26" s="116" t="s">
        <v>28</v>
      </c>
      <c r="J26" s="103" t="s">
        <v>19</v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51" customHeight="1">
      <c r="B29" s="118"/>
      <c r="E29" s="532" t="s">
        <v>38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ROUND(J107,2)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ROUND((SUM(BE107:BE483)),2)</f>
        <v>0</v>
      </c>
      <c r="I35" s="127">
        <v>0.21</v>
      </c>
      <c r="J35" s="126">
        <f>ROUND(((SUM(BE107:BE483))*I35),2)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ROUND((SUM(BF107:BF483)),2)</f>
        <v>0</v>
      </c>
      <c r="I36" s="127">
        <v>0.15</v>
      </c>
      <c r="J36" s="126">
        <f>ROUND(((SUM(BF107:BF483))*I36),2)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ROUND((SUM(BG107:BG483)),2)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ROUND((SUM(BH107:BH483)),2)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ROUND((SUM(BI107:BI483)),2)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1.1 - Stavební část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J107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118</v>
      </c>
      <c r="E64" s="150"/>
      <c r="F64" s="150"/>
      <c r="G64" s="150"/>
      <c r="H64" s="150"/>
      <c r="I64" s="151"/>
      <c r="J64" s="152">
        <f>J108</f>
        <v>0</v>
      </c>
      <c r="K64" s="148"/>
      <c r="L64" s="153"/>
    </row>
    <row r="65" spans="2:12" s="9" customFormat="1" ht="19.9" customHeight="1">
      <c r="B65" s="154"/>
      <c r="C65" s="97"/>
      <c r="D65" s="155" t="s">
        <v>119</v>
      </c>
      <c r="E65" s="156"/>
      <c r="F65" s="156"/>
      <c r="G65" s="156"/>
      <c r="H65" s="156"/>
      <c r="I65" s="157"/>
      <c r="J65" s="158">
        <f>J109</f>
        <v>0</v>
      </c>
      <c r="K65" s="97"/>
      <c r="L65" s="159"/>
    </row>
    <row r="66" spans="2:12" s="9" customFormat="1" ht="19.9" customHeight="1">
      <c r="B66" s="154"/>
      <c r="C66" s="97"/>
      <c r="D66" s="155" t="s">
        <v>120</v>
      </c>
      <c r="E66" s="156"/>
      <c r="F66" s="156"/>
      <c r="G66" s="156"/>
      <c r="H66" s="156"/>
      <c r="I66" s="157"/>
      <c r="J66" s="158">
        <f>J156</f>
        <v>0</v>
      </c>
      <c r="K66" s="97"/>
      <c r="L66" s="159"/>
    </row>
    <row r="67" spans="2:12" s="9" customFormat="1" ht="19.9" customHeight="1">
      <c r="B67" s="154"/>
      <c r="C67" s="97"/>
      <c r="D67" s="155" t="s">
        <v>121</v>
      </c>
      <c r="E67" s="156"/>
      <c r="F67" s="156"/>
      <c r="G67" s="156"/>
      <c r="H67" s="156"/>
      <c r="I67" s="157"/>
      <c r="J67" s="158">
        <f>J163</f>
        <v>0</v>
      </c>
      <c r="K67" s="97"/>
      <c r="L67" s="159"/>
    </row>
    <row r="68" spans="2:12" s="9" customFormat="1" ht="19.9" customHeight="1">
      <c r="B68" s="154"/>
      <c r="C68" s="97"/>
      <c r="D68" s="155" t="s">
        <v>122</v>
      </c>
      <c r="E68" s="156"/>
      <c r="F68" s="156"/>
      <c r="G68" s="156"/>
      <c r="H68" s="156"/>
      <c r="I68" s="157"/>
      <c r="J68" s="158">
        <f>J226</f>
        <v>0</v>
      </c>
      <c r="K68" s="97"/>
      <c r="L68" s="159"/>
    </row>
    <row r="69" spans="2:12" s="9" customFormat="1" ht="19.9" customHeight="1">
      <c r="B69" s="154"/>
      <c r="C69" s="97"/>
      <c r="D69" s="155" t="s">
        <v>123</v>
      </c>
      <c r="E69" s="156"/>
      <c r="F69" s="156"/>
      <c r="G69" s="156"/>
      <c r="H69" s="156"/>
      <c r="I69" s="157"/>
      <c r="J69" s="158">
        <f>J235</f>
        <v>0</v>
      </c>
      <c r="K69" s="97"/>
      <c r="L69" s="159"/>
    </row>
    <row r="70" spans="2:12" s="9" customFormat="1" ht="19.9" customHeight="1">
      <c r="B70" s="154"/>
      <c r="C70" s="97"/>
      <c r="D70" s="155" t="s">
        <v>124</v>
      </c>
      <c r="E70" s="156"/>
      <c r="F70" s="156"/>
      <c r="G70" s="156"/>
      <c r="H70" s="156"/>
      <c r="I70" s="157"/>
      <c r="J70" s="158">
        <f>J243</f>
        <v>0</v>
      </c>
      <c r="K70" s="97"/>
      <c r="L70" s="159"/>
    </row>
    <row r="71" spans="2:12" s="9" customFormat="1" ht="19.9" customHeight="1">
      <c r="B71" s="154"/>
      <c r="C71" s="97"/>
      <c r="D71" s="155" t="s">
        <v>125</v>
      </c>
      <c r="E71" s="156"/>
      <c r="F71" s="156"/>
      <c r="G71" s="156"/>
      <c r="H71" s="156"/>
      <c r="I71" s="157"/>
      <c r="J71" s="158">
        <f>J310</f>
        <v>0</v>
      </c>
      <c r="K71" s="97"/>
      <c r="L71" s="159"/>
    </row>
    <row r="72" spans="2:12" s="8" customFormat="1" ht="24.95" customHeight="1">
      <c r="B72" s="147"/>
      <c r="C72" s="148"/>
      <c r="D72" s="149" t="s">
        <v>126</v>
      </c>
      <c r="E72" s="150"/>
      <c r="F72" s="150"/>
      <c r="G72" s="150"/>
      <c r="H72" s="150"/>
      <c r="I72" s="151"/>
      <c r="J72" s="152">
        <f>J312</f>
        <v>0</v>
      </c>
      <c r="K72" s="148"/>
      <c r="L72" s="153"/>
    </row>
    <row r="73" spans="2:12" s="9" customFormat="1" ht="19.9" customHeight="1">
      <c r="B73" s="154"/>
      <c r="C73" s="97"/>
      <c r="D73" s="155" t="s">
        <v>127</v>
      </c>
      <c r="E73" s="156"/>
      <c r="F73" s="156"/>
      <c r="G73" s="156"/>
      <c r="H73" s="156"/>
      <c r="I73" s="157"/>
      <c r="J73" s="158">
        <f>J313</f>
        <v>0</v>
      </c>
      <c r="K73" s="97"/>
      <c r="L73" s="159"/>
    </row>
    <row r="74" spans="2:12" s="9" customFormat="1" ht="19.9" customHeight="1">
      <c r="B74" s="154"/>
      <c r="C74" s="97"/>
      <c r="D74" s="155" t="s">
        <v>128</v>
      </c>
      <c r="E74" s="156"/>
      <c r="F74" s="156"/>
      <c r="G74" s="156"/>
      <c r="H74" s="156"/>
      <c r="I74" s="157"/>
      <c r="J74" s="158">
        <f>J319</f>
        <v>0</v>
      </c>
      <c r="K74" s="97"/>
      <c r="L74" s="159"/>
    </row>
    <row r="75" spans="2:12" s="9" customFormat="1" ht="19.9" customHeight="1">
      <c r="B75" s="154"/>
      <c r="C75" s="97"/>
      <c r="D75" s="155" t="s">
        <v>129</v>
      </c>
      <c r="E75" s="156"/>
      <c r="F75" s="156"/>
      <c r="G75" s="156"/>
      <c r="H75" s="156"/>
      <c r="I75" s="157"/>
      <c r="J75" s="158">
        <f>J322</f>
        <v>0</v>
      </c>
      <c r="K75" s="97"/>
      <c r="L75" s="159"/>
    </row>
    <row r="76" spans="2:12" s="9" customFormat="1" ht="19.9" customHeight="1">
      <c r="B76" s="154"/>
      <c r="C76" s="97"/>
      <c r="D76" s="155" t="s">
        <v>130</v>
      </c>
      <c r="E76" s="156"/>
      <c r="F76" s="156"/>
      <c r="G76" s="156"/>
      <c r="H76" s="156"/>
      <c r="I76" s="157"/>
      <c r="J76" s="158">
        <f>J351</f>
        <v>0</v>
      </c>
      <c r="K76" s="97"/>
      <c r="L76" s="159"/>
    </row>
    <row r="77" spans="2:12" s="9" customFormat="1" ht="19.9" customHeight="1">
      <c r="B77" s="154"/>
      <c r="C77" s="97"/>
      <c r="D77" s="155" t="s">
        <v>131</v>
      </c>
      <c r="E77" s="156"/>
      <c r="F77" s="156"/>
      <c r="G77" s="156"/>
      <c r="H77" s="156"/>
      <c r="I77" s="157"/>
      <c r="J77" s="158">
        <f>J360</f>
        <v>0</v>
      </c>
      <c r="K77" s="97"/>
      <c r="L77" s="159"/>
    </row>
    <row r="78" spans="2:12" s="9" customFormat="1" ht="19.9" customHeight="1">
      <c r="B78" s="154"/>
      <c r="C78" s="97"/>
      <c r="D78" s="155" t="s">
        <v>132</v>
      </c>
      <c r="E78" s="156"/>
      <c r="F78" s="156"/>
      <c r="G78" s="156"/>
      <c r="H78" s="156"/>
      <c r="I78" s="157"/>
      <c r="J78" s="158">
        <f>J363</f>
        <v>0</v>
      </c>
      <c r="K78" s="97"/>
      <c r="L78" s="159"/>
    </row>
    <row r="79" spans="2:12" s="9" customFormat="1" ht="19.9" customHeight="1">
      <c r="B79" s="154"/>
      <c r="C79" s="97"/>
      <c r="D79" s="155" t="s">
        <v>133</v>
      </c>
      <c r="E79" s="156"/>
      <c r="F79" s="156"/>
      <c r="G79" s="156"/>
      <c r="H79" s="156"/>
      <c r="I79" s="157"/>
      <c r="J79" s="158">
        <f>J381</f>
        <v>0</v>
      </c>
      <c r="K79" s="97"/>
      <c r="L79" s="159"/>
    </row>
    <row r="80" spans="2:12" s="9" customFormat="1" ht="19.9" customHeight="1">
      <c r="B80" s="154"/>
      <c r="C80" s="97"/>
      <c r="D80" s="155" t="s">
        <v>134</v>
      </c>
      <c r="E80" s="156"/>
      <c r="F80" s="156"/>
      <c r="G80" s="156"/>
      <c r="H80" s="156"/>
      <c r="I80" s="157"/>
      <c r="J80" s="158">
        <f>J392</f>
        <v>0</v>
      </c>
      <c r="K80" s="97"/>
      <c r="L80" s="159"/>
    </row>
    <row r="81" spans="2:12" s="9" customFormat="1" ht="19.9" customHeight="1">
      <c r="B81" s="154"/>
      <c r="C81" s="97"/>
      <c r="D81" s="155" t="s">
        <v>135</v>
      </c>
      <c r="E81" s="156"/>
      <c r="F81" s="156"/>
      <c r="G81" s="156"/>
      <c r="H81" s="156"/>
      <c r="I81" s="157"/>
      <c r="J81" s="158">
        <f>J417</f>
        <v>0</v>
      </c>
      <c r="K81" s="97"/>
      <c r="L81" s="159"/>
    </row>
    <row r="82" spans="2:12" s="9" customFormat="1" ht="19.9" customHeight="1">
      <c r="B82" s="154"/>
      <c r="C82" s="97"/>
      <c r="D82" s="155" t="s">
        <v>136</v>
      </c>
      <c r="E82" s="156"/>
      <c r="F82" s="156"/>
      <c r="G82" s="156"/>
      <c r="H82" s="156"/>
      <c r="I82" s="157"/>
      <c r="J82" s="158">
        <f>J428</f>
        <v>0</v>
      </c>
      <c r="K82" s="97"/>
      <c r="L82" s="159"/>
    </row>
    <row r="83" spans="2:12" s="9" customFormat="1" ht="19.9" customHeight="1">
      <c r="B83" s="154"/>
      <c r="C83" s="97"/>
      <c r="D83" s="155" t="s">
        <v>137</v>
      </c>
      <c r="E83" s="156"/>
      <c r="F83" s="156"/>
      <c r="G83" s="156"/>
      <c r="H83" s="156"/>
      <c r="I83" s="157"/>
      <c r="J83" s="158">
        <f>J438</f>
        <v>0</v>
      </c>
      <c r="K83" s="97"/>
      <c r="L83" s="159"/>
    </row>
    <row r="84" spans="2:12" s="8" customFormat="1" ht="24.95" customHeight="1">
      <c r="B84" s="147"/>
      <c r="C84" s="148"/>
      <c r="D84" s="149" t="s">
        <v>138</v>
      </c>
      <c r="E84" s="150"/>
      <c r="F84" s="150"/>
      <c r="G84" s="150"/>
      <c r="H84" s="150"/>
      <c r="I84" s="151"/>
      <c r="J84" s="152">
        <f>J480</f>
        <v>0</v>
      </c>
      <c r="K84" s="148"/>
      <c r="L84" s="153"/>
    </row>
    <row r="85" spans="2:12" s="9" customFormat="1" ht="19.9" customHeight="1">
      <c r="B85" s="154"/>
      <c r="C85" s="97"/>
      <c r="D85" s="155" t="s">
        <v>139</v>
      </c>
      <c r="E85" s="156"/>
      <c r="F85" s="156"/>
      <c r="G85" s="156"/>
      <c r="H85" s="156"/>
      <c r="I85" s="157"/>
      <c r="J85" s="158">
        <f>J481</f>
        <v>0</v>
      </c>
      <c r="K85" s="97"/>
      <c r="L85" s="159"/>
    </row>
    <row r="86" spans="2:12" s="1" customFormat="1" ht="21.75" customHeight="1">
      <c r="B86" s="35"/>
      <c r="C86" s="36"/>
      <c r="D86" s="36"/>
      <c r="E86" s="36"/>
      <c r="F86" s="36"/>
      <c r="G86" s="36"/>
      <c r="H86" s="36"/>
      <c r="I86" s="115"/>
      <c r="J86" s="36"/>
      <c r="K86" s="36"/>
      <c r="L86" s="39"/>
    </row>
    <row r="87" spans="2:12" s="1" customFormat="1" ht="6.95" customHeight="1">
      <c r="B87" s="47"/>
      <c r="C87" s="48"/>
      <c r="D87" s="48"/>
      <c r="E87" s="48"/>
      <c r="F87" s="48"/>
      <c r="G87" s="48"/>
      <c r="H87" s="48"/>
      <c r="I87" s="138"/>
      <c r="J87" s="48"/>
      <c r="K87" s="48"/>
      <c r="L87" s="39"/>
    </row>
    <row r="91" spans="2:12" s="1" customFormat="1" ht="6.95" customHeight="1">
      <c r="B91" s="49"/>
      <c r="C91" s="50"/>
      <c r="D91" s="50"/>
      <c r="E91" s="50"/>
      <c r="F91" s="50"/>
      <c r="G91" s="50"/>
      <c r="H91" s="50"/>
      <c r="I91" s="141"/>
      <c r="J91" s="50"/>
      <c r="K91" s="50"/>
      <c r="L91" s="39"/>
    </row>
    <row r="92" spans="2:12" s="1" customFormat="1" ht="24.95" customHeight="1">
      <c r="B92" s="35"/>
      <c r="C92" s="24" t="s">
        <v>140</v>
      </c>
      <c r="D92" s="36"/>
      <c r="E92" s="36"/>
      <c r="F92" s="36"/>
      <c r="G92" s="36"/>
      <c r="H92" s="36"/>
      <c r="I92" s="115"/>
      <c r="J92" s="36"/>
      <c r="K92" s="36"/>
      <c r="L92" s="39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39"/>
    </row>
    <row r="94" spans="2:12" s="1" customFormat="1" ht="12" customHeight="1">
      <c r="B94" s="35"/>
      <c r="C94" s="30" t="s">
        <v>16</v>
      </c>
      <c r="D94" s="36"/>
      <c r="E94" s="36"/>
      <c r="F94" s="36"/>
      <c r="G94" s="36"/>
      <c r="H94" s="36"/>
      <c r="I94" s="115"/>
      <c r="J94" s="36"/>
      <c r="K94" s="36"/>
      <c r="L94" s="39"/>
    </row>
    <row r="95" spans="2:12" s="1" customFormat="1" ht="16.5" customHeight="1">
      <c r="B95" s="35"/>
      <c r="C95" s="36"/>
      <c r="D95" s="36"/>
      <c r="E95" s="524" t="str">
        <f>E7</f>
        <v>Stavební úpravy Univerzity Hradec Králové  -  budovy C, na úrovni 1.NP</v>
      </c>
      <c r="F95" s="525"/>
      <c r="G95" s="525"/>
      <c r="H95" s="525"/>
      <c r="I95" s="115"/>
      <c r="J95" s="36"/>
      <c r="K95" s="36"/>
      <c r="L95" s="39"/>
    </row>
    <row r="96" spans="2:12" ht="12" customHeight="1">
      <c r="B96" s="22"/>
      <c r="C96" s="30" t="s">
        <v>110</v>
      </c>
      <c r="D96" s="23"/>
      <c r="E96" s="23"/>
      <c r="F96" s="23"/>
      <c r="G96" s="23"/>
      <c r="H96" s="23"/>
      <c r="J96" s="23"/>
      <c r="K96" s="23"/>
      <c r="L96" s="21"/>
    </row>
    <row r="97" spans="2:12" s="1" customFormat="1" ht="16.5" customHeight="1">
      <c r="B97" s="35"/>
      <c r="C97" s="36"/>
      <c r="D97" s="36"/>
      <c r="E97" s="524" t="s">
        <v>111</v>
      </c>
      <c r="F97" s="523"/>
      <c r="G97" s="523"/>
      <c r="H97" s="523"/>
      <c r="I97" s="115"/>
      <c r="J97" s="36"/>
      <c r="K97" s="36"/>
      <c r="L97" s="39"/>
    </row>
    <row r="98" spans="2:12" s="1" customFormat="1" ht="12" customHeight="1">
      <c r="B98" s="35"/>
      <c r="C98" s="30" t="s">
        <v>112</v>
      </c>
      <c r="D98" s="36"/>
      <c r="E98" s="36"/>
      <c r="F98" s="36"/>
      <c r="G98" s="36"/>
      <c r="H98" s="36"/>
      <c r="I98" s="115"/>
      <c r="J98" s="36"/>
      <c r="K98" s="36"/>
      <c r="L98" s="39"/>
    </row>
    <row r="99" spans="2:12" s="1" customFormat="1" ht="16.5" customHeight="1">
      <c r="B99" s="35"/>
      <c r="C99" s="36"/>
      <c r="D99" s="36"/>
      <c r="E99" s="502" t="str">
        <f>E11</f>
        <v>1.1 - Stavební část</v>
      </c>
      <c r="F99" s="523"/>
      <c r="G99" s="523"/>
      <c r="H99" s="523"/>
      <c r="I99" s="115"/>
      <c r="J99" s="36"/>
      <c r="K99" s="36"/>
      <c r="L99" s="39"/>
    </row>
    <row r="100" spans="2:12" s="1" customFormat="1" ht="6.95" customHeight="1">
      <c r="B100" s="35"/>
      <c r="C100" s="36"/>
      <c r="D100" s="36"/>
      <c r="E100" s="36"/>
      <c r="F100" s="36"/>
      <c r="G100" s="36"/>
      <c r="H100" s="36"/>
      <c r="I100" s="115"/>
      <c r="J100" s="36"/>
      <c r="K100" s="36"/>
      <c r="L100" s="39"/>
    </row>
    <row r="101" spans="2:12" s="1" customFormat="1" ht="12" customHeight="1">
      <c r="B101" s="35"/>
      <c r="C101" s="30" t="s">
        <v>21</v>
      </c>
      <c r="D101" s="36"/>
      <c r="E101" s="36"/>
      <c r="F101" s="28" t="str">
        <f>F14</f>
        <v>Hradec Králové</v>
      </c>
      <c r="G101" s="36"/>
      <c r="H101" s="36"/>
      <c r="I101" s="116" t="s">
        <v>23</v>
      </c>
      <c r="J101" s="59" t="str">
        <f>IF(J14="","",J14)</f>
        <v>11. 6. 2019</v>
      </c>
      <c r="K101" s="36"/>
      <c r="L101" s="39"/>
    </row>
    <row r="102" spans="2:12" s="1" customFormat="1" ht="6.95" customHeight="1">
      <c r="B102" s="35"/>
      <c r="C102" s="36"/>
      <c r="D102" s="36"/>
      <c r="E102" s="36"/>
      <c r="F102" s="36"/>
      <c r="G102" s="36"/>
      <c r="H102" s="36"/>
      <c r="I102" s="115"/>
      <c r="J102" s="36"/>
      <c r="K102" s="36"/>
      <c r="L102" s="39"/>
    </row>
    <row r="103" spans="2:12" s="1" customFormat="1" ht="27.95" customHeight="1">
      <c r="B103" s="35"/>
      <c r="C103" s="30" t="s">
        <v>25</v>
      </c>
      <c r="D103" s="36"/>
      <c r="E103" s="36"/>
      <c r="F103" s="28" t="str">
        <f>E17</f>
        <v>Univerzita Hradec Králové</v>
      </c>
      <c r="G103" s="36"/>
      <c r="H103" s="36"/>
      <c r="I103" s="116" t="s">
        <v>31</v>
      </c>
      <c r="J103" s="33" t="str">
        <f>E23</f>
        <v>Ing. Petr Tuček, Červený Kostelec</v>
      </c>
      <c r="K103" s="36"/>
      <c r="L103" s="39"/>
    </row>
    <row r="104" spans="2:12" s="1" customFormat="1" ht="15.2" customHeight="1">
      <c r="B104" s="35"/>
      <c r="C104" s="30" t="s">
        <v>29</v>
      </c>
      <c r="D104" s="36"/>
      <c r="E104" s="36"/>
      <c r="F104" s="28" t="str">
        <f>IF(E20="","",E20)</f>
        <v>Vyplň údaj</v>
      </c>
      <c r="G104" s="36"/>
      <c r="H104" s="36"/>
      <c r="I104" s="116" t="s">
        <v>35</v>
      </c>
      <c r="J104" s="33" t="str">
        <f>E26</f>
        <v>Jan Krčmář</v>
      </c>
      <c r="K104" s="36"/>
      <c r="L104" s="39"/>
    </row>
    <row r="105" spans="2:12" s="1" customFormat="1" ht="10.35" customHeight="1"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39"/>
    </row>
    <row r="106" spans="2:20" s="10" customFormat="1" ht="29.25" customHeight="1">
      <c r="B106" s="160"/>
      <c r="C106" s="161" t="s">
        <v>141</v>
      </c>
      <c r="D106" s="162" t="s">
        <v>58</v>
      </c>
      <c r="E106" s="162" t="s">
        <v>54</v>
      </c>
      <c r="F106" s="162" t="s">
        <v>55</v>
      </c>
      <c r="G106" s="162" t="s">
        <v>142</v>
      </c>
      <c r="H106" s="162" t="s">
        <v>143</v>
      </c>
      <c r="I106" s="163" t="s">
        <v>144</v>
      </c>
      <c r="J106" s="162" t="s">
        <v>116</v>
      </c>
      <c r="K106" s="164" t="s">
        <v>145</v>
      </c>
      <c r="L106" s="165"/>
      <c r="M106" s="68" t="s">
        <v>19</v>
      </c>
      <c r="N106" s="69" t="s">
        <v>43</v>
      </c>
      <c r="O106" s="69" t="s">
        <v>146</v>
      </c>
      <c r="P106" s="69" t="s">
        <v>147</v>
      </c>
      <c r="Q106" s="69" t="s">
        <v>148</v>
      </c>
      <c r="R106" s="69" t="s">
        <v>149</v>
      </c>
      <c r="S106" s="69" t="s">
        <v>150</v>
      </c>
      <c r="T106" s="70" t="s">
        <v>151</v>
      </c>
    </row>
    <row r="107" spans="2:63" s="1" customFormat="1" ht="22.9" customHeight="1">
      <c r="B107" s="35"/>
      <c r="C107" s="75" t="s">
        <v>152</v>
      </c>
      <c r="D107" s="36"/>
      <c r="E107" s="36"/>
      <c r="F107" s="36"/>
      <c r="G107" s="36"/>
      <c r="H107" s="36"/>
      <c r="I107" s="115"/>
      <c r="J107" s="166">
        <f>BK107</f>
        <v>0</v>
      </c>
      <c r="K107" s="36"/>
      <c r="L107" s="39"/>
      <c r="M107" s="71"/>
      <c r="N107" s="72"/>
      <c r="O107" s="72"/>
      <c r="P107" s="167">
        <f>P108+P312+P480</f>
        <v>0</v>
      </c>
      <c r="Q107" s="72"/>
      <c r="R107" s="167">
        <f>R108+R312+R480</f>
        <v>11.297970719999999</v>
      </c>
      <c r="S107" s="72"/>
      <c r="T107" s="168">
        <f>T108+T312+T480</f>
        <v>10.1654148</v>
      </c>
      <c r="AT107" s="18" t="s">
        <v>72</v>
      </c>
      <c r="AU107" s="18" t="s">
        <v>117</v>
      </c>
      <c r="BK107" s="169">
        <f>BK108+BK312+BK480</f>
        <v>0</v>
      </c>
    </row>
    <row r="108" spans="2:63" s="11" customFormat="1" ht="25.9" customHeight="1">
      <c r="B108" s="170"/>
      <c r="C108" s="171"/>
      <c r="D108" s="172" t="s">
        <v>72</v>
      </c>
      <c r="E108" s="173" t="s">
        <v>153</v>
      </c>
      <c r="F108" s="173" t="s">
        <v>154</v>
      </c>
      <c r="G108" s="171"/>
      <c r="H108" s="171"/>
      <c r="I108" s="174"/>
      <c r="J108" s="175">
        <f>BK108</f>
        <v>0</v>
      </c>
      <c r="K108" s="171"/>
      <c r="L108" s="176"/>
      <c r="M108" s="177"/>
      <c r="N108" s="178"/>
      <c r="O108" s="178"/>
      <c r="P108" s="179">
        <f>P109+P156+P163+P226+P235+P243+P310</f>
        <v>0</v>
      </c>
      <c r="Q108" s="178"/>
      <c r="R108" s="179">
        <f>R109+R156+R163+R226+R235+R243+R310</f>
        <v>7.77476323</v>
      </c>
      <c r="S108" s="178"/>
      <c r="T108" s="180">
        <f>T109+T156+T163+T226+T235+T243+T310</f>
        <v>8.095846000000002</v>
      </c>
      <c r="AR108" s="181" t="s">
        <v>77</v>
      </c>
      <c r="AT108" s="182" t="s">
        <v>72</v>
      </c>
      <c r="AU108" s="182" t="s">
        <v>73</v>
      </c>
      <c r="AY108" s="181" t="s">
        <v>155</v>
      </c>
      <c r="BK108" s="183">
        <f>BK109+BK156+BK163+BK226+BK235+BK243+BK310</f>
        <v>0</v>
      </c>
    </row>
    <row r="109" spans="2:63" s="11" customFormat="1" ht="22.9" customHeight="1">
      <c r="B109" s="170"/>
      <c r="C109" s="171"/>
      <c r="D109" s="172" t="s">
        <v>72</v>
      </c>
      <c r="E109" s="184" t="s">
        <v>156</v>
      </c>
      <c r="F109" s="184" t="s">
        <v>157</v>
      </c>
      <c r="G109" s="171"/>
      <c r="H109" s="171"/>
      <c r="I109" s="174"/>
      <c r="J109" s="185">
        <f>BK109</f>
        <v>0</v>
      </c>
      <c r="K109" s="171"/>
      <c r="L109" s="176"/>
      <c r="M109" s="177"/>
      <c r="N109" s="178"/>
      <c r="O109" s="178"/>
      <c r="P109" s="179">
        <f>SUM(P110:P155)</f>
        <v>0</v>
      </c>
      <c r="Q109" s="178"/>
      <c r="R109" s="179">
        <f>SUM(R110:R155)</f>
        <v>3.6277003399999996</v>
      </c>
      <c r="S109" s="178"/>
      <c r="T109" s="180">
        <f>SUM(T110:T155)</f>
        <v>0</v>
      </c>
      <c r="AR109" s="181" t="s">
        <v>77</v>
      </c>
      <c r="AT109" s="182" t="s">
        <v>72</v>
      </c>
      <c r="AU109" s="182" t="s">
        <v>77</v>
      </c>
      <c r="AY109" s="181" t="s">
        <v>155</v>
      </c>
      <c r="BK109" s="183">
        <f>SUM(BK110:BK155)</f>
        <v>0</v>
      </c>
    </row>
    <row r="110" spans="2:65" s="1" customFormat="1" ht="24" customHeight="1">
      <c r="B110" s="35"/>
      <c r="C110" s="186" t="s">
        <v>77</v>
      </c>
      <c r="D110" s="186" t="s">
        <v>158</v>
      </c>
      <c r="E110" s="187" t="s">
        <v>159</v>
      </c>
      <c r="F110" s="188" t="s">
        <v>160</v>
      </c>
      <c r="G110" s="189" t="s">
        <v>161</v>
      </c>
      <c r="H110" s="190">
        <v>1</v>
      </c>
      <c r="I110" s="191"/>
      <c r="J110" s="192">
        <f>ROUND(I110*H110,2)</f>
        <v>0</v>
      </c>
      <c r="K110" s="188" t="s">
        <v>162</v>
      </c>
      <c r="L110" s="39"/>
      <c r="M110" s="193" t="s">
        <v>19</v>
      </c>
      <c r="N110" s="194" t="s">
        <v>44</v>
      </c>
      <c r="O110" s="64"/>
      <c r="P110" s="195">
        <f>O110*H110</f>
        <v>0</v>
      </c>
      <c r="Q110" s="195">
        <v>0.04843</v>
      </c>
      <c r="R110" s="195">
        <f>Q110*H110</f>
        <v>0.04843</v>
      </c>
      <c r="S110" s="195">
        <v>0</v>
      </c>
      <c r="T110" s="196">
        <f>S110*H110</f>
        <v>0</v>
      </c>
      <c r="AR110" s="197" t="s">
        <v>163</v>
      </c>
      <c r="AT110" s="197" t="s">
        <v>158</v>
      </c>
      <c r="AU110" s="197" t="s">
        <v>81</v>
      </c>
      <c r="AY110" s="18" t="s">
        <v>155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8" t="s">
        <v>77</v>
      </c>
      <c r="BK110" s="198">
        <f>ROUND(I110*H110,2)</f>
        <v>0</v>
      </c>
      <c r="BL110" s="18" t="s">
        <v>163</v>
      </c>
      <c r="BM110" s="197" t="s">
        <v>164</v>
      </c>
    </row>
    <row r="111" spans="2:51" s="12" customFormat="1" ht="12">
      <c r="B111" s="199"/>
      <c r="C111" s="200"/>
      <c r="D111" s="201" t="s">
        <v>165</v>
      </c>
      <c r="E111" s="202" t="s">
        <v>19</v>
      </c>
      <c r="F111" s="203" t="s">
        <v>166</v>
      </c>
      <c r="G111" s="200"/>
      <c r="H111" s="204">
        <v>1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165</v>
      </c>
      <c r="AU111" s="210" t="s">
        <v>81</v>
      </c>
      <c r="AV111" s="12" t="s">
        <v>81</v>
      </c>
      <c r="AW111" s="12" t="s">
        <v>34</v>
      </c>
      <c r="AX111" s="12" t="s">
        <v>77</v>
      </c>
      <c r="AY111" s="210" t="s">
        <v>155</v>
      </c>
    </row>
    <row r="112" spans="2:65" s="1" customFormat="1" ht="24" customHeight="1">
      <c r="B112" s="35"/>
      <c r="C112" s="186" t="s">
        <v>81</v>
      </c>
      <c r="D112" s="186" t="s">
        <v>158</v>
      </c>
      <c r="E112" s="187" t="s">
        <v>167</v>
      </c>
      <c r="F112" s="188" t="s">
        <v>168</v>
      </c>
      <c r="G112" s="189" t="s">
        <v>161</v>
      </c>
      <c r="H112" s="190">
        <v>1</v>
      </c>
      <c r="I112" s="191"/>
      <c r="J112" s="192">
        <f>ROUND(I112*H112,2)</f>
        <v>0</v>
      </c>
      <c r="K112" s="188" t="s">
        <v>162</v>
      </c>
      <c r="L112" s="39"/>
      <c r="M112" s="193" t="s">
        <v>19</v>
      </c>
      <c r="N112" s="194" t="s">
        <v>44</v>
      </c>
      <c r="O112" s="64"/>
      <c r="P112" s="195">
        <f>O112*H112</f>
        <v>0</v>
      </c>
      <c r="Q112" s="195">
        <v>0.09686</v>
      </c>
      <c r="R112" s="195">
        <f>Q112*H112</f>
        <v>0.09686</v>
      </c>
      <c r="S112" s="195">
        <v>0</v>
      </c>
      <c r="T112" s="196">
        <f>S112*H112</f>
        <v>0</v>
      </c>
      <c r="AR112" s="197" t="s">
        <v>163</v>
      </c>
      <c r="AT112" s="197" t="s">
        <v>158</v>
      </c>
      <c r="AU112" s="197" t="s">
        <v>81</v>
      </c>
      <c r="AY112" s="18" t="s">
        <v>155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8" t="s">
        <v>77</v>
      </c>
      <c r="BK112" s="198">
        <f>ROUND(I112*H112,2)</f>
        <v>0</v>
      </c>
      <c r="BL112" s="18" t="s">
        <v>163</v>
      </c>
      <c r="BM112" s="197" t="s">
        <v>169</v>
      </c>
    </row>
    <row r="113" spans="2:51" s="12" customFormat="1" ht="12">
      <c r="B113" s="199"/>
      <c r="C113" s="200"/>
      <c r="D113" s="201" t="s">
        <v>165</v>
      </c>
      <c r="E113" s="202" t="s">
        <v>19</v>
      </c>
      <c r="F113" s="203" t="s">
        <v>170</v>
      </c>
      <c r="G113" s="200"/>
      <c r="H113" s="204">
        <v>1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165</v>
      </c>
      <c r="AU113" s="210" t="s">
        <v>81</v>
      </c>
      <c r="AV113" s="12" t="s">
        <v>81</v>
      </c>
      <c r="AW113" s="12" t="s">
        <v>34</v>
      </c>
      <c r="AX113" s="12" t="s">
        <v>77</v>
      </c>
      <c r="AY113" s="210" t="s">
        <v>155</v>
      </c>
    </row>
    <row r="114" spans="2:65" s="1" customFormat="1" ht="16.5" customHeight="1">
      <c r="B114" s="35"/>
      <c r="C114" s="186" t="s">
        <v>156</v>
      </c>
      <c r="D114" s="186" t="s">
        <v>158</v>
      </c>
      <c r="E114" s="187" t="s">
        <v>171</v>
      </c>
      <c r="F114" s="188" t="s">
        <v>172</v>
      </c>
      <c r="G114" s="189" t="s">
        <v>161</v>
      </c>
      <c r="H114" s="190">
        <v>1</v>
      </c>
      <c r="I114" s="191"/>
      <c r="J114" s="192">
        <f>ROUND(I114*H114,2)</f>
        <v>0</v>
      </c>
      <c r="K114" s="188" t="s">
        <v>162</v>
      </c>
      <c r="L114" s="39"/>
      <c r="M114" s="193" t="s">
        <v>19</v>
      </c>
      <c r="N114" s="194" t="s">
        <v>44</v>
      </c>
      <c r="O114" s="64"/>
      <c r="P114" s="195">
        <f>O114*H114</f>
        <v>0</v>
      </c>
      <c r="Q114" s="195">
        <v>0.02278</v>
      </c>
      <c r="R114" s="195">
        <f>Q114*H114</f>
        <v>0.02278</v>
      </c>
      <c r="S114" s="195">
        <v>0</v>
      </c>
      <c r="T114" s="196">
        <f>S114*H114</f>
        <v>0</v>
      </c>
      <c r="AR114" s="197" t="s">
        <v>163</v>
      </c>
      <c r="AT114" s="197" t="s">
        <v>158</v>
      </c>
      <c r="AU114" s="197" t="s">
        <v>81</v>
      </c>
      <c r="AY114" s="18" t="s">
        <v>155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18" t="s">
        <v>77</v>
      </c>
      <c r="BK114" s="198">
        <f>ROUND(I114*H114,2)</f>
        <v>0</v>
      </c>
      <c r="BL114" s="18" t="s">
        <v>163</v>
      </c>
      <c r="BM114" s="197" t="s">
        <v>173</v>
      </c>
    </row>
    <row r="115" spans="2:51" s="12" customFormat="1" ht="12">
      <c r="B115" s="199"/>
      <c r="C115" s="200"/>
      <c r="D115" s="201" t="s">
        <v>165</v>
      </c>
      <c r="E115" s="202" t="s">
        <v>19</v>
      </c>
      <c r="F115" s="203" t="s">
        <v>174</v>
      </c>
      <c r="G115" s="200"/>
      <c r="H115" s="204">
        <v>1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165</v>
      </c>
      <c r="AU115" s="210" t="s">
        <v>81</v>
      </c>
      <c r="AV115" s="12" t="s">
        <v>81</v>
      </c>
      <c r="AW115" s="12" t="s">
        <v>34</v>
      </c>
      <c r="AX115" s="12" t="s">
        <v>77</v>
      </c>
      <c r="AY115" s="210" t="s">
        <v>155</v>
      </c>
    </row>
    <row r="116" spans="2:65" s="1" customFormat="1" ht="16.5" customHeight="1">
      <c r="B116" s="35"/>
      <c r="C116" s="186" t="s">
        <v>163</v>
      </c>
      <c r="D116" s="186" t="s">
        <v>158</v>
      </c>
      <c r="E116" s="187" t="s">
        <v>175</v>
      </c>
      <c r="F116" s="188" t="s">
        <v>176</v>
      </c>
      <c r="G116" s="189" t="s">
        <v>161</v>
      </c>
      <c r="H116" s="190">
        <v>2</v>
      </c>
      <c r="I116" s="191"/>
      <c r="J116" s="192">
        <f>ROUND(I116*H116,2)</f>
        <v>0</v>
      </c>
      <c r="K116" s="188" t="s">
        <v>162</v>
      </c>
      <c r="L116" s="39"/>
      <c r="M116" s="193" t="s">
        <v>19</v>
      </c>
      <c r="N116" s="194" t="s">
        <v>44</v>
      </c>
      <c r="O116" s="64"/>
      <c r="P116" s="195">
        <f>O116*H116</f>
        <v>0</v>
      </c>
      <c r="Q116" s="195">
        <v>0.02711</v>
      </c>
      <c r="R116" s="195">
        <f>Q116*H116</f>
        <v>0.05422</v>
      </c>
      <c r="S116" s="195">
        <v>0</v>
      </c>
      <c r="T116" s="196">
        <f>S116*H116</f>
        <v>0</v>
      </c>
      <c r="AR116" s="197" t="s">
        <v>163</v>
      </c>
      <c r="AT116" s="197" t="s">
        <v>158</v>
      </c>
      <c r="AU116" s="197" t="s">
        <v>81</v>
      </c>
      <c r="AY116" s="18" t="s">
        <v>155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8" t="s">
        <v>77</v>
      </c>
      <c r="BK116" s="198">
        <f>ROUND(I116*H116,2)</f>
        <v>0</v>
      </c>
      <c r="BL116" s="18" t="s">
        <v>163</v>
      </c>
      <c r="BM116" s="197" t="s">
        <v>177</v>
      </c>
    </row>
    <row r="117" spans="2:51" s="12" customFormat="1" ht="12">
      <c r="B117" s="199"/>
      <c r="C117" s="200"/>
      <c r="D117" s="201" t="s">
        <v>165</v>
      </c>
      <c r="E117" s="202" t="s">
        <v>19</v>
      </c>
      <c r="F117" s="203" t="s">
        <v>178</v>
      </c>
      <c r="G117" s="200"/>
      <c r="H117" s="204">
        <v>2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165</v>
      </c>
      <c r="AU117" s="210" t="s">
        <v>81</v>
      </c>
      <c r="AV117" s="12" t="s">
        <v>81</v>
      </c>
      <c r="AW117" s="12" t="s">
        <v>34</v>
      </c>
      <c r="AX117" s="12" t="s">
        <v>77</v>
      </c>
      <c r="AY117" s="210" t="s">
        <v>155</v>
      </c>
    </row>
    <row r="118" spans="2:65" s="1" customFormat="1" ht="16.5" customHeight="1">
      <c r="B118" s="35"/>
      <c r="C118" s="186" t="s">
        <v>179</v>
      </c>
      <c r="D118" s="186" t="s">
        <v>158</v>
      </c>
      <c r="E118" s="187" t="s">
        <v>180</v>
      </c>
      <c r="F118" s="188" t="s">
        <v>181</v>
      </c>
      <c r="G118" s="189" t="s">
        <v>161</v>
      </c>
      <c r="H118" s="190">
        <v>2</v>
      </c>
      <c r="I118" s="191"/>
      <c r="J118" s="192">
        <f>ROUND(I118*H118,2)</f>
        <v>0</v>
      </c>
      <c r="K118" s="188" t="s">
        <v>162</v>
      </c>
      <c r="L118" s="39"/>
      <c r="M118" s="193" t="s">
        <v>19</v>
      </c>
      <c r="N118" s="194" t="s">
        <v>44</v>
      </c>
      <c r="O118" s="64"/>
      <c r="P118" s="195">
        <f>O118*H118</f>
        <v>0</v>
      </c>
      <c r="Q118" s="195">
        <v>0.06355</v>
      </c>
      <c r="R118" s="195">
        <f>Q118*H118</f>
        <v>0.1271</v>
      </c>
      <c r="S118" s="195">
        <v>0</v>
      </c>
      <c r="T118" s="196">
        <f>S118*H118</f>
        <v>0</v>
      </c>
      <c r="AR118" s="197" t="s">
        <v>163</v>
      </c>
      <c r="AT118" s="197" t="s">
        <v>158</v>
      </c>
      <c r="AU118" s="197" t="s">
        <v>81</v>
      </c>
      <c r="AY118" s="18" t="s">
        <v>155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8" t="s">
        <v>77</v>
      </c>
      <c r="BK118" s="198">
        <f>ROUND(I118*H118,2)</f>
        <v>0</v>
      </c>
      <c r="BL118" s="18" t="s">
        <v>163</v>
      </c>
      <c r="BM118" s="197" t="s">
        <v>182</v>
      </c>
    </row>
    <row r="119" spans="2:51" s="12" customFormat="1" ht="12">
      <c r="B119" s="199"/>
      <c r="C119" s="200"/>
      <c r="D119" s="201" t="s">
        <v>165</v>
      </c>
      <c r="E119" s="202" t="s">
        <v>19</v>
      </c>
      <c r="F119" s="203" t="s">
        <v>183</v>
      </c>
      <c r="G119" s="200"/>
      <c r="H119" s="204">
        <v>2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165</v>
      </c>
      <c r="AU119" s="210" t="s">
        <v>81</v>
      </c>
      <c r="AV119" s="12" t="s">
        <v>81</v>
      </c>
      <c r="AW119" s="12" t="s">
        <v>34</v>
      </c>
      <c r="AX119" s="12" t="s">
        <v>77</v>
      </c>
      <c r="AY119" s="210" t="s">
        <v>155</v>
      </c>
    </row>
    <row r="120" spans="2:65" s="1" customFormat="1" ht="16.5" customHeight="1">
      <c r="B120" s="35"/>
      <c r="C120" s="186" t="s">
        <v>184</v>
      </c>
      <c r="D120" s="186" t="s">
        <v>158</v>
      </c>
      <c r="E120" s="187" t="s">
        <v>185</v>
      </c>
      <c r="F120" s="188" t="s">
        <v>186</v>
      </c>
      <c r="G120" s="189" t="s">
        <v>161</v>
      </c>
      <c r="H120" s="190">
        <v>2</v>
      </c>
      <c r="I120" s="191"/>
      <c r="J120" s="192">
        <f>ROUND(I120*H120,2)</f>
        <v>0</v>
      </c>
      <c r="K120" s="188" t="s">
        <v>162</v>
      </c>
      <c r="L120" s="39"/>
      <c r="M120" s="193" t="s">
        <v>19</v>
      </c>
      <c r="N120" s="194" t="s">
        <v>44</v>
      </c>
      <c r="O120" s="64"/>
      <c r="P120" s="195">
        <f>O120*H120</f>
        <v>0</v>
      </c>
      <c r="Q120" s="195">
        <v>0.10905</v>
      </c>
      <c r="R120" s="195">
        <f>Q120*H120</f>
        <v>0.2181</v>
      </c>
      <c r="S120" s="195">
        <v>0</v>
      </c>
      <c r="T120" s="196">
        <f>S120*H120</f>
        <v>0</v>
      </c>
      <c r="AR120" s="197" t="s">
        <v>163</v>
      </c>
      <c r="AT120" s="197" t="s">
        <v>158</v>
      </c>
      <c r="AU120" s="197" t="s">
        <v>81</v>
      </c>
      <c r="AY120" s="18" t="s">
        <v>155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77</v>
      </c>
      <c r="BK120" s="198">
        <f>ROUND(I120*H120,2)</f>
        <v>0</v>
      </c>
      <c r="BL120" s="18" t="s">
        <v>163</v>
      </c>
      <c r="BM120" s="197" t="s">
        <v>187</v>
      </c>
    </row>
    <row r="121" spans="2:51" s="12" customFormat="1" ht="12">
      <c r="B121" s="199"/>
      <c r="C121" s="200"/>
      <c r="D121" s="201" t="s">
        <v>165</v>
      </c>
      <c r="E121" s="202" t="s">
        <v>19</v>
      </c>
      <c r="F121" s="203" t="s">
        <v>188</v>
      </c>
      <c r="G121" s="200"/>
      <c r="H121" s="204">
        <v>2</v>
      </c>
      <c r="I121" s="205"/>
      <c r="J121" s="200"/>
      <c r="K121" s="200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165</v>
      </c>
      <c r="AU121" s="210" t="s">
        <v>81</v>
      </c>
      <c r="AV121" s="12" t="s">
        <v>81</v>
      </c>
      <c r="AW121" s="12" t="s">
        <v>34</v>
      </c>
      <c r="AX121" s="12" t="s">
        <v>77</v>
      </c>
      <c r="AY121" s="210" t="s">
        <v>155</v>
      </c>
    </row>
    <row r="122" spans="2:65" s="1" customFormat="1" ht="16.5" customHeight="1">
      <c r="B122" s="35"/>
      <c r="C122" s="186" t="s">
        <v>189</v>
      </c>
      <c r="D122" s="186" t="s">
        <v>158</v>
      </c>
      <c r="E122" s="187" t="s">
        <v>190</v>
      </c>
      <c r="F122" s="188" t="s">
        <v>191</v>
      </c>
      <c r="G122" s="189" t="s">
        <v>161</v>
      </c>
      <c r="H122" s="190">
        <v>1</v>
      </c>
      <c r="I122" s="191"/>
      <c r="J122" s="192">
        <f>ROUND(I122*H122,2)</f>
        <v>0</v>
      </c>
      <c r="K122" s="188" t="s">
        <v>162</v>
      </c>
      <c r="L122" s="39"/>
      <c r="M122" s="193" t="s">
        <v>19</v>
      </c>
      <c r="N122" s="194" t="s">
        <v>44</v>
      </c>
      <c r="O122" s="64"/>
      <c r="P122" s="195">
        <f>O122*H122</f>
        <v>0</v>
      </c>
      <c r="Q122" s="195">
        <v>0.03132</v>
      </c>
      <c r="R122" s="195">
        <f>Q122*H122</f>
        <v>0.03132</v>
      </c>
      <c r="S122" s="195">
        <v>0</v>
      </c>
      <c r="T122" s="196">
        <f>S122*H122</f>
        <v>0</v>
      </c>
      <c r="AR122" s="197" t="s">
        <v>163</v>
      </c>
      <c r="AT122" s="197" t="s">
        <v>158</v>
      </c>
      <c r="AU122" s="197" t="s">
        <v>81</v>
      </c>
      <c r="AY122" s="18" t="s">
        <v>155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77</v>
      </c>
      <c r="BK122" s="198">
        <f>ROUND(I122*H122,2)</f>
        <v>0</v>
      </c>
      <c r="BL122" s="18" t="s">
        <v>163</v>
      </c>
      <c r="BM122" s="197" t="s">
        <v>192</v>
      </c>
    </row>
    <row r="123" spans="2:51" s="12" customFormat="1" ht="12">
      <c r="B123" s="199"/>
      <c r="C123" s="200"/>
      <c r="D123" s="201" t="s">
        <v>165</v>
      </c>
      <c r="E123" s="202" t="s">
        <v>19</v>
      </c>
      <c r="F123" s="203" t="s">
        <v>193</v>
      </c>
      <c r="G123" s="200"/>
      <c r="H123" s="204">
        <v>1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165</v>
      </c>
      <c r="AU123" s="210" t="s">
        <v>81</v>
      </c>
      <c r="AV123" s="12" t="s">
        <v>81</v>
      </c>
      <c r="AW123" s="12" t="s">
        <v>34</v>
      </c>
      <c r="AX123" s="12" t="s">
        <v>77</v>
      </c>
      <c r="AY123" s="210" t="s">
        <v>155</v>
      </c>
    </row>
    <row r="124" spans="2:65" s="1" customFormat="1" ht="16.5" customHeight="1">
      <c r="B124" s="35"/>
      <c r="C124" s="186" t="s">
        <v>194</v>
      </c>
      <c r="D124" s="186" t="s">
        <v>158</v>
      </c>
      <c r="E124" s="187" t="s">
        <v>195</v>
      </c>
      <c r="F124" s="188" t="s">
        <v>196</v>
      </c>
      <c r="G124" s="189" t="s">
        <v>197</v>
      </c>
      <c r="H124" s="190">
        <v>0.108</v>
      </c>
      <c r="I124" s="191"/>
      <c r="J124" s="192">
        <f>ROUND(I124*H124,2)</f>
        <v>0</v>
      </c>
      <c r="K124" s="188" t="s">
        <v>162</v>
      </c>
      <c r="L124" s="39"/>
      <c r="M124" s="193" t="s">
        <v>19</v>
      </c>
      <c r="N124" s="194" t="s">
        <v>44</v>
      </c>
      <c r="O124" s="64"/>
      <c r="P124" s="195">
        <f>O124*H124</f>
        <v>0</v>
      </c>
      <c r="Q124" s="195">
        <v>1.94302</v>
      </c>
      <c r="R124" s="195">
        <f>Q124*H124</f>
        <v>0.20984616</v>
      </c>
      <c r="S124" s="195">
        <v>0</v>
      </c>
      <c r="T124" s="196">
        <f>S124*H124</f>
        <v>0</v>
      </c>
      <c r="AR124" s="197" t="s">
        <v>163</v>
      </c>
      <c r="AT124" s="197" t="s">
        <v>158</v>
      </c>
      <c r="AU124" s="197" t="s">
        <v>81</v>
      </c>
      <c r="AY124" s="18" t="s">
        <v>155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77</v>
      </c>
      <c r="BK124" s="198">
        <f>ROUND(I124*H124,2)</f>
        <v>0</v>
      </c>
      <c r="BL124" s="18" t="s">
        <v>163</v>
      </c>
      <c r="BM124" s="197" t="s">
        <v>198</v>
      </c>
    </row>
    <row r="125" spans="2:51" s="13" customFormat="1" ht="12">
      <c r="B125" s="211"/>
      <c r="C125" s="212"/>
      <c r="D125" s="201" t="s">
        <v>165</v>
      </c>
      <c r="E125" s="213" t="s">
        <v>19</v>
      </c>
      <c r="F125" s="214" t="s">
        <v>199</v>
      </c>
      <c r="G125" s="212"/>
      <c r="H125" s="213" t="s">
        <v>19</v>
      </c>
      <c r="I125" s="215"/>
      <c r="J125" s="212"/>
      <c r="K125" s="212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165</v>
      </c>
      <c r="AU125" s="220" t="s">
        <v>81</v>
      </c>
      <c r="AV125" s="13" t="s">
        <v>77</v>
      </c>
      <c r="AW125" s="13" t="s">
        <v>34</v>
      </c>
      <c r="AX125" s="13" t="s">
        <v>73</v>
      </c>
      <c r="AY125" s="220" t="s">
        <v>155</v>
      </c>
    </row>
    <row r="126" spans="2:51" s="12" customFormat="1" ht="12">
      <c r="B126" s="199"/>
      <c r="C126" s="200"/>
      <c r="D126" s="201" t="s">
        <v>165</v>
      </c>
      <c r="E126" s="202" t="s">
        <v>19</v>
      </c>
      <c r="F126" s="203" t="s">
        <v>200</v>
      </c>
      <c r="G126" s="200"/>
      <c r="H126" s="204">
        <v>0.025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165</v>
      </c>
      <c r="AU126" s="210" t="s">
        <v>81</v>
      </c>
      <c r="AV126" s="12" t="s">
        <v>81</v>
      </c>
      <c r="AW126" s="12" t="s">
        <v>34</v>
      </c>
      <c r="AX126" s="12" t="s">
        <v>73</v>
      </c>
      <c r="AY126" s="210" t="s">
        <v>155</v>
      </c>
    </row>
    <row r="127" spans="2:51" s="12" customFormat="1" ht="12">
      <c r="B127" s="199"/>
      <c r="C127" s="200"/>
      <c r="D127" s="201" t="s">
        <v>165</v>
      </c>
      <c r="E127" s="202" t="s">
        <v>19</v>
      </c>
      <c r="F127" s="203" t="s">
        <v>201</v>
      </c>
      <c r="G127" s="200"/>
      <c r="H127" s="204">
        <v>0.042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165</v>
      </c>
      <c r="AU127" s="210" t="s">
        <v>81</v>
      </c>
      <c r="AV127" s="12" t="s">
        <v>81</v>
      </c>
      <c r="AW127" s="12" t="s">
        <v>34</v>
      </c>
      <c r="AX127" s="12" t="s">
        <v>73</v>
      </c>
      <c r="AY127" s="210" t="s">
        <v>155</v>
      </c>
    </row>
    <row r="128" spans="2:51" s="12" customFormat="1" ht="12">
      <c r="B128" s="199"/>
      <c r="C128" s="200"/>
      <c r="D128" s="201" t="s">
        <v>165</v>
      </c>
      <c r="E128" s="202" t="s">
        <v>19</v>
      </c>
      <c r="F128" s="203" t="s">
        <v>202</v>
      </c>
      <c r="G128" s="200"/>
      <c r="H128" s="204">
        <v>0.02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165</v>
      </c>
      <c r="AU128" s="210" t="s">
        <v>81</v>
      </c>
      <c r="AV128" s="12" t="s">
        <v>81</v>
      </c>
      <c r="AW128" s="12" t="s">
        <v>34</v>
      </c>
      <c r="AX128" s="12" t="s">
        <v>73</v>
      </c>
      <c r="AY128" s="210" t="s">
        <v>155</v>
      </c>
    </row>
    <row r="129" spans="2:51" s="12" customFormat="1" ht="12">
      <c r="B129" s="199"/>
      <c r="C129" s="200"/>
      <c r="D129" s="201" t="s">
        <v>165</v>
      </c>
      <c r="E129" s="202" t="s">
        <v>19</v>
      </c>
      <c r="F129" s="203" t="s">
        <v>203</v>
      </c>
      <c r="G129" s="200"/>
      <c r="H129" s="204">
        <v>0.021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165</v>
      </c>
      <c r="AU129" s="210" t="s">
        <v>81</v>
      </c>
      <c r="AV129" s="12" t="s">
        <v>81</v>
      </c>
      <c r="AW129" s="12" t="s">
        <v>34</v>
      </c>
      <c r="AX129" s="12" t="s">
        <v>73</v>
      </c>
      <c r="AY129" s="210" t="s">
        <v>155</v>
      </c>
    </row>
    <row r="130" spans="2:51" s="14" customFormat="1" ht="12">
      <c r="B130" s="221"/>
      <c r="C130" s="222"/>
      <c r="D130" s="201" t="s">
        <v>165</v>
      </c>
      <c r="E130" s="223" t="s">
        <v>19</v>
      </c>
      <c r="F130" s="224" t="s">
        <v>204</v>
      </c>
      <c r="G130" s="222"/>
      <c r="H130" s="225">
        <v>0.108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165</v>
      </c>
      <c r="AU130" s="231" t="s">
        <v>81</v>
      </c>
      <c r="AV130" s="14" t="s">
        <v>163</v>
      </c>
      <c r="AW130" s="14" t="s">
        <v>34</v>
      </c>
      <c r="AX130" s="14" t="s">
        <v>77</v>
      </c>
      <c r="AY130" s="231" t="s">
        <v>155</v>
      </c>
    </row>
    <row r="131" spans="2:65" s="1" customFormat="1" ht="24" customHeight="1">
      <c r="B131" s="35"/>
      <c r="C131" s="186" t="s">
        <v>205</v>
      </c>
      <c r="D131" s="186" t="s">
        <v>158</v>
      </c>
      <c r="E131" s="187" t="s">
        <v>206</v>
      </c>
      <c r="F131" s="188" t="s">
        <v>207</v>
      </c>
      <c r="G131" s="189" t="s">
        <v>208</v>
      </c>
      <c r="H131" s="190">
        <v>0.096</v>
      </c>
      <c r="I131" s="191"/>
      <c r="J131" s="192">
        <f>ROUND(I131*H131,2)</f>
        <v>0</v>
      </c>
      <c r="K131" s="188" t="s">
        <v>162</v>
      </c>
      <c r="L131" s="39"/>
      <c r="M131" s="193" t="s">
        <v>19</v>
      </c>
      <c r="N131" s="194" t="s">
        <v>44</v>
      </c>
      <c r="O131" s="64"/>
      <c r="P131" s="195">
        <f>O131*H131</f>
        <v>0</v>
      </c>
      <c r="Q131" s="195">
        <v>0.01709</v>
      </c>
      <c r="R131" s="195">
        <f>Q131*H131</f>
        <v>0.00164064</v>
      </c>
      <c r="S131" s="195">
        <v>0</v>
      </c>
      <c r="T131" s="196">
        <f>S131*H131</f>
        <v>0</v>
      </c>
      <c r="AR131" s="197" t="s">
        <v>163</v>
      </c>
      <c r="AT131" s="197" t="s">
        <v>158</v>
      </c>
      <c r="AU131" s="197" t="s">
        <v>81</v>
      </c>
      <c r="AY131" s="18" t="s">
        <v>155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8" t="s">
        <v>77</v>
      </c>
      <c r="BK131" s="198">
        <f>ROUND(I131*H131,2)</f>
        <v>0</v>
      </c>
      <c r="BL131" s="18" t="s">
        <v>163</v>
      </c>
      <c r="BM131" s="197" t="s">
        <v>209</v>
      </c>
    </row>
    <row r="132" spans="2:51" s="12" customFormat="1" ht="12">
      <c r="B132" s="199"/>
      <c r="C132" s="200"/>
      <c r="D132" s="201" t="s">
        <v>165</v>
      </c>
      <c r="E132" s="202" t="s">
        <v>19</v>
      </c>
      <c r="F132" s="203" t="s">
        <v>210</v>
      </c>
      <c r="G132" s="200"/>
      <c r="H132" s="204">
        <v>0.096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165</v>
      </c>
      <c r="AU132" s="210" t="s">
        <v>81</v>
      </c>
      <c r="AV132" s="12" t="s">
        <v>81</v>
      </c>
      <c r="AW132" s="12" t="s">
        <v>34</v>
      </c>
      <c r="AX132" s="12" t="s">
        <v>77</v>
      </c>
      <c r="AY132" s="210" t="s">
        <v>155</v>
      </c>
    </row>
    <row r="133" spans="2:65" s="1" customFormat="1" ht="16.5" customHeight="1">
      <c r="B133" s="35"/>
      <c r="C133" s="232" t="s">
        <v>211</v>
      </c>
      <c r="D133" s="232" t="s">
        <v>212</v>
      </c>
      <c r="E133" s="233" t="s">
        <v>213</v>
      </c>
      <c r="F133" s="234" t="s">
        <v>214</v>
      </c>
      <c r="G133" s="235" t="s">
        <v>208</v>
      </c>
      <c r="H133" s="236">
        <v>0.104</v>
      </c>
      <c r="I133" s="237"/>
      <c r="J133" s="238">
        <f>ROUND(I133*H133,2)</f>
        <v>0</v>
      </c>
      <c r="K133" s="234" t="s">
        <v>162</v>
      </c>
      <c r="L133" s="239"/>
      <c r="M133" s="240" t="s">
        <v>19</v>
      </c>
      <c r="N133" s="241" t="s">
        <v>44</v>
      </c>
      <c r="O133" s="64"/>
      <c r="P133" s="195">
        <f>O133*H133</f>
        <v>0</v>
      </c>
      <c r="Q133" s="195">
        <v>1</v>
      </c>
      <c r="R133" s="195">
        <f>Q133*H133</f>
        <v>0.104</v>
      </c>
      <c r="S133" s="195">
        <v>0</v>
      </c>
      <c r="T133" s="196">
        <f>S133*H133</f>
        <v>0</v>
      </c>
      <c r="AR133" s="197" t="s">
        <v>194</v>
      </c>
      <c r="AT133" s="197" t="s">
        <v>212</v>
      </c>
      <c r="AU133" s="197" t="s">
        <v>81</v>
      </c>
      <c r="AY133" s="18" t="s">
        <v>155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8" t="s">
        <v>77</v>
      </c>
      <c r="BK133" s="198">
        <f>ROUND(I133*H133,2)</f>
        <v>0</v>
      </c>
      <c r="BL133" s="18" t="s">
        <v>163</v>
      </c>
      <c r="BM133" s="197" t="s">
        <v>215</v>
      </c>
    </row>
    <row r="134" spans="2:51" s="12" customFormat="1" ht="12">
      <c r="B134" s="199"/>
      <c r="C134" s="200"/>
      <c r="D134" s="201" t="s">
        <v>165</v>
      </c>
      <c r="E134" s="202" t="s">
        <v>19</v>
      </c>
      <c r="F134" s="203" t="s">
        <v>216</v>
      </c>
      <c r="G134" s="200"/>
      <c r="H134" s="204">
        <v>0.104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165</v>
      </c>
      <c r="AU134" s="210" t="s">
        <v>81</v>
      </c>
      <c r="AV134" s="12" t="s">
        <v>81</v>
      </c>
      <c r="AW134" s="12" t="s">
        <v>34</v>
      </c>
      <c r="AX134" s="12" t="s">
        <v>77</v>
      </c>
      <c r="AY134" s="210" t="s">
        <v>155</v>
      </c>
    </row>
    <row r="135" spans="2:65" s="1" customFormat="1" ht="24" customHeight="1">
      <c r="B135" s="35"/>
      <c r="C135" s="186" t="s">
        <v>217</v>
      </c>
      <c r="D135" s="186" t="s">
        <v>158</v>
      </c>
      <c r="E135" s="187" t="s">
        <v>218</v>
      </c>
      <c r="F135" s="188" t="s">
        <v>219</v>
      </c>
      <c r="G135" s="189" t="s">
        <v>161</v>
      </c>
      <c r="H135" s="190">
        <v>3</v>
      </c>
      <c r="I135" s="191"/>
      <c r="J135" s="192">
        <f>ROUND(I135*H135,2)</f>
        <v>0</v>
      </c>
      <c r="K135" s="188" t="s">
        <v>162</v>
      </c>
      <c r="L135" s="39"/>
      <c r="M135" s="193" t="s">
        <v>19</v>
      </c>
      <c r="N135" s="194" t="s">
        <v>44</v>
      </c>
      <c r="O135" s="64"/>
      <c r="P135" s="195">
        <f>O135*H135</f>
        <v>0</v>
      </c>
      <c r="Q135" s="195">
        <v>0.02391</v>
      </c>
      <c r="R135" s="195">
        <f>Q135*H135</f>
        <v>0.07173</v>
      </c>
      <c r="S135" s="195">
        <v>0</v>
      </c>
      <c r="T135" s="196">
        <f>S135*H135</f>
        <v>0</v>
      </c>
      <c r="AR135" s="197" t="s">
        <v>163</v>
      </c>
      <c r="AT135" s="197" t="s">
        <v>158</v>
      </c>
      <c r="AU135" s="197" t="s">
        <v>81</v>
      </c>
      <c r="AY135" s="18" t="s">
        <v>155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8" t="s">
        <v>77</v>
      </c>
      <c r="BK135" s="198">
        <f>ROUND(I135*H135,2)</f>
        <v>0</v>
      </c>
      <c r="BL135" s="18" t="s">
        <v>163</v>
      </c>
      <c r="BM135" s="197" t="s">
        <v>220</v>
      </c>
    </row>
    <row r="136" spans="2:51" s="13" customFormat="1" ht="12">
      <c r="B136" s="211"/>
      <c r="C136" s="212"/>
      <c r="D136" s="201" t="s">
        <v>165</v>
      </c>
      <c r="E136" s="213" t="s">
        <v>19</v>
      </c>
      <c r="F136" s="214" t="s">
        <v>221</v>
      </c>
      <c r="G136" s="212"/>
      <c r="H136" s="213" t="s">
        <v>19</v>
      </c>
      <c r="I136" s="215"/>
      <c r="J136" s="212"/>
      <c r="K136" s="212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165</v>
      </c>
      <c r="AU136" s="220" t="s">
        <v>81</v>
      </c>
      <c r="AV136" s="13" t="s">
        <v>77</v>
      </c>
      <c r="AW136" s="13" t="s">
        <v>34</v>
      </c>
      <c r="AX136" s="13" t="s">
        <v>73</v>
      </c>
      <c r="AY136" s="220" t="s">
        <v>155</v>
      </c>
    </row>
    <row r="137" spans="2:51" s="12" customFormat="1" ht="12">
      <c r="B137" s="199"/>
      <c r="C137" s="200"/>
      <c r="D137" s="201" t="s">
        <v>165</v>
      </c>
      <c r="E137" s="202" t="s">
        <v>19</v>
      </c>
      <c r="F137" s="203" t="s">
        <v>222</v>
      </c>
      <c r="G137" s="200"/>
      <c r="H137" s="204">
        <v>1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165</v>
      </c>
      <c r="AU137" s="210" t="s">
        <v>81</v>
      </c>
      <c r="AV137" s="12" t="s">
        <v>81</v>
      </c>
      <c r="AW137" s="12" t="s">
        <v>34</v>
      </c>
      <c r="AX137" s="12" t="s">
        <v>73</v>
      </c>
      <c r="AY137" s="210" t="s">
        <v>155</v>
      </c>
    </row>
    <row r="138" spans="2:51" s="12" customFormat="1" ht="12">
      <c r="B138" s="199"/>
      <c r="C138" s="200"/>
      <c r="D138" s="201" t="s">
        <v>165</v>
      </c>
      <c r="E138" s="202" t="s">
        <v>19</v>
      </c>
      <c r="F138" s="203" t="s">
        <v>223</v>
      </c>
      <c r="G138" s="200"/>
      <c r="H138" s="204">
        <v>1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165</v>
      </c>
      <c r="AU138" s="210" t="s">
        <v>81</v>
      </c>
      <c r="AV138" s="12" t="s">
        <v>81</v>
      </c>
      <c r="AW138" s="12" t="s">
        <v>34</v>
      </c>
      <c r="AX138" s="12" t="s">
        <v>73</v>
      </c>
      <c r="AY138" s="210" t="s">
        <v>155</v>
      </c>
    </row>
    <row r="139" spans="2:51" s="12" customFormat="1" ht="12">
      <c r="B139" s="199"/>
      <c r="C139" s="200"/>
      <c r="D139" s="201" t="s">
        <v>165</v>
      </c>
      <c r="E139" s="202" t="s">
        <v>19</v>
      </c>
      <c r="F139" s="203" t="s">
        <v>224</v>
      </c>
      <c r="G139" s="200"/>
      <c r="H139" s="204">
        <v>1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165</v>
      </c>
      <c r="AU139" s="210" t="s">
        <v>81</v>
      </c>
      <c r="AV139" s="12" t="s">
        <v>81</v>
      </c>
      <c r="AW139" s="12" t="s">
        <v>34</v>
      </c>
      <c r="AX139" s="12" t="s">
        <v>73</v>
      </c>
      <c r="AY139" s="210" t="s">
        <v>155</v>
      </c>
    </row>
    <row r="140" spans="2:51" s="14" customFormat="1" ht="12">
      <c r="B140" s="221"/>
      <c r="C140" s="222"/>
      <c r="D140" s="201" t="s">
        <v>165</v>
      </c>
      <c r="E140" s="223" t="s">
        <v>19</v>
      </c>
      <c r="F140" s="224" t="s">
        <v>204</v>
      </c>
      <c r="G140" s="222"/>
      <c r="H140" s="225">
        <v>3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165</v>
      </c>
      <c r="AU140" s="231" t="s">
        <v>81</v>
      </c>
      <c r="AV140" s="14" t="s">
        <v>163</v>
      </c>
      <c r="AW140" s="14" t="s">
        <v>34</v>
      </c>
      <c r="AX140" s="14" t="s">
        <v>77</v>
      </c>
      <c r="AY140" s="231" t="s">
        <v>155</v>
      </c>
    </row>
    <row r="141" spans="2:65" s="1" customFormat="1" ht="24" customHeight="1">
      <c r="B141" s="35"/>
      <c r="C141" s="186" t="s">
        <v>225</v>
      </c>
      <c r="D141" s="186" t="s">
        <v>158</v>
      </c>
      <c r="E141" s="187" t="s">
        <v>226</v>
      </c>
      <c r="F141" s="188" t="s">
        <v>227</v>
      </c>
      <c r="G141" s="189" t="s">
        <v>228</v>
      </c>
      <c r="H141" s="190">
        <v>0.3</v>
      </c>
      <c r="I141" s="191"/>
      <c r="J141" s="192">
        <f>ROUND(I141*H141,2)</f>
        <v>0</v>
      </c>
      <c r="K141" s="188" t="s">
        <v>162</v>
      </c>
      <c r="L141" s="39"/>
      <c r="M141" s="193" t="s">
        <v>19</v>
      </c>
      <c r="N141" s="194" t="s">
        <v>44</v>
      </c>
      <c r="O141" s="64"/>
      <c r="P141" s="195">
        <f>O141*H141</f>
        <v>0</v>
      </c>
      <c r="Q141" s="195">
        <v>0.00104</v>
      </c>
      <c r="R141" s="195">
        <f>Q141*H141</f>
        <v>0.00031199999999999994</v>
      </c>
      <c r="S141" s="195">
        <v>0</v>
      </c>
      <c r="T141" s="196">
        <f>S141*H141</f>
        <v>0</v>
      </c>
      <c r="AR141" s="197" t="s">
        <v>163</v>
      </c>
      <c r="AT141" s="197" t="s">
        <v>158</v>
      </c>
      <c r="AU141" s="197" t="s">
        <v>81</v>
      </c>
      <c r="AY141" s="18" t="s">
        <v>155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8" t="s">
        <v>77</v>
      </c>
      <c r="BK141" s="198">
        <f>ROUND(I141*H141,2)</f>
        <v>0</v>
      </c>
      <c r="BL141" s="18" t="s">
        <v>163</v>
      </c>
      <c r="BM141" s="197" t="s">
        <v>229</v>
      </c>
    </row>
    <row r="142" spans="2:51" s="12" customFormat="1" ht="12">
      <c r="B142" s="199"/>
      <c r="C142" s="200"/>
      <c r="D142" s="201" t="s">
        <v>165</v>
      </c>
      <c r="E142" s="202" t="s">
        <v>19</v>
      </c>
      <c r="F142" s="203" t="s">
        <v>230</v>
      </c>
      <c r="G142" s="200"/>
      <c r="H142" s="204">
        <v>0.3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165</v>
      </c>
      <c r="AU142" s="210" t="s">
        <v>81</v>
      </c>
      <c r="AV142" s="12" t="s">
        <v>81</v>
      </c>
      <c r="AW142" s="12" t="s">
        <v>34</v>
      </c>
      <c r="AX142" s="12" t="s">
        <v>77</v>
      </c>
      <c r="AY142" s="210" t="s">
        <v>155</v>
      </c>
    </row>
    <row r="143" spans="2:65" s="1" customFormat="1" ht="24" customHeight="1">
      <c r="B143" s="35"/>
      <c r="C143" s="186" t="s">
        <v>231</v>
      </c>
      <c r="D143" s="186" t="s">
        <v>158</v>
      </c>
      <c r="E143" s="187" t="s">
        <v>232</v>
      </c>
      <c r="F143" s="188" t="s">
        <v>233</v>
      </c>
      <c r="G143" s="189" t="s">
        <v>234</v>
      </c>
      <c r="H143" s="190">
        <v>22.846</v>
      </c>
      <c r="I143" s="191"/>
      <c r="J143" s="192">
        <f>ROUND(I143*H143,2)</f>
        <v>0</v>
      </c>
      <c r="K143" s="188" t="s">
        <v>162</v>
      </c>
      <c r="L143" s="39"/>
      <c r="M143" s="193" t="s">
        <v>19</v>
      </c>
      <c r="N143" s="194" t="s">
        <v>44</v>
      </c>
      <c r="O143" s="64"/>
      <c r="P143" s="195">
        <f>O143*H143</f>
        <v>0</v>
      </c>
      <c r="Q143" s="195">
        <v>0.11549</v>
      </c>
      <c r="R143" s="195">
        <f>Q143*H143</f>
        <v>2.63848454</v>
      </c>
      <c r="S143" s="195">
        <v>0</v>
      </c>
      <c r="T143" s="196">
        <f>S143*H143</f>
        <v>0</v>
      </c>
      <c r="AR143" s="197" t="s">
        <v>163</v>
      </c>
      <c r="AT143" s="197" t="s">
        <v>158</v>
      </c>
      <c r="AU143" s="197" t="s">
        <v>81</v>
      </c>
      <c r="AY143" s="18" t="s">
        <v>155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8" t="s">
        <v>77</v>
      </c>
      <c r="BK143" s="198">
        <f>ROUND(I143*H143,2)</f>
        <v>0</v>
      </c>
      <c r="BL143" s="18" t="s">
        <v>163</v>
      </c>
      <c r="BM143" s="197" t="s">
        <v>235</v>
      </c>
    </row>
    <row r="144" spans="2:51" s="12" customFormat="1" ht="12">
      <c r="B144" s="199"/>
      <c r="C144" s="200"/>
      <c r="D144" s="201" t="s">
        <v>165</v>
      </c>
      <c r="E144" s="202" t="s">
        <v>19</v>
      </c>
      <c r="F144" s="203" t="s">
        <v>236</v>
      </c>
      <c r="G144" s="200"/>
      <c r="H144" s="204">
        <v>10.985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165</v>
      </c>
      <c r="AU144" s="210" t="s">
        <v>81</v>
      </c>
      <c r="AV144" s="12" t="s">
        <v>81</v>
      </c>
      <c r="AW144" s="12" t="s">
        <v>34</v>
      </c>
      <c r="AX144" s="12" t="s">
        <v>73</v>
      </c>
      <c r="AY144" s="210" t="s">
        <v>155</v>
      </c>
    </row>
    <row r="145" spans="2:51" s="12" customFormat="1" ht="12">
      <c r="B145" s="199"/>
      <c r="C145" s="200"/>
      <c r="D145" s="201" t="s">
        <v>165</v>
      </c>
      <c r="E145" s="202" t="s">
        <v>19</v>
      </c>
      <c r="F145" s="203" t="s">
        <v>237</v>
      </c>
      <c r="G145" s="200"/>
      <c r="H145" s="204">
        <v>11.861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165</v>
      </c>
      <c r="AU145" s="210" t="s">
        <v>81</v>
      </c>
      <c r="AV145" s="12" t="s">
        <v>81</v>
      </c>
      <c r="AW145" s="12" t="s">
        <v>34</v>
      </c>
      <c r="AX145" s="12" t="s">
        <v>73</v>
      </c>
      <c r="AY145" s="210" t="s">
        <v>155</v>
      </c>
    </row>
    <row r="146" spans="2:51" s="14" customFormat="1" ht="12">
      <c r="B146" s="221"/>
      <c r="C146" s="222"/>
      <c r="D146" s="201" t="s">
        <v>165</v>
      </c>
      <c r="E146" s="223" t="s">
        <v>19</v>
      </c>
      <c r="F146" s="224" t="s">
        <v>204</v>
      </c>
      <c r="G146" s="222"/>
      <c r="H146" s="225">
        <v>22.846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165</v>
      </c>
      <c r="AU146" s="231" t="s">
        <v>81</v>
      </c>
      <c r="AV146" s="14" t="s">
        <v>163</v>
      </c>
      <c r="AW146" s="14" t="s">
        <v>34</v>
      </c>
      <c r="AX146" s="14" t="s">
        <v>77</v>
      </c>
      <c r="AY146" s="231" t="s">
        <v>155</v>
      </c>
    </row>
    <row r="147" spans="2:65" s="1" customFormat="1" ht="16.5" customHeight="1">
      <c r="B147" s="35"/>
      <c r="C147" s="186" t="s">
        <v>238</v>
      </c>
      <c r="D147" s="186" t="s">
        <v>158</v>
      </c>
      <c r="E147" s="187" t="s">
        <v>239</v>
      </c>
      <c r="F147" s="188" t="s">
        <v>240</v>
      </c>
      <c r="G147" s="189" t="s">
        <v>228</v>
      </c>
      <c r="H147" s="190">
        <v>7.935</v>
      </c>
      <c r="I147" s="191"/>
      <c r="J147" s="192">
        <f>ROUND(I147*H147,2)</f>
        <v>0</v>
      </c>
      <c r="K147" s="188" t="s">
        <v>162</v>
      </c>
      <c r="L147" s="39"/>
      <c r="M147" s="193" t="s">
        <v>19</v>
      </c>
      <c r="N147" s="194" t="s">
        <v>44</v>
      </c>
      <c r="O147" s="64"/>
      <c r="P147" s="195">
        <f>O147*H147</f>
        <v>0</v>
      </c>
      <c r="Q147" s="195">
        <v>0.00012</v>
      </c>
      <c r="R147" s="195">
        <f>Q147*H147</f>
        <v>0.0009521999999999999</v>
      </c>
      <c r="S147" s="195">
        <v>0</v>
      </c>
      <c r="T147" s="196">
        <f>S147*H147</f>
        <v>0</v>
      </c>
      <c r="AR147" s="197" t="s">
        <v>163</v>
      </c>
      <c r="AT147" s="197" t="s">
        <v>158</v>
      </c>
      <c r="AU147" s="197" t="s">
        <v>81</v>
      </c>
      <c r="AY147" s="18" t="s">
        <v>155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8" t="s">
        <v>77</v>
      </c>
      <c r="BK147" s="198">
        <f>ROUND(I147*H147,2)</f>
        <v>0</v>
      </c>
      <c r="BL147" s="18" t="s">
        <v>163</v>
      </c>
      <c r="BM147" s="197" t="s">
        <v>241</v>
      </c>
    </row>
    <row r="148" spans="2:51" s="13" customFormat="1" ht="12">
      <c r="B148" s="211"/>
      <c r="C148" s="212"/>
      <c r="D148" s="201" t="s">
        <v>165</v>
      </c>
      <c r="E148" s="213" t="s">
        <v>19</v>
      </c>
      <c r="F148" s="214" t="s">
        <v>242</v>
      </c>
      <c r="G148" s="212"/>
      <c r="H148" s="213" t="s">
        <v>19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165</v>
      </c>
      <c r="AU148" s="220" t="s">
        <v>81</v>
      </c>
      <c r="AV148" s="13" t="s">
        <v>77</v>
      </c>
      <c r="AW148" s="13" t="s">
        <v>34</v>
      </c>
      <c r="AX148" s="13" t="s">
        <v>73</v>
      </c>
      <c r="AY148" s="220" t="s">
        <v>155</v>
      </c>
    </row>
    <row r="149" spans="2:51" s="12" customFormat="1" ht="12">
      <c r="B149" s="199"/>
      <c r="C149" s="200"/>
      <c r="D149" s="201" t="s">
        <v>165</v>
      </c>
      <c r="E149" s="202" t="s">
        <v>19</v>
      </c>
      <c r="F149" s="203" t="s">
        <v>243</v>
      </c>
      <c r="G149" s="200"/>
      <c r="H149" s="204">
        <v>4.535</v>
      </c>
      <c r="I149" s="205"/>
      <c r="J149" s="200"/>
      <c r="K149" s="200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165</v>
      </c>
      <c r="AU149" s="210" t="s">
        <v>81</v>
      </c>
      <c r="AV149" s="12" t="s">
        <v>81</v>
      </c>
      <c r="AW149" s="12" t="s">
        <v>34</v>
      </c>
      <c r="AX149" s="12" t="s">
        <v>73</v>
      </c>
      <c r="AY149" s="210" t="s">
        <v>155</v>
      </c>
    </row>
    <row r="150" spans="2:51" s="12" customFormat="1" ht="12">
      <c r="B150" s="199"/>
      <c r="C150" s="200"/>
      <c r="D150" s="201" t="s">
        <v>165</v>
      </c>
      <c r="E150" s="202" t="s">
        <v>19</v>
      </c>
      <c r="F150" s="203" t="s">
        <v>244</v>
      </c>
      <c r="G150" s="200"/>
      <c r="H150" s="204">
        <v>3.4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165</v>
      </c>
      <c r="AU150" s="210" t="s">
        <v>81</v>
      </c>
      <c r="AV150" s="12" t="s">
        <v>81</v>
      </c>
      <c r="AW150" s="12" t="s">
        <v>34</v>
      </c>
      <c r="AX150" s="12" t="s">
        <v>73</v>
      </c>
      <c r="AY150" s="210" t="s">
        <v>155</v>
      </c>
    </row>
    <row r="151" spans="2:51" s="14" customFormat="1" ht="12">
      <c r="B151" s="221"/>
      <c r="C151" s="222"/>
      <c r="D151" s="201" t="s">
        <v>165</v>
      </c>
      <c r="E151" s="223" t="s">
        <v>19</v>
      </c>
      <c r="F151" s="224" t="s">
        <v>204</v>
      </c>
      <c r="G151" s="222"/>
      <c r="H151" s="225">
        <v>7.935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165</v>
      </c>
      <c r="AU151" s="231" t="s">
        <v>81</v>
      </c>
      <c r="AV151" s="14" t="s">
        <v>163</v>
      </c>
      <c r="AW151" s="14" t="s">
        <v>34</v>
      </c>
      <c r="AX151" s="14" t="s">
        <v>77</v>
      </c>
      <c r="AY151" s="231" t="s">
        <v>155</v>
      </c>
    </row>
    <row r="152" spans="2:65" s="1" customFormat="1" ht="16.5" customHeight="1">
      <c r="B152" s="35"/>
      <c r="C152" s="186" t="s">
        <v>8</v>
      </c>
      <c r="D152" s="186" t="s">
        <v>158</v>
      </c>
      <c r="E152" s="187" t="s">
        <v>245</v>
      </c>
      <c r="F152" s="188" t="s">
        <v>246</v>
      </c>
      <c r="G152" s="189" t="s">
        <v>228</v>
      </c>
      <c r="H152" s="190">
        <v>16.04</v>
      </c>
      <c r="I152" s="191"/>
      <c r="J152" s="192">
        <f>ROUND(I152*H152,2)</f>
        <v>0</v>
      </c>
      <c r="K152" s="188" t="s">
        <v>162</v>
      </c>
      <c r="L152" s="39"/>
      <c r="M152" s="193" t="s">
        <v>19</v>
      </c>
      <c r="N152" s="194" t="s">
        <v>44</v>
      </c>
      <c r="O152" s="64"/>
      <c r="P152" s="195">
        <f>O152*H152</f>
        <v>0</v>
      </c>
      <c r="Q152" s="195">
        <v>0.00012</v>
      </c>
      <c r="R152" s="195">
        <f>Q152*H152</f>
        <v>0.0019248</v>
      </c>
      <c r="S152" s="195">
        <v>0</v>
      </c>
      <c r="T152" s="196">
        <f>S152*H152</f>
        <v>0</v>
      </c>
      <c r="AR152" s="197" t="s">
        <v>163</v>
      </c>
      <c r="AT152" s="197" t="s">
        <v>158</v>
      </c>
      <c r="AU152" s="197" t="s">
        <v>81</v>
      </c>
      <c r="AY152" s="18" t="s">
        <v>155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8" t="s">
        <v>77</v>
      </c>
      <c r="BK152" s="198">
        <f>ROUND(I152*H152,2)</f>
        <v>0</v>
      </c>
      <c r="BL152" s="18" t="s">
        <v>163</v>
      </c>
      <c r="BM152" s="197" t="s">
        <v>247</v>
      </c>
    </row>
    <row r="153" spans="2:51" s="12" customFormat="1" ht="12">
      <c r="B153" s="199"/>
      <c r="C153" s="200"/>
      <c r="D153" s="201" t="s">
        <v>165</v>
      </c>
      <c r="E153" s="202" t="s">
        <v>19</v>
      </c>
      <c r="F153" s="203" t="s">
        <v>248</v>
      </c>
      <c r="G153" s="200"/>
      <c r="H153" s="204">
        <v>8.02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165</v>
      </c>
      <c r="AU153" s="210" t="s">
        <v>81</v>
      </c>
      <c r="AV153" s="12" t="s">
        <v>81</v>
      </c>
      <c r="AW153" s="12" t="s">
        <v>34</v>
      </c>
      <c r="AX153" s="12" t="s">
        <v>73</v>
      </c>
      <c r="AY153" s="210" t="s">
        <v>155</v>
      </c>
    </row>
    <row r="154" spans="2:51" s="12" customFormat="1" ht="12">
      <c r="B154" s="199"/>
      <c r="C154" s="200"/>
      <c r="D154" s="201" t="s">
        <v>165</v>
      </c>
      <c r="E154" s="202" t="s">
        <v>19</v>
      </c>
      <c r="F154" s="203" t="s">
        <v>249</v>
      </c>
      <c r="G154" s="200"/>
      <c r="H154" s="204">
        <v>8.02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165</v>
      </c>
      <c r="AU154" s="210" t="s">
        <v>81</v>
      </c>
      <c r="AV154" s="12" t="s">
        <v>81</v>
      </c>
      <c r="AW154" s="12" t="s">
        <v>34</v>
      </c>
      <c r="AX154" s="12" t="s">
        <v>73</v>
      </c>
      <c r="AY154" s="210" t="s">
        <v>155</v>
      </c>
    </row>
    <row r="155" spans="2:51" s="14" customFormat="1" ht="12">
      <c r="B155" s="221"/>
      <c r="C155" s="222"/>
      <c r="D155" s="201" t="s">
        <v>165</v>
      </c>
      <c r="E155" s="223" t="s">
        <v>19</v>
      </c>
      <c r="F155" s="224" t="s">
        <v>204</v>
      </c>
      <c r="G155" s="222"/>
      <c r="H155" s="225">
        <v>16.04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165</v>
      </c>
      <c r="AU155" s="231" t="s">
        <v>81</v>
      </c>
      <c r="AV155" s="14" t="s">
        <v>163</v>
      </c>
      <c r="AW155" s="14" t="s">
        <v>34</v>
      </c>
      <c r="AX155" s="14" t="s">
        <v>77</v>
      </c>
      <c r="AY155" s="231" t="s">
        <v>155</v>
      </c>
    </row>
    <row r="156" spans="2:63" s="11" customFormat="1" ht="22.9" customHeight="1">
      <c r="B156" s="170"/>
      <c r="C156" s="171"/>
      <c r="D156" s="172" t="s">
        <v>72</v>
      </c>
      <c r="E156" s="184" t="s">
        <v>163</v>
      </c>
      <c r="F156" s="184" t="s">
        <v>250</v>
      </c>
      <c r="G156" s="171"/>
      <c r="H156" s="171"/>
      <c r="I156" s="174"/>
      <c r="J156" s="185">
        <f>BK156</f>
        <v>0</v>
      </c>
      <c r="K156" s="171"/>
      <c r="L156" s="176"/>
      <c r="M156" s="177"/>
      <c r="N156" s="178"/>
      <c r="O156" s="178"/>
      <c r="P156" s="179">
        <f>SUM(P157:P162)</f>
        <v>0</v>
      </c>
      <c r="Q156" s="178"/>
      <c r="R156" s="179">
        <f>SUM(R157:R162)</f>
        <v>0.24931999999999999</v>
      </c>
      <c r="S156" s="178"/>
      <c r="T156" s="180">
        <f>SUM(T157:T162)</f>
        <v>0</v>
      </c>
      <c r="AR156" s="181" t="s">
        <v>77</v>
      </c>
      <c r="AT156" s="182" t="s">
        <v>72</v>
      </c>
      <c r="AU156" s="182" t="s">
        <v>77</v>
      </c>
      <c r="AY156" s="181" t="s">
        <v>155</v>
      </c>
      <c r="BK156" s="183">
        <f>SUM(BK157:BK162)</f>
        <v>0</v>
      </c>
    </row>
    <row r="157" spans="2:65" s="1" customFormat="1" ht="24" customHeight="1">
      <c r="B157" s="35"/>
      <c r="C157" s="186" t="s">
        <v>251</v>
      </c>
      <c r="D157" s="186" t="s">
        <v>158</v>
      </c>
      <c r="E157" s="187" t="s">
        <v>252</v>
      </c>
      <c r="F157" s="188" t="s">
        <v>253</v>
      </c>
      <c r="G157" s="189" t="s">
        <v>161</v>
      </c>
      <c r="H157" s="190">
        <v>4</v>
      </c>
      <c r="I157" s="191"/>
      <c r="J157" s="192">
        <f>ROUND(I157*H157,2)</f>
        <v>0</v>
      </c>
      <c r="K157" s="188" t="s">
        <v>162</v>
      </c>
      <c r="L157" s="39"/>
      <c r="M157" s="193" t="s">
        <v>19</v>
      </c>
      <c r="N157" s="194" t="s">
        <v>44</v>
      </c>
      <c r="O157" s="64"/>
      <c r="P157" s="195">
        <f>O157*H157</f>
        <v>0</v>
      </c>
      <c r="Q157" s="195">
        <v>0.0125</v>
      </c>
      <c r="R157" s="195">
        <f>Q157*H157</f>
        <v>0.05</v>
      </c>
      <c r="S157" s="195">
        <v>0</v>
      </c>
      <c r="T157" s="196">
        <f>S157*H157</f>
        <v>0</v>
      </c>
      <c r="AR157" s="197" t="s">
        <v>163</v>
      </c>
      <c r="AT157" s="197" t="s">
        <v>158</v>
      </c>
      <c r="AU157" s="197" t="s">
        <v>81</v>
      </c>
      <c r="AY157" s="18" t="s">
        <v>155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8" t="s">
        <v>77</v>
      </c>
      <c r="BK157" s="198">
        <f>ROUND(I157*H157,2)</f>
        <v>0</v>
      </c>
      <c r="BL157" s="18" t="s">
        <v>163</v>
      </c>
      <c r="BM157" s="197" t="s">
        <v>254</v>
      </c>
    </row>
    <row r="158" spans="2:51" s="13" customFormat="1" ht="12">
      <c r="B158" s="211"/>
      <c r="C158" s="212"/>
      <c r="D158" s="201" t="s">
        <v>165</v>
      </c>
      <c r="E158" s="213" t="s">
        <v>19</v>
      </c>
      <c r="F158" s="214" t="s">
        <v>255</v>
      </c>
      <c r="G158" s="212"/>
      <c r="H158" s="213" t="s">
        <v>19</v>
      </c>
      <c r="I158" s="215"/>
      <c r="J158" s="212"/>
      <c r="K158" s="212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165</v>
      </c>
      <c r="AU158" s="220" t="s">
        <v>81</v>
      </c>
      <c r="AV158" s="13" t="s">
        <v>77</v>
      </c>
      <c r="AW158" s="13" t="s">
        <v>34</v>
      </c>
      <c r="AX158" s="13" t="s">
        <v>73</v>
      </c>
      <c r="AY158" s="220" t="s">
        <v>155</v>
      </c>
    </row>
    <row r="159" spans="2:51" s="12" customFormat="1" ht="12">
      <c r="B159" s="199"/>
      <c r="C159" s="200"/>
      <c r="D159" s="201" t="s">
        <v>165</v>
      </c>
      <c r="E159" s="202" t="s">
        <v>19</v>
      </c>
      <c r="F159" s="203" t="s">
        <v>256</v>
      </c>
      <c r="G159" s="200"/>
      <c r="H159" s="204">
        <v>4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165</v>
      </c>
      <c r="AU159" s="210" t="s">
        <v>81</v>
      </c>
      <c r="AV159" s="12" t="s">
        <v>81</v>
      </c>
      <c r="AW159" s="12" t="s">
        <v>34</v>
      </c>
      <c r="AX159" s="12" t="s">
        <v>77</v>
      </c>
      <c r="AY159" s="210" t="s">
        <v>155</v>
      </c>
    </row>
    <row r="160" spans="2:65" s="1" customFormat="1" ht="24" customHeight="1">
      <c r="B160" s="35"/>
      <c r="C160" s="186" t="s">
        <v>257</v>
      </c>
      <c r="D160" s="186" t="s">
        <v>158</v>
      </c>
      <c r="E160" s="187" t="s">
        <v>258</v>
      </c>
      <c r="F160" s="188" t="s">
        <v>259</v>
      </c>
      <c r="G160" s="189" t="s">
        <v>161</v>
      </c>
      <c r="H160" s="190">
        <v>4</v>
      </c>
      <c r="I160" s="191"/>
      <c r="J160" s="192">
        <f>ROUND(I160*H160,2)</f>
        <v>0</v>
      </c>
      <c r="K160" s="188" t="s">
        <v>162</v>
      </c>
      <c r="L160" s="39"/>
      <c r="M160" s="193" t="s">
        <v>19</v>
      </c>
      <c r="N160" s="194" t="s">
        <v>44</v>
      </c>
      <c r="O160" s="64"/>
      <c r="P160" s="195">
        <f>O160*H160</f>
        <v>0</v>
      </c>
      <c r="Q160" s="195">
        <v>0.04983</v>
      </c>
      <c r="R160" s="195">
        <f>Q160*H160</f>
        <v>0.19932</v>
      </c>
      <c r="S160" s="195">
        <v>0</v>
      </c>
      <c r="T160" s="196">
        <f>S160*H160</f>
        <v>0</v>
      </c>
      <c r="AR160" s="197" t="s">
        <v>163</v>
      </c>
      <c r="AT160" s="197" t="s">
        <v>158</v>
      </c>
      <c r="AU160" s="197" t="s">
        <v>81</v>
      </c>
      <c r="AY160" s="18" t="s">
        <v>155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77</v>
      </c>
      <c r="BK160" s="198">
        <f>ROUND(I160*H160,2)</f>
        <v>0</v>
      </c>
      <c r="BL160" s="18" t="s">
        <v>163</v>
      </c>
      <c r="BM160" s="197" t="s">
        <v>260</v>
      </c>
    </row>
    <row r="161" spans="2:51" s="13" customFormat="1" ht="12">
      <c r="B161" s="211"/>
      <c r="C161" s="212"/>
      <c r="D161" s="201" t="s">
        <v>165</v>
      </c>
      <c r="E161" s="213" t="s">
        <v>19</v>
      </c>
      <c r="F161" s="214" t="s">
        <v>255</v>
      </c>
      <c r="G161" s="212"/>
      <c r="H161" s="213" t="s">
        <v>19</v>
      </c>
      <c r="I161" s="215"/>
      <c r="J161" s="212"/>
      <c r="K161" s="212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165</v>
      </c>
      <c r="AU161" s="220" t="s">
        <v>81</v>
      </c>
      <c r="AV161" s="13" t="s">
        <v>77</v>
      </c>
      <c r="AW161" s="13" t="s">
        <v>34</v>
      </c>
      <c r="AX161" s="13" t="s">
        <v>73</v>
      </c>
      <c r="AY161" s="220" t="s">
        <v>155</v>
      </c>
    </row>
    <row r="162" spans="2:51" s="12" customFormat="1" ht="12">
      <c r="B162" s="199"/>
      <c r="C162" s="200"/>
      <c r="D162" s="201" t="s">
        <v>165</v>
      </c>
      <c r="E162" s="202" t="s">
        <v>19</v>
      </c>
      <c r="F162" s="203" t="s">
        <v>261</v>
      </c>
      <c r="G162" s="200"/>
      <c r="H162" s="204">
        <v>4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165</v>
      </c>
      <c r="AU162" s="210" t="s">
        <v>81</v>
      </c>
      <c r="AV162" s="12" t="s">
        <v>81</v>
      </c>
      <c r="AW162" s="12" t="s">
        <v>34</v>
      </c>
      <c r="AX162" s="12" t="s">
        <v>77</v>
      </c>
      <c r="AY162" s="210" t="s">
        <v>155</v>
      </c>
    </row>
    <row r="163" spans="2:63" s="11" customFormat="1" ht="22.9" customHeight="1">
      <c r="B163" s="170"/>
      <c r="C163" s="171"/>
      <c r="D163" s="172" t="s">
        <v>72</v>
      </c>
      <c r="E163" s="184" t="s">
        <v>184</v>
      </c>
      <c r="F163" s="184" t="s">
        <v>262</v>
      </c>
      <c r="G163" s="171"/>
      <c r="H163" s="171"/>
      <c r="I163" s="174"/>
      <c r="J163" s="185">
        <f>BK163</f>
        <v>0</v>
      </c>
      <c r="K163" s="171"/>
      <c r="L163" s="176"/>
      <c r="M163" s="177"/>
      <c r="N163" s="178"/>
      <c r="O163" s="178"/>
      <c r="P163" s="179">
        <f>SUM(P164:P225)</f>
        <v>0</v>
      </c>
      <c r="Q163" s="178"/>
      <c r="R163" s="179">
        <f>SUM(R164:R225)</f>
        <v>3.6349221</v>
      </c>
      <c r="S163" s="178"/>
      <c r="T163" s="180">
        <f>SUM(T164:T225)</f>
        <v>0</v>
      </c>
      <c r="AR163" s="181" t="s">
        <v>77</v>
      </c>
      <c r="AT163" s="182" t="s">
        <v>72</v>
      </c>
      <c r="AU163" s="182" t="s">
        <v>77</v>
      </c>
      <c r="AY163" s="181" t="s">
        <v>155</v>
      </c>
      <c r="BK163" s="183">
        <f>SUM(BK164:BK225)</f>
        <v>0</v>
      </c>
    </row>
    <row r="164" spans="2:65" s="1" customFormat="1" ht="16.5" customHeight="1">
      <c r="B164" s="35"/>
      <c r="C164" s="186" t="s">
        <v>263</v>
      </c>
      <c r="D164" s="186" t="s">
        <v>158</v>
      </c>
      <c r="E164" s="187" t="s">
        <v>264</v>
      </c>
      <c r="F164" s="188" t="s">
        <v>265</v>
      </c>
      <c r="G164" s="189" t="s">
        <v>234</v>
      </c>
      <c r="H164" s="190">
        <v>33.256</v>
      </c>
      <c r="I164" s="191"/>
      <c r="J164" s="192">
        <f>ROUND(I164*H164,2)</f>
        <v>0</v>
      </c>
      <c r="K164" s="188" t="s">
        <v>162</v>
      </c>
      <c r="L164" s="39"/>
      <c r="M164" s="193" t="s">
        <v>19</v>
      </c>
      <c r="N164" s="194" t="s">
        <v>44</v>
      </c>
      <c r="O164" s="64"/>
      <c r="P164" s="195">
        <f>O164*H164</f>
        <v>0</v>
      </c>
      <c r="Q164" s="195">
        <v>0.00735</v>
      </c>
      <c r="R164" s="195">
        <f>Q164*H164</f>
        <v>0.2444316</v>
      </c>
      <c r="S164" s="195">
        <v>0</v>
      </c>
      <c r="T164" s="196">
        <f>S164*H164</f>
        <v>0</v>
      </c>
      <c r="AR164" s="197" t="s">
        <v>163</v>
      </c>
      <c r="AT164" s="197" t="s">
        <v>158</v>
      </c>
      <c r="AU164" s="197" t="s">
        <v>81</v>
      </c>
      <c r="AY164" s="18" t="s">
        <v>155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77</v>
      </c>
      <c r="BK164" s="198">
        <f>ROUND(I164*H164,2)</f>
        <v>0</v>
      </c>
      <c r="BL164" s="18" t="s">
        <v>163</v>
      </c>
      <c r="BM164" s="197" t="s">
        <v>266</v>
      </c>
    </row>
    <row r="165" spans="2:51" s="12" customFormat="1" ht="12">
      <c r="B165" s="199"/>
      <c r="C165" s="200"/>
      <c r="D165" s="201" t="s">
        <v>165</v>
      </c>
      <c r="E165" s="202" t="s">
        <v>19</v>
      </c>
      <c r="F165" s="203" t="s">
        <v>267</v>
      </c>
      <c r="G165" s="200"/>
      <c r="H165" s="204">
        <v>33.256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165</v>
      </c>
      <c r="AU165" s="210" t="s">
        <v>81</v>
      </c>
      <c r="AV165" s="12" t="s">
        <v>81</v>
      </c>
      <c r="AW165" s="12" t="s">
        <v>34</v>
      </c>
      <c r="AX165" s="12" t="s">
        <v>77</v>
      </c>
      <c r="AY165" s="210" t="s">
        <v>155</v>
      </c>
    </row>
    <row r="166" spans="2:65" s="1" customFormat="1" ht="16.5" customHeight="1">
      <c r="B166" s="35"/>
      <c r="C166" s="186" t="s">
        <v>268</v>
      </c>
      <c r="D166" s="186" t="s">
        <v>158</v>
      </c>
      <c r="E166" s="187" t="s">
        <v>269</v>
      </c>
      <c r="F166" s="188" t="s">
        <v>270</v>
      </c>
      <c r="G166" s="189" t="s">
        <v>234</v>
      </c>
      <c r="H166" s="190">
        <v>9.8</v>
      </c>
      <c r="I166" s="191"/>
      <c r="J166" s="192">
        <f>ROUND(I166*H166,2)</f>
        <v>0</v>
      </c>
      <c r="K166" s="188" t="s">
        <v>162</v>
      </c>
      <c r="L166" s="39"/>
      <c r="M166" s="193" t="s">
        <v>19</v>
      </c>
      <c r="N166" s="194" t="s">
        <v>44</v>
      </c>
      <c r="O166" s="64"/>
      <c r="P166" s="195">
        <f>O166*H166</f>
        <v>0</v>
      </c>
      <c r="Q166" s="195">
        <v>0.00546</v>
      </c>
      <c r="R166" s="195">
        <f>Q166*H166</f>
        <v>0.053508</v>
      </c>
      <c r="S166" s="195">
        <v>0</v>
      </c>
      <c r="T166" s="196">
        <f>S166*H166</f>
        <v>0</v>
      </c>
      <c r="AR166" s="197" t="s">
        <v>163</v>
      </c>
      <c r="AT166" s="197" t="s">
        <v>158</v>
      </c>
      <c r="AU166" s="197" t="s">
        <v>81</v>
      </c>
      <c r="AY166" s="18" t="s">
        <v>155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8" t="s">
        <v>77</v>
      </c>
      <c r="BK166" s="198">
        <f>ROUND(I166*H166,2)</f>
        <v>0</v>
      </c>
      <c r="BL166" s="18" t="s">
        <v>163</v>
      </c>
      <c r="BM166" s="197" t="s">
        <v>271</v>
      </c>
    </row>
    <row r="167" spans="2:51" s="13" customFormat="1" ht="12">
      <c r="B167" s="211"/>
      <c r="C167" s="212"/>
      <c r="D167" s="201" t="s">
        <v>165</v>
      </c>
      <c r="E167" s="213" t="s">
        <v>19</v>
      </c>
      <c r="F167" s="214" t="s">
        <v>272</v>
      </c>
      <c r="G167" s="212"/>
      <c r="H167" s="213" t="s">
        <v>19</v>
      </c>
      <c r="I167" s="215"/>
      <c r="J167" s="212"/>
      <c r="K167" s="212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165</v>
      </c>
      <c r="AU167" s="220" t="s">
        <v>81</v>
      </c>
      <c r="AV167" s="13" t="s">
        <v>77</v>
      </c>
      <c r="AW167" s="13" t="s">
        <v>34</v>
      </c>
      <c r="AX167" s="13" t="s">
        <v>73</v>
      </c>
      <c r="AY167" s="220" t="s">
        <v>155</v>
      </c>
    </row>
    <row r="168" spans="2:51" s="12" customFormat="1" ht="12">
      <c r="B168" s="199"/>
      <c r="C168" s="200"/>
      <c r="D168" s="201" t="s">
        <v>165</v>
      </c>
      <c r="E168" s="202" t="s">
        <v>19</v>
      </c>
      <c r="F168" s="203" t="s">
        <v>273</v>
      </c>
      <c r="G168" s="200"/>
      <c r="H168" s="204">
        <v>9.8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165</v>
      </c>
      <c r="AU168" s="210" t="s">
        <v>81</v>
      </c>
      <c r="AV168" s="12" t="s">
        <v>81</v>
      </c>
      <c r="AW168" s="12" t="s">
        <v>34</v>
      </c>
      <c r="AX168" s="12" t="s">
        <v>77</v>
      </c>
      <c r="AY168" s="210" t="s">
        <v>155</v>
      </c>
    </row>
    <row r="169" spans="2:65" s="1" customFormat="1" ht="16.5" customHeight="1">
      <c r="B169" s="35"/>
      <c r="C169" s="186" t="s">
        <v>274</v>
      </c>
      <c r="D169" s="186" t="s">
        <v>158</v>
      </c>
      <c r="E169" s="187" t="s">
        <v>275</v>
      </c>
      <c r="F169" s="188" t="s">
        <v>276</v>
      </c>
      <c r="G169" s="189" t="s">
        <v>234</v>
      </c>
      <c r="H169" s="190">
        <v>0.917</v>
      </c>
      <c r="I169" s="191"/>
      <c r="J169" s="192">
        <f>ROUND(I169*H169,2)</f>
        <v>0</v>
      </c>
      <c r="K169" s="188" t="s">
        <v>162</v>
      </c>
      <c r="L169" s="39"/>
      <c r="M169" s="193" t="s">
        <v>19</v>
      </c>
      <c r="N169" s="194" t="s">
        <v>44</v>
      </c>
      <c r="O169" s="64"/>
      <c r="P169" s="195">
        <f>O169*H169</f>
        <v>0</v>
      </c>
      <c r="Q169" s="195">
        <v>0.04</v>
      </c>
      <c r="R169" s="195">
        <f>Q169*H169</f>
        <v>0.036680000000000004</v>
      </c>
      <c r="S169" s="195">
        <v>0</v>
      </c>
      <c r="T169" s="196">
        <f>S169*H169</f>
        <v>0</v>
      </c>
      <c r="AR169" s="197" t="s">
        <v>163</v>
      </c>
      <c r="AT169" s="197" t="s">
        <v>158</v>
      </c>
      <c r="AU169" s="197" t="s">
        <v>81</v>
      </c>
      <c r="AY169" s="18" t="s">
        <v>155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8" t="s">
        <v>77</v>
      </c>
      <c r="BK169" s="198">
        <f>ROUND(I169*H169,2)</f>
        <v>0</v>
      </c>
      <c r="BL169" s="18" t="s">
        <v>163</v>
      </c>
      <c r="BM169" s="197" t="s">
        <v>277</v>
      </c>
    </row>
    <row r="170" spans="2:51" s="12" customFormat="1" ht="12">
      <c r="B170" s="199"/>
      <c r="C170" s="200"/>
      <c r="D170" s="201" t="s">
        <v>165</v>
      </c>
      <c r="E170" s="202" t="s">
        <v>19</v>
      </c>
      <c r="F170" s="203" t="s">
        <v>278</v>
      </c>
      <c r="G170" s="200"/>
      <c r="H170" s="204">
        <v>0.917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165</v>
      </c>
      <c r="AU170" s="210" t="s">
        <v>81</v>
      </c>
      <c r="AV170" s="12" t="s">
        <v>81</v>
      </c>
      <c r="AW170" s="12" t="s">
        <v>34</v>
      </c>
      <c r="AX170" s="12" t="s">
        <v>77</v>
      </c>
      <c r="AY170" s="210" t="s">
        <v>155</v>
      </c>
    </row>
    <row r="171" spans="2:65" s="1" customFormat="1" ht="24" customHeight="1">
      <c r="B171" s="35"/>
      <c r="C171" s="186" t="s">
        <v>7</v>
      </c>
      <c r="D171" s="186" t="s">
        <v>158</v>
      </c>
      <c r="E171" s="187" t="s">
        <v>279</v>
      </c>
      <c r="F171" s="188" t="s">
        <v>280</v>
      </c>
      <c r="G171" s="189" t="s">
        <v>234</v>
      </c>
      <c r="H171" s="190">
        <v>33.256</v>
      </c>
      <c r="I171" s="191"/>
      <c r="J171" s="192">
        <f>ROUND(I171*H171,2)</f>
        <v>0</v>
      </c>
      <c r="K171" s="188" t="s">
        <v>162</v>
      </c>
      <c r="L171" s="39"/>
      <c r="M171" s="193" t="s">
        <v>19</v>
      </c>
      <c r="N171" s="194" t="s">
        <v>44</v>
      </c>
      <c r="O171" s="64"/>
      <c r="P171" s="195">
        <f>O171*H171</f>
        <v>0</v>
      </c>
      <c r="Q171" s="195">
        <v>0.01628</v>
      </c>
      <c r="R171" s="195">
        <f>Q171*H171</f>
        <v>0.54140768</v>
      </c>
      <c r="S171" s="195">
        <v>0</v>
      </c>
      <c r="T171" s="196">
        <f>S171*H171</f>
        <v>0</v>
      </c>
      <c r="AR171" s="197" t="s">
        <v>163</v>
      </c>
      <c r="AT171" s="197" t="s">
        <v>158</v>
      </c>
      <c r="AU171" s="197" t="s">
        <v>81</v>
      </c>
      <c r="AY171" s="18" t="s">
        <v>155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8" t="s">
        <v>77</v>
      </c>
      <c r="BK171" s="198">
        <f>ROUND(I171*H171,2)</f>
        <v>0</v>
      </c>
      <c r="BL171" s="18" t="s">
        <v>163</v>
      </c>
      <c r="BM171" s="197" t="s">
        <v>281</v>
      </c>
    </row>
    <row r="172" spans="2:51" s="13" customFormat="1" ht="12">
      <c r="B172" s="211"/>
      <c r="C172" s="212"/>
      <c r="D172" s="201" t="s">
        <v>165</v>
      </c>
      <c r="E172" s="213" t="s">
        <v>19</v>
      </c>
      <c r="F172" s="214" t="s">
        <v>282</v>
      </c>
      <c r="G172" s="212"/>
      <c r="H172" s="213" t="s">
        <v>19</v>
      </c>
      <c r="I172" s="215"/>
      <c r="J172" s="212"/>
      <c r="K172" s="212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165</v>
      </c>
      <c r="AU172" s="220" t="s">
        <v>81</v>
      </c>
      <c r="AV172" s="13" t="s">
        <v>77</v>
      </c>
      <c r="AW172" s="13" t="s">
        <v>34</v>
      </c>
      <c r="AX172" s="13" t="s">
        <v>73</v>
      </c>
      <c r="AY172" s="220" t="s">
        <v>155</v>
      </c>
    </row>
    <row r="173" spans="2:51" s="12" customFormat="1" ht="12">
      <c r="B173" s="199"/>
      <c r="C173" s="200"/>
      <c r="D173" s="201" t="s">
        <v>165</v>
      </c>
      <c r="E173" s="202" t="s">
        <v>19</v>
      </c>
      <c r="F173" s="203" t="s">
        <v>283</v>
      </c>
      <c r="G173" s="200"/>
      <c r="H173" s="204">
        <v>15.722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165</v>
      </c>
      <c r="AU173" s="210" t="s">
        <v>81</v>
      </c>
      <c r="AV173" s="12" t="s">
        <v>81</v>
      </c>
      <c r="AW173" s="12" t="s">
        <v>34</v>
      </c>
      <c r="AX173" s="12" t="s">
        <v>73</v>
      </c>
      <c r="AY173" s="210" t="s">
        <v>155</v>
      </c>
    </row>
    <row r="174" spans="2:51" s="12" customFormat="1" ht="12">
      <c r="B174" s="199"/>
      <c r="C174" s="200"/>
      <c r="D174" s="201" t="s">
        <v>165</v>
      </c>
      <c r="E174" s="202" t="s">
        <v>19</v>
      </c>
      <c r="F174" s="203" t="s">
        <v>284</v>
      </c>
      <c r="G174" s="200"/>
      <c r="H174" s="204">
        <v>17.534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165</v>
      </c>
      <c r="AU174" s="210" t="s">
        <v>81</v>
      </c>
      <c r="AV174" s="12" t="s">
        <v>81</v>
      </c>
      <c r="AW174" s="12" t="s">
        <v>34</v>
      </c>
      <c r="AX174" s="12" t="s">
        <v>73</v>
      </c>
      <c r="AY174" s="210" t="s">
        <v>155</v>
      </c>
    </row>
    <row r="175" spans="2:51" s="14" customFormat="1" ht="12">
      <c r="B175" s="221"/>
      <c r="C175" s="222"/>
      <c r="D175" s="201" t="s">
        <v>165</v>
      </c>
      <c r="E175" s="223" t="s">
        <v>19</v>
      </c>
      <c r="F175" s="224" t="s">
        <v>204</v>
      </c>
      <c r="G175" s="222"/>
      <c r="H175" s="225">
        <v>33.256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165</v>
      </c>
      <c r="AU175" s="231" t="s">
        <v>81</v>
      </c>
      <c r="AV175" s="14" t="s">
        <v>163</v>
      </c>
      <c r="AW175" s="14" t="s">
        <v>34</v>
      </c>
      <c r="AX175" s="14" t="s">
        <v>77</v>
      </c>
      <c r="AY175" s="231" t="s">
        <v>155</v>
      </c>
    </row>
    <row r="176" spans="2:65" s="1" customFormat="1" ht="24" customHeight="1">
      <c r="B176" s="35"/>
      <c r="C176" s="186" t="s">
        <v>285</v>
      </c>
      <c r="D176" s="186" t="s">
        <v>158</v>
      </c>
      <c r="E176" s="187" t="s">
        <v>286</v>
      </c>
      <c r="F176" s="188" t="s">
        <v>287</v>
      </c>
      <c r="G176" s="189" t="s">
        <v>234</v>
      </c>
      <c r="H176" s="190">
        <v>66.512</v>
      </c>
      <c r="I176" s="191"/>
      <c r="J176" s="192">
        <f>ROUND(I176*H176,2)</f>
        <v>0</v>
      </c>
      <c r="K176" s="188" t="s">
        <v>162</v>
      </c>
      <c r="L176" s="39"/>
      <c r="M176" s="193" t="s">
        <v>19</v>
      </c>
      <c r="N176" s="194" t="s">
        <v>44</v>
      </c>
      <c r="O176" s="64"/>
      <c r="P176" s="195">
        <f>O176*H176</f>
        <v>0</v>
      </c>
      <c r="Q176" s="195">
        <v>0.0068</v>
      </c>
      <c r="R176" s="195">
        <f>Q176*H176</f>
        <v>0.45228159999999995</v>
      </c>
      <c r="S176" s="195">
        <v>0</v>
      </c>
      <c r="T176" s="196">
        <f>S176*H176</f>
        <v>0</v>
      </c>
      <c r="AR176" s="197" t="s">
        <v>163</v>
      </c>
      <c r="AT176" s="197" t="s">
        <v>158</v>
      </c>
      <c r="AU176" s="197" t="s">
        <v>81</v>
      </c>
      <c r="AY176" s="18" t="s">
        <v>155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8" t="s">
        <v>77</v>
      </c>
      <c r="BK176" s="198">
        <f>ROUND(I176*H176,2)</f>
        <v>0</v>
      </c>
      <c r="BL176" s="18" t="s">
        <v>163</v>
      </c>
      <c r="BM176" s="197" t="s">
        <v>288</v>
      </c>
    </row>
    <row r="177" spans="2:51" s="12" customFormat="1" ht="12">
      <c r="B177" s="199"/>
      <c r="C177" s="200"/>
      <c r="D177" s="201" t="s">
        <v>165</v>
      </c>
      <c r="E177" s="202" t="s">
        <v>19</v>
      </c>
      <c r="F177" s="203" t="s">
        <v>289</v>
      </c>
      <c r="G177" s="200"/>
      <c r="H177" s="204">
        <v>66.512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165</v>
      </c>
      <c r="AU177" s="210" t="s">
        <v>81</v>
      </c>
      <c r="AV177" s="12" t="s">
        <v>81</v>
      </c>
      <c r="AW177" s="12" t="s">
        <v>34</v>
      </c>
      <c r="AX177" s="12" t="s">
        <v>77</v>
      </c>
      <c r="AY177" s="210" t="s">
        <v>155</v>
      </c>
    </row>
    <row r="178" spans="2:65" s="1" customFormat="1" ht="16.5" customHeight="1">
      <c r="B178" s="35"/>
      <c r="C178" s="186" t="s">
        <v>290</v>
      </c>
      <c r="D178" s="186" t="s">
        <v>158</v>
      </c>
      <c r="E178" s="187" t="s">
        <v>291</v>
      </c>
      <c r="F178" s="188" t="s">
        <v>292</v>
      </c>
      <c r="G178" s="189" t="s">
        <v>234</v>
      </c>
      <c r="H178" s="190">
        <v>1.146</v>
      </c>
      <c r="I178" s="191"/>
      <c r="J178" s="192">
        <f>ROUND(I178*H178,2)</f>
        <v>0</v>
      </c>
      <c r="K178" s="188" t="s">
        <v>162</v>
      </c>
      <c r="L178" s="39"/>
      <c r="M178" s="193" t="s">
        <v>19</v>
      </c>
      <c r="N178" s="194" t="s">
        <v>44</v>
      </c>
      <c r="O178" s="64"/>
      <c r="P178" s="195">
        <f>O178*H178</f>
        <v>0</v>
      </c>
      <c r="Q178" s="195">
        <v>0.04153</v>
      </c>
      <c r="R178" s="195">
        <f>Q178*H178</f>
        <v>0.04759337999999999</v>
      </c>
      <c r="S178" s="195">
        <v>0</v>
      </c>
      <c r="T178" s="196">
        <f>S178*H178</f>
        <v>0</v>
      </c>
      <c r="AR178" s="197" t="s">
        <v>163</v>
      </c>
      <c r="AT178" s="197" t="s">
        <v>158</v>
      </c>
      <c r="AU178" s="197" t="s">
        <v>81</v>
      </c>
      <c r="AY178" s="18" t="s">
        <v>155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77</v>
      </c>
      <c r="BK178" s="198">
        <f>ROUND(I178*H178,2)</f>
        <v>0</v>
      </c>
      <c r="BL178" s="18" t="s">
        <v>163</v>
      </c>
      <c r="BM178" s="197" t="s">
        <v>293</v>
      </c>
    </row>
    <row r="179" spans="2:51" s="12" customFormat="1" ht="12">
      <c r="B179" s="199"/>
      <c r="C179" s="200"/>
      <c r="D179" s="201" t="s">
        <v>165</v>
      </c>
      <c r="E179" s="202" t="s">
        <v>19</v>
      </c>
      <c r="F179" s="203" t="s">
        <v>294</v>
      </c>
      <c r="G179" s="200"/>
      <c r="H179" s="204">
        <v>1.146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165</v>
      </c>
      <c r="AU179" s="210" t="s">
        <v>81</v>
      </c>
      <c r="AV179" s="12" t="s">
        <v>81</v>
      </c>
      <c r="AW179" s="12" t="s">
        <v>34</v>
      </c>
      <c r="AX179" s="12" t="s">
        <v>77</v>
      </c>
      <c r="AY179" s="210" t="s">
        <v>155</v>
      </c>
    </row>
    <row r="180" spans="2:65" s="1" customFormat="1" ht="16.5" customHeight="1">
      <c r="B180" s="35"/>
      <c r="C180" s="186" t="s">
        <v>295</v>
      </c>
      <c r="D180" s="186" t="s">
        <v>158</v>
      </c>
      <c r="E180" s="187" t="s">
        <v>296</v>
      </c>
      <c r="F180" s="188" t="s">
        <v>297</v>
      </c>
      <c r="G180" s="189" t="s">
        <v>161</v>
      </c>
      <c r="H180" s="190">
        <v>8</v>
      </c>
      <c r="I180" s="191"/>
      <c r="J180" s="192">
        <f>ROUND(I180*H180,2)</f>
        <v>0</v>
      </c>
      <c r="K180" s="188" t="s">
        <v>162</v>
      </c>
      <c r="L180" s="39"/>
      <c r="M180" s="193" t="s">
        <v>19</v>
      </c>
      <c r="N180" s="194" t="s">
        <v>44</v>
      </c>
      <c r="O180" s="64"/>
      <c r="P180" s="195">
        <f>O180*H180</f>
        <v>0</v>
      </c>
      <c r="Q180" s="195">
        <v>0.1575</v>
      </c>
      <c r="R180" s="195">
        <f>Q180*H180</f>
        <v>1.26</v>
      </c>
      <c r="S180" s="195">
        <v>0</v>
      </c>
      <c r="T180" s="196">
        <f>S180*H180</f>
        <v>0</v>
      </c>
      <c r="AR180" s="197" t="s">
        <v>163</v>
      </c>
      <c r="AT180" s="197" t="s">
        <v>158</v>
      </c>
      <c r="AU180" s="197" t="s">
        <v>81</v>
      </c>
      <c r="AY180" s="18" t="s">
        <v>155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8" t="s">
        <v>77</v>
      </c>
      <c r="BK180" s="198">
        <f>ROUND(I180*H180,2)</f>
        <v>0</v>
      </c>
      <c r="BL180" s="18" t="s">
        <v>163</v>
      </c>
      <c r="BM180" s="197" t="s">
        <v>298</v>
      </c>
    </row>
    <row r="181" spans="2:51" s="13" customFormat="1" ht="12">
      <c r="B181" s="211"/>
      <c r="C181" s="212"/>
      <c r="D181" s="201" t="s">
        <v>165</v>
      </c>
      <c r="E181" s="213" t="s">
        <v>19</v>
      </c>
      <c r="F181" s="214" t="s">
        <v>299</v>
      </c>
      <c r="G181" s="212"/>
      <c r="H181" s="213" t="s">
        <v>19</v>
      </c>
      <c r="I181" s="215"/>
      <c r="J181" s="212"/>
      <c r="K181" s="212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165</v>
      </c>
      <c r="AU181" s="220" t="s">
        <v>81</v>
      </c>
      <c r="AV181" s="13" t="s">
        <v>77</v>
      </c>
      <c r="AW181" s="13" t="s">
        <v>34</v>
      </c>
      <c r="AX181" s="13" t="s">
        <v>73</v>
      </c>
      <c r="AY181" s="220" t="s">
        <v>155</v>
      </c>
    </row>
    <row r="182" spans="2:51" s="12" customFormat="1" ht="12">
      <c r="B182" s="199"/>
      <c r="C182" s="200"/>
      <c r="D182" s="201" t="s">
        <v>165</v>
      </c>
      <c r="E182" s="202" t="s">
        <v>19</v>
      </c>
      <c r="F182" s="203" t="s">
        <v>300</v>
      </c>
      <c r="G182" s="200"/>
      <c r="H182" s="204">
        <v>2</v>
      </c>
      <c r="I182" s="205"/>
      <c r="J182" s="200"/>
      <c r="K182" s="200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165</v>
      </c>
      <c r="AU182" s="210" t="s">
        <v>81</v>
      </c>
      <c r="AV182" s="12" t="s">
        <v>81</v>
      </c>
      <c r="AW182" s="12" t="s">
        <v>34</v>
      </c>
      <c r="AX182" s="12" t="s">
        <v>73</v>
      </c>
      <c r="AY182" s="210" t="s">
        <v>155</v>
      </c>
    </row>
    <row r="183" spans="2:51" s="12" customFormat="1" ht="12">
      <c r="B183" s="199"/>
      <c r="C183" s="200"/>
      <c r="D183" s="201" t="s">
        <v>165</v>
      </c>
      <c r="E183" s="202" t="s">
        <v>19</v>
      </c>
      <c r="F183" s="203" t="s">
        <v>301</v>
      </c>
      <c r="G183" s="200"/>
      <c r="H183" s="204">
        <v>2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165</v>
      </c>
      <c r="AU183" s="210" t="s">
        <v>81</v>
      </c>
      <c r="AV183" s="12" t="s">
        <v>81</v>
      </c>
      <c r="AW183" s="12" t="s">
        <v>34</v>
      </c>
      <c r="AX183" s="12" t="s">
        <v>73</v>
      </c>
      <c r="AY183" s="210" t="s">
        <v>155</v>
      </c>
    </row>
    <row r="184" spans="2:51" s="12" customFormat="1" ht="12">
      <c r="B184" s="199"/>
      <c r="C184" s="200"/>
      <c r="D184" s="201" t="s">
        <v>165</v>
      </c>
      <c r="E184" s="202" t="s">
        <v>19</v>
      </c>
      <c r="F184" s="203" t="s">
        <v>302</v>
      </c>
      <c r="G184" s="200"/>
      <c r="H184" s="204">
        <v>2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165</v>
      </c>
      <c r="AU184" s="210" t="s">
        <v>81</v>
      </c>
      <c r="AV184" s="12" t="s">
        <v>81</v>
      </c>
      <c r="AW184" s="12" t="s">
        <v>34</v>
      </c>
      <c r="AX184" s="12" t="s">
        <v>73</v>
      </c>
      <c r="AY184" s="210" t="s">
        <v>155</v>
      </c>
    </row>
    <row r="185" spans="2:51" s="12" customFormat="1" ht="12">
      <c r="B185" s="199"/>
      <c r="C185" s="200"/>
      <c r="D185" s="201" t="s">
        <v>165</v>
      </c>
      <c r="E185" s="202" t="s">
        <v>19</v>
      </c>
      <c r="F185" s="203" t="s">
        <v>303</v>
      </c>
      <c r="G185" s="200"/>
      <c r="H185" s="204">
        <v>2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165</v>
      </c>
      <c r="AU185" s="210" t="s">
        <v>81</v>
      </c>
      <c r="AV185" s="12" t="s">
        <v>81</v>
      </c>
      <c r="AW185" s="12" t="s">
        <v>34</v>
      </c>
      <c r="AX185" s="12" t="s">
        <v>73</v>
      </c>
      <c r="AY185" s="210" t="s">
        <v>155</v>
      </c>
    </row>
    <row r="186" spans="2:51" s="14" customFormat="1" ht="12">
      <c r="B186" s="221"/>
      <c r="C186" s="222"/>
      <c r="D186" s="201" t="s">
        <v>165</v>
      </c>
      <c r="E186" s="223" t="s">
        <v>19</v>
      </c>
      <c r="F186" s="224" t="s">
        <v>204</v>
      </c>
      <c r="G186" s="222"/>
      <c r="H186" s="225">
        <v>8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165</v>
      </c>
      <c r="AU186" s="231" t="s">
        <v>81</v>
      </c>
      <c r="AV186" s="14" t="s">
        <v>163</v>
      </c>
      <c r="AW186" s="14" t="s">
        <v>34</v>
      </c>
      <c r="AX186" s="14" t="s">
        <v>77</v>
      </c>
      <c r="AY186" s="231" t="s">
        <v>155</v>
      </c>
    </row>
    <row r="187" spans="2:65" s="1" customFormat="1" ht="24" customHeight="1">
      <c r="B187" s="35"/>
      <c r="C187" s="186" t="s">
        <v>304</v>
      </c>
      <c r="D187" s="186" t="s">
        <v>158</v>
      </c>
      <c r="E187" s="187" t="s">
        <v>305</v>
      </c>
      <c r="F187" s="188" t="s">
        <v>306</v>
      </c>
      <c r="G187" s="189" t="s">
        <v>234</v>
      </c>
      <c r="H187" s="190">
        <v>9.8</v>
      </c>
      <c r="I187" s="191"/>
      <c r="J187" s="192">
        <f>ROUND(I187*H187,2)</f>
        <v>0</v>
      </c>
      <c r="K187" s="188" t="s">
        <v>162</v>
      </c>
      <c r="L187" s="39"/>
      <c r="M187" s="193" t="s">
        <v>19</v>
      </c>
      <c r="N187" s="194" t="s">
        <v>44</v>
      </c>
      <c r="O187" s="64"/>
      <c r="P187" s="195">
        <f>O187*H187</f>
        <v>0</v>
      </c>
      <c r="Q187" s="195">
        <v>0.0156</v>
      </c>
      <c r="R187" s="195">
        <f>Q187*H187</f>
        <v>0.15288000000000002</v>
      </c>
      <c r="S187" s="195">
        <v>0</v>
      </c>
      <c r="T187" s="196">
        <f>S187*H187</f>
        <v>0</v>
      </c>
      <c r="AR187" s="197" t="s">
        <v>163</v>
      </c>
      <c r="AT187" s="197" t="s">
        <v>158</v>
      </c>
      <c r="AU187" s="197" t="s">
        <v>81</v>
      </c>
      <c r="AY187" s="18" t="s">
        <v>155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8" t="s">
        <v>77</v>
      </c>
      <c r="BK187" s="198">
        <f>ROUND(I187*H187,2)</f>
        <v>0</v>
      </c>
      <c r="BL187" s="18" t="s">
        <v>163</v>
      </c>
      <c r="BM187" s="197" t="s">
        <v>307</v>
      </c>
    </row>
    <row r="188" spans="2:51" s="13" customFormat="1" ht="12">
      <c r="B188" s="211"/>
      <c r="C188" s="212"/>
      <c r="D188" s="201" t="s">
        <v>165</v>
      </c>
      <c r="E188" s="213" t="s">
        <v>19</v>
      </c>
      <c r="F188" s="214" t="s">
        <v>308</v>
      </c>
      <c r="G188" s="212"/>
      <c r="H188" s="213" t="s">
        <v>19</v>
      </c>
      <c r="I188" s="215"/>
      <c r="J188" s="212"/>
      <c r="K188" s="212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165</v>
      </c>
      <c r="AU188" s="220" t="s">
        <v>81</v>
      </c>
      <c r="AV188" s="13" t="s">
        <v>77</v>
      </c>
      <c r="AW188" s="13" t="s">
        <v>34</v>
      </c>
      <c r="AX188" s="13" t="s">
        <v>73</v>
      </c>
      <c r="AY188" s="220" t="s">
        <v>155</v>
      </c>
    </row>
    <row r="189" spans="2:51" s="12" customFormat="1" ht="12">
      <c r="B189" s="199"/>
      <c r="C189" s="200"/>
      <c r="D189" s="201" t="s">
        <v>165</v>
      </c>
      <c r="E189" s="202" t="s">
        <v>19</v>
      </c>
      <c r="F189" s="203" t="s">
        <v>309</v>
      </c>
      <c r="G189" s="200"/>
      <c r="H189" s="204">
        <v>9.8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165</v>
      </c>
      <c r="AU189" s="210" t="s">
        <v>81</v>
      </c>
      <c r="AV189" s="12" t="s">
        <v>81</v>
      </c>
      <c r="AW189" s="12" t="s">
        <v>34</v>
      </c>
      <c r="AX189" s="12" t="s">
        <v>77</v>
      </c>
      <c r="AY189" s="210" t="s">
        <v>155</v>
      </c>
    </row>
    <row r="190" spans="2:65" s="1" customFormat="1" ht="24" customHeight="1">
      <c r="B190" s="35"/>
      <c r="C190" s="186" t="s">
        <v>310</v>
      </c>
      <c r="D190" s="186" t="s">
        <v>158</v>
      </c>
      <c r="E190" s="187" t="s">
        <v>311</v>
      </c>
      <c r="F190" s="188" t="s">
        <v>312</v>
      </c>
      <c r="G190" s="189" t="s">
        <v>234</v>
      </c>
      <c r="H190" s="190">
        <v>53.079</v>
      </c>
      <c r="I190" s="191"/>
      <c r="J190" s="192">
        <f>ROUND(I190*H190,2)</f>
        <v>0</v>
      </c>
      <c r="K190" s="188" t="s">
        <v>162</v>
      </c>
      <c r="L190" s="39"/>
      <c r="M190" s="193" t="s">
        <v>19</v>
      </c>
      <c r="N190" s="194" t="s">
        <v>44</v>
      </c>
      <c r="O190" s="64"/>
      <c r="P190" s="195">
        <f>O190*H190</f>
        <v>0</v>
      </c>
      <c r="Q190" s="195">
        <v>0.0057</v>
      </c>
      <c r="R190" s="195">
        <f>Q190*H190</f>
        <v>0.3025503</v>
      </c>
      <c r="S190" s="195">
        <v>0</v>
      </c>
      <c r="T190" s="196">
        <f>S190*H190</f>
        <v>0</v>
      </c>
      <c r="AR190" s="197" t="s">
        <v>163</v>
      </c>
      <c r="AT190" s="197" t="s">
        <v>158</v>
      </c>
      <c r="AU190" s="197" t="s">
        <v>81</v>
      </c>
      <c r="AY190" s="18" t="s">
        <v>155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8" t="s">
        <v>77</v>
      </c>
      <c r="BK190" s="198">
        <f>ROUND(I190*H190,2)</f>
        <v>0</v>
      </c>
      <c r="BL190" s="18" t="s">
        <v>163</v>
      </c>
      <c r="BM190" s="197" t="s">
        <v>313</v>
      </c>
    </row>
    <row r="191" spans="2:51" s="13" customFormat="1" ht="12">
      <c r="B191" s="211"/>
      <c r="C191" s="212"/>
      <c r="D191" s="201" t="s">
        <v>165</v>
      </c>
      <c r="E191" s="213" t="s">
        <v>19</v>
      </c>
      <c r="F191" s="214" t="s">
        <v>314</v>
      </c>
      <c r="G191" s="212"/>
      <c r="H191" s="213" t="s">
        <v>19</v>
      </c>
      <c r="I191" s="215"/>
      <c r="J191" s="212"/>
      <c r="K191" s="212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165</v>
      </c>
      <c r="AU191" s="220" t="s">
        <v>81</v>
      </c>
      <c r="AV191" s="13" t="s">
        <v>77</v>
      </c>
      <c r="AW191" s="13" t="s">
        <v>34</v>
      </c>
      <c r="AX191" s="13" t="s">
        <v>73</v>
      </c>
      <c r="AY191" s="220" t="s">
        <v>155</v>
      </c>
    </row>
    <row r="192" spans="2:51" s="12" customFormat="1" ht="12">
      <c r="B192" s="199"/>
      <c r="C192" s="200"/>
      <c r="D192" s="201" t="s">
        <v>165</v>
      </c>
      <c r="E192" s="202" t="s">
        <v>19</v>
      </c>
      <c r="F192" s="203" t="s">
        <v>315</v>
      </c>
      <c r="G192" s="200"/>
      <c r="H192" s="204">
        <v>21.026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165</v>
      </c>
      <c r="AU192" s="210" t="s">
        <v>81</v>
      </c>
      <c r="AV192" s="12" t="s">
        <v>81</v>
      </c>
      <c r="AW192" s="12" t="s">
        <v>34</v>
      </c>
      <c r="AX192" s="12" t="s">
        <v>73</v>
      </c>
      <c r="AY192" s="210" t="s">
        <v>155</v>
      </c>
    </row>
    <row r="193" spans="2:51" s="12" customFormat="1" ht="12">
      <c r="B193" s="199"/>
      <c r="C193" s="200"/>
      <c r="D193" s="201" t="s">
        <v>165</v>
      </c>
      <c r="E193" s="202" t="s">
        <v>19</v>
      </c>
      <c r="F193" s="203" t="s">
        <v>316</v>
      </c>
      <c r="G193" s="200"/>
      <c r="H193" s="204">
        <v>48.053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165</v>
      </c>
      <c r="AU193" s="210" t="s">
        <v>81</v>
      </c>
      <c r="AV193" s="12" t="s">
        <v>81</v>
      </c>
      <c r="AW193" s="12" t="s">
        <v>34</v>
      </c>
      <c r="AX193" s="12" t="s">
        <v>73</v>
      </c>
      <c r="AY193" s="210" t="s">
        <v>155</v>
      </c>
    </row>
    <row r="194" spans="2:51" s="12" customFormat="1" ht="12">
      <c r="B194" s="199"/>
      <c r="C194" s="200"/>
      <c r="D194" s="201" t="s">
        <v>165</v>
      </c>
      <c r="E194" s="202" t="s">
        <v>19</v>
      </c>
      <c r="F194" s="203" t="s">
        <v>317</v>
      </c>
      <c r="G194" s="200"/>
      <c r="H194" s="204">
        <v>-16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165</v>
      </c>
      <c r="AU194" s="210" t="s">
        <v>81</v>
      </c>
      <c r="AV194" s="12" t="s">
        <v>81</v>
      </c>
      <c r="AW194" s="12" t="s">
        <v>34</v>
      </c>
      <c r="AX194" s="12" t="s">
        <v>73</v>
      </c>
      <c r="AY194" s="210" t="s">
        <v>155</v>
      </c>
    </row>
    <row r="195" spans="2:51" s="14" customFormat="1" ht="12">
      <c r="B195" s="221"/>
      <c r="C195" s="222"/>
      <c r="D195" s="201" t="s">
        <v>165</v>
      </c>
      <c r="E195" s="223" t="s">
        <v>19</v>
      </c>
      <c r="F195" s="224" t="s">
        <v>204</v>
      </c>
      <c r="G195" s="222"/>
      <c r="H195" s="225">
        <v>53.079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165</v>
      </c>
      <c r="AU195" s="231" t="s">
        <v>81</v>
      </c>
      <c r="AV195" s="14" t="s">
        <v>163</v>
      </c>
      <c r="AW195" s="14" t="s">
        <v>34</v>
      </c>
      <c r="AX195" s="14" t="s">
        <v>77</v>
      </c>
      <c r="AY195" s="231" t="s">
        <v>155</v>
      </c>
    </row>
    <row r="196" spans="2:65" s="1" customFormat="1" ht="16.5" customHeight="1">
      <c r="B196" s="35"/>
      <c r="C196" s="186" t="s">
        <v>318</v>
      </c>
      <c r="D196" s="186" t="s">
        <v>158</v>
      </c>
      <c r="E196" s="187" t="s">
        <v>319</v>
      </c>
      <c r="F196" s="188" t="s">
        <v>320</v>
      </c>
      <c r="G196" s="189" t="s">
        <v>234</v>
      </c>
      <c r="H196" s="190">
        <v>95.85</v>
      </c>
      <c r="I196" s="191"/>
      <c r="J196" s="192">
        <f>ROUND(I196*H196,2)</f>
        <v>0</v>
      </c>
      <c r="K196" s="188" t="s">
        <v>162</v>
      </c>
      <c r="L196" s="39"/>
      <c r="M196" s="193" t="s">
        <v>19</v>
      </c>
      <c r="N196" s="194" t="s">
        <v>44</v>
      </c>
      <c r="O196" s="64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AR196" s="197" t="s">
        <v>163</v>
      </c>
      <c r="AT196" s="197" t="s">
        <v>158</v>
      </c>
      <c r="AU196" s="197" t="s">
        <v>81</v>
      </c>
      <c r="AY196" s="18" t="s">
        <v>155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8" t="s">
        <v>77</v>
      </c>
      <c r="BK196" s="198">
        <f>ROUND(I196*H196,2)</f>
        <v>0</v>
      </c>
      <c r="BL196" s="18" t="s">
        <v>163</v>
      </c>
      <c r="BM196" s="197" t="s">
        <v>321</v>
      </c>
    </row>
    <row r="197" spans="2:51" s="13" customFormat="1" ht="12">
      <c r="B197" s="211"/>
      <c r="C197" s="212"/>
      <c r="D197" s="201" t="s">
        <v>165</v>
      </c>
      <c r="E197" s="213" t="s">
        <v>19</v>
      </c>
      <c r="F197" s="214" t="s">
        <v>322</v>
      </c>
      <c r="G197" s="212"/>
      <c r="H197" s="213" t="s">
        <v>19</v>
      </c>
      <c r="I197" s="215"/>
      <c r="J197" s="212"/>
      <c r="K197" s="212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165</v>
      </c>
      <c r="AU197" s="220" t="s">
        <v>81</v>
      </c>
      <c r="AV197" s="13" t="s">
        <v>77</v>
      </c>
      <c r="AW197" s="13" t="s">
        <v>34</v>
      </c>
      <c r="AX197" s="13" t="s">
        <v>73</v>
      </c>
      <c r="AY197" s="220" t="s">
        <v>155</v>
      </c>
    </row>
    <row r="198" spans="2:51" s="13" customFormat="1" ht="12">
      <c r="B198" s="211"/>
      <c r="C198" s="212"/>
      <c r="D198" s="201" t="s">
        <v>165</v>
      </c>
      <c r="E198" s="213" t="s">
        <v>19</v>
      </c>
      <c r="F198" s="214" t="s">
        <v>323</v>
      </c>
      <c r="G198" s="212"/>
      <c r="H198" s="213" t="s">
        <v>19</v>
      </c>
      <c r="I198" s="215"/>
      <c r="J198" s="212"/>
      <c r="K198" s="212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165</v>
      </c>
      <c r="AU198" s="220" t="s">
        <v>81</v>
      </c>
      <c r="AV198" s="13" t="s">
        <v>77</v>
      </c>
      <c r="AW198" s="13" t="s">
        <v>34</v>
      </c>
      <c r="AX198" s="13" t="s">
        <v>73</v>
      </c>
      <c r="AY198" s="220" t="s">
        <v>155</v>
      </c>
    </row>
    <row r="199" spans="2:51" s="12" customFormat="1" ht="12">
      <c r="B199" s="199"/>
      <c r="C199" s="200"/>
      <c r="D199" s="201" t="s">
        <v>165</v>
      </c>
      <c r="E199" s="202" t="s">
        <v>19</v>
      </c>
      <c r="F199" s="203" t="s">
        <v>324</v>
      </c>
      <c r="G199" s="200"/>
      <c r="H199" s="204">
        <v>21.35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165</v>
      </c>
      <c r="AU199" s="210" t="s">
        <v>81</v>
      </c>
      <c r="AV199" s="12" t="s">
        <v>81</v>
      </c>
      <c r="AW199" s="12" t="s">
        <v>34</v>
      </c>
      <c r="AX199" s="12" t="s">
        <v>73</v>
      </c>
      <c r="AY199" s="210" t="s">
        <v>155</v>
      </c>
    </row>
    <row r="200" spans="2:51" s="12" customFormat="1" ht="12">
      <c r="B200" s="199"/>
      <c r="C200" s="200"/>
      <c r="D200" s="201" t="s">
        <v>165</v>
      </c>
      <c r="E200" s="202" t="s">
        <v>19</v>
      </c>
      <c r="F200" s="203" t="s">
        <v>325</v>
      </c>
      <c r="G200" s="200"/>
      <c r="H200" s="204">
        <v>10.5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165</v>
      </c>
      <c r="AU200" s="210" t="s">
        <v>81</v>
      </c>
      <c r="AV200" s="12" t="s">
        <v>81</v>
      </c>
      <c r="AW200" s="12" t="s">
        <v>34</v>
      </c>
      <c r="AX200" s="12" t="s">
        <v>73</v>
      </c>
      <c r="AY200" s="210" t="s">
        <v>155</v>
      </c>
    </row>
    <row r="201" spans="2:51" s="13" customFormat="1" ht="22.5">
      <c r="B201" s="211"/>
      <c r="C201" s="212"/>
      <c r="D201" s="201" t="s">
        <v>165</v>
      </c>
      <c r="E201" s="213" t="s">
        <v>19</v>
      </c>
      <c r="F201" s="214" t="s">
        <v>326</v>
      </c>
      <c r="G201" s="212"/>
      <c r="H201" s="213" t="s">
        <v>19</v>
      </c>
      <c r="I201" s="215"/>
      <c r="J201" s="212"/>
      <c r="K201" s="212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165</v>
      </c>
      <c r="AU201" s="220" t="s">
        <v>81</v>
      </c>
      <c r="AV201" s="13" t="s">
        <v>77</v>
      </c>
      <c r="AW201" s="13" t="s">
        <v>34</v>
      </c>
      <c r="AX201" s="13" t="s">
        <v>73</v>
      </c>
      <c r="AY201" s="220" t="s">
        <v>155</v>
      </c>
    </row>
    <row r="202" spans="2:51" s="12" customFormat="1" ht="12">
      <c r="B202" s="199"/>
      <c r="C202" s="200"/>
      <c r="D202" s="201" t="s">
        <v>165</v>
      </c>
      <c r="E202" s="202" t="s">
        <v>19</v>
      </c>
      <c r="F202" s="203" t="s">
        <v>327</v>
      </c>
      <c r="G202" s="200"/>
      <c r="H202" s="204">
        <v>64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165</v>
      </c>
      <c r="AU202" s="210" t="s">
        <v>81</v>
      </c>
      <c r="AV202" s="12" t="s">
        <v>81</v>
      </c>
      <c r="AW202" s="12" t="s">
        <v>34</v>
      </c>
      <c r="AX202" s="12" t="s">
        <v>73</v>
      </c>
      <c r="AY202" s="210" t="s">
        <v>155</v>
      </c>
    </row>
    <row r="203" spans="2:51" s="14" customFormat="1" ht="12">
      <c r="B203" s="221"/>
      <c r="C203" s="222"/>
      <c r="D203" s="201" t="s">
        <v>165</v>
      </c>
      <c r="E203" s="223" t="s">
        <v>19</v>
      </c>
      <c r="F203" s="224" t="s">
        <v>204</v>
      </c>
      <c r="G203" s="222"/>
      <c r="H203" s="225">
        <v>95.85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165</v>
      </c>
      <c r="AU203" s="231" t="s">
        <v>81</v>
      </c>
      <c r="AV203" s="14" t="s">
        <v>163</v>
      </c>
      <c r="AW203" s="14" t="s">
        <v>34</v>
      </c>
      <c r="AX203" s="14" t="s">
        <v>77</v>
      </c>
      <c r="AY203" s="231" t="s">
        <v>155</v>
      </c>
    </row>
    <row r="204" spans="2:65" s="1" customFormat="1" ht="16.5" customHeight="1">
      <c r="B204" s="35"/>
      <c r="C204" s="186" t="s">
        <v>328</v>
      </c>
      <c r="D204" s="186" t="s">
        <v>158</v>
      </c>
      <c r="E204" s="187" t="s">
        <v>329</v>
      </c>
      <c r="F204" s="188" t="s">
        <v>330</v>
      </c>
      <c r="G204" s="189" t="s">
        <v>228</v>
      </c>
      <c r="H204" s="190">
        <v>42.92</v>
      </c>
      <c r="I204" s="191"/>
      <c r="J204" s="192">
        <f>ROUND(I204*H204,2)</f>
        <v>0</v>
      </c>
      <c r="K204" s="188" t="s">
        <v>162</v>
      </c>
      <c r="L204" s="39"/>
      <c r="M204" s="193" t="s">
        <v>19</v>
      </c>
      <c r="N204" s="194" t="s">
        <v>44</v>
      </c>
      <c r="O204" s="64"/>
      <c r="P204" s="195">
        <f>O204*H204</f>
        <v>0</v>
      </c>
      <c r="Q204" s="195">
        <v>0.0015</v>
      </c>
      <c r="R204" s="195">
        <f>Q204*H204</f>
        <v>0.06438</v>
      </c>
      <c r="S204" s="195">
        <v>0</v>
      </c>
      <c r="T204" s="196">
        <f>S204*H204</f>
        <v>0</v>
      </c>
      <c r="AR204" s="197" t="s">
        <v>163</v>
      </c>
      <c r="AT204" s="197" t="s">
        <v>158</v>
      </c>
      <c r="AU204" s="197" t="s">
        <v>81</v>
      </c>
      <c r="AY204" s="18" t="s">
        <v>155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8" t="s">
        <v>77</v>
      </c>
      <c r="BK204" s="198">
        <f>ROUND(I204*H204,2)</f>
        <v>0</v>
      </c>
      <c r="BL204" s="18" t="s">
        <v>163</v>
      </c>
      <c r="BM204" s="197" t="s">
        <v>331</v>
      </c>
    </row>
    <row r="205" spans="2:51" s="13" customFormat="1" ht="12">
      <c r="B205" s="211"/>
      <c r="C205" s="212"/>
      <c r="D205" s="201" t="s">
        <v>165</v>
      </c>
      <c r="E205" s="213" t="s">
        <v>19</v>
      </c>
      <c r="F205" s="214" t="s">
        <v>332</v>
      </c>
      <c r="G205" s="212"/>
      <c r="H205" s="213" t="s">
        <v>19</v>
      </c>
      <c r="I205" s="215"/>
      <c r="J205" s="212"/>
      <c r="K205" s="212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165</v>
      </c>
      <c r="AU205" s="220" t="s">
        <v>81</v>
      </c>
      <c r="AV205" s="13" t="s">
        <v>77</v>
      </c>
      <c r="AW205" s="13" t="s">
        <v>34</v>
      </c>
      <c r="AX205" s="13" t="s">
        <v>73</v>
      </c>
      <c r="AY205" s="220" t="s">
        <v>155</v>
      </c>
    </row>
    <row r="206" spans="2:51" s="12" customFormat="1" ht="12">
      <c r="B206" s="199"/>
      <c r="C206" s="200"/>
      <c r="D206" s="201" t="s">
        <v>165</v>
      </c>
      <c r="E206" s="202" t="s">
        <v>19</v>
      </c>
      <c r="F206" s="203" t="s">
        <v>333</v>
      </c>
      <c r="G206" s="200"/>
      <c r="H206" s="204">
        <v>8.9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165</v>
      </c>
      <c r="AU206" s="210" t="s">
        <v>81</v>
      </c>
      <c r="AV206" s="12" t="s">
        <v>81</v>
      </c>
      <c r="AW206" s="12" t="s">
        <v>34</v>
      </c>
      <c r="AX206" s="12" t="s">
        <v>73</v>
      </c>
      <c r="AY206" s="210" t="s">
        <v>155</v>
      </c>
    </row>
    <row r="207" spans="2:51" s="13" customFormat="1" ht="12">
      <c r="B207" s="211"/>
      <c r="C207" s="212"/>
      <c r="D207" s="201" t="s">
        <v>165</v>
      </c>
      <c r="E207" s="213" t="s">
        <v>19</v>
      </c>
      <c r="F207" s="214" t="s">
        <v>334</v>
      </c>
      <c r="G207" s="212"/>
      <c r="H207" s="213" t="s">
        <v>19</v>
      </c>
      <c r="I207" s="215"/>
      <c r="J207" s="212"/>
      <c r="K207" s="212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165</v>
      </c>
      <c r="AU207" s="220" t="s">
        <v>81</v>
      </c>
      <c r="AV207" s="13" t="s">
        <v>77</v>
      </c>
      <c r="AW207" s="13" t="s">
        <v>34</v>
      </c>
      <c r="AX207" s="13" t="s">
        <v>73</v>
      </c>
      <c r="AY207" s="220" t="s">
        <v>155</v>
      </c>
    </row>
    <row r="208" spans="2:51" s="12" customFormat="1" ht="12">
      <c r="B208" s="199"/>
      <c r="C208" s="200"/>
      <c r="D208" s="201" t="s">
        <v>165</v>
      </c>
      <c r="E208" s="202" t="s">
        <v>19</v>
      </c>
      <c r="F208" s="203" t="s">
        <v>335</v>
      </c>
      <c r="G208" s="200"/>
      <c r="H208" s="204">
        <v>8.25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165</v>
      </c>
      <c r="AU208" s="210" t="s">
        <v>81</v>
      </c>
      <c r="AV208" s="12" t="s">
        <v>81</v>
      </c>
      <c r="AW208" s="12" t="s">
        <v>34</v>
      </c>
      <c r="AX208" s="12" t="s">
        <v>73</v>
      </c>
      <c r="AY208" s="210" t="s">
        <v>155</v>
      </c>
    </row>
    <row r="209" spans="2:51" s="12" customFormat="1" ht="12">
      <c r="B209" s="199"/>
      <c r="C209" s="200"/>
      <c r="D209" s="201" t="s">
        <v>165</v>
      </c>
      <c r="E209" s="202" t="s">
        <v>19</v>
      </c>
      <c r="F209" s="203" t="s">
        <v>336</v>
      </c>
      <c r="G209" s="200"/>
      <c r="H209" s="204">
        <v>24.47</v>
      </c>
      <c r="I209" s="205"/>
      <c r="J209" s="200"/>
      <c r="K209" s="200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165</v>
      </c>
      <c r="AU209" s="210" t="s">
        <v>81</v>
      </c>
      <c r="AV209" s="12" t="s">
        <v>81</v>
      </c>
      <c r="AW209" s="12" t="s">
        <v>34</v>
      </c>
      <c r="AX209" s="12" t="s">
        <v>73</v>
      </c>
      <c r="AY209" s="210" t="s">
        <v>155</v>
      </c>
    </row>
    <row r="210" spans="2:51" s="13" customFormat="1" ht="12">
      <c r="B210" s="211"/>
      <c r="C210" s="212"/>
      <c r="D210" s="201" t="s">
        <v>165</v>
      </c>
      <c r="E210" s="213" t="s">
        <v>19</v>
      </c>
      <c r="F210" s="214" t="s">
        <v>337</v>
      </c>
      <c r="G210" s="212"/>
      <c r="H210" s="213" t="s">
        <v>19</v>
      </c>
      <c r="I210" s="215"/>
      <c r="J210" s="212"/>
      <c r="K210" s="212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165</v>
      </c>
      <c r="AU210" s="220" t="s">
        <v>81</v>
      </c>
      <c r="AV210" s="13" t="s">
        <v>77</v>
      </c>
      <c r="AW210" s="13" t="s">
        <v>34</v>
      </c>
      <c r="AX210" s="13" t="s">
        <v>73</v>
      </c>
      <c r="AY210" s="220" t="s">
        <v>155</v>
      </c>
    </row>
    <row r="211" spans="2:51" s="12" customFormat="1" ht="12">
      <c r="B211" s="199"/>
      <c r="C211" s="200"/>
      <c r="D211" s="201" t="s">
        <v>165</v>
      </c>
      <c r="E211" s="202" t="s">
        <v>19</v>
      </c>
      <c r="F211" s="203" t="s">
        <v>338</v>
      </c>
      <c r="G211" s="200"/>
      <c r="H211" s="204">
        <v>0.7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165</v>
      </c>
      <c r="AU211" s="210" t="s">
        <v>81</v>
      </c>
      <c r="AV211" s="12" t="s">
        <v>81</v>
      </c>
      <c r="AW211" s="12" t="s">
        <v>34</v>
      </c>
      <c r="AX211" s="12" t="s">
        <v>73</v>
      </c>
      <c r="AY211" s="210" t="s">
        <v>155</v>
      </c>
    </row>
    <row r="212" spans="2:51" s="12" customFormat="1" ht="12">
      <c r="B212" s="199"/>
      <c r="C212" s="200"/>
      <c r="D212" s="201" t="s">
        <v>165</v>
      </c>
      <c r="E212" s="202" t="s">
        <v>19</v>
      </c>
      <c r="F212" s="203" t="s">
        <v>339</v>
      </c>
      <c r="G212" s="200"/>
      <c r="H212" s="204">
        <v>0.6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165</v>
      </c>
      <c r="AU212" s="210" t="s">
        <v>81</v>
      </c>
      <c r="AV212" s="12" t="s">
        <v>81</v>
      </c>
      <c r="AW212" s="12" t="s">
        <v>34</v>
      </c>
      <c r="AX212" s="12" t="s">
        <v>73</v>
      </c>
      <c r="AY212" s="210" t="s">
        <v>155</v>
      </c>
    </row>
    <row r="213" spans="2:51" s="14" customFormat="1" ht="12">
      <c r="B213" s="221"/>
      <c r="C213" s="222"/>
      <c r="D213" s="201" t="s">
        <v>165</v>
      </c>
      <c r="E213" s="223" t="s">
        <v>19</v>
      </c>
      <c r="F213" s="224" t="s">
        <v>204</v>
      </c>
      <c r="G213" s="222"/>
      <c r="H213" s="225">
        <v>42.92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165</v>
      </c>
      <c r="AU213" s="231" t="s">
        <v>81</v>
      </c>
      <c r="AV213" s="14" t="s">
        <v>163</v>
      </c>
      <c r="AW213" s="14" t="s">
        <v>34</v>
      </c>
      <c r="AX213" s="14" t="s">
        <v>77</v>
      </c>
      <c r="AY213" s="231" t="s">
        <v>155</v>
      </c>
    </row>
    <row r="214" spans="2:65" s="1" customFormat="1" ht="24" customHeight="1">
      <c r="B214" s="35"/>
      <c r="C214" s="186" t="s">
        <v>340</v>
      </c>
      <c r="D214" s="186" t="s">
        <v>158</v>
      </c>
      <c r="E214" s="187" t="s">
        <v>341</v>
      </c>
      <c r="F214" s="188" t="s">
        <v>342</v>
      </c>
      <c r="G214" s="189" t="s">
        <v>234</v>
      </c>
      <c r="H214" s="190">
        <v>18</v>
      </c>
      <c r="I214" s="191"/>
      <c r="J214" s="192">
        <f>ROUND(I214*H214,2)</f>
        <v>0</v>
      </c>
      <c r="K214" s="188" t="s">
        <v>162</v>
      </c>
      <c r="L214" s="39"/>
      <c r="M214" s="193" t="s">
        <v>19</v>
      </c>
      <c r="N214" s="194" t="s">
        <v>44</v>
      </c>
      <c r="O214" s="64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AR214" s="197" t="s">
        <v>163</v>
      </c>
      <c r="AT214" s="197" t="s">
        <v>158</v>
      </c>
      <c r="AU214" s="197" t="s">
        <v>81</v>
      </c>
      <c r="AY214" s="18" t="s">
        <v>155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8" t="s">
        <v>77</v>
      </c>
      <c r="BK214" s="198">
        <f>ROUND(I214*H214,2)</f>
        <v>0</v>
      </c>
      <c r="BL214" s="18" t="s">
        <v>163</v>
      </c>
      <c r="BM214" s="197" t="s">
        <v>343</v>
      </c>
    </row>
    <row r="215" spans="2:51" s="12" customFormat="1" ht="12">
      <c r="B215" s="199"/>
      <c r="C215" s="200"/>
      <c r="D215" s="201" t="s">
        <v>165</v>
      </c>
      <c r="E215" s="202" t="s">
        <v>19</v>
      </c>
      <c r="F215" s="203" t="s">
        <v>344</v>
      </c>
      <c r="G215" s="200"/>
      <c r="H215" s="204">
        <v>18</v>
      </c>
      <c r="I215" s="205"/>
      <c r="J215" s="200"/>
      <c r="K215" s="200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165</v>
      </c>
      <c r="AU215" s="210" t="s">
        <v>81</v>
      </c>
      <c r="AV215" s="12" t="s">
        <v>81</v>
      </c>
      <c r="AW215" s="12" t="s">
        <v>34</v>
      </c>
      <c r="AX215" s="12" t="s">
        <v>77</v>
      </c>
      <c r="AY215" s="210" t="s">
        <v>155</v>
      </c>
    </row>
    <row r="216" spans="2:65" s="1" customFormat="1" ht="24" customHeight="1">
      <c r="B216" s="35"/>
      <c r="C216" s="186" t="s">
        <v>345</v>
      </c>
      <c r="D216" s="186" t="s">
        <v>158</v>
      </c>
      <c r="E216" s="187" t="s">
        <v>346</v>
      </c>
      <c r="F216" s="188" t="s">
        <v>347</v>
      </c>
      <c r="G216" s="189" t="s">
        <v>197</v>
      </c>
      <c r="H216" s="190">
        <v>0.181</v>
      </c>
      <c r="I216" s="191"/>
      <c r="J216" s="192">
        <f>ROUND(I216*H216,2)</f>
        <v>0</v>
      </c>
      <c r="K216" s="188" t="s">
        <v>162</v>
      </c>
      <c r="L216" s="39"/>
      <c r="M216" s="193" t="s">
        <v>19</v>
      </c>
      <c r="N216" s="194" t="s">
        <v>44</v>
      </c>
      <c r="O216" s="64"/>
      <c r="P216" s="195">
        <f>O216*H216</f>
        <v>0</v>
      </c>
      <c r="Q216" s="195">
        <v>2.25634</v>
      </c>
      <c r="R216" s="195">
        <f>Q216*H216</f>
        <v>0.40839753999999995</v>
      </c>
      <c r="S216" s="195">
        <v>0</v>
      </c>
      <c r="T216" s="196">
        <f>S216*H216</f>
        <v>0</v>
      </c>
      <c r="AR216" s="197" t="s">
        <v>163</v>
      </c>
      <c r="AT216" s="197" t="s">
        <v>158</v>
      </c>
      <c r="AU216" s="197" t="s">
        <v>81</v>
      </c>
      <c r="AY216" s="18" t="s">
        <v>155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8" t="s">
        <v>77</v>
      </c>
      <c r="BK216" s="198">
        <f>ROUND(I216*H216,2)</f>
        <v>0</v>
      </c>
      <c r="BL216" s="18" t="s">
        <v>163</v>
      </c>
      <c r="BM216" s="197" t="s">
        <v>348</v>
      </c>
    </row>
    <row r="217" spans="2:51" s="13" customFormat="1" ht="12">
      <c r="B217" s="211"/>
      <c r="C217" s="212"/>
      <c r="D217" s="201" t="s">
        <v>165</v>
      </c>
      <c r="E217" s="213" t="s">
        <v>19</v>
      </c>
      <c r="F217" s="214" t="s">
        <v>349</v>
      </c>
      <c r="G217" s="212"/>
      <c r="H217" s="213" t="s">
        <v>19</v>
      </c>
      <c r="I217" s="215"/>
      <c r="J217" s="212"/>
      <c r="K217" s="212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165</v>
      </c>
      <c r="AU217" s="220" t="s">
        <v>81</v>
      </c>
      <c r="AV217" s="13" t="s">
        <v>77</v>
      </c>
      <c r="AW217" s="13" t="s">
        <v>34</v>
      </c>
      <c r="AX217" s="13" t="s">
        <v>73</v>
      </c>
      <c r="AY217" s="220" t="s">
        <v>155</v>
      </c>
    </row>
    <row r="218" spans="2:51" s="12" customFormat="1" ht="12">
      <c r="B218" s="199"/>
      <c r="C218" s="200"/>
      <c r="D218" s="201" t="s">
        <v>165</v>
      </c>
      <c r="E218" s="202" t="s">
        <v>19</v>
      </c>
      <c r="F218" s="203" t="s">
        <v>350</v>
      </c>
      <c r="G218" s="200"/>
      <c r="H218" s="204">
        <v>0.103</v>
      </c>
      <c r="I218" s="205"/>
      <c r="J218" s="200"/>
      <c r="K218" s="200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165</v>
      </c>
      <c r="AU218" s="210" t="s">
        <v>81</v>
      </c>
      <c r="AV218" s="12" t="s">
        <v>81</v>
      </c>
      <c r="AW218" s="12" t="s">
        <v>34</v>
      </c>
      <c r="AX218" s="12" t="s">
        <v>73</v>
      </c>
      <c r="AY218" s="210" t="s">
        <v>155</v>
      </c>
    </row>
    <row r="219" spans="2:51" s="12" customFormat="1" ht="12">
      <c r="B219" s="199"/>
      <c r="C219" s="200"/>
      <c r="D219" s="201" t="s">
        <v>165</v>
      </c>
      <c r="E219" s="202" t="s">
        <v>19</v>
      </c>
      <c r="F219" s="203" t="s">
        <v>351</v>
      </c>
      <c r="G219" s="200"/>
      <c r="H219" s="204">
        <v>0.016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165</v>
      </c>
      <c r="AU219" s="210" t="s">
        <v>81</v>
      </c>
      <c r="AV219" s="12" t="s">
        <v>81</v>
      </c>
      <c r="AW219" s="12" t="s">
        <v>34</v>
      </c>
      <c r="AX219" s="12" t="s">
        <v>73</v>
      </c>
      <c r="AY219" s="210" t="s">
        <v>155</v>
      </c>
    </row>
    <row r="220" spans="2:51" s="12" customFormat="1" ht="12">
      <c r="B220" s="199"/>
      <c r="C220" s="200"/>
      <c r="D220" s="201" t="s">
        <v>165</v>
      </c>
      <c r="E220" s="202" t="s">
        <v>19</v>
      </c>
      <c r="F220" s="203" t="s">
        <v>352</v>
      </c>
      <c r="G220" s="200"/>
      <c r="H220" s="204">
        <v>0.014</v>
      </c>
      <c r="I220" s="205"/>
      <c r="J220" s="200"/>
      <c r="K220" s="200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165</v>
      </c>
      <c r="AU220" s="210" t="s">
        <v>81</v>
      </c>
      <c r="AV220" s="12" t="s">
        <v>81</v>
      </c>
      <c r="AW220" s="12" t="s">
        <v>34</v>
      </c>
      <c r="AX220" s="12" t="s">
        <v>73</v>
      </c>
      <c r="AY220" s="210" t="s">
        <v>155</v>
      </c>
    </row>
    <row r="221" spans="2:51" s="12" customFormat="1" ht="12">
      <c r="B221" s="199"/>
      <c r="C221" s="200"/>
      <c r="D221" s="201" t="s">
        <v>165</v>
      </c>
      <c r="E221" s="202" t="s">
        <v>19</v>
      </c>
      <c r="F221" s="203" t="s">
        <v>353</v>
      </c>
      <c r="G221" s="200"/>
      <c r="H221" s="204">
        <v>0.028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165</v>
      </c>
      <c r="AU221" s="210" t="s">
        <v>81</v>
      </c>
      <c r="AV221" s="12" t="s">
        <v>81</v>
      </c>
      <c r="AW221" s="12" t="s">
        <v>34</v>
      </c>
      <c r="AX221" s="12" t="s">
        <v>73</v>
      </c>
      <c r="AY221" s="210" t="s">
        <v>155</v>
      </c>
    </row>
    <row r="222" spans="2:51" s="12" customFormat="1" ht="12">
      <c r="B222" s="199"/>
      <c r="C222" s="200"/>
      <c r="D222" s="201" t="s">
        <v>165</v>
      </c>
      <c r="E222" s="202" t="s">
        <v>19</v>
      </c>
      <c r="F222" s="203" t="s">
        <v>354</v>
      </c>
      <c r="G222" s="200"/>
      <c r="H222" s="204">
        <v>0.02</v>
      </c>
      <c r="I222" s="205"/>
      <c r="J222" s="200"/>
      <c r="K222" s="200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165</v>
      </c>
      <c r="AU222" s="210" t="s">
        <v>81</v>
      </c>
      <c r="AV222" s="12" t="s">
        <v>81</v>
      </c>
      <c r="AW222" s="12" t="s">
        <v>34</v>
      </c>
      <c r="AX222" s="12" t="s">
        <v>73</v>
      </c>
      <c r="AY222" s="210" t="s">
        <v>155</v>
      </c>
    </row>
    <row r="223" spans="2:51" s="14" customFormat="1" ht="12">
      <c r="B223" s="221"/>
      <c r="C223" s="222"/>
      <c r="D223" s="201" t="s">
        <v>165</v>
      </c>
      <c r="E223" s="223" t="s">
        <v>19</v>
      </c>
      <c r="F223" s="224" t="s">
        <v>204</v>
      </c>
      <c r="G223" s="222"/>
      <c r="H223" s="225">
        <v>0.181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165</v>
      </c>
      <c r="AU223" s="231" t="s">
        <v>81</v>
      </c>
      <c r="AV223" s="14" t="s">
        <v>163</v>
      </c>
      <c r="AW223" s="14" t="s">
        <v>34</v>
      </c>
      <c r="AX223" s="14" t="s">
        <v>77</v>
      </c>
      <c r="AY223" s="231" t="s">
        <v>155</v>
      </c>
    </row>
    <row r="224" spans="2:65" s="1" customFormat="1" ht="16.5" customHeight="1">
      <c r="B224" s="35"/>
      <c r="C224" s="186" t="s">
        <v>355</v>
      </c>
      <c r="D224" s="186" t="s">
        <v>158</v>
      </c>
      <c r="E224" s="187" t="s">
        <v>356</v>
      </c>
      <c r="F224" s="188" t="s">
        <v>357</v>
      </c>
      <c r="G224" s="189" t="s">
        <v>234</v>
      </c>
      <c r="H224" s="190">
        <v>0.843</v>
      </c>
      <c r="I224" s="191"/>
      <c r="J224" s="192">
        <f>ROUND(I224*H224,2)</f>
        <v>0</v>
      </c>
      <c r="K224" s="188" t="s">
        <v>162</v>
      </c>
      <c r="L224" s="39"/>
      <c r="M224" s="193" t="s">
        <v>19</v>
      </c>
      <c r="N224" s="194" t="s">
        <v>44</v>
      </c>
      <c r="O224" s="64"/>
      <c r="P224" s="195">
        <f>O224*H224</f>
        <v>0</v>
      </c>
      <c r="Q224" s="195">
        <v>0.084</v>
      </c>
      <c r="R224" s="195">
        <f>Q224*H224</f>
        <v>0.070812</v>
      </c>
      <c r="S224" s="195">
        <v>0</v>
      </c>
      <c r="T224" s="196">
        <f>S224*H224</f>
        <v>0</v>
      </c>
      <c r="AR224" s="197" t="s">
        <v>163</v>
      </c>
      <c r="AT224" s="197" t="s">
        <v>158</v>
      </c>
      <c r="AU224" s="197" t="s">
        <v>81</v>
      </c>
      <c r="AY224" s="18" t="s">
        <v>155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8" t="s">
        <v>77</v>
      </c>
      <c r="BK224" s="198">
        <f>ROUND(I224*H224,2)</f>
        <v>0</v>
      </c>
      <c r="BL224" s="18" t="s">
        <v>163</v>
      </c>
      <c r="BM224" s="197" t="s">
        <v>358</v>
      </c>
    </row>
    <row r="225" spans="2:51" s="12" customFormat="1" ht="12">
      <c r="B225" s="199"/>
      <c r="C225" s="200"/>
      <c r="D225" s="201" t="s">
        <v>165</v>
      </c>
      <c r="E225" s="202" t="s">
        <v>19</v>
      </c>
      <c r="F225" s="203" t="s">
        <v>359</v>
      </c>
      <c r="G225" s="200"/>
      <c r="H225" s="204">
        <v>0.843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165</v>
      </c>
      <c r="AU225" s="210" t="s">
        <v>81</v>
      </c>
      <c r="AV225" s="12" t="s">
        <v>81</v>
      </c>
      <c r="AW225" s="12" t="s">
        <v>34</v>
      </c>
      <c r="AX225" s="12" t="s">
        <v>77</v>
      </c>
      <c r="AY225" s="210" t="s">
        <v>155</v>
      </c>
    </row>
    <row r="226" spans="2:63" s="11" customFormat="1" ht="22.9" customHeight="1">
      <c r="B226" s="170"/>
      <c r="C226" s="171"/>
      <c r="D226" s="172" t="s">
        <v>72</v>
      </c>
      <c r="E226" s="184" t="s">
        <v>205</v>
      </c>
      <c r="F226" s="184" t="s">
        <v>360</v>
      </c>
      <c r="G226" s="171"/>
      <c r="H226" s="171"/>
      <c r="I226" s="174"/>
      <c r="J226" s="185">
        <f>BK226</f>
        <v>0</v>
      </c>
      <c r="K226" s="171"/>
      <c r="L226" s="176"/>
      <c r="M226" s="177"/>
      <c r="N226" s="178"/>
      <c r="O226" s="178"/>
      <c r="P226" s="179">
        <f>SUM(P227:P234)</f>
        <v>0</v>
      </c>
      <c r="Q226" s="178"/>
      <c r="R226" s="179">
        <f>SUM(R227:R234)</f>
        <v>0.2471788</v>
      </c>
      <c r="S226" s="178"/>
      <c r="T226" s="180">
        <f>SUM(T227:T234)</f>
        <v>0</v>
      </c>
      <c r="AR226" s="181" t="s">
        <v>77</v>
      </c>
      <c r="AT226" s="182" t="s">
        <v>72</v>
      </c>
      <c r="AU226" s="182" t="s">
        <v>77</v>
      </c>
      <c r="AY226" s="181" t="s">
        <v>155</v>
      </c>
      <c r="BK226" s="183">
        <f>SUM(BK227:BK234)</f>
        <v>0</v>
      </c>
    </row>
    <row r="227" spans="2:65" s="1" customFormat="1" ht="24" customHeight="1">
      <c r="B227" s="35"/>
      <c r="C227" s="186" t="s">
        <v>361</v>
      </c>
      <c r="D227" s="186" t="s">
        <v>158</v>
      </c>
      <c r="E227" s="187" t="s">
        <v>362</v>
      </c>
      <c r="F227" s="188" t="s">
        <v>363</v>
      </c>
      <c r="G227" s="189" t="s">
        <v>234</v>
      </c>
      <c r="H227" s="190">
        <v>47.47</v>
      </c>
      <c r="I227" s="191"/>
      <c r="J227" s="192">
        <f>ROUND(I227*H227,2)</f>
        <v>0</v>
      </c>
      <c r="K227" s="188" t="s">
        <v>162</v>
      </c>
      <c r="L227" s="39"/>
      <c r="M227" s="193" t="s">
        <v>19</v>
      </c>
      <c r="N227" s="194" t="s">
        <v>44</v>
      </c>
      <c r="O227" s="64"/>
      <c r="P227" s="195">
        <f>O227*H227</f>
        <v>0</v>
      </c>
      <c r="Q227" s="195">
        <v>4E-05</v>
      </c>
      <c r="R227" s="195">
        <f>Q227*H227</f>
        <v>0.0018988000000000002</v>
      </c>
      <c r="S227" s="195">
        <v>0</v>
      </c>
      <c r="T227" s="196">
        <f>S227*H227</f>
        <v>0</v>
      </c>
      <c r="AR227" s="197" t="s">
        <v>163</v>
      </c>
      <c r="AT227" s="197" t="s">
        <v>158</v>
      </c>
      <c r="AU227" s="197" t="s">
        <v>81</v>
      </c>
      <c r="AY227" s="18" t="s">
        <v>155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77</v>
      </c>
      <c r="BK227" s="198">
        <f>ROUND(I227*H227,2)</f>
        <v>0</v>
      </c>
      <c r="BL227" s="18" t="s">
        <v>163</v>
      </c>
      <c r="BM227" s="197" t="s">
        <v>364</v>
      </c>
    </row>
    <row r="228" spans="2:51" s="12" customFormat="1" ht="12">
      <c r="B228" s="199"/>
      <c r="C228" s="200"/>
      <c r="D228" s="201" t="s">
        <v>165</v>
      </c>
      <c r="E228" s="202" t="s">
        <v>19</v>
      </c>
      <c r="F228" s="203" t="s">
        <v>365</v>
      </c>
      <c r="G228" s="200"/>
      <c r="H228" s="204">
        <v>47.47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165</v>
      </c>
      <c r="AU228" s="210" t="s">
        <v>81</v>
      </c>
      <c r="AV228" s="12" t="s">
        <v>81</v>
      </c>
      <c r="AW228" s="12" t="s">
        <v>34</v>
      </c>
      <c r="AX228" s="12" t="s">
        <v>77</v>
      </c>
      <c r="AY228" s="210" t="s">
        <v>155</v>
      </c>
    </row>
    <row r="229" spans="2:65" s="1" customFormat="1" ht="16.5" customHeight="1">
      <c r="B229" s="35"/>
      <c r="C229" s="186" t="s">
        <v>366</v>
      </c>
      <c r="D229" s="186" t="s">
        <v>158</v>
      </c>
      <c r="E229" s="187" t="s">
        <v>367</v>
      </c>
      <c r="F229" s="188" t="s">
        <v>368</v>
      </c>
      <c r="G229" s="189" t="s">
        <v>234</v>
      </c>
      <c r="H229" s="190">
        <v>320</v>
      </c>
      <c r="I229" s="191"/>
      <c r="J229" s="192">
        <f>ROUND(I229*H229,2)</f>
        <v>0</v>
      </c>
      <c r="K229" s="188" t="s">
        <v>162</v>
      </c>
      <c r="L229" s="39"/>
      <c r="M229" s="193" t="s">
        <v>19</v>
      </c>
      <c r="N229" s="194" t="s">
        <v>44</v>
      </c>
      <c r="O229" s="64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AR229" s="197" t="s">
        <v>163</v>
      </c>
      <c r="AT229" s="197" t="s">
        <v>158</v>
      </c>
      <c r="AU229" s="197" t="s">
        <v>81</v>
      </c>
      <c r="AY229" s="18" t="s">
        <v>155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8" t="s">
        <v>77</v>
      </c>
      <c r="BK229" s="198">
        <f>ROUND(I229*H229,2)</f>
        <v>0</v>
      </c>
      <c r="BL229" s="18" t="s">
        <v>163</v>
      </c>
      <c r="BM229" s="197" t="s">
        <v>369</v>
      </c>
    </row>
    <row r="230" spans="2:51" s="12" customFormat="1" ht="12">
      <c r="B230" s="199"/>
      <c r="C230" s="200"/>
      <c r="D230" s="201" t="s">
        <v>165</v>
      </c>
      <c r="E230" s="202" t="s">
        <v>19</v>
      </c>
      <c r="F230" s="203" t="s">
        <v>370</v>
      </c>
      <c r="G230" s="200"/>
      <c r="H230" s="204">
        <v>320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165</v>
      </c>
      <c r="AU230" s="210" t="s">
        <v>81</v>
      </c>
      <c r="AV230" s="12" t="s">
        <v>81</v>
      </c>
      <c r="AW230" s="12" t="s">
        <v>34</v>
      </c>
      <c r="AX230" s="12" t="s">
        <v>77</v>
      </c>
      <c r="AY230" s="210" t="s">
        <v>155</v>
      </c>
    </row>
    <row r="231" spans="2:65" s="1" customFormat="1" ht="36" customHeight="1">
      <c r="B231" s="35"/>
      <c r="C231" s="186" t="s">
        <v>371</v>
      </c>
      <c r="D231" s="186" t="s">
        <v>158</v>
      </c>
      <c r="E231" s="187" t="s">
        <v>372</v>
      </c>
      <c r="F231" s="188" t="s">
        <v>373</v>
      </c>
      <c r="G231" s="189" t="s">
        <v>234</v>
      </c>
      <c r="H231" s="190">
        <v>61.32</v>
      </c>
      <c r="I231" s="191"/>
      <c r="J231" s="192">
        <f>ROUND(I231*H231,2)</f>
        <v>0</v>
      </c>
      <c r="K231" s="188" t="s">
        <v>19</v>
      </c>
      <c r="L231" s="39"/>
      <c r="M231" s="193" t="s">
        <v>19</v>
      </c>
      <c r="N231" s="194" t="s">
        <v>44</v>
      </c>
      <c r="O231" s="64"/>
      <c r="P231" s="195">
        <f>O231*H231</f>
        <v>0</v>
      </c>
      <c r="Q231" s="195">
        <v>0.004</v>
      </c>
      <c r="R231" s="195">
        <f>Q231*H231</f>
        <v>0.24528</v>
      </c>
      <c r="S231" s="195">
        <v>0</v>
      </c>
      <c r="T231" s="196">
        <f>S231*H231</f>
        <v>0</v>
      </c>
      <c r="AR231" s="197" t="s">
        <v>163</v>
      </c>
      <c r="AT231" s="197" t="s">
        <v>158</v>
      </c>
      <c r="AU231" s="197" t="s">
        <v>81</v>
      </c>
      <c r="AY231" s="18" t="s">
        <v>155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8" t="s">
        <v>77</v>
      </c>
      <c r="BK231" s="198">
        <f>ROUND(I231*H231,2)</f>
        <v>0</v>
      </c>
      <c r="BL231" s="18" t="s">
        <v>163</v>
      </c>
      <c r="BM231" s="197" t="s">
        <v>374</v>
      </c>
    </row>
    <row r="232" spans="2:51" s="12" customFormat="1" ht="12">
      <c r="B232" s="199"/>
      <c r="C232" s="200"/>
      <c r="D232" s="201" t="s">
        <v>165</v>
      </c>
      <c r="E232" s="202" t="s">
        <v>19</v>
      </c>
      <c r="F232" s="203" t="s">
        <v>375</v>
      </c>
      <c r="G232" s="200"/>
      <c r="H232" s="204">
        <v>40.8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165</v>
      </c>
      <c r="AU232" s="210" t="s">
        <v>81</v>
      </c>
      <c r="AV232" s="12" t="s">
        <v>81</v>
      </c>
      <c r="AW232" s="12" t="s">
        <v>34</v>
      </c>
      <c r="AX232" s="12" t="s">
        <v>73</v>
      </c>
      <c r="AY232" s="210" t="s">
        <v>155</v>
      </c>
    </row>
    <row r="233" spans="2:51" s="12" customFormat="1" ht="12">
      <c r="B233" s="199"/>
      <c r="C233" s="200"/>
      <c r="D233" s="201" t="s">
        <v>165</v>
      </c>
      <c r="E233" s="202" t="s">
        <v>19</v>
      </c>
      <c r="F233" s="203" t="s">
        <v>376</v>
      </c>
      <c r="G233" s="200"/>
      <c r="H233" s="204">
        <v>20.52</v>
      </c>
      <c r="I233" s="205"/>
      <c r="J233" s="200"/>
      <c r="K233" s="200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165</v>
      </c>
      <c r="AU233" s="210" t="s">
        <v>81</v>
      </c>
      <c r="AV233" s="12" t="s">
        <v>81</v>
      </c>
      <c r="AW233" s="12" t="s">
        <v>34</v>
      </c>
      <c r="AX233" s="12" t="s">
        <v>73</v>
      </c>
      <c r="AY233" s="210" t="s">
        <v>155</v>
      </c>
    </row>
    <row r="234" spans="2:51" s="14" customFormat="1" ht="12">
      <c r="B234" s="221"/>
      <c r="C234" s="222"/>
      <c r="D234" s="201" t="s">
        <v>165</v>
      </c>
      <c r="E234" s="223" t="s">
        <v>19</v>
      </c>
      <c r="F234" s="224" t="s">
        <v>204</v>
      </c>
      <c r="G234" s="222"/>
      <c r="H234" s="225">
        <v>61.32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165</v>
      </c>
      <c r="AU234" s="231" t="s">
        <v>81</v>
      </c>
      <c r="AV234" s="14" t="s">
        <v>163</v>
      </c>
      <c r="AW234" s="14" t="s">
        <v>34</v>
      </c>
      <c r="AX234" s="14" t="s">
        <v>77</v>
      </c>
      <c r="AY234" s="231" t="s">
        <v>155</v>
      </c>
    </row>
    <row r="235" spans="2:63" s="11" customFormat="1" ht="22.9" customHeight="1">
      <c r="B235" s="170"/>
      <c r="C235" s="171"/>
      <c r="D235" s="172" t="s">
        <v>72</v>
      </c>
      <c r="E235" s="184" t="s">
        <v>377</v>
      </c>
      <c r="F235" s="184" t="s">
        <v>378</v>
      </c>
      <c r="G235" s="171"/>
      <c r="H235" s="171"/>
      <c r="I235" s="174"/>
      <c r="J235" s="185">
        <f>BK235</f>
        <v>0</v>
      </c>
      <c r="K235" s="171"/>
      <c r="L235" s="176"/>
      <c r="M235" s="177"/>
      <c r="N235" s="178"/>
      <c r="O235" s="178"/>
      <c r="P235" s="179">
        <f>SUM(P236:P242)</f>
        <v>0</v>
      </c>
      <c r="Q235" s="178"/>
      <c r="R235" s="179">
        <f>SUM(R236:R242)</f>
        <v>0.015641989999999998</v>
      </c>
      <c r="S235" s="178"/>
      <c r="T235" s="180">
        <f>SUM(T236:T242)</f>
        <v>0</v>
      </c>
      <c r="AR235" s="181" t="s">
        <v>77</v>
      </c>
      <c r="AT235" s="182" t="s">
        <v>72</v>
      </c>
      <c r="AU235" s="182" t="s">
        <v>77</v>
      </c>
      <c r="AY235" s="181" t="s">
        <v>155</v>
      </c>
      <c r="BK235" s="183">
        <f>SUM(BK236:BK242)</f>
        <v>0</v>
      </c>
    </row>
    <row r="236" spans="2:65" s="1" customFormat="1" ht="24" customHeight="1">
      <c r="B236" s="35"/>
      <c r="C236" s="186" t="s">
        <v>379</v>
      </c>
      <c r="D236" s="186" t="s">
        <v>158</v>
      </c>
      <c r="E236" s="187" t="s">
        <v>380</v>
      </c>
      <c r="F236" s="188" t="s">
        <v>381</v>
      </c>
      <c r="G236" s="189" t="s">
        <v>234</v>
      </c>
      <c r="H236" s="190">
        <v>120.323</v>
      </c>
      <c r="I236" s="191"/>
      <c r="J236" s="192">
        <f>ROUND(I236*H236,2)</f>
        <v>0</v>
      </c>
      <c r="K236" s="188" t="s">
        <v>162</v>
      </c>
      <c r="L236" s="39"/>
      <c r="M236" s="193" t="s">
        <v>19</v>
      </c>
      <c r="N236" s="194" t="s">
        <v>44</v>
      </c>
      <c r="O236" s="64"/>
      <c r="P236" s="195">
        <f>O236*H236</f>
        <v>0</v>
      </c>
      <c r="Q236" s="195">
        <v>0.00013</v>
      </c>
      <c r="R236" s="195">
        <f>Q236*H236</f>
        <v>0.015641989999999998</v>
      </c>
      <c r="S236" s="195">
        <v>0</v>
      </c>
      <c r="T236" s="196">
        <f>S236*H236</f>
        <v>0</v>
      </c>
      <c r="AR236" s="197" t="s">
        <v>163</v>
      </c>
      <c r="AT236" s="197" t="s">
        <v>158</v>
      </c>
      <c r="AU236" s="197" t="s">
        <v>81</v>
      </c>
      <c r="AY236" s="18" t="s">
        <v>155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8" t="s">
        <v>77</v>
      </c>
      <c r="BK236" s="198">
        <f>ROUND(I236*H236,2)</f>
        <v>0</v>
      </c>
      <c r="BL236" s="18" t="s">
        <v>163</v>
      </c>
      <c r="BM236" s="197" t="s">
        <v>382</v>
      </c>
    </row>
    <row r="237" spans="2:51" s="12" customFormat="1" ht="12">
      <c r="B237" s="199"/>
      <c r="C237" s="200"/>
      <c r="D237" s="201" t="s">
        <v>165</v>
      </c>
      <c r="E237" s="202" t="s">
        <v>19</v>
      </c>
      <c r="F237" s="203" t="s">
        <v>383</v>
      </c>
      <c r="G237" s="200"/>
      <c r="H237" s="204">
        <v>15.147</v>
      </c>
      <c r="I237" s="205"/>
      <c r="J237" s="200"/>
      <c r="K237" s="200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165</v>
      </c>
      <c r="AU237" s="210" t="s">
        <v>81</v>
      </c>
      <c r="AV237" s="12" t="s">
        <v>81</v>
      </c>
      <c r="AW237" s="12" t="s">
        <v>34</v>
      </c>
      <c r="AX237" s="12" t="s">
        <v>73</v>
      </c>
      <c r="AY237" s="210" t="s">
        <v>155</v>
      </c>
    </row>
    <row r="238" spans="2:51" s="12" customFormat="1" ht="12">
      <c r="B238" s="199"/>
      <c r="C238" s="200"/>
      <c r="D238" s="201" t="s">
        <v>165</v>
      </c>
      <c r="E238" s="202" t="s">
        <v>19</v>
      </c>
      <c r="F238" s="203" t="s">
        <v>384</v>
      </c>
      <c r="G238" s="200"/>
      <c r="H238" s="204">
        <v>28.176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165</v>
      </c>
      <c r="AU238" s="210" t="s">
        <v>81</v>
      </c>
      <c r="AV238" s="12" t="s">
        <v>81</v>
      </c>
      <c r="AW238" s="12" t="s">
        <v>34</v>
      </c>
      <c r="AX238" s="12" t="s">
        <v>73</v>
      </c>
      <c r="AY238" s="210" t="s">
        <v>155</v>
      </c>
    </row>
    <row r="239" spans="2:51" s="12" customFormat="1" ht="12">
      <c r="B239" s="199"/>
      <c r="C239" s="200"/>
      <c r="D239" s="201" t="s">
        <v>165</v>
      </c>
      <c r="E239" s="202" t="s">
        <v>19</v>
      </c>
      <c r="F239" s="203" t="s">
        <v>385</v>
      </c>
      <c r="G239" s="200"/>
      <c r="H239" s="204">
        <v>26</v>
      </c>
      <c r="I239" s="205"/>
      <c r="J239" s="200"/>
      <c r="K239" s="200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165</v>
      </c>
      <c r="AU239" s="210" t="s">
        <v>81</v>
      </c>
      <c r="AV239" s="12" t="s">
        <v>81</v>
      </c>
      <c r="AW239" s="12" t="s">
        <v>34</v>
      </c>
      <c r="AX239" s="12" t="s">
        <v>73</v>
      </c>
      <c r="AY239" s="210" t="s">
        <v>155</v>
      </c>
    </row>
    <row r="240" spans="2:51" s="13" customFormat="1" ht="22.5">
      <c r="B240" s="211"/>
      <c r="C240" s="212"/>
      <c r="D240" s="201" t="s">
        <v>165</v>
      </c>
      <c r="E240" s="213" t="s">
        <v>19</v>
      </c>
      <c r="F240" s="214" t="s">
        <v>326</v>
      </c>
      <c r="G240" s="212"/>
      <c r="H240" s="213" t="s">
        <v>19</v>
      </c>
      <c r="I240" s="215"/>
      <c r="J240" s="212"/>
      <c r="K240" s="212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165</v>
      </c>
      <c r="AU240" s="220" t="s">
        <v>81</v>
      </c>
      <c r="AV240" s="13" t="s">
        <v>77</v>
      </c>
      <c r="AW240" s="13" t="s">
        <v>34</v>
      </c>
      <c r="AX240" s="13" t="s">
        <v>73</v>
      </c>
      <c r="AY240" s="220" t="s">
        <v>155</v>
      </c>
    </row>
    <row r="241" spans="2:51" s="12" customFormat="1" ht="22.5">
      <c r="B241" s="199"/>
      <c r="C241" s="200"/>
      <c r="D241" s="201" t="s">
        <v>165</v>
      </c>
      <c r="E241" s="202" t="s">
        <v>19</v>
      </c>
      <c r="F241" s="203" t="s">
        <v>386</v>
      </c>
      <c r="G241" s="200"/>
      <c r="H241" s="204">
        <v>51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165</v>
      </c>
      <c r="AU241" s="210" t="s">
        <v>81</v>
      </c>
      <c r="AV241" s="12" t="s">
        <v>81</v>
      </c>
      <c r="AW241" s="12" t="s">
        <v>34</v>
      </c>
      <c r="AX241" s="12" t="s">
        <v>73</v>
      </c>
      <c r="AY241" s="210" t="s">
        <v>155</v>
      </c>
    </row>
    <row r="242" spans="2:51" s="14" customFormat="1" ht="12">
      <c r="B242" s="221"/>
      <c r="C242" s="222"/>
      <c r="D242" s="201" t="s">
        <v>165</v>
      </c>
      <c r="E242" s="223" t="s">
        <v>19</v>
      </c>
      <c r="F242" s="224" t="s">
        <v>204</v>
      </c>
      <c r="G242" s="222"/>
      <c r="H242" s="225">
        <v>120.323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165</v>
      </c>
      <c r="AU242" s="231" t="s">
        <v>81</v>
      </c>
      <c r="AV242" s="14" t="s">
        <v>163</v>
      </c>
      <c r="AW242" s="14" t="s">
        <v>34</v>
      </c>
      <c r="AX242" s="14" t="s">
        <v>77</v>
      </c>
      <c r="AY242" s="231" t="s">
        <v>155</v>
      </c>
    </row>
    <row r="243" spans="2:63" s="11" customFormat="1" ht="22.9" customHeight="1">
      <c r="B243" s="170"/>
      <c r="C243" s="171"/>
      <c r="D243" s="172" t="s">
        <v>72</v>
      </c>
      <c r="E243" s="184" t="s">
        <v>387</v>
      </c>
      <c r="F243" s="184" t="s">
        <v>388</v>
      </c>
      <c r="G243" s="171"/>
      <c r="H243" s="171"/>
      <c r="I243" s="174"/>
      <c r="J243" s="185">
        <f>BK243</f>
        <v>0</v>
      </c>
      <c r="K243" s="171"/>
      <c r="L243" s="176"/>
      <c r="M243" s="177"/>
      <c r="N243" s="178"/>
      <c r="O243" s="178"/>
      <c r="P243" s="179">
        <f>SUM(P244:P309)</f>
        <v>0</v>
      </c>
      <c r="Q243" s="178"/>
      <c r="R243" s="179">
        <f>SUM(R244:R309)</f>
        <v>0</v>
      </c>
      <c r="S243" s="178"/>
      <c r="T243" s="180">
        <f>SUM(T244:T309)</f>
        <v>8.095846000000002</v>
      </c>
      <c r="AR243" s="181" t="s">
        <v>77</v>
      </c>
      <c r="AT243" s="182" t="s">
        <v>72</v>
      </c>
      <c r="AU243" s="182" t="s">
        <v>77</v>
      </c>
      <c r="AY243" s="181" t="s">
        <v>155</v>
      </c>
      <c r="BK243" s="183">
        <f>SUM(BK244:BK309)</f>
        <v>0</v>
      </c>
    </row>
    <row r="244" spans="2:65" s="1" customFormat="1" ht="24" customHeight="1">
      <c r="B244" s="35"/>
      <c r="C244" s="186" t="s">
        <v>389</v>
      </c>
      <c r="D244" s="186" t="s">
        <v>158</v>
      </c>
      <c r="E244" s="187" t="s">
        <v>390</v>
      </c>
      <c r="F244" s="188" t="s">
        <v>391</v>
      </c>
      <c r="G244" s="189" t="s">
        <v>234</v>
      </c>
      <c r="H244" s="190">
        <v>16.609</v>
      </c>
      <c r="I244" s="191"/>
      <c r="J244" s="192">
        <f>ROUND(I244*H244,2)</f>
        <v>0</v>
      </c>
      <c r="K244" s="188" t="s">
        <v>162</v>
      </c>
      <c r="L244" s="39"/>
      <c r="M244" s="193" t="s">
        <v>19</v>
      </c>
      <c r="N244" s="194" t="s">
        <v>44</v>
      </c>
      <c r="O244" s="64"/>
      <c r="P244" s="195">
        <f>O244*H244</f>
        <v>0</v>
      </c>
      <c r="Q244" s="195">
        <v>0</v>
      </c>
      <c r="R244" s="195">
        <f>Q244*H244</f>
        <v>0</v>
      </c>
      <c r="S244" s="195">
        <v>0.261</v>
      </c>
      <c r="T244" s="196">
        <f>S244*H244</f>
        <v>4.334949000000001</v>
      </c>
      <c r="AR244" s="197" t="s">
        <v>163</v>
      </c>
      <c r="AT244" s="197" t="s">
        <v>158</v>
      </c>
      <c r="AU244" s="197" t="s">
        <v>81</v>
      </c>
      <c r="AY244" s="18" t="s">
        <v>155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8" t="s">
        <v>77</v>
      </c>
      <c r="BK244" s="198">
        <f>ROUND(I244*H244,2)</f>
        <v>0</v>
      </c>
      <c r="BL244" s="18" t="s">
        <v>163</v>
      </c>
      <c r="BM244" s="197" t="s">
        <v>392</v>
      </c>
    </row>
    <row r="245" spans="2:51" s="12" customFormat="1" ht="12">
      <c r="B245" s="199"/>
      <c r="C245" s="200"/>
      <c r="D245" s="201" t="s">
        <v>165</v>
      </c>
      <c r="E245" s="202" t="s">
        <v>19</v>
      </c>
      <c r="F245" s="203" t="s">
        <v>393</v>
      </c>
      <c r="G245" s="200"/>
      <c r="H245" s="204">
        <v>16.609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165</v>
      </c>
      <c r="AU245" s="210" t="s">
        <v>81</v>
      </c>
      <c r="AV245" s="12" t="s">
        <v>81</v>
      </c>
      <c r="AW245" s="12" t="s">
        <v>34</v>
      </c>
      <c r="AX245" s="12" t="s">
        <v>77</v>
      </c>
      <c r="AY245" s="210" t="s">
        <v>155</v>
      </c>
    </row>
    <row r="246" spans="2:65" s="1" customFormat="1" ht="16.5" customHeight="1">
      <c r="B246" s="35"/>
      <c r="C246" s="186" t="s">
        <v>394</v>
      </c>
      <c r="D246" s="186" t="s">
        <v>158</v>
      </c>
      <c r="E246" s="187" t="s">
        <v>395</v>
      </c>
      <c r="F246" s="188" t="s">
        <v>396</v>
      </c>
      <c r="G246" s="189" t="s">
        <v>197</v>
      </c>
      <c r="H246" s="190">
        <v>0.057</v>
      </c>
      <c r="I246" s="191"/>
      <c r="J246" s="192">
        <f>ROUND(I246*H246,2)</f>
        <v>0</v>
      </c>
      <c r="K246" s="188" t="s">
        <v>162</v>
      </c>
      <c r="L246" s="39"/>
      <c r="M246" s="193" t="s">
        <v>19</v>
      </c>
      <c r="N246" s="194" t="s">
        <v>44</v>
      </c>
      <c r="O246" s="64"/>
      <c r="P246" s="195">
        <f>O246*H246</f>
        <v>0</v>
      </c>
      <c r="Q246" s="195">
        <v>0</v>
      </c>
      <c r="R246" s="195">
        <f>Q246*H246</f>
        <v>0</v>
      </c>
      <c r="S246" s="195">
        <v>2.2</v>
      </c>
      <c r="T246" s="196">
        <f>S246*H246</f>
        <v>0.1254</v>
      </c>
      <c r="AR246" s="197" t="s">
        <v>163</v>
      </c>
      <c r="AT246" s="197" t="s">
        <v>158</v>
      </c>
      <c r="AU246" s="197" t="s">
        <v>81</v>
      </c>
      <c r="AY246" s="18" t="s">
        <v>155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8" t="s">
        <v>77</v>
      </c>
      <c r="BK246" s="198">
        <f>ROUND(I246*H246,2)</f>
        <v>0</v>
      </c>
      <c r="BL246" s="18" t="s">
        <v>163</v>
      </c>
      <c r="BM246" s="197" t="s">
        <v>397</v>
      </c>
    </row>
    <row r="247" spans="2:51" s="13" customFormat="1" ht="12">
      <c r="B247" s="211"/>
      <c r="C247" s="212"/>
      <c r="D247" s="201" t="s">
        <v>165</v>
      </c>
      <c r="E247" s="213" t="s">
        <v>19</v>
      </c>
      <c r="F247" s="214" t="s">
        <v>398</v>
      </c>
      <c r="G247" s="212"/>
      <c r="H247" s="213" t="s">
        <v>19</v>
      </c>
      <c r="I247" s="215"/>
      <c r="J247" s="212"/>
      <c r="K247" s="212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165</v>
      </c>
      <c r="AU247" s="220" t="s">
        <v>81</v>
      </c>
      <c r="AV247" s="13" t="s">
        <v>77</v>
      </c>
      <c r="AW247" s="13" t="s">
        <v>34</v>
      </c>
      <c r="AX247" s="13" t="s">
        <v>73</v>
      </c>
      <c r="AY247" s="220" t="s">
        <v>155</v>
      </c>
    </row>
    <row r="248" spans="2:51" s="12" customFormat="1" ht="12">
      <c r="B248" s="199"/>
      <c r="C248" s="200"/>
      <c r="D248" s="201" t="s">
        <v>165</v>
      </c>
      <c r="E248" s="202" t="s">
        <v>19</v>
      </c>
      <c r="F248" s="203" t="s">
        <v>399</v>
      </c>
      <c r="G248" s="200"/>
      <c r="H248" s="204">
        <v>0.033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165</v>
      </c>
      <c r="AU248" s="210" t="s">
        <v>81</v>
      </c>
      <c r="AV248" s="12" t="s">
        <v>81</v>
      </c>
      <c r="AW248" s="12" t="s">
        <v>34</v>
      </c>
      <c r="AX248" s="12" t="s">
        <v>73</v>
      </c>
      <c r="AY248" s="210" t="s">
        <v>155</v>
      </c>
    </row>
    <row r="249" spans="2:51" s="12" customFormat="1" ht="12">
      <c r="B249" s="199"/>
      <c r="C249" s="200"/>
      <c r="D249" s="201" t="s">
        <v>165</v>
      </c>
      <c r="E249" s="202" t="s">
        <v>19</v>
      </c>
      <c r="F249" s="203" t="s">
        <v>400</v>
      </c>
      <c r="G249" s="200"/>
      <c r="H249" s="204">
        <v>0.024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165</v>
      </c>
      <c r="AU249" s="210" t="s">
        <v>81</v>
      </c>
      <c r="AV249" s="12" t="s">
        <v>81</v>
      </c>
      <c r="AW249" s="12" t="s">
        <v>34</v>
      </c>
      <c r="AX249" s="12" t="s">
        <v>73</v>
      </c>
      <c r="AY249" s="210" t="s">
        <v>155</v>
      </c>
    </row>
    <row r="250" spans="2:51" s="14" customFormat="1" ht="12">
      <c r="B250" s="221"/>
      <c r="C250" s="222"/>
      <c r="D250" s="201" t="s">
        <v>165</v>
      </c>
      <c r="E250" s="223" t="s">
        <v>19</v>
      </c>
      <c r="F250" s="224" t="s">
        <v>204</v>
      </c>
      <c r="G250" s="222"/>
      <c r="H250" s="225">
        <v>0.057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165</v>
      </c>
      <c r="AU250" s="231" t="s">
        <v>81</v>
      </c>
      <c r="AV250" s="14" t="s">
        <v>163</v>
      </c>
      <c r="AW250" s="14" t="s">
        <v>34</v>
      </c>
      <c r="AX250" s="14" t="s">
        <v>77</v>
      </c>
      <c r="AY250" s="231" t="s">
        <v>155</v>
      </c>
    </row>
    <row r="251" spans="2:65" s="1" customFormat="1" ht="16.5" customHeight="1">
      <c r="B251" s="35"/>
      <c r="C251" s="186" t="s">
        <v>401</v>
      </c>
      <c r="D251" s="186" t="s">
        <v>158</v>
      </c>
      <c r="E251" s="187" t="s">
        <v>402</v>
      </c>
      <c r="F251" s="188" t="s">
        <v>403</v>
      </c>
      <c r="G251" s="189" t="s">
        <v>197</v>
      </c>
      <c r="H251" s="190">
        <v>0.057</v>
      </c>
      <c r="I251" s="191"/>
      <c r="J251" s="192">
        <f>ROUND(I251*H251,2)</f>
        <v>0</v>
      </c>
      <c r="K251" s="188" t="s">
        <v>162</v>
      </c>
      <c r="L251" s="39"/>
      <c r="M251" s="193" t="s">
        <v>19</v>
      </c>
      <c r="N251" s="194" t="s">
        <v>44</v>
      </c>
      <c r="O251" s="64"/>
      <c r="P251" s="195">
        <f>O251*H251</f>
        <v>0</v>
      </c>
      <c r="Q251" s="195">
        <v>0</v>
      </c>
      <c r="R251" s="195">
        <f>Q251*H251</f>
        <v>0</v>
      </c>
      <c r="S251" s="195">
        <v>0.044</v>
      </c>
      <c r="T251" s="196">
        <f>S251*H251</f>
        <v>0.002508</v>
      </c>
      <c r="AR251" s="197" t="s">
        <v>163</v>
      </c>
      <c r="AT251" s="197" t="s">
        <v>158</v>
      </c>
      <c r="AU251" s="197" t="s">
        <v>81</v>
      </c>
      <c r="AY251" s="18" t="s">
        <v>155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8" t="s">
        <v>77</v>
      </c>
      <c r="BK251" s="198">
        <f>ROUND(I251*H251,2)</f>
        <v>0</v>
      </c>
      <c r="BL251" s="18" t="s">
        <v>163</v>
      </c>
      <c r="BM251" s="197" t="s">
        <v>404</v>
      </c>
    </row>
    <row r="252" spans="2:65" s="1" customFormat="1" ht="24" customHeight="1">
      <c r="B252" s="35"/>
      <c r="C252" s="186" t="s">
        <v>405</v>
      </c>
      <c r="D252" s="186" t="s">
        <v>158</v>
      </c>
      <c r="E252" s="187" t="s">
        <v>406</v>
      </c>
      <c r="F252" s="188" t="s">
        <v>407</v>
      </c>
      <c r="G252" s="189" t="s">
        <v>234</v>
      </c>
      <c r="H252" s="190">
        <v>1.323</v>
      </c>
      <c r="I252" s="191"/>
      <c r="J252" s="192">
        <f>ROUND(I252*H252,2)</f>
        <v>0</v>
      </c>
      <c r="K252" s="188" t="s">
        <v>162</v>
      </c>
      <c r="L252" s="39"/>
      <c r="M252" s="193" t="s">
        <v>19</v>
      </c>
      <c r="N252" s="194" t="s">
        <v>44</v>
      </c>
      <c r="O252" s="64"/>
      <c r="P252" s="195">
        <f>O252*H252</f>
        <v>0</v>
      </c>
      <c r="Q252" s="195">
        <v>0</v>
      </c>
      <c r="R252" s="195">
        <f>Q252*H252</f>
        <v>0</v>
      </c>
      <c r="S252" s="195">
        <v>0.055</v>
      </c>
      <c r="T252" s="196">
        <f>S252*H252</f>
        <v>0.072765</v>
      </c>
      <c r="AR252" s="197" t="s">
        <v>163</v>
      </c>
      <c r="AT252" s="197" t="s">
        <v>158</v>
      </c>
      <c r="AU252" s="197" t="s">
        <v>81</v>
      </c>
      <c r="AY252" s="18" t="s">
        <v>155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8" t="s">
        <v>77</v>
      </c>
      <c r="BK252" s="198">
        <f>ROUND(I252*H252,2)</f>
        <v>0</v>
      </c>
      <c r="BL252" s="18" t="s">
        <v>163</v>
      </c>
      <c r="BM252" s="197" t="s">
        <v>408</v>
      </c>
    </row>
    <row r="253" spans="2:51" s="12" customFormat="1" ht="12">
      <c r="B253" s="199"/>
      <c r="C253" s="200"/>
      <c r="D253" s="201" t="s">
        <v>165</v>
      </c>
      <c r="E253" s="202" t="s">
        <v>19</v>
      </c>
      <c r="F253" s="203" t="s">
        <v>409</v>
      </c>
      <c r="G253" s="200"/>
      <c r="H253" s="204">
        <v>0.42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165</v>
      </c>
      <c r="AU253" s="210" t="s">
        <v>81</v>
      </c>
      <c r="AV253" s="12" t="s">
        <v>81</v>
      </c>
      <c r="AW253" s="12" t="s">
        <v>34</v>
      </c>
      <c r="AX253" s="12" t="s">
        <v>73</v>
      </c>
      <c r="AY253" s="210" t="s">
        <v>155</v>
      </c>
    </row>
    <row r="254" spans="2:51" s="12" customFormat="1" ht="12">
      <c r="B254" s="199"/>
      <c r="C254" s="200"/>
      <c r="D254" s="201" t="s">
        <v>165</v>
      </c>
      <c r="E254" s="202" t="s">
        <v>19</v>
      </c>
      <c r="F254" s="203" t="s">
        <v>410</v>
      </c>
      <c r="G254" s="200"/>
      <c r="H254" s="204">
        <v>0.42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165</v>
      </c>
      <c r="AU254" s="210" t="s">
        <v>81</v>
      </c>
      <c r="AV254" s="12" t="s">
        <v>81</v>
      </c>
      <c r="AW254" s="12" t="s">
        <v>34</v>
      </c>
      <c r="AX254" s="12" t="s">
        <v>73</v>
      </c>
      <c r="AY254" s="210" t="s">
        <v>155</v>
      </c>
    </row>
    <row r="255" spans="2:51" s="12" customFormat="1" ht="12">
      <c r="B255" s="199"/>
      <c r="C255" s="200"/>
      <c r="D255" s="201" t="s">
        <v>165</v>
      </c>
      <c r="E255" s="202" t="s">
        <v>19</v>
      </c>
      <c r="F255" s="203" t="s">
        <v>411</v>
      </c>
      <c r="G255" s="200"/>
      <c r="H255" s="204">
        <v>0.483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165</v>
      </c>
      <c r="AU255" s="210" t="s">
        <v>81</v>
      </c>
      <c r="AV255" s="12" t="s">
        <v>81</v>
      </c>
      <c r="AW255" s="12" t="s">
        <v>34</v>
      </c>
      <c r="AX255" s="12" t="s">
        <v>73</v>
      </c>
      <c r="AY255" s="210" t="s">
        <v>155</v>
      </c>
    </row>
    <row r="256" spans="2:51" s="14" customFormat="1" ht="12">
      <c r="B256" s="221"/>
      <c r="C256" s="222"/>
      <c r="D256" s="201" t="s">
        <v>165</v>
      </c>
      <c r="E256" s="223" t="s">
        <v>19</v>
      </c>
      <c r="F256" s="224" t="s">
        <v>204</v>
      </c>
      <c r="G256" s="222"/>
      <c r="H256" s="225">
        <v>1.323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165</v>
      </c>
      <c r="AU256" s="231" t="s">
        <v>81</v>
      </c>
      <c r="AV256" s="14" t="s">
        <v>163</v>
      </c>
      <c r="AW256" s="14" t="s">
        <v>34</v>
      </c>
      <c r="AX256" s="14" t="s">
        <v>77</v>
      </c>
      <c r="AY256" s="231" t="s">
        <v>155</v>
      </c>
    </row>
    <row r="257" spans="2:65" s="1" customFormat="1" ht="24" customHeight="1">
      <c r="B257" s="35"/>
      <c r="C257" s="186" t="s">
        <v>412</v>
      </c>
      <c r="D257" s="186" t="s">
        <v>158</v>
      </c>
      <c r="E257" s="187" t="s">
        <v>413</v>
      </c>
      <c r="F257" s="188" t="s">
        <v>414</v>
      </c>
      <c r="G257" s="189" t="s">
        <v>234</v>
      </c>
      <c r="H257" s="190">
        <v>0.294</v>
      </c>
      <c r="I257" s="191"/>
      <c r="J257" s="192">
        <f>ROUND(I257*H257,2)</f>
        <v>0</v>
      </c>
      <c r="K257" s="188" t="s">
        <v>162</v>
      </c>
      <c r="L257" s="39"/>
      <c r="M257" s="193" t="s">
        <v>19</v>
      </c>
      <c r="N257" s="194" t="s">
        <v>44</v>
      </c>
      <c r="O257" s="64"/>
      <c r="P257" s="195">
        <f>O257*H257</f>
        <v>0</v>
      </c>
      <c r="Q257" s="195">
        <v>0</v>
      </c>
      <c r="R257" s="195">
        <f>Q257*H257</f>
        <v>0</v>
      </c>
      <c r="S257" s="195">
        <v>0.183</v>
      </c>
      <c r="T257" s="196">
        <f>S257*H257</f>
        <v>0.053801999999999996</v>
      </c>
      <c r="AR257" s="197" t="s">
        <v>163</v>
      </c>
      <c r="AT257" s="197" t="s">
        <v>158</v>
      </c>
      <c r="AU257" s="197" t="s">
        <v>81</v>
      </c>
      <c r="AY257" s="18" t="s">
        <v>155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8" t="s">
        <v>77</v>
      </c>
      <c r="BK257" s="198">
        <f>ROUND(I257*H257,2)</f>
        <v>0</v>
      </c>
      <c r="BL257" s="18" t="s">
        <v>163</v>
      </c>
      <c r="BM257" s="197" t="s">
        <v>415</v>
      </c>
    </row>
    <row r="258" spans="2:51" s="12" customFormat="1" ht="12">
      <c r="B258" s="199"/>
      <c r="C258" s="200"/>
      <c r="D258" s="201" t="s">
        <v>165</v>
      </c>
      <c r="E258" s="202" t="s">
        <v>19</v>
      </c>
      <c r="F258" s="203" t="s">
        <v>416</v>
      </c>
      <c r="G258" s="200"/>
      <c r="H258" s="204">
        <v>0.294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165</v>
      </c>
      <c r="AU258" s="210" t="s">
        <v>81</v>
      </c>
      <c r="AV258" s="12" t="s">
        <v>81</v>
      </c>
      <c r="AW258" s="12" t="s">
        <v>34</v>
      </c>
      <c r="AX258" s="12" t="s">
        <v>77</v>
      </c>
      <c r="AY258" s="210" t="s">
        <v>155</v>
      </c>
    </row>
    <row r="259" spans="2:65" s="1" customFormat="1" ht="24" customHeight="1">
      <c r="B259" s="35"/>
      <c r="C259" s="186" t="s">
        <v>417</v>
      </c>
      <c r="D259" s="186" t="s">
        <v>158</v>
      </c>
      <c r="E259" s="187" t="s">
        <v>418</v>
      </c>
      <c r="F259" s="188" t="s">
        <v>419</v>
      </c>
      <c r="G259" s="189" t="s">
        <v>234</v>
      </c>
      <c r="H259" s="190">
        <v>4.728</v>
      </c>
      <c r="I259" s="191"/>
      <c r="J259" s="192">
        <f>ROUND(I259*H259,2)</f>
        <v>0</v>
      </c>
      <c r="K259" s="188" t="s">
        <v>162</v>
      </c>
      <c r="L259" s="39"/>
      <c r="M259" s="193" t="s">
        <v>19</v>
      </c>
      <c r="N259" s="194" t="s">
        <v>44</v>
      </c>
      <c r="O259" s="64"/>
      <c r="P259" s="195">
        <f>O259*H259</f>
        <v>0</v>
      </c>
      <c r="Q259" s="195">
        <v>0</v>
      </c>
      <c r="R259" s="195">
        <f>Q259*H259</f>
        <v>0</v>
      </c>
      <c r="S259" s="195">
        <v>0.088</v>
      </c>
      <c r="T259" s="196">
        <f>S259*H259</f>
        <v>0.41606399999999993</v>
      </c>
      <c r="AR259" s="197" t="s">
        <v>163</v>
      </c>
      <c r="AT259" s="197" t="s">
        <v>158</v>
      </c>
      <c r="AU259" s="197" t="s">
        <v>81</v>
      </c>
      <c r="AY259" s="18" t="s">
        <v>155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8" t="s">
        <v>77</v>
      </c>
      <c r="BK259" s="198">
        <f>ROUND(I259*H259,2)</f>
        <v>0</v>
      </c>
      <c r="BL259" s="18" t="s">
        <v>163</v>
      </c>
      <c r="BM259" s="197" t="s">
        <v>420</v>
      </c>
    </row>
    <row r="260" spans="2:51" s="12" customFormat="1" ht="12">
      <c r="B260" s="199"/>
      <c r="C260" s="200"/>
      <c r="D260" s="201" t="s">
        <v>165</v>
      </c>
      <c r="E260" s="202" t="s">
        <v>19</v>
      </c>
      <c r="F260" s="203" t="s">
        <v>421</v>
      </c>
      <c r="G260" s="200"/>
      <c r="H260" s="204">
        <v>1.576</v>
      </c>
      <c r="I260" s="205"/>
      <c r="J260" s="200"/>
      <c r="K260" s="200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165</v>
      </c>
      <c r="AU260" s="210" t="s">
        <v>81</v>
      </c>
      <c r="AV260" s="12" t="s">
        <v>81</v>
      </c>
      <c r="AW260" s="12" t="s">
        <v>34</v>
      </c>
      <c r="AX260" s="12" t="s">
        <v>73</v>
      </c>
      <c r="AY260" s="210" t="s">
        <v>155</v>
      </c>
    </row>
    <row r="261" spans="2:51" s="12" customFormat="1" ht="12">
      <c r="B261" s="199"/>
      <c r="C261" s="200"/>
      <c r="D261" s="201" t="s">
        <v>165</v>
      </c>
      <c r="E261" s="202" t="s">
        <v>19</v>
      </c>
      <c r="F261" s="203" t="s">
        <v>422</v>
      </c>
      <c r="G261" s="200"/>
      <c r="H261" s="204">
        <v>1.576</v>
      </c>
      <c r="I261" s="205"/>
      <c r="J261" s="200"/>
      <c r="K261" s="200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165</v>
      </c>
      <c r="AU261" s="210" t="s">
        <v>81</v>
      </c>
      <c r="AV261" s="12" t="s">
        <v>81</v>
      </c>
      <c r="AW261" s="12" t="s">
        <v>34</v>
      </c>
      <c r="AX261" s="12" t="s">
        <v>73</v>
      </c>
      <c r="AY261" s="210" t="s">
        <v>155</v>
      </c>
    </row>
    <row r="262" spans="2:51" s="12" customFormat="1" ht="12">
      <c r="B262" s="199"/>
      <c r="C262" s="200"/>
      <c r="D262" s="201" t="s">
        <v>165</v>
      </c>
      <c r="E262" s="202" t="s">
        <v>19</v>
      </c>
      <c r="F262" s="203" t="s">
        <v>423</v>
      </c>
      <c r="G262" s="200"/>
      <c r="H262" s="204">
        <v>1.576</v>
      </c>
      <c r="I262" s="205"/>
      <c r="J262" s="200"/>
      <c r="K262" s="200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165</v>
      </c>
      <c r="AU262" s="210" t="s">
        <v>81</v>
      </c>
      <c r="AV262" s="12" t="s">
        <v>81</v>
      </c>
      <c r="AW262" s="12" t="s">
        <v>34</v>
      </c>
      <c r="AX262" s="12" t="s">
        <v>73</v>
      </c>
      <c r="AY262" s="210" t="s">
        <v>155</v>
      </c>
    </row>
    <row r="263" spans="2:51" s="14" customFormat="1" ht="12">
      <c r="B263" s="221"/>
      <c r="C263" s="222"/>
      <c r="D263" s="201" t="s">
        <v>165</v>
      </c>
      <c r="E263" s="223" t="s">
        <v>19</v>
      </c>
      <c r="F263" s="224" t="s">
        <v>204</v>
      </c>
      <c r="G263" s="222"/>
      <c r="H263" s="225">
        <v>4.728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165</v>
      </c>
      <c r="AU263" s="231" t="s">
        <v>81</v>
      </c>
      <c r="AV263" s="14" t="s">
        <v>163</v>
      </c>
      <c r="AW263" s="14" t="s">
        <v>34</v>
      </c>
      <c r="AX263" s="14" t="s">
        <v>77</v>
      </c>
      <c r="AY263" s="231" t="s">
        <v>155</v>
      </c>
    </row>
    <row r="264" spans="2:65" s="1" customFormat="1" ht="24" customHeight="1">
      <c r="B264" s="35"/>
      <c r="C264" s="186" t="s">
        <v>424</v>
      </c>
      <c r="D264" s="186" t="s">
        <v>158</v>
      </c>
      <c r="E264" s="187" t="s">
        <v>425</v>
      </c>
      <c r="F264" s="188" t="s">
        <v>426</v>
      </c>
      <c r="G264" s="189" t="s">
        <v>161</v>
      </c>
      <c r="H264" s="190">
        <v>1</v>
      </c>
      <c r="I264" s="191"/>
      <c r="J264" s="192">
        <f>ROUND(I264*H264,2)</f>
        <v>0</v>
      </c>
      <c r="K264" s="188" t="s">
        <v>162</v>
      </c>
      <c r="L264" s="39"/>
      <c r="M264" s="193" t="s">
        <v>19</v>
      </c>
      <c r="N264" s="194" t="s">
        <v>44</v>
      </c>
      <c r="O264" s="64"/>
      <c r="P264" s="195">
        <f>O264*H264</f>
        <v>0</v>
      </c>
      <c r="Q264" s="195">
        <v>0</v>
      </c>
      <c r="R264" s="195">
        <f>Q264*H264</f>
        <v>0</v>
      </c>
      <c r="S264" s="195">
        <v>0.004</v>
      </c>
      <c r="T264" s="196">
        <f>S264*H264</f>
        <v>0.004</v>
      </c>
      <c r="AR264" s="197" t="s">
        <v>163</v>
      </c>
      <c r="AT264" s="197" t="s">
        <v>158</v>
      </c>
      <c r="AU264" s="197" t="s">
        <v>81</v>
      </c>
      <c r="AY264" s="18" t="s">
        <v>155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8" t="s">
        <v>77</v>
      </c>
      <c r="BK264" s="198">
        <f>ROUND(I264*H264,2)</f>
        <v>0</v>
      </c>
      <c r="BL264" s="18" t="s">
        <v>163</v>
      </c>
      <c r="BM264" s="197" t="s">
        <v>427</v>
      </c>
    </row>
    <row r="265" spans="2:51" s="12" customFormat="1" ht="12">
      <c r="B265" s="199"/>
      <c r="C265" s="200"/>
      <c r="D265" s="201" t="s">
        <v>165</v>
      </c>
      <c r="E265" s="202" t="s">
        <v>19</v>
      </c>
      <c r="F265" s="203" t="s">
        <v>428</v>
      </c>
      <c r="G265" s="200"/>
      <c r="H265" s="204">
        <v>1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165</v>
      </c>
      <c r="AU265" s="210" t="s">
        <v>81</v>
      </c>
      <c r="AV265" s="12" t="s">
        <v>81</v>
      </c>
      <c r="AW265" s="12" t="s">
        <v>34</v>
      </c>
      <c r="AX265" s="12" t="s">
        <v>77</v>
      </c>
      <c r="AY265" s="210" t="s">
        <v>155</v>
      </c>
    </row>
    <row r="266" spans="2:65" s="1" customFormat="1" ht="24" customHeight="1">
      <c r="B266" s="35"/>
      <c r="C266" s="186" t="s">
        <v>429</v>
      </c>
      <c r="D266" s="186" t="s">
        <v>158</v>
      </c>
      <c r="E266" s="187" t="s">
        <v>430</v>
      </c>
      <c r="F266" s="188" t="s">
        <v>431</v>
      </c>
      <c r="G266" s="189" t="s">
        <v>161</v>
      </c>
      <c r="H266" s="190">
        <v>3</v>
      </c>
      <c r="I266" s="191"/>
      <c r="J266" s="192">
        <f>ROUND(I266*H266,2)</f>
        <v>0</v>
      </c>
      <c r="K266" s="188" t="s">
        <v>162</v>
      </c>
      <c r="L266" s="39"/>
      <c r="M266" s="193" t="s">
        <v>19</v>
      </c>
      <c r="N266" s="194" t="s">
        <v>44</v>
      </c>
      <c r="O266" s="64"/>
      <c r="P266" s="195">
        <f>O266*H266</f>
        <v>0</v>
      </c>
      <c r="Q266" s="195">
        <v>0</v>
      </c>
      <c r="R266" s="195">
        <f>Q266*H266</f>
        <v>0</v>
      </c>
      <c r="S266" s="195">
        <v>0.025</v>
      </c>
      <c r="T266" s="196">
        <f>S266*H266</f>
        <v>0.07500000000000001</v>
      </c>
      <c r="AR266" s="197" t="s">
        <v>163</v>
      </c>
      <c r="AT266" s="197" t="s">
        <v>158</v>
      </c>
      <c r="AU266" s="197" t="s">
        <v>81</v>
      </c>
      <c r="AY266" s="18" t="s">
        <v>155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8" t="s">
        <v>77</v>
      </c>
      <c r="BK266" s="198">
        <f>ROUND(I266*H266,2)</f>
        <v>0</v>
      </c>
      <c r="BL266" s="18" t="s">
        <v>163</v>
      </c>
      <c r="BM266" s="197" t="s">
        <v>432</v>
      </c>
    </row>
    <row r="267" spans="2:51" s="12" customFormat="1" ht="12">
      <c r="B267" s="199"/>
      <c r="C267" s="200"/>
      <c r="D267" s="201" t="s">
        <v>165</v>
      </c>
      <c r="E267" s="202" t="s">
        <v>19</v>
      </c>
      <c r="F267" s="203" t="s">
        <v>222</v>
      </c>
      <c r="G267" s="200"/>
      <c r="H267" s="204">
        <v>1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165</v>
      </c>
      <c r="AU267" s="210" t="s">
        <v>81</v>
      </c>
      <c r="AV267" s="12" t="s">
        <v>81</v>
      </c>
      <c r="AW267" s="12" t="s">
        <v>34</v>
      </c>
      <c r="AX267" s="12" t="s">
        <v>73</v>
      </c>
      <c r="AY267" s="210" t="s">
        <v>155</v>
      </c>
    </row>
    <row r="268" spans="2:51" s="12" customFormat="1" ht="12">
      <c r="B268" s="199"/>
      <c r="C268" s="200"/>
      <c r="D268" s="201" t="s">
        <v>165</v>
      </c>
      <c r="E268" s="202" t="s">
        <v>19</v>
      </c>
      <c r="F268" s="203" t="s">
        <v>223</v>
      </c>
      <c r="G268" s="200"/>
      <c r="H268" s="204">
        <v>1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165</v>
      </c>
      <c r="AU268" s="210" t="s">
        <v>81</v>
      </c>
      <c r="AV268" s="12" t="s">
        <v>81</v>
      </c>
      <c r="AW268" s="12" t="s">
        <v>34</v>
      </c>
      <c r="AX268" s="12" t="s">
        <v>73</v>
      </c>
      <c r="AY268" s="210" t="s">
        <v>155</v>
      </c>
    </row>
    <row r="269" spans="2:51" s="12" customFormat="1" ht="12">
      <c r="B269" s="199"/>
      <c r="C269" s="200"/>
      <c r="D269" s="201" t="s">
        <v>165</v>
      </c>
      <c r="E269" s="202" t="s">
        <v>19</v>
      </c>
      <c r="F269" s="203" t="s">
        <v>224</v>
      </c>
      <c r="G269" s="200"/>
      <c r="H269" s="204">
        <v>1</v>
      </c>
      <c r="I269" s="205"/>
      <c r="J269" s="200"/>
      <c r="K269" s="200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165</v>
      </c>
      <c r="AU269" s="210" t="s">
        <v>81</v>
      </c>
      <c r="AV269" s="12" t="s">
        <v>81</v>
      </c>
      <c r="AW269" s="12" t="s">
        <v>34</v>
      </c>
      <c r="AX269" s="12" t="s">
        <v>73</v>
      </c>
      <c r="AY269" s="210" t="s">
        <v>155</v>
      </c>
    </row>
    <row r="270" spans="2:51" s="14" customFormat="1" ht="12">
      <c r="B270" s="221"/>
      <c r="C270" s="222"/>
      <c r="D270" s="201" t="s">
        <v>165</v>
      </c>
      <c r="E270" s="223" t="s">
        <v>19</v>
      </c>
      <c r="F270" s="224" t="s">
        <v>204</v>
      </c>
      <c r="G270" s="222"/>
      <c r="H270" s="225">
        <v>3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165</v>
      </c>
      <c r="AU270" s="231" t="s">
        <v>81</v>
      </c>
      <c r="AV270" s="14" t="s">
        <v>163</v>
      </c>
      <c r="AW270" s="14" t="s">
        <v>34</v>
      </c>
      <c r="AX270" s="14" t="s">
        <v>77</v>
      </c>
      <c r="AY270" s="231" t="s">
        <v>155</v>
      </c>
    </row>
    <row r="271" spans="2:65" s="1" customFormat="1" ht="24" customHeight="1">
      <c r="B271" s="35"/>
      <c r="C271" s="186" t="s">
        <v>433</v>
      </c>
      <c r="D271" s="186" t="s">
        <v>158</v>
      </c>
      <c r="E271" s="187" t="s">
        <v>434</v>
      </c>
      <c r="F271" s="188" t="s">
        <v>435</v>
      </c>
      <c r="G271" s="189" t="s">
        <v>161</v>
      </c>
      <c r="H271" s="190">
        <v>1</v>
      </c>
      <c r="I271" s="191"/>
      <c r="J271" s="192">
        <f>ROUND(I271*H271,2)</f>
        <v>0</v>
      </c>
      <c r="K271" s="188" t="s">
        <v>162</v>
      </c>
      <c r="L271" s="39"/>
      <c r="M271" s="193" t="s">
        <v>19</v>
      </c>
      <c r="N271" s="194" t="s">
        <v>44</v>
      </c>
      <c r="O271" s="64"/>
      <c r="P271" s="195">
        <f>O271*H271</f>
        <v>0</v>
      </c>
      <c r="Q271" s="195">
        <v>0</v>
      </c>
      <c r="R271" s="195">
        <f>Q271*H271</f>
        <v>0</v>
      </c>
      <c r="S271" s="195">
        <v>0.054</v>
      </c>
      <c r="T271" s="196">
        <f>S271*H271</f>
        <v>0.054</v>
      </c>
      <c r="AR271" s="197" t="s">
        <v>163</v>
      </c>
      <c r="AT271" s="197" t="s">
        <v>158</v>
      </c>
      <c r="AU271" s="197" t="s">
        <v>81</v>
      </c>
      <c r="AY271" s="18" t="s">
        <v>155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8" t="s">
        <v>77</v>
      </c>
      <c r="BK271" s="198">
        <f>ROUND(I271*H271,2)</f>
        <v>0</v>
      </c>
      <c r="BL271" s="18" t="s">
        <v>163</v>
      </c>
      <c r="BM271" s="197" t="s">
        <v>436</v>
      </c>
    </row>
    <row r="272" spans="2:51" s="12" customFormat="1" ht="12">
      <c r="B272" s="199"/>
      <c r="C272" s="200"/>
      <c r="D272" s="201" t="s">
        <v>165</v>
      </c>
      <c r="E272" s="202" t="s">
        <v>19</v>
      </c>
      <c r="F272" s="203" t="s">
        <v>437</v>
      </c>
      <c r="G272" s="200"/>
      <c r="H272" s="204">
        <v>1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165</v>
      </c>
      <c r="AU272" s="210" t="s">
        <v>81</v>
      </c>
      <c r="AV272" s="12" t="s">
        <v>81</v>
      </c>
      <c r="AW272" s="12" t="s">
        <v>34</v>
      </c>
      <c r="AX272" s="12" t="s">
        <v>77</v>
      </c>
      <c r="AY272" s="210" t="s">
        <v>155</v>
      </c>
    </row>
    <row r="273" spans="2:65" s="1" customFormat="1" ht="24" customHeight="1">
      <c r="B273" s="35"/>
      <c r="C273" s="186" t="s">
        <v>438</v>
      </c>
      <c r="D273" s="186" t="s">
        <v>158</v>
      </c>
      <c r="E273" s="187" t="s">
        <v>439</v>
      </c>
      <c r="F273" s="188" t="s">
        <v>440</v>
      </c>
      <c r="G273" s="189" t="s">
        <v>161</v>
      </c>
      <c r="H273" s="190">
        <v>1</v>
      </c>
      <c r="I273" s="191"/>
      <c r="J273" s="192">
        <f>ROUND(I273*H273,2)</f>
        <v>0</v>
      </c>
      <c r="K273" s="188" t="s">
        <v>162</v>
      </c>
      <c r="L273" s="39"/>
      <c r="M273" s="193" t="s">
        <v>19</v>
      </c>
      <c r="N273" s="194" t="s">
        <v>44</v>
      </c>
      <c r="O273" s="64"/>
      <c r="P273" s="195">
        <f>O273*H273</f>
        <v>0</v>
      </c>
      <c r="Q273" s="195">
        <v>0</v>
      </c>
      <c r="R273" s="195">
        <f>Q273*H273</f>
        <v>0</v>
      </c>
      <c r="S273" s="195">
        <v>0.099</v>
      </c>
      <c r="T273" s="196">
        <f>S273*H273</f>
        <v>0.099</v>
      </c>
      <c r="AR273" s="197" t="s">
        <v>163</v>
      </c>
      <c r="AT273" s="197" t="s">
        <v>158</v>
      </c>
      <c r="AU273" s="197" t="s">
        <v>81</v>
      </c>
      <c r="AY273" s="18" t="s">
        <v>155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8" t="s">
        <v>77</v>
      </c>
      <c r="BK273" s="198">
        <f>ROUND(I273*H273,2)</f>
        <v>0</v>
      </c>
      <c r="BL273" s="18" t="s">
        <v>163</v>
      </c>
      <c r="BM273" s="197" t="s">
        <v>441</v>
      </c>
    </row>
    <row r="274" spans="2:51" s="12" customFormat="1" ht="12">
      <c r="B274" s="199"/>
      <c r="C274" s="200"/>
      <c r="D274" s="201" t="s">
        <v>165</v>
      </c>
      <c r="E274" s="202" t="s">
        <v>19</v>
      </c>
      <c r="F274" s="203" t="s">
        <v>442</v>
      </c>
      <c r="G274" s="200"/>
      <c r="H274" s="204">
        <v>1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165</v>
      </c>
      <c r="AU274" s="210" t="s">
        <v>81</v>
      </c>
      <c r="AV274" s="12" t="s">
        <v>81</v>
      </c>
      <c r="AW274" s="12" t="s">
        <v>34</v>
      </c>
      <c r="AX274" s="12" t="s">
        <v>77</v>
      </c>
      <c r="AY274" s="210" t="s">
        <v>155</v>
      </c>
    </row>
    <row r="275" spans="2:65" s="1" customFormat="1" ht="24" customHeight="1">
      <c r="B275" s="35"/>
      <c r="C275" s="186" t="s">
        <v>443</v>
      </c>
      <c r="D275" s="186" t="s">
        <v>158</v>
      </c>
      <c r="E275" s="187" t="s">
        <v>444</v>
      </c>
      <c r="F275" s="188" t="s">
        <v>445</v>
      </c>
      <c r="G275" s="189" t="s">
        <v>234</v>
      </c>
      <c r="H275" s="190">
        <v>6.81</v>
      </c>
      <c r="I275" s="191"/>
      <c r="J275" s="192">
        <f>ROUND(I275*H275,2)</f>
        <v>0</v>
      </c>
      <c r="K275" s="188" t="s">
        <v>162</v>
      </c>
      <c r="L275" s="39"/>
      <c r="M275" s="193" t="s">
        <v>19</v>
      </c>
      <c r="N275" s="194" t="s">
        <v>44</v>
      </c>
      <c r="O275" s="64"/>
      <c r="P275" s="195">
        <f>O275*H275</f>
        <v>0</v>
      </c>
      <c r="Q275" s="195">
        <v>0</v>
      </c>
      <c r="R275" s="195">
        <f>Q275*H275</f>
        <v>0</v>
      </c>
      <c r="S275" s="195">
        <v>0.27</v>
      </c>
      <c r="T275" s="196">
        <f>S275*H275</f>
        <v>1.8387</v>
      </c>
      <c r="AR275" s="197" t="s">
        <v>163</v>
      </c>
      <c r="AT275" s="197" t="s">
        <v>158</v>
      </c>
      <c r="AU275" s="197" t="s">
        <v>81</v>
      </c>
      <c r="AY275" s="18" t="s">
        <v>155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8" t="s">
        <v>77</v>
      </c>
      <c r="BK275" s="198">
        <f>ROUND(I275*H275,2)</f>
        <v>0</v>
      </c>
      <c r="BL275" s="18" t="s">
        <v>163</v>
      </c>
      <c r="BM275" s="197" t="s">
        <v>446</v>
      </c>
    </row>
    <row r="276" spans="2:51" s="12" customFormat="1" ht="12">
      <c r="B276" s="199"/>
      <c r="C276" s="200"/>
      <c r="D276" s="201" t="s">
        <v>165</v>
      </c>
      <c r="E276" s="202" t="s">
        <v>19</v>
      </c>
      <c r="F276" s="203" t="s">
        <v>447</v>
      </c>
      <c r="G276" s="200"/>
      <c r="H276" s="204">
        <v>1.8</v>
      </c>
      <c r="I276" s="205"/>
      <c r="J276" s="200"/>
      <c r="K276" s="200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165</v>
      </c>
      <c r="AU276" s="210" t="s">
        <v>81</v>
      </c>
      <c r="AV276" s="12" t="s">
        <v>81</v>
      </c>
      <c r="AW276" s="12" t="s">
        <v>34</v>
      </c>
      <c r="AX276" s="12" t="s">
        <v>73</v>
      </c>
      <c r="AY276" s="210" t="s">
        <v>155</v>
      </c>
    </row>
    <row r="277" spans="2:51" s="12" customFormat="1" ht="12">
      <c r="B277" s="199"/>
      <c r="C277" s="200"/>
      <c r="D277" s="201" t="s">
        <v>165</v>
      </c>
      <c r="E277" s="202" t="s">
        <v>19</v>
      </c>
      <c r="F277" s="203" t="s">
        <v>448</v>
      </c>
      <c r="G277" s="200"/>
      <c r="H277" s="204">
        <v>3.75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165</v>
      </c>
      <c r="AU277" s="210" t="s">
        <v>81</v>
      </c>
      <c r="AV277" s="12" t="s">
        <v>81</v>
      </c>
      <c r="AW277" s="12" t="s">
        <v>34</v>
      </c>
      <c r="AX277" s="12" t="s">
        <v>73</v>
      </c>
      <c r="AY277" s="210" t="s">
        <v>155</v>
      </c>
    </row>
    <row r="278" spans="2:51" s="12" customFormat="1" ht="12">
      <c r="B278" s="199"/>
      <c r="C278" s="200"/>
      <c r="D278" s="201" t="s">
        <v>165</v>
      </c>
      <c r="E278" s="202" t="s">
        <v>19</v>
      </c>
      <c r="F278" s="203" t="s">
        <v>449</v>
      </c>
      <c r="G278" s="200"/>
      <c r="H278" s="204">
        <v>1.26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165</v>
      </c>
      <c r="AU278" s="210" t="s">
        <v>81</v>
      </c>
      <c r="AV278" s="12" t="s">
        <v>81</v>
      </c>
      <c r="AW278" s="12" t="s">
        <v>34</v>
      </c>
      <c r="AX278" s="12" t="s">
        <v>73</v>
      </c>
      <c r="AY278" s="210" t="s">
        <v>155</v>
      </c>
    </row>
    <row r="279" spans="2:51" s="14" customFormat="1" ht="12">
      <c r="B279" s="221"/>
      <c r="C279" s="222"/>
      <c r="D279" s="201" t="s">
        <v>165</v>
      </c>
      <c r="E279" s="223" t="s">
        <v>19</v>
      </c>
      <c r="F279" s="224" t="s">
        <v>204</v>
      </c>
      <c r="G279" s="222"/>
      <c r="H279" s="225">
        <v>6.81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165</v>
      </c>
      <c r="AU279" s="231" t="s">
        <v>81</v>
      </c>
      <c r="AV279" s="14" t="s">
        <v>163</v>
      </c>
      <c r="AW279" s="14" t="s">
        <v>34</v>
      </c>
      <c r="AX279" s="14" t="s">
        <v>77</v>
      </c>
      <c r="AY279" s="231" t="s">
        <v>155</v>
      </c>
    </row>
    <row r="280" spans="2:65" s="1" customFormat="1" ht="24" customHeight="1">
      <c r="B280" s="35"/>
      <c r="C280" s="186" t="s">
        <v>450</v>
      </c>
      <c r="D280" s="186" t="s">
        <v>158</v>
      </c>
      <c r="E280" s="187" t="s">
        <v>451</v>
      </c>
      <c r="F280" s="188" t="s">
        <v>452</v>
      </c>
      <c r="G280" s="189" t="s">
        <v>161</v>
      </c>
      <c r="H280" s="190">
        <v>4</v>
      </c>
      <c r="I280" s="191"/>
      <c r="J280" s="192">
        <f>ROUND(I280*H280,2)</f>
        <v>0</v>
      </c>
      <c r="K280" s="188" t="s">
        <v>19</v>
      </c>
      <c r="L280" s="39"/>
      <c r="M280" s="193" t="s">
        <v>19</v>
      </c>
      <c r="N280" s="194" t="s">
        <v>44</v>
      </c>
      <c r="O280" s="64"/>
      <c r="P280" s="195">
        <f>O280*H280</f>
        <v>0</v>
      </c>
      <c r="Q280" s="195">
        <v>0</v>
      </c>
      <c r="R280" s="195">
        <f>Q280*H280</f>
        <v>0</v>
      </c>
      <c r="S280" s="195">
        <v>0.016</v>
      </c>
      <c r="T280" s="196">
        <f>S280*H280</f>
        <v>0.064</v>
      </c>
      <c r="AR280" s="197" t="s">
        <v>163</v>
      </c>
      <c r="AT280" s="197" t="s">
        <v>158</v>
      </c>
      <c r="AU280" s="197" t="s">
        <v>81</v>
      </c>
      <c r="AY280" s="18" t="s">
        <v>155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8" t="s">
        <v>77</v>
      </c>
      <c r="BK280" s="198">
        <f>ROUND(I280*H280,2)</f>
        <v>0</v>
      </c>
      <c r="BL280" s="18" t="s">
        <v>163</v>
      </c>
      <c r="BM280" s="197" t="s">
        <v>453</v>
      </c>
    </row>
    <row r="281" spans="2:51" s="12" customFormat="1" ht="12">
      <c r="B281" s="199"/>
      <c r="C281" s="200"/>
      <c r="D281" s="201" t="s">
        <v>165</v>
      </c>
      <c r="E281" s="202" t="s">
        <v>19</v>
      </c>
      <c r="F281" s="203" t="s">
        <v>256</v>
      </c>
      <c r="G281" s="200"/>
      <c r="H281" s="204">
        <v>4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165</v>
      </c>
      <c r="AU281" s="210" t="s">
        <v>81</v>
      </c>
      <c r="AV281" s="12" t="s">
        <v>81</v>
      </c>
      <c r="AW281" s="12" t="s">
        <v>34</v>
      </c>
      <c r="AX281" s="12" t="s">
        <v>77</v>
      </c>
      <c r="AY281" s="210" t="s">
        <v>155</v>
      </c>
    </row>
    <row r="282" spans="2:65" s="1" customFormat="1" ht="24" customHeight="1">
      <c r="B282" s="35"/>
      <c r="C282" s="186" t="s">
        <v>454</v>
      </c>
      <c r="D282" s="186" t="s">
        <v>158</v>
      </c>
      <c r="E282" s="187" t="s">
        <v>455</v>
      </c>
      <c r="F282" s="188" t="s">
        <v>456</v>
      </c>
      <c r="G282" s="189" t="s">
        <v>161</v>
      </c>
      <c r="H282" s="190">
        <v>4</v>
      </c>
      <c r="I282" s="191"/>
      <c r="J282" s="192">
        <f>ROUND(I282*H282,2)</f>
        <v>0</v>
      </c>
      <c r="K282" s="188" t="s">
        <v>19</v>
      </c>
      <c r="L282" s="39"/>
      <c r="M282" s="193" t="s">
        <v>19</v>
      </c>
      <c r="N282" s="194" t="s">
        <v>44</v>
      </c>
      <c r="O282" s="64"/>
      <c r="P282" s="195">
        <f>O282*H282</f>
        <v>0</v>
      </c>
      <c r="Q282" s="195">
        <v>0</v>
      </c>
      <c r="R282" s="195">
        <f>Q282*H282</f>
        <v>0</v>
      </c>
      <c r="S282" s="195">
        <v>0.064</v>
      </c>
      <c r="T282" s="196">
        <f>S282*H282</f>
        <v>0.256</v>
      </c>
      <c r="AR282" s="197" t="s">
        <v>163</v>
      </c>
      <c r="AT282" s="197" t="s">
        <v>158</v>
      </c>
      <c r="AU282" s="197" t="s">
        <v>81</v>
      </c>
      <c r="AY282" s="18" t="s">
        <v>155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8" t="s">
        <v>77</v>
      </c>
      <c r="BK282" s="198">
        <f>ROUND(I282*H282,2)</f>
        <v>0</v>
      </c>
      <c r="BL282" s="18" t="s">
        <v>163</v>
      </c>
      <c r="BM282" s="197" t="s">
        <v>457</v>
      </c>
    </row>
    <row r="283" spans="2:51" s="12" customFormat="1" ht="12">
      <c r="B283" s="199"/>
      <c r="C283" s="200"/>
      <c r="D283" s="201" t="s">
        <v>165</v>
      </c>
      <c r="E283" s="202" t="s">
        <v>19</v>
      </c>
      <c r="F283" s="203" t="s">
        <v>261</v>
      </c>
      <c r="G283" s="200"/>
      <c r="H283" s="204">
        <v>4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165</v>
      </c>
      <c r="AU283" s="210" t="s">
        <v>81</v>
      </c>
      <c r="AV283" s="12" t="s">
        <v>81</v>
      </c>
      <c r="AW283" s="12" t="s">
        <v>34</v>
      </c>
      <c r="AX283" s="12" t="s">
        <v>77</v>
      </c>
      <c r="AY283" s="210" t="s">
        <v>155</v>
      </c>
    </row>
    <row r="284" spans="2:65" s="1" customFormat="1" ht="24" customHeight="1">
      <c r="B284" s="35"/>
      <c r="C284" s="186" t="s">
        <v>458</v>
      </c>
      <c r="D284" s="186" t="s">
        <v>158</v>
      </c>
      <c r="E284" s="187" t="s">
        <v>459</v>
      </c>
      <c r="F284" s="188" t="s">
        <v>460</v>
      </c>
      <c r="G284" s="189" t="s">
        <v>228</v>
      </c>
      <c r="H284" s="190">
        <v>1.75</v>
      </c>
      <c r="I284" s="191"/>
      <c r="J284" s="192">
        <f>ROUND(I284*H284,2)</f>
        <v>0</v>
      </c>
      <c r="K284" s="188" t="s">
        <v>162</v>
      </c>
      <c r="L284" s="39"/>
      <c r="M284" s="193" t="s">
        <v>19</v>
      </c>
      <c r="N284" s="194" t="s">
        <v>44</v>
      </c>
      <c r="O284" s="64"/>
      <c r="P284" s="195">
        <f>O284*H284</f>
        <v>0</v>
      </c>
      <c r="Q284" s="195">
        <v>0</v>
      </c>
      <c r="R284" s="195">
        <f>Q284*H284</f>
        <v>0</v>
      </c>
      <c r="S284" s="195">
        <v>0.042</v>
      </c>
      <c r="T284" s="196">
        <f>S284*H284</f>
        <v>0.07350000000000001</v>
      </c>
      <c r="AR284" s="197" t="s">
        <v>163</v>
      </c>
      <c r="AT284" s="197" t="s">
        <v>158</v>
      </c>
      <c r="AU284" s="197" t="s">
        <v>81</v>
      </c>
      <c r="AY284" s="18" t="s">
        <v>155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8" t="s">
        <v>77</v>
      </c>
      <c r="BK284" s="198">
        <f>ROUND(I284*H284,2)</f>
        <v>0</v>
      </c>
      <c r="BL284" s="18" t="s">
        <v>163</v>
      </c>
      <c r="BM284" s="197" t="s">
        <v>461</v>
      </c>
    </row>
    <row r="285" spans="2:51" s="13" customFormat="1" ht="12">
      <c r="B285" s="211"/>
      <c r="C285" s="212"/>
      <c r="D285" s="201" t="s">
        <v>165</v>
      </c>
      <c r="E285" s="213" t="s">
        <v>19</v>
      </c>
      <c r="F285" s="214" t="s">
        <v>462</v>
      </c>
      <c r="G285" s="212"/>
      <c r="H285" s="213" t="s">
        <v>19</v>
      </c>
      <c r="I285" s="215"/>
      <c r="J285" s="212"/>
      <c r="K285" s="212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165</v>
      </c>
      <c r="AU285" s="220" t="s">
        <v>81</v>
      </c>
      <c r="AV285" s="13" t="s">
        <v>77</v>
      </c>
      <c r="AW285" s="13" t="s">
        <v>34</v>
      </c>
      <c r="AX285" s="13" t="s">
        <v>73</v>
      </c>
      <c r="AY285" s="220" t="s">
        <v>155</v>
      </c>
    </row>
    <row r="286" spans="2:51" s="12" customFormat="1" ht="12">
      <c r="B286" s="199"/>
      <c r="C286" s="200"/>
      <c r="D286" s="201" t="s">
        <v>165</v>
      </c>
      <c r="E286" s="202" t="s">
        <v>19</v>
      </c>
      <c r="F286" s="203" t="s">
        <v>463</v>
      </c>
      <c r="G286" s="200"/>
      <c r="H286" s="204">
        <v>1.75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165</v>
      </c>
      <c r="AU286" s="210" t="s">
        <v>81</v>
      </c>
      <c r="AV286" s="12" t="s">
        <v>81</v>
      </c>
      <c r="AW286" s="12" t="s">
        <v>34</v>
      </c>
      <c r="AX286" s="12" t="s">
        <v>77</v>
      </c>
      <c r="AY286" s="210" t="s">
        <v>155</v>
      </c>
    </row>
    <row r="287" spans="2:65" s="1" customFormat="1" ht="24" customHeight="1">
      <c r="B287" s="35"/>
      <c r="C287" s="186" t="s">
        <v>464</v>
      </c>
      <c r="D287" s="186" t="s">
        <v>158</v>
      </c>
      <c r="E287" s="187" t="s">
        <v>465</v>
      </c>
      <c r="F287" s="188" t="s">
        <v>466</v>
      </c>
      <c r="G287" s="189" t="s">
        <v>228</v>
      </c>
      <c r="H287" s="190">
        <v>8</v>
      </c>
      <c r="I287" s="191"/>
      <c r="J287" s="192">
        <f>ROUND(I287*H287,2)</f>
        <v>0</v>
      </c>
      <c r="K287" s="188" t="s">
        <v>162</v>
      </c>
      <c r="L287" s="39"/>
      <c r="M287" s="193" t="s">
        <v>19</v>
      </c>
      <c r="N287" s="194" t="s">
        <v>44</v>
      </c>
      <c r="O287" s="64"/>
      <c r="P287" s="195">
        <f>O287*H287</f>
        <v>0</v>
      </c>
      <c r="Q287" s="195">
        <v>0</v>
      </c>
      <c r="R287" s="195">
        <f>Q287*H287</f>
        <v>0</v>
      </c>
      <c r="S287" s="195">
        <v>0.065</v>
      </c>
      <c r="T287" s="196">
        <f>S287*H287</f>
        <v>0.52</v>
      </c>
      <c r="AR287" s="197" t="s">
        <v>163</v>
      </c>
      <c r="AT287" s="197" t="s">
        <v>158</v>
      </c>
      <c r="AU287" s="197" t="s">
        <v>81</v>
      </c>
      <c r="AY287" s="18" t="s">
        <v>155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8" t="s">
        <v>77</v>
      </c>
      <c r="BK287" s="198">
        <f>ROUND(I287*H287,2)</f>
        <v>0</v>
      </c>
      <c r="BL287" s="18" t="s">
        <v>163</v>
      </c>
      <c r="BM287" s="197" t="s">
        <v>467</v>
      </c>
    </row>
    <row r="288" spans="2:51" s="13" customFormat="1" ht="12">
      <c r="B288" s="211"/>
      <c r="C288" s="212"/>
      <c r="D288" s="201" t="s">
        <v>165</v>
      </c>
      <c r="E288" s="213" t="s">
        <v>19</v>
      </c>
      <c r="F288" s="214" t="s">
        <v>462</v>
      </c>
      <c r="G288" s="212"/>
      <c r="H288" s="213" t="s">
        <v>19</v>
      </c>
      <c r="I288" s="215"/>
      <c r="J288" s="212"/>
      <c r="K288" s="212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165</v>
      </c>
      <c r="AU288" s="220" t="s">
        <v>81</v>
      </c>
      <c r="AV288" s="13" t="s">
        <v>77</v>
      </c>
      <c r="AW288" s="13" t="s">
        <v>34</v>
      </c>
      <c r="AX288" s="13" t="s">
        <v>73</v>
      </c>
      <c r="AY288" s="220" t="s">
        <v>155</v>
      </c>
    </row>
    <row r="289" spans="2:51" s="12" customFormat="1" ht="12">
      <c r="B289" s="199"/>
      <c r="C289" s="200"/>
      <c r="D289" s="201" t="s">
        <v>165</v>
      </c>
      <c r="E289" s="202" t="s">
        <v>19</v>
      </c>
      <c r="F289" s="203" t="s">
        <v>468</v>
      </c>
      <c r="G289" s="200"/>
      <c r="H289" s="204">
        <v>1.75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165</v>
      </c>
      <c r="AU289" s="210" t="s">
        <v>81</v>
      </c>
      <c r="AV289" s="12" t="s">
        <v>81</v>
      </c>
      <c r="AW289" s="12" t="s">
        <v>34</v>
      </c>
      <c r="AX289" s="12" t="s">
        <v>73</v>
      </c>
      <c r="AY289" s="210" t="s">
        <v>155</v>
      </c>
    </row>
    <row r="290" spans="2:51" s="12" customFormat="1" ht="12">
      <c r="B290" s="199"/>
      <c r="C290" s="200"/>
      <c r="D290" s="201" t="s">
        <v>165</v>
      </c>
      <c r="E290" s="202" t="s">
        <v>19</v>
      </c>
      <c r="F290" s="203" t="s">
        <v>469</v>
      </c>
      <c r="G290" s="200"/>
      <c r="H290" s="204">
        <v>3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165</v>
      </c>
      <c r="AU290" s="210" t="s">
        <v>81</v>
      </c>
      <c r="AV290" s="12" t="s">
        <v>81</v>
      </c>
      <c r="AW290" s="12" t="s">
        <v>34</v>
      </c>
      <c r="AX290" s="12" t="s">
        <v>73</v>
      </c>
      <c r="AY290" s="210" t="s">
        <v>155</v>
      </c>
    </row>
    <row r="291" spans="2:51" s="12" customFormat="1" ht="12">
      <c r="B291" s="199"/>
      <c r="C291" s="200"/>
      <c r="D291" s="201" t="s">
        <v>165</v>
      </c>
      <c r="E291" s="202" t="s">
        <v>19</v>
      </c>
      <c r="F291" s="203" t="s">
        <v>463</v>
      </c>
      <c r="G291" s="200"/>
      <c r="H291" s="204">
        <v>1.75</v>
      </c>
      <c r="I291" s="205"/>
      <c r="J291" s="200"/>
      <c r="K291" s="200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165</v>
      </c>
      <c r="AU291" s="210" t="s">
        <v>81</v>
      </c>
      <c r="AV291" s="12" t="s">
        <v>81</v>
      </c>
      <c r="AW291" s="12" t="s">
        <v>34</v>
      </c>
      <c r="AX291" s="12" t="s">
        <v>73</v>
      </c>
      <c r="AY291" s="210" t="s">
        <v>155</v>
      </c>
    </row>
    <row r="292" spans="2:51" s="12" customFormat="1" ht="12">
      <c r="B292" s="199"/>
      <c r="C292" s="200"/>
      <c r="D292" s="201" t="s">
        <v>165</v>
      </c>
      <c r="E292" s="202" t="s">
        <v>19</v>
      </c>
      <c r="F292" s="203" t="s">
        <v>470</v>
      </c>
      <c r="G292" s="200"/>
      <c r="H292" s="204">
        <v>1.5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165</v>
      </c>
      <c r="AU292" s="210" t="s">
        <v>81</v>
      </c>
      <c r="AV292" s="12" t="s">
        <v>81</v>
      </c>
      <c r="AW292" s="12" t="s">
        <v>34</v>
      </c>
      <c r="AX292" s="12" t="s">
        <v>73</v>
      </c>
      <c r="AY292" s="210" t="s">
        <v>155</v>
      </c>
    </row>
    <row r="293" spans="2:51" s="14" customFormat="1" ht="12">
      <c r="B293" s="221"/>
      <c r="C293" s="222"/>
      <c r="D293" s="201" t="s">
        <v>165</v>
      </c>
      <c r="E293" s="223" t="s">
        <v>19</v>
      </c>
      <c r="F293" s="224" t="s">
        <v>204</v>
      </c>
      <c r="G293" s="222"/>
      <c r="H293" s="225">
        <v>8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165</v>
      </c>
      <c r="AU293" s="231" t="s">
        <v>81</v>
      </c>
      <c r="AV293" s="14" t="s">
        <v>163</v>
      </c>
      <c r="AW293" s="14" t="s">
        <v>34</v>
      </c>
      <c r="AX293" s="14" t="s">
        <v>77</v>
      </c>
      <c r="AY293" s="231" t="s">
        <v>155</v>
      </c>
    </row>
    <row r="294" spans="2:65" s="1" customFormat="1" ht="16.5" customHeight="1">
      <c r="B294" s="35"/>
      <c r="C294" s="186" t="s">
        <v>471</v>
      </c>
      <c r="D294" s="186" t="s">
        <v>158</v>
      </c>
      <c r="E294" s="187" t="s">
        <v>472</v>
      </c>
      <c r="F294" s="188" t="s">
        <v>473</v>
      </c>
      <c r="G294" s="189" t="s">
        <v>228</v>
      </c>
      <c r="H294" s="190">
        <v>15.87</v>
      </c>
      <c r="I294" s="191"/>
      <c r="J294" s="192">
        <f>ROUND(I294*H294,2)</f>
        <v>0</v>
      </c>
      <c r="K294" s="188" t="s">
        <v>162</v>
      </c>
      <c r="L294" s="39"/>
      <c r="M294" s="193" t="s">
        <v>19</v>
      </c>
      <c r="N294" s="194" t="s">
        <v>44</v>
      </c>
      <c r="O294" s="64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AR294" s="197" t="s">
        <v>163</v>
      </c>
      <c r="AT294" s="197" t="s">
        <v>158</v>
      </c>
      <c r="AU294" s="197" t="s">
        <v>81</v>
      </c>
      <c r="AY294" s="18" t="s">
        <v>155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8" t="s">
        <v>77</v>
      </c>
      <c r="BK294" s="198">
        <f>ROUND(I294*H294,2)</f>
        <v>0</v>
      </c>
      <c r="BL294" s="18" t="s">
        <v>163</v>
      </c>
      <c r="BM294" s="197" t="s">
        <v>474</v>
      </c>
    </row>
    <row r="295" spans="2:51" s="13" customFormat="1" ht="12">
      <c r="B295" s="211"/>
      <c r="C295" s="212"/>
      <c r="D295" s="201" t="s">
        <v>165</v>
      </c>
      <c r="E295" s="213" t="s">
        <v>19</v>
      </c>
      <c r="F295" s="214" t="s">
        <v>398</v>
      </c>
      <c r="G295" s="212"/>
      <c r="H295" s="213" t="s">
        <v>19</v>
      </c>
      <c r="I295" s="215"/>
      <c r="J295" s="212"/>
      <c r="K295" s="212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165</v>
      </c>
      <c r="AU295" s="220" t="s">
        <v>81</v>
      </c>
      <c r="AV295" s="13" t="s">
        <v>77</v>
      </c>
      <c r="AW295" s="13" t="s">
        <v>34</v>
      </c>
      <c r="AX295" s="13" t="s">
        <v>73</v>
      </c>
      <c r="AY295" s="220" t="s">
        <v>155</v>
      </c>
    </row>
    <row r="296" spans="2:51" s="12" customFormat="1" ht="12">
      <c r="B296" s="199"/>
      <c r="C296" s="200"/>
      <c r="D296" s="201" t="s">
        <v>165</v>
      </c>
      <c r="E296" s="202" t="s">
        <v>19</v>
      </c>
      <c r="F296" s="203" t="s">
        <v>475</v>
      </c>
      <c r="G296" s="200"/>
      <c r="H296" s="204">
        <v>9.07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165</v>
      </c>
      <c r="AU296" s="210" t="s">
        <v>81</v>
      </c>
      <c r="AV296" s="12" t="s">
        <v>81</v>
      </c>
      <c r="AW296" s="12" t="s">
        <v>34</v>
      </c>
      <c r="AX296" s="12" t="s">
        <v>73</v>
      </c>
      <c r="AY296" s="210" t="s">
        <v>155</v>
      </c>
    </row>
    <row r="297" spans="2:51" s="12" customFormat="1" ht="12">
      <c r="B297" s="199"/>
      <c r="C297" s="200"/>
      <c r="D297" s="201" t="s">
        <v>165</v>
      </c>
      <c r="E297" s="202" t="s">
        <v>19</v>
      </c>
      <c r="F297" s="203" t="s">
        <v>476</v>
      </c>
      <c r="G297" s="200"/>
      <c r="H297" s="204">
        <v>6.8</v>
      </c>
      <c r="I297" s="205"/>
      <c r="J297" s="200"/>
      <c r="K297" s="200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165</v>
      </c>
      <c r="AU297" s="210" t="s">
        <v>81</v>
      </c>
      <c r="AV297" s="12" t="s">
        <v>81</v>
      </c>
      <c r="AW297" s="12" t="s">
        <v>34</v>
      </c>
      <c r="AX297" s="12" t="s">
        <v>73</v>
      </c>
      <c r="AY297" s="210" t="s">
        <v>155</v>
      </c>
    </row>
    <row r="298" spans="2:51" s="14" customFormat="1" ht="12">
      <c r="B298" s="221"/>
      <c r="C298" s="222"/>
      <c r="D298" s="201" t="s">
        <v>165</v>
      </c>
      <c r="E298" s="223" t="s">
        <v>19</v>
      </c>
      <c r="F298" s="224" t="s">
        <v>204</v>
      </c>
      <c r="G298" s="222"/>
      <c r="H298" s="225">
        <v>15.87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165</v>
      </c>
      <c r="AU298" s="231" t="s">
        <v>81</v>
      </c>
      <c r="AV298" s="14" t="s">
        <v>163</v>
      </c>
      <c r="AW298" s="14" t="s">
        <v>34</v>
      </c>
      <c r="AX298" s="14" t="s">
        <v>77</v>
      </c>
      <c r="AY298" s="231" t="s">
        <v>155</v>
      </c>
    </row>
    <row r="299" spans="2:65" s="1" customFormat="1" ht="24" customHeight="1">
      <c r="B299" s="35"/>
      <c r="C299" s="186" t="s">
        <v>477</v>
      </c>
      <c r="D299" s="186" t="s">
        <v>158</v>
      </c>
      <c r="E299" s="187" t="s">
        <v>478</v>
      </c>
      <c r="F299" s="188" t="s">
        <v>479</v>
      </c>
      <c r="G299" s="189" t="s">
        <v>234</v>
      </c>
      <c r="H299" s="190">
        <v>53.079</v>
      </c>
      <c r="I299" s="191"/>
      <c r="J299" s="192">
        <f>ROUND(I299*H299,2)</f>
        <v>0</v>
      </c>
      <c r="K299" s="188" t="s">
        <v>162</v>
      </c>
      <c r="L299" s="39"/>
      <c r="M299" s="193" t="s">
        <v>19</v>
      </c>
      <c r="N299" s="194" t="s">
        <v>44</v>
      </c>
      <c r="O299" s="64"/>
      <c r="P299" s="195">
        <f>O299*H299</f>
        <v>0</v>
      </c>
      <c r="Q299" s="195">
        <v>0</v>
      </c>
      <c r="R299" s="195">
        <f>Q299*H299</f>
        <v>0</v>
      </c>
      <c r="S299" s="195">
        <v>0.002</v>
      </c>
      <c r="T299" s="196">
        <f>S299*H299</f>
        <v>0.106158</v>
      </c>
      <c r="AR299" s="197" t="s">
        <v>163</v>
      </c>
      <c r="AT299" s="197" t="s">
        <v>158</v>
      </c>
      <c r="AU299" s="197" t="s">
        <v>81</v>
      </c>
      <c r="AY299" s="18" t="s">
        <v>155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8" t="s">
        <v>77</v>
      </c>
      <c r="BK299" s="198">
        <f>ROUND(I299*H299,2)</f>
        <v>0</v>
      </c>
      <c r="BL299" s="18" t="s">
        <v>163</v>
      </c>
      <c r="BM299" s="197" t="s">
        <v>480</v>
      </c>
    </row>
    <row r="300" spans="2:51" s="12" customFormat="1" ht="12">
      <c r="B300" s="199"/>
      <c r="C300" s="200"/>
      <c r="D300" s="201" t="s">
        <v>165</v>
      </c>
      <c r="E300" s="202" t="s">
        <v>19</v>
      </c>
      <c r="F300" s="203" t="s">
        <v>481</v>
      </c>
      <c r="G300" s="200"/>
      <c r="H300" s="204">
        <v>53.079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165</v>
      </c>
      <c r="AU300" s="210" t="s">
        <v>81</v>
      </c>
      <c r="AV300" s="12" t="s">
        <v>81</v>
      </c>
      <c r="AW300" s="12" t="s">
        <v>34</v>
      </c>
      <c r="AX300" s="12" t="s">
        <v>77</v>
      </c>
      <c r="AY300" s="210" t="s">
        <v>155</v>
      </c>
    </row>
    <row r="301" spans="2:65" s="1" customFormat="1" ht="24" customHeight="1">
      <c r="B301" s="35"/>
      <c r="C301" s="186" t="s">
        <v>482</v>
      </c>
      <c r="D301" s="186" t="s">
        <v>158</v>
      </c>
      <c r="E301" s="187" t="s">
        <v>483</v>
      </c>
      <c r="F301" s="188" t="s">
        <v>484</v>
      </c>
      <c r="G301" s="189" t="s">
        <v>208</v>
      </c>
      <c r="H301" s="190">
        <v>10.165</v>
      </c>
      <c r="I301" s="191"/>
      <c r="J301" s="192">
        <f>ROUND(I301*H301,2)</f>
        <v>0</v>
      </c>
      <c r="K301" s="188" t="s">
        <v>162</v>
      </c>
      <c r="L301" s="39"/>
      <c r="M301" s="193" t="s">
        <v>19</v>
      </c>
      <c r="N301" s="194" t="s">
        <v>44</v>
      </c>
      <c r="O301" s="64"/>
      <c r="P301" s="195">
        <f>O301*H301</f>
        <v>0</v>
      </c>
      <c r="Q301" s="195">
        <v>0</v>
      </c>
      <c r="R301" s="195">
        <f>Q301*H301</f>
        <v>0</v>
      </c>
      <c r="S301" s="195">
        <v>0</v>
      </c>
      <c r="T301" s="196">
        <f>S301*H301</f>
        <v>0</v>
      </c>
      <c r="AR301" s="197" t="s">
        <v>163</v>
      </c>
      <c r="AT301" s="197" t="s">
        <v>158</v>
      </c>
      <c r="AU301" s="197" t="s">
        <v>81</v>
      </c>
      <c r="AY301" s="18" t="s">
        <v>155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8" t="s">
        <v>77</v>
      </c>
      <c r="BK301" s="198">
        <f>ROUND(I301*H301,2)</f>
        <v>0</v>
      </c>
      <c r="BL301" s="18" t="s">
        <v>163</v>
      </c>
      <c r="BM301" s="197" t="s">
        <v>485</v>
      </c>
    </row>
    <row r="302" spans="2:51" s="12" customFormat="1" ht="12">
      <c r="B302" s="199"/>
      <c r="C302" s="200"/>
      <c r="D302" s="201" t="s">
        <v>165</v>
      </c>
      <c r="E302" s="202" t="s">
        <v>19</v>
      </c>
      <c r="F302" s="203" t="s">
        <v>486</v>
      </c>
      <c r="G302" s="200"/>
      <c r="H302" s="204">
        <v>10.165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165</v>
      </c>
      <c r="AU302" s="210" t="s">
        <v>81</v>
      </c>
      <c r="AV302" s="12" t="s">
        <v>81</v>
      </c>
      <c r="AW302" s="12" t="s">
        <v>34</v>
      </c>
      <c r="AX302" s="12" t="s">
        <v>77</v>
      </c>
      <c r="AY302" s="210" t="s">
        <v>155</v>
      </c>
    </row>
    <row r="303" spans="2:65" s="1" customFormat="1" ht="16.5" customHeight="1">
      <c r="B303" s="35"/>
      <c r="C303" s="186" t="s">
        <v>487</v>
      </c>
      <c r="D303" s="186" t="s">
        <v>158</v>
      </c>
      <c r="E303" s="187" t="s">
        <v>488</v>
      </c>
      <c r="F303" s="188" t="s">
        <v>489</v>
      </c>
      <c r="G303" s="189" t="s">
        <v>208</v>
      </c>
      <c r="H303" s="190">
        <v>10.165</v>
      </c>
      <c r="I303" s="191"/>
      <c r="J303" s="192">
        <f>ROUND(I303*H303,2)</f>
        <v>0</v>
      </c>
      <c r="K303" s="188" t="s">
        <v>162</v>
      </c>
      <c r="L303" s="39"/>
      <c r="M303" s="193" t="s">
        <v>19</v>
      </c>
      <c r="N303" s="194" t="s">
        <v>44</v>
      </c>
      <c r="O303" s="64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AR303" s="197" t="s">
        <v>163</v>
      </c>
      <c r="AT303" s="197" t="s">
        <v>158</v>
      </c>
      <c r="AU303" s="197" t="s">
        <v>81</v>
      </c>
      <c r="AY303" s="18" t="s">
        <v>155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8" t="s">
        <v>77</v>
      </c>
      <c r="BK303" s="198">
        <f>ROUND(I303*H303,2)</f>
        <v>0</v>
      </c>
      <c r="BL303" s="18" t="s">
        <v>163</v>
      </c>
      <c r="BM303" s="197" t="s">
        <v>490</v>
      </c>
    </row>
    <row r="304" spans="2:65" s="1" customFormat="1" ht="24" customHeight="1">
      <c r="B304" s="35"/>
      <c r="C304" s="186" t="s">
        <v>491</v>
      </c>
      <c r="D304" s="186" t="s">
        <v>158</v>
      </c>
      <c r="E304" s="187" t="s">
        <v>492</v>
      </c>
      <c r="F304" s="188" t="s">
        <v>493</v>
      </c>
      <c r="G304" s="189" t="s">
        <v>208</v>
      </c>
      <c r="H304" s="190">
        <v>91.485</v>
      </c>
      <c r="I304" s="191"/>
      <c r="J304" s="192">
        <f>ROUND(I304*H304,2)</f>
        <v>0</v>
      </c>
      <c r="K304" s="188" t="s">
        <v>162</v>
      </c>
      <c r="L304" s="39"/>
      <c r="M304" s="193" t="s">
        <v>19</v>
      </c>
      <c r="N304" s="194" t="s">
        <v>44</v>
      </c>
      <c r="O304" s="64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AR304" s="197" t="s">
        <v>163</v>
      </c>
      <c r="AT304" s="197" t="s">
        <v>158</v>
      </c>
      <c r="AU304" s="197" t="s">
        <v>81</v>
      </c>
      <c r="AY304" s="18" t="s">
        <v>155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8" t="s">
        <v>77</v>
      </c>
      <c r="BK304" s="198">
        <f>ROUND(I304*H304,2)</f>
        <v>0</v>
      </c>
      <c r="BL304" s="18" t="s">
        <v>163</v>
      </c>
      <c r="BM304" s="197" t="s">
        <v>494</v>
      </c>
    </row>
    <row r="305" spans="2:51" s="12" customFormat="1" ht="12">
      <c r="B305" s="199"/>
      <c r="C305" s="200"/>
      <c r="D305" s="201" t="s">
        <v>165</v>
      </c>
      <c r="E305" s="202" t="s">
        <v>19</v>
      </c>
      <c r="F305" s="203" t="s">
        <v>495</v>
      </c>
      <c r="G305" s="200"/>
      <c r="H305" s="204">
        <v>91.485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165</v>
      </c>
      <c r="AU305" s="210" t="s">
        <v>81</v>
      </c>
      <c r="AV305" s="12" t="s">
        <v>81</v>
      </c>
      <c r="AW305" s="12" t="s">
        <v>34</v>
      </c>
      <c r="AX305" s="12" t="s">
        <v>77</v>
      </c>
      <c r="AY305" s="210" t="s">
        <v>155</v>
      </c>
    </row>
    <row r="306" spans="2:65" s="1" customFormat="1" ht="24" customHeight="1">
      <c r="B306" s="35"/>
      <c r="C306" s="186" t="s">
        <v>496</v>
      </c>
      <c r="D306" s="186" t="s">
        <v>158</v>
      </c>
      <c r="E306" s="187" t="s">
        <v>497</v>
      </c>
      <c r="F306" s="188" t="s">
        <v>498</v>
      </c>
      <c r="G306" s="189" t="s">
        <v>208</v>
      </c>
      <c r="H306" s="190">
        <v>7.286</v>
      </c>
      <c r="I306" s="191"/>
      <c r="J306" s="192">
        <f>ROUND(I306*H306,2)</f>
        <v>0</v>
      </c>
      <c r="K306" s="188" t="s">
        <v>19</v>
      </c>
      <c r="L306" s="39"/>
      <c r="M306" s="193" t="s">
        <v>19</v>
      </c>
      <c r="N306" s="194" t="s">
        <v>44</v>
      </c>
      <c r="O306" s="64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AR306" s="197" t="s">
        <v>163</v>
      </c>
      <c r="AT306" s="197" t="s">
        <v>158</v>
      </c>
      <c r="AU306" s="197" t="s">
        <v>81</v>
      </c>
      <c r="AY306" s="18" t="s">
        <v>155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77</v>
      </c>
      <c r="BK306" s="198">
        <f>ROUND(I306*H306,2)</f>
        <v>0</v>
      </c>
      <c r="BL306" s="18" t="s">
        <v>163</v>
      </c>
      <c r="BM306" s="197" t="s">
        <v>499</v>
      </c>
    </row>
    <row r="307" spans="2:51" s="12" customFormat="1" ht="12">
      <c r="B307" s="199"/>
      <c r="C307" s="200"/>
      <c r="D307" s="201" t="s">
        <v>165</v>
      </c>
      <c r="E307" s="202" t="s">
        <v>19</v>
      </c>
      <c r="F307" s="203" t="s">
        <v>500</v>
      </c>
      <c r="G307" s="200"/>
      <c r="H307" s="204">
        <v>7.286</v>
      </c>
      <c r="I307" s="205"/>
      <c r="J307" s="200"/>
      <c r="K307" s="200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165</v>
      </c>
      <c r="AU307" s="210" t="s">
        <v>81</v>
      </c>
      <c r="AV307" s="12" t="s">
        <v>81</v>
      </c>
      <c r="AW307" s="12" t="s">
        <v>34</v>
      </c>
      <c r="AX307" s="12" t="s">
        <v>77</v>
      </c>
      <c r="AY307" s="210" t="s">
        <v>155</v>
      </c>
    </row>
    <row r="308" spans="2:65" s="1" customFormat="1" ht="24" customHeight="1">
      <c r="B308" s="35"/>
      <c r="C308" s="186" t="s">
        <v>501</v>
      </c>
      <c r="D308" s="186" t="s">
        <v>158</v>
      </c>
      <c r="E308" s="187" t="s">
        <v>502</v>
      </c>
      <c r="F308" s="188" t="s">
        <v>503</v>
      </c>
      <c r="G308" s="189" t="s">
        <v>208</v>
      </c>
      <c r="H308" s="190">
        <v>2.879</v>
      </c>
      <c r="I308" s="191"/>
      <c r="J308" s="192">
        <f>ROUND(I308*H308,2)</f>
        <v>0</v>
      </c>
      <c r="K308" s="188" t="s">
        <v>162</v>
      </c>
      <c r="L308" s="39"/>
      <c r="M308" s="193" t="s">
        <v>19</v>
      </c>
      <c r="N308" s="194" t="s">
        <v>44</v>
      </c>
      <c r="O308" s="64"/>
      <c r="P308" s="195">
        <f>O308*H308</f>
        <v>0</v>
      </c>
      <c r="Q308" s="195">
        <v>0</v>
      </c>
      <c r="R308" s="195">
        <f>Q308*H308</f>
        <v>0</v>
      </c>
      <c r="S308" s="195">
        <v>0</v>
      </c>
      <c r="T308" s="196">
        <f>S308*H308</f>
        <v>0</v>
      </c>
      <c r="AR308" s="197" t="s">
        <v>163</v>
      </c>
      <c r="AT308" s="197" t="s">
        <v>158</v>
      </c>
      <c r="AU308" s="197" t="s">
        <v>81</v>
      </c>
      <c r="AY308" s="18" t="s">
        <v>155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8" t="s">
        <v>77</v>
      </c>
      <c r="BK308" s="198">
        <f>ROUND(I308*H308,2)</f>
        <v>0</v>
      </c>
      <c r="BL308" s="18" t="s">
        <v>163</v>
      </c>
      <c r="BM308" s="197" t="s">
        <v>504</v>
      </c>
    </row>
    <row r="309" spans="2:51" s="12" customFormat="1" ht="12">
      <c r="B309" s="199"/>
      <c r="C309" s="200"/>
      <c r="D309" s="201" t="s">
        <v>165</v>
      </c>
      <c r="E309" s="202" t="s">
        <v>19</v>
      </c>
      <c r="F309" s="203" t="s">
        <v>505</v>
      </c>
      <c r="G309" s="200"/>
      <c r="H309" s="204">
        <v>2.879</v>
      </c>
      <c r="I309" s="205"/>
      <c r="J309" s="200"/>
      <c r="K309" s="200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165</v>
      </c>
      <c r="AU309" s="210" t="s">
        <v>81</v>
      </c>
      <c r="AV309" s="12" t="s">
        <v>81</v>
      </c>
      <c r="AW309" s="12" t="s">
        <v>34</v>
      </c>
      <c r="AX309" s="12" t="s">
        <v>77</v>
      </c>
      <c r="AY309" s="210" t="s">
        <v>155</v>
      </c>
    </row>
    <row r="310" spans="2:63" s="11" customFormat="1" ht="22.9" customHeight="1">
      <c r="B310" s="170"/>
      <c r="C310" s="171"/>
      <c r="D310" s="172" t="s">
        <v>72</v>
      </c>
      <c r="E310" s="184" t="s">
        <v>506</v>
      </c>
      <c r="F310" s="184" t="s">
        <v>507</v>
      </c>
      <c r="G310" s="171"/>
      <c r="H310" s="171"/>
      <c r="I310" s="174"/>
      <c r="J310" s="185">
        <f>BK310</f>
        <v>0</v>
      </c>
      <c r="K310" s="171"/>
      <c r="L310" s="176"/>
      <c r="M310" s="177"/>
      <c r="N310" s="178"/>
      <c r="O310" s="178"/>
      <c r="P310" s="179">
        <f>P311</f>
        <v>0</v>
      </c>
      <c r="Q310" s="178"/>
      <c r="R310" s="179">
        <f>R311</f>
        <v>0</v>
      </c>
      <c r="S310" s="178"/>
      <c r="T310" s="180">
        <f>T311</f>
        <v>0</v>
      </c>
      <c r="AR310" s="181" t="s">
        <v>77</v>
      </c>
      <c r="AT310" s="182" t="s">
        <v>72</v>
      </c>
      <c r="AU310" s="182" t="s">
        <v>77</v>
      </c>
      <c r="AY310" s="181" t="s">
        <v>155</v>
      </c>
      <c r="BK310" s="183">
        <f>BK311</f>
        <v>0</v>
      </c>
    </row>
    <row r="311" spans="2:65" s="1" customFormat="1" ht="24" customHeight="1">
      <c r="B311" s="35"/>
      <c r="C311" s="186" t="s">
        <v>508</v>
      </c>
      <c r="D311" s="186" t="s">
        <v>158</v>
      </c>
      <c r="E311" s="187" t="s">
        <v>509</v>
      </c>
      <c r="F311" s="188" t="s">
        <v>510</v>
      </c>
      <c r="G311" s="189" t="s">
        <v>208</v>
      </c>
      <c r="H311" s="190">
        <v>7.775</v>
      </c>
      <c r="I311" s="191"/>
      <c r="J311" s="192">
        <f>ROUND(I311*H311,2)</f>
        <v>0</v>
      </c>
      <c r="K311" s="188" t="s">
        <v>162</v>
      </c>
      <c r="L311" s="39"/>
      <c r="M311" s="193" t="s">
        <v>19</v>
      </c>
      <c r="N311" s="194" t="s">
        <v>44</v>
      </c>
      <c r="O311" s="64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AR311" s="197" t="s">
        <v>163</v>
      </c>
      <c r="AT311" s="197" t="s">
        <v>158</v>
      </c>
      <c r="AU311" s="197" t="s">
        <v>81</v>
      </c>
      <c r="AY311" s="18" t="s">
        <v>155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8" t="s">
        <v>77</v>
      </c>
      <c r="BK311" s="198">
        <f>ROUND(I311*H311,2)</f>
        <v>0</v>
      </c>
      <c r="BL311" s="18" t="s">
        <v>163</v>
      </c>
      <c r="BM311" s="197" t="s">
        <v>511</v>
      </c>
    </row>
    <row r="312" spans="2:63" s="11" customFormat="1" ht="25.9" customHeight="1">
      <c r="B312" s="170"/>
      <c r="C312" s="171"/>
      <c r="D312" s="172" t="s">
        <v>72</v>
      </c>
      <c r="E312" s="173" t="s">
        <v>512</v>
      </c>
      <c r="F312" s="173" t="s">
        <v>513</v>
      </c>
      <c r="G312" s="171"/>
      <c r="H312" s="171"/>
      <c r="I312" s="174"/>
      <c r="J312" s="175">
        <f>BK312</f>
        <v>0</v>
      </c>
      <c r="K312" s="171"/>
      <c r="L312" s="176"/>
      <c r="M312" s="177"/>
      <c r="N312" s="178"/>
      <c r="O312" s="178"/>
      <c r="P312" s="179">
        <f>P313+P319+P322+P351+P360+P363+P381+P392+P417+P428+P438</f>
        <v>0</v>
      </c>
      <c r="Q312" s="178"/>
      <c r="R312" s="179">
        <f>R313+R319+R322+R351+R360+R363+R381+R392+R417+R428+R438</f>
        <v>3.5232074899999994</v>
      </c>
      <c r="S312" s="178"/>
      <c r="T312" s="180">
        <f>T313+T319+T322+T351+T360+T363+T381+T392+T417+T428+T438</f>
        <v>2.0695688</v>
      </c>
      <c r="AR312" s="181" t="s">
        <v>81</v>
      </c>
      <c r="AT312" s="182" t="s">
        <v>72</v>
      </c>
      <c r="AU312" s="182" t="s">
        <v>73</v>
      </c>
      <c r="AY312" s="181" t="s">
        <v>155</v>
      </c>
      <c r="BK312" s="183">
        <f>BK313+BK319+BK322+BK351+BK360+BK363+BK381+BK392+BK417+BK428+BK438</f>
        <v>0</v>
      </c>
    </row>
    <row r="313" spans="2:63" s="11" customFormat="1" ht="22.9" customHeight="1">
      <c r="B313" s="170"/>
      <c r="C313" s="171"/>
      <c r="D313" s="172" t="s">
        <v>72</v>
      </c>
      <c r="E313" s="184" t="s">
        <v>514</v>
      </c>
      <c r="F313" s="184" t="s">
        <v>515</v>
      </c>
      <c r="G313" s="171"/>
      <c r="H313" s="171"/>
      <c r="I313" s="174"/>
      <c r="J313" s="185">
        <f>BK313</f>
        <v>0</v>
      </c>
      <c r="K313" s="171"/>
      <c r="L313" s="176"/>
      <c r="M313" s="177"/>
      <c r="N313" s="178"/>
      <c r="O313" s="178"/>
      <c r="P313" s="179">
        <f>SUM(P314:P318)</f>
        <v>0</v>
      </c>
      <c r="Q313" s="178"/>
      <c r="R313" s="179">
        <f>SUM(R314:R318)</f>
        <v>0</v>
      </c>
      <c r="S313" s="178"/>
      <c r="T313" s="180">
        <f>SUM(T314:T318)</f>
        <v>0.0021896</v>
      </c>
      <c r="AR313" s="181" t="s">
        <v>81</v>
      </c>
      <c r="AT313" s="182" t="s">
        <v>72</v>
      </c>
      <c r="AU313" s="182" t="s">
        <v>77</v>
      </c>
      <c r="AY313" s="181" t="s">
        <v>155</v>
      </c>
      <c r="BK313" s="183">
        <f>SUM(BK314:BK318)</f>
        <v>0</v>
      </c>
    </row>
    <row r="314" spans="2:65" s="1" customFormat="1" ht="24" customHeight="1">
      <c r="B314" s="35"/>
      <c r="C314" s="186" t="s">
        <v>516</v>
      </c>
      <c r="D314" s="186" t="s">
        <v>158</v>
      </c>
      <c r="E314" s="187" t="s">
        <v>517</v>
      </c>
      <c r="F314" s="188" t="s">
        <v>518</v>
      </c>
      <c r="G314" s="189" t="s">
        <v>234</v>
      </c>
      <c r="H314" s="190">
        <v>0.952</v>
      </c>
      <c r="I314" s="191"/>
      <c r="J314" s="192">
        <f>ROUND(I314*H314,2)</f>
        <v>0</v>
      </c>
      <c r="K314" s="188" t="s">
        <v>19</v>
      </c>
      <c r="L314" s="39"/>
      <c r="M314" s="193" t="s">
        <v>19</v>
      </c>
      <c r="N314" s="194" t="s">
        <v>44</v>
      </c>
      <c r="O314" s="64"/>
      <c r="P314" s="195">
        <f>O314*H314</f>
        <v>0</v>
      </c>
      <c r="Q314" s="195">
        <v>0</v>
      </c>
      <c r="R314" s="195">
        <f>Q314*H314</f>
        <v>0</v>
      </c>
      <c r="S314" s="195">
        <v>0.0023</v>
      </c>
      <c r="T314" s="196">
        <f>S314*H314</f>
        <v>0.0021896</v>
      </c>
      <c r="AR314" s="197" t="s">
        <v>251</v>
      </c>
      <c r="AT314" s="197" t="s">
        <v>158</v>
      </c>
      <c r="AU314" s="197" t="s">
        <v>81</v>
      </c>
      <c r="AY314" s="18" t="s">
        <v>155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18" t="s">
        <v>77</v>
      </c>
      <c r="BK314" s="198">
        <f>ROUND(I314*H314,2)</f>
        <v>0</v>
      </c>
      <c r="BL314" s="18" t="s">
        <v>251</v>
      </c>
      <c r="BM314" s="197" t="s">
        <v>519</v>
      </c>
    </row>
    <row r="315" spans="2:51" s="13" customFormat="1" ht="12">
      <c r="B315" s="211"/>
      <c r="C315" s="212"/>
      <c r="D315" s="201" t="s">
        <v>165</v>
      </c>
      <c r="E315" s="213" t="s">
        <v>19</v>
      </c>
      <c r="F315" s="214" t="s">
        <v>520</v>
      </c>
      <c r="G315" s="212"/>
      <c r="H315" s="213" t="s">
        <v>19</v>
      </c>
      <c r="I315" s="215"/>
      <c r="J315" s="212"/>
      <c r="K315" s="212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165</v>
      </c>
      <c r="AU315" s="220" t="s">
        <v>81</v>
      </c>
      <c r="AV315" s="13" t="s">
        <v>77</v>
      </c>
      <c r="AW315" s="13" t="s">
        <v>34</v>
      </c>
      <c r="AX315" s="13" t="s">
        <v>73</v>
      </c>
      <c r="AY315" s="220" t="s">
        <v>155</v>
      </c>
    </row>
    <row r="316" spans="2:51" s="12" customFormat="1" ht="12">
      <c r="B316" s="199"/>
      <c r="C316" s="200"/>
      <c r="D316" s="201" t="s">
        <v>165</v>
      </c>
      <c r="E316" s="202" t="s">
        <v>19</v>
      </c>
      <c r="F316" s="203" t="s">
        <v>521</v>
      </c>
      <c r="G316" s="200"/>
      <c r="H316" s="204">
        <v>0.544</v>
      </c>
      <c r="I316" s="205"/>
      <c r="J316" s="200"/>
      <c r="K316" s="200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165</v>
      </c>
      <c r="AU316" s="210" t="s">
        <v>81</v>
      </c>
      <c r="AV316" s="12" t="s">
        <v>81</v>
      </c>
      <c r="AW316" s="12" t="s">
        <v>34</v>
      </c>
      <c r="AX316" s="12" t="s">
        <v>73</v>
      </c>
      <c r="AY316" s="210" t="s">
        <v>155</v>
      </c>
    </row>
    <row r="317" spans="2:51" s="12" customFormat="1" ht="12">
      <c r="B317" s="199"/>
      <c r="C317" s="200"/>
      <c r="D317" s="201" t="s">
        <v>165</v>
      </c>
      <c r="E317" s="202" t="s">
        <v>19</v>
      </c>
      <c r="F317" s="203" t="s">
        <v>522</v>
      </c>
      <c r="G317" s="200"/>
      <c r="H317" s="204">
        <v>0.408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165</v>
      </c>
      <c r="AU317" s="210" t="s">
        <v>81</v>
      </c>
      <c r="AV317" s="12" t="s">
        <v>81</v>
      </c>
      <c r="AW317" s="12" t="s">
        <v>34</v>
      </c>
      <c r="AX317" s="12" t="s">
        <v>73</v>
      </c>
      <c r="AY317" s="210" t="s">
        <v>155</v>
      </c>
    </row>
    <row r="318" spans="2:51" s="14" customFormat="1" ht="12">
      <c r="B318" s="221"/>
      <c r="C318" s="222"/>
      <c r="D318" s="201" t="s">
        <v>165</v>
      </c>
      <c r="E318" s="223" t="s">
        <v>19</v>
      </c>
      <c r="F318" s="224" t="s">
        <v>204</v>
      </c>
      <c r="G318" s="222"/>
      <c r="H318" s="225">
        <v>0.952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165</v>
      </c>
      <c r="AU318" s="231" t="s">
        <v>81</v>
      </c>
      <c r="AV318" s="14" t="s">
        <v>163</v>
      </c>
      <c r="AW318" s="14" t="s">
        <v>34</v>
      </c>
      <c r="AX318" s="14" t="s">
        <v>77</v>
      </c>
      <c r="AY318" s="231" t="s">
        <v>155</v>
      </c>
    </row>
    <row r="319" spans="2:63" s="11" customFormat="1" ht="22.9" customHeight="1">
      <c r="B319" s="170"/>
      <c r="C319" s="171"/>
      <c r="D319" s="172" t="s">
        <v>72</v>
      </c>
      <c r="E319" s="184" t="s">
        <v>523</v>
      </c>
      <c r="F319" s="184" t="s">
        <v>524</v>
      </c>
      <c r="G319" s="171"/>
      <c r="H319" s="171"/>
      <c r="I319" s="174"/>
      <c r="J319" s="185">
        <f>BK319</f>
        <v>0</v>
      </c>
      <c r="K319" s="171"/>
      <c r="L319" s="176"/>
      <c r="M319" s="177"/>
      <c r="N319" s="178"/>
      <c r="O319" s="178"/>
      <c r="P319" s="179">
        <f>SUM(P320:P321)</f>
        <v>0</v>
      </c>
      <c r="Q319" s="178"/>
      <c r="R319" s="179">
        <f>SUM(R320:R321)</f>
        <v>0.03907</v>
      </c>
      <c r="S319" s="178"/>
      <c r="T319" s="180">
        <f>SUM(T320:T321)</f>
        <v>0</v>
      </c>
      <c r="AR319" s="181" t="s">
        <v>81</v>
      </c>
      <c r="AT319" s="182" t="s">
        <v>72</v>
      </c>
      <c r="AU319" s="182" t="s">
        <v>77</v>
      </c>
      <c r="AY319" s="181" t="s">
        <v>155</v>
      </c>
      <c r="BK319" s="183">
        <f>SUM(BK320:BK321)</f>
        <v>0</v>
      </c>
    </row>
    <row r="320" spans="2:65" s="1" customFormat="1" ht="84" customHeight="1">
      <c r="B320" s="35"/>
      <c r="C320" s="186" t="s">
        <v>525</v>
      </c>
      <c r="D320" s="186" t="s">
        <v>158</v>
      </c>
      <c r="E320" s="187" t="s">
        <v>526</v>
      </c>
      <c r="F320" s="188" t="s">
        <v>527</v>
      </c>
      <c r="G320" s="189" t="s">
        <v>528</v>
      </c>
      <c r="H320" s="190">
        <v>1</v>
      </c>
      <c r="I320" s="191"/>
      <c r="J320" s="192">
        <f>ROUND(I320*H320,2)</f>
        <v>0</v>
      </c>
      <c r="K320" s="188" t="s">
        <v>19</v>
      </c>
      <c r="L320" s="39"/>
      <c r="M320" s="193" t="s">
        <v>19</v>
      </c>
      <c r="N320" s="194" t="s">
        <v>44</v>
      </c>
      <c r="O320" s="64"/>
      <c r="P320" s="195">
        <f>O320*H320</f>
        <v>0</v>
      </c>
      <c r="Q320" s="195">
        <v>0.03907</v>
      </c>
      <c r="R320" s="195">
        <f>Q320*H320</f>
        <v>0.03907</v>
      </c>
      <c r="S320" s="195">
        <v>0</v>
      </c>
      <c r="T320" s="196">
        <f>S320*H320</f>
        <v>0</v>
      </c>
      <c r="AR320" s="197" t="s">
        <v>251</v>
      </c>
      <c r="AT320" s="197" t="s">
        <v>158</v>
      </c>
      <c r="AU320" s="197" t="s">
        <v>81</v>
      </c>
      <c r="AY320" s="18" t="s">
        <v>155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8" t="s">
        <v>77</v>
      </c>
      <c r="BK320" s="198">
        <f>ROUND(I320*H320,2)</f>
        <v>0</v>
      </c>
      <c r="BL320" s="18" t="s">
        <v>251</v>
      </c>
      <c r="BM320" s="197" t="s">
        <v>529</v>
      </c>
    </row>
    <row r="321" spans="2:51" s="12" customFormat="1" ht="12">
      <c r="B321" s="199"/>
      <c r="C321" s="200"/>
      <c r="D321" s="201" t="s">
        <v>165</v>
      </c>
      <c r="E321" s="202" t="s">
        <v>19</v>
      </c>
      <c r="F321" s="203" t="s">
        <v>530</v>
      </c>
      <c r="G321" s="200"/>
      <c r="H321" s="204">
        <v>1</v>
      </c>
      <c r="I321" s="205"/>
      <c r="J321" s="200"/>
      <c r="K321" s="200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165</v>
      </c>
      <c r="AU321" s="210" t="s">
        <v>81</v>
      </c>
      <c r="AV321" s="12" t="s">
        <v>81</v>
      </c>
      <c r="AW321" s="12" t="s">
        <v>34</v>
      </c>
      <c r="AX321" s="12" t="s">
        <v>77</v>
      </c>
      <c r="AY321" s="210" t="s">
        <v>155</v>
      </c>
    </row>
    <row r="322" spans="2:63" s="11" customFormat="1" ht="22.9" customHeight="1">
      <c r="B322" s="170"/>
      <c r="C322" s="171"/>
      <c r="D322" s="172" t="s">
        <v>72</v>
      </c>
      <c r="E322" s="184" t="s">
        <v>531</v>
      </c>
      <c r="F322" s="184" t="s">
        <v>532</v>
      </c>
      <c r="G322" s="171"/>
      <c r="H322" s="171"/>
      <c r="I322" s="174"/>
      <c r="J322" s="185">
        <f>BK322</f>
        <v>0</v>
      </c>
      <c r="K322" s="171"/>
      <c r="L322" s="176"/>
      <c r="M322" s="177"/>
      <c r="N322" s="178"/>
      <c r="O322" s="178"/>
      <c r="P322" s="179">
        <f>SUM(P323:P350)</f>
        <v>0</v>
      </c>
      <c r="Q322" s="178"/>
      <c r="R322" s="179">
        <f>SUM(R323:R350)</f>
        <v>0.9568174299999999</v>
      </c>
      <c r="S322" s="178"/>
      <c r="T322" s="180">
        <f>SUM(T323:T350)</f>
        <v>0</v>
      </c>
      <c r="AR322" s="181" t="s">
        <v>81</v>
      </c>
      <c r="AT322" s="182" t="s">
        <v>72</v>
      </c>
      <c r="AU322" s="182" t="s">
        <v>77</v>
      </c>
      <c r="AY322" s="181" t="s">
        <v>155</v>
      </c>
      <c r="BK322" s="183">
        <f>SUM(BK323:BK350)</f>
        <v>0</v>
      </c>
    </row>
    <row r="323" spans="2:65" s="1" customFormat="1" ht="24" customHeight="1">
      <c r="B323" s="35"/>
      <c r="C323" s="186" t="s">
        <v>533</v>
      </c>
      <c r="D323" s="186" t="s">
        <v>158</v>
      </c>
      <c r="E323" s="187" t="s">
        <v>534</v>
      </c>
      <c r="F323" s="188" t="s">
        <v>535</v>
      </c>
      <c r="G323" s="189" t="s">
        <v>234</v>
      </c>
      <c r="H323" s="190">
        <v>22.17</v>
      </c>
      <c r="I323" s="191"/>
      <c r="J323" s="192">
        <f>ROUND(I323*H323,2)</f>
        <v>0</v>
      </c>
      <c r="K323" s="188" t="s">
        <v>162</v>
      </c>
      <c r="L323" s="39"/>
      <c r="M323" s="193" t="s">
        <v>19</v>
      </c>
      <c r="N323" s="194" t="s">
        <v>44</v>
      </c>
      <c r="O323" s="64"/>
      <c r="P323" s="195">
        <f>O323*H323</f>
        <v>0</v>
      </c>
      <c r="Q323" s="195">
        <v>0.0001</v>
      </c>
      <c r="R323" s="195">
        <f>Q323*H323</f>
        <v>0.0022170000000000002</v>
      </c>
      <c r="S323" s="195">
        <v>0</v>
      </c>
      <c r="T323" s="196">
        <f>S323*H323</f>
        <v>0</v>
      </c>
      <c r="AR323" s="197" t="s">
        <v>251</v>
      </c>
      <c r="AT323" s="197" t="s">
        <v>158</v>
      </c>
      <c r="AU323" s="197" t="s">
        <v>81</v>
      </c>
      <c r="AY323" s="18" t="s">
        <v>155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8" t="s">
        <v>77</v>
      </c>
      <c r="BK323" s="198">
        <f>ROUND(I323*H323,2)</f>
        <v>0</v>
      </c>
      <c r="BL323" s="18" t="s">
        <v>251</v>
      </c>
      <c r="BM323" s="197" t="s">
        <v>536</v>
      </c>
    </row>
    <row r="324" spans="2:51" s="12" customFormat="1" ht="12">
      <c r="B324" s="199"/>
      <c r="C324" s="200"/>
      <c r="D324" s="201" t="s">
        <v>165</v>
      </c>
      <c r="E324" s="202" t="s">
        <v>19</v>
      </c>
      <c r="F324" s="203" t="s">
        <v>537</v>
      </c>
      <c r="G324" s="200"/>
      <c r="H324" s="204">
        <v>7.09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165</v>
      </c>
      <c r="AU324" s="210" t="s">
        <v>81</v>
      </c>
      <c r="AV324" s="12" t="s">
        <v>81</v>
      </c>
      <c r="AW324" s="12" t="s">
        <v>34</v>
      </c>
      <c r="AX324" s="12" t="s">
        <v>73</v>
      </c>
      <c r="AY324" s="210" t="s">
        <v>155</v>
      </c>
    </row>
    <row r="325" spans="2:51" s="13" customFormat="1" ht="12">
      <c r="B325" s="211"/>
      <c r="C325" s="212"/>
      <c r="D325" s="201" t="s">
        <v>165</v>
      </c>
      <c r="E325" s="213" t="s">
        <v>19</v>
      </c>
      <c r="F325" s="214" t="s">
        <v>538</v>
      </c>
      <c r="G325" s="212"/>
      <c r="H325" s="213" t="s">
        <v>19</v>
      </c>
      <c r="I325" s="215"/>
      <c r="J325" s="212"/>
      <c r="K325" s="212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165</v>
      </c>
      <c r="AU325" s="220" t="s">
        <v>81</v>
      </c>
      <c r="AV325" s="13" t="s">
        <v>77</v>
      </c>
      <c r="AW325" s="13" t="s">
        <v>34</v>
      </c>
      <c r="AX325" s="13" t="s">
        <v>73</v>
      </c>
      <c r="AY325" s="220" t="s">
        <v>155</v>
      </c>
    </row>
    <row r="326" spans="2:51" s="12" customFormat="1" ht="12">
      <c r="B326" s="199"/>
      <c r="C326" s="200"/>
      <c r="D326" s="201" t="s">
        <v>165</v>
      </c>
      <c r="E326" s="202" t="s">
        <v>19</v>
      </c>
      <c r="F326" s="203" t="s">
        <v>539</v>
      </c>
      <c r="G326" s="200"/>
      <c r="H326" s="204">
        <v>15.08</v>
      </c>
      <c r="I326" s="205"/>
      <c r="J326" s="200"/>
      <c r="K326" s="200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165</v>
      </c>
      <c r="AU326" s="210" t="s">
        <v>81</v>
      </c>
      <c r="AV326" s="12" t="s">
        <v>81</v>
      </c>
      <c r="AW326" s="12" t="s">
        <v>34</v>
      </c>
      <c r="AX326" s="12" t="s">
        <v>73</v>
      </c>
      <c r="AY326" s="210" t="s">
        <v>155</v>
      </c>
    </row>
    <row r="327" spans="2:51" s="14" customFormat="1" ht="12">
      <c r="B327" s="221"/>
      <c r="C327" s="222"/>
      <c r="D327" s="201" t="s">
        <v>165</v>
      </c>
      <c r="E327" s="223" t="s">
        <v>19</v>
      </c>
      <c r="F327" s="224" t="s">
        <v>204</v>
      </c>
      <c r="G327" s="222"/>
      <c r="H327" s="225">
        <v>22.17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165</v>
      </c>
      <c r="AU327" s="231" t="s">
        <v>81</v>
      </c>
      <c r="AV327" s="14" t="s">
        <v>163</v>
      </c>
      <c r="AW327" s="14" t="s">
        <v>34</v>
      </c>
      <c r="AX327" s="14" t="s">
        <v>77</v>
      </c>
      <c r="AY327" s="231" t="s">
        <v>155</v>
      </c>
    </row>
    <row r="328" spans="2:65" s="1" customFormat="1" ht="24" customHeight="1">
      <c r="B328" s="35"/>
      <c r="C328" s="186" t="s">
        <v>540</v>
      </c>
      <c r="D328" s="186" t="s">
        <v>158</v>
      </c>
      <c r="E328" s="187" t="s">
        <v>541</v>
      </c>
      <c r="F328" s="188" t="s">
        <v>542</v>
      </c>
      <c r="G328" s="189" t="s">
        <v>228</v>
      </c>
      <c r="H328" s="190">
        <v>7.09</v>
      </c>
      <c r="I328" s="191"/>
      <c r="J328" s="192">
        <f>ROUND(I328*H328,2)</f>
        <v>0</v>
      </c>
      <c r="K328" s="188" t="s">
        <v>162</v>
      </c>
      <c r="L328" s="39"/>
      <c r="M328" s="193" t="s">
        <v>19</v>
      </c>
      <c r="N328" s="194" t="s">
        <v>44</v>
      </c>
      <c r="O328" s="64"/>
      <c r="P328" s="195">
        <f>O328*H328</f>
        <v>0</v>
      </c>
      <c r="Q328" s="195">
        <v>0.00904</v>
      </c>
      <c r="R328" s="195">
        <f>Q328*H328</f>
        <v>0.0640936</v>
      </c>
      <c r="S328" s="195">
        <v>0</v>
      </c>
      <c r="T328" s="196">
        <f>S328*H328</f>
        <v>0</v>
      </c>
      <c r="AR328" s="197" t="s">
        <v>251</v>
      </c>
      <c r="AT328" s="197" t="s">
        <v>158</v>
      </c>
      <c r="AU328" s="197" t="s">
        <v>81</v>
      </c>
      <c r="AY328" s="18" t="s">
        <v>155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8" t="s">
        <v>77</v>
      </c>
      <c r="BK328" s="198">
        <f>ROUND(I328*H328,2)</f>
        <v>0</v>
      </c>
      <c r="BL328" s="18" t="s">
        <v>251</v>
      </c>
      <c r="BM328" s="197" t="s">
        <v>543</v>
      </c>
    </row>
    <row r="329" spans="2:51" s="12" customFormat="1" ht="12">
      <c r="B329" s="199"/>
      <c r="C329" s="200"/>
      <c r="D329" s="201" t="s">
        <v>165</v>
      </c>
      <c r="E329" s="202" t="s">
        <v>19</v>
      </c>
      <c r="F329" s="203" t="s">
        <v>537</v>
      </c>
      <c r="G329" s="200"/>
      <c r="H329" s="204">
        <v>7.09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165</v>
      </c>
      <c r="AU329" s="210" t="s">
        <v>81</v>
      </c>
      <c r="AV329" s="12" t="s">
        <v>81</v>
      </c>
      <c r="AW329" s="12" t="s">
        <v>34</v>
      </c>
      <c r="AX329" s="12" t="s">
        <v>77</v>
      </c>
      <c r="AY329" s="210" t="s">
        <v>155</v>
      </c>
    </row>
    <row r="330" spans="2:65" s="1" customFormat="1" ht="24" customHeight="1">
      <c r="B330" s="35"/>
      <c r="C330" s="186" t="s">
        <v>544</v>
      </c>
      <c r="D330" s="186" t="s">
        <v>158</v>
      </c>
      <c r="E330" s="187" t="s">
        <v>545</v>
      </c>
      <c r="F330" s="188" t="s">
        <v>546</v>
      </c>
      <c r="G330" s="189" t="s">
        <v>234</v>
      </c>
      <c r="H330" s="190">
        <v>15.08</v>
      </c>
      <c r="I330" s="191"/>
      <c r="J330" s="192">
        <f>ROUND(I330*H330,2)</f>
        <v>0</v>
      </c>
      <c r="K330" s="188" t="s">
        <v>162</v>
      </c>
      <c r="L330" s="39"/>
      <c r="M330" s="193" t="s">
        <v>19</v>
      </c>
      <c r="N330" s="194" t="s">
        <v>44</v>
      </c>
      <c r="O330" s="64"/>
      <c r="P330" s="195">
        <f>O330*H330</f>
        <v>0</v>
      </c>
      <c r="Q330" s="195">
        <v>0.03335</v>
      </c>
      <c r="R330" s="195">
        <f>Q330*H330</f>
        <v>0.502918</v>
      </c>
      <c r="S330" s="195">
        <v>0</v>
      </c>
      <c r="T330" s="196">
        <f>S330*H330</f>
        <v>0</v>
      </c>
      <c r="AR330" s="197" t="s">
        <v>251</v>
      </c>
      <c r="AT330" s="197" t="s">
        <v>158</v>
      </c>
      <c r="AU330" s="197" t="s">
        <v>81</v>
      </c>
      <c r="AY330" s="18" t="s">
        <v>155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8" t="s">
        <v>77</v>
      </c>
      <c r="BK330" s="198">
        <f>ROUND(I330*H330,2)</f>
        <v>0</v>
      </c>
      <c r="BL330" s="18" t="s">
        <v>251</v>
      </c>
      <c r="BM330" s="197" t="s">
        <v>547</v>
      </c>
    </row>
    <row r="331" spans="2:51" s="13" customFormat="1" ht="12">
      <c r="B331" s="211"/>
      <c r="C331" s="212"/>
      <c r="D331" s="201" t="s">
        <v>165</v>
      </c>
      <c r="E331" s="213" t="s">
        <v>19</v>
      </c>
      <c r="F331" s="214" t="s">
        <v>538</v>
      </c>
      <c r="G331" s="212"/>
      <c r="H331" s="213" t="s">
        <v>19</v>
      </c>
      <c r="I331" s="215"/>
      <c r="J331" s="212"/>
      <c r="K331" s="212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165</v>
      </c>
      <c r="AU331" s="220" t="s">
        <v>81</v>
      </c>
      <c r="AV331" s="13" t="s">
        <v>77</v>
      </c>
      <c r="AW331" s="13" t="s">
        <v>34</v>
      </c>
      <c r="AX331" s="13" t="s">
        <v>73</v>
      </c>
      <c r="AY331" s="220" t="s">
        <v>155</v>
      </c>
    </row>
    <row r="332" spans="2:51" s="12" customFormat="1" ht="12">
      <c r="B332" s="199"/>
      <c r="C332" s="200"/>
      <c r="D332" s="201" t="s">
        <v>165</v>
      </c>
      <c r="E332" s="202" t="s">
        <v>19</v>
      </c>
      <c r="F332" s="203" t="s">
        <v>539</v>
      </c>
      <c r="G332" s="200"/>
      <c r="H332" s="204">
        <v>15.08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165</v>
      </c>
      <c r="AU332" s="210" t="s">
        <v>81</v>
      </c>
      <c r="AV332" s="12" t="s">
        <v>81</v>
      </c>
      <c r="AW332" s="12" t="s">
        <v>34</v>
      </c>
      <c r="AX332" s="12" t="s">
        <v>77</v>
      </c>
      <c r="AY332" s="210" t="s">
        <v>155</v>
      </c>
    </row>
    <row r="333" spans="2:65" s="1" customFormat="1" ht="24" customHeight="1">
      <c r="B333" s="35"/>
      <c r="C333" s="186" t="s">
        <v>548</v>
      </c>
      <c r="D333" s="186" t="s">
        <v>158</v>
      </c>
      <c r="E333" s="187" t="s">
        <v>549</v>
      </c>
      <c r="F333" s="188" t="s">
        <v>550</v>
      </c>
      <c r="G333" s="189" t="s">
        <v>161</v>
      </c>
      <c r="H333" s="190">
        <v>1</v>
      </c>
      <c r="I333" s="191"/>
      <c r="J333" s="192">
        <f>ROUND(I333*H333,2)</f>
        <v>0</v>
      </c>
      <c r="K333" s="188" t="s">
        <v>162</v>
      </c>
      <c r="L333" s="39"/>
      <c r="M333" s="193" t="s">
        <v>19</v>
      </c>
      <c r="N333" s="194" t="s">
        <v>44</v>
      </c>
      <c r="O333" s="64"/>
      <c r="P333" s="195">
        <f>O333*H333</f>
        <v>0</v>
      </c>
      <c r="Q333" s="195">
        <v>8E-05</v>
      </c>
      <c r="R333" s="195">
        <f>Q333*H333</f>
        <v>8E-05</v>
      </c>
      <c r="S333" s="195">
        <v>0</v>
      </c>
      <c r="T333" s="196">
        <f>S333*H333</f>
        <v>0</v>
      </c>
      <c r="AR333" s="197" t="s">
        <v>251</v>
      </c>
      <c r="AT333" s="197" t="s">
        <v>158</v>
      </c>
      <c r="AU333" s="197" t="s">
        <v>81</v>
      </c>
      <c r="AY333" s="18" t="s">
        <v>155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8" t="s">
        <v>77</v>
      </c>
      <c r="BK333" s="198">
        <f>ROUND(I333*H333,2)</f>
        <v>0</v>
      </c>
      <c r="BL333" s="18" t="s">
        <v>251</v>
      </c>
      <c r="BM333" s="197" t="s">
        <v>551</v>
      </c>
    </row>
    <row r="334" spans="2:65" s="1" customFormat="1" ht="16.5" customHeight="1">
      <c r="B334" s="35"/>
      <c r="C334" s="232" t="s">
        <v>552</v>
      </c>
      <c r="D334" s="232" t="s">
        <v>212</v>
      </c>
      <c r="E334" s="233" t="s">
        <v>553</v>
      </c>
      <c r="F334" s="234" t="s">
        <v>554</v>
      </c>
      <c r="G334" s="235" t="s">
        <v>161</v>
      </c>
      <c r="H334" s="236">
        <v>1</v>
      </c>
      <c r="I334" s="237"/>
      <c r="J334" s="238">
        <f>ROUND(I334*H334,2)</f>
        <v>0</v>
      </c>
      <c r="K334" s="234" t="s">
        <v>19</v>
      </c>
      <c r="L334" s="239"/>
      <c r="M334" s="240" t="s">
        <v>19</v>
      </c>
      <c r="N334" s="241" t="s">
        <v>44</v>
      </c>
      <c r="O334" s="64"/>
      <c r="P334" s="195">
        <f>O334*H334</f>
        <v>0</v>
      </c>
      <c r="Q334" s="195">
        <v>0.0075</v>
      </c>
      <c r="R334" s="195">
        <f>Q334*H334</f>
        <v>0.0075</v>
      </c>
      <c r="S334" s="195">
        <v>0</v>
      </c>
      <c r="T334" s="196">
        <f>S334*H334</f>
        <v>0</v>
      </c>
      <c r="AR334" s="197" t="s">
        <v>361</v>
      </c>
      <c r="AT334" s="197" t="s">
        <v>212</v>
      </c>
      <c r="AU334" s="197" t="s">
        <v>81</v>
      </c>
      <c r="AY334" s="18" t="s">
        <v>155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8" t="s">
        <v>77</v>
      </c>
      <c r="BK334" s="198">
        <f>ROUND(I334*H334,2)</f>
        <v>0</v>
      </c>
      <c r="BL334" s="18" t="s">
        <v>251</v>
      </c>
      <c r="BM334" s="197" t="s">
        <v>555</v>
      </c>
    </row>
    <row r="335" spans="2:51" s="12" customFormat="1" ht="12">
      <c r="B335" s="199"/>
      <c r="C335" s="200"/>
      <c r="D335" s="201" t="s">
        <v>165</v>
      </c>
      <c r="E335" s="202" t="s">
        <v>19</v>
      </c>
      <c r="F335" s="203" t="s">
        <v>556</v>
      </c>
      <c r="G335" s="200"/>
      <c r="H335" s="204">
        <v>1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165</v>
      </c>
      <c r="AU335" s="210" t="s">
        <v>81</v>
      </c>
      <c r="AV335" s="12" t="s">
        <v>81</v>
      </c>
      <c r="AW335" s="12" t="s">
        <v>34</v>
      </c>
      <c r="AX335" s="12" t="s">
        <v>77</v>
      </c>
      <c r="AY335" s="210" t="s">
        <v>155</v>
      </c>
    </row>
    <row r="336" spans="2:65" s="1" customFormat="1" ht="24" customHeight="1">
      <c r="B336" s="35"/>
      <c r="C336" s="186" t="s">
        <v>557</v>
      </c>
      <c r="D336" s="186" t="s">
        <v>158</v>
      </c>
      <c r="E336" s="187" t="s">
        <v>558</v>
      </c>
      <c r="F336" s="188" t="s">
        <v>559</v>
      </c>
      <c r="G336" s="189" t="s">
        <v>234</v>
      </c>
      <c r="H336" s="190">
        <v>43.323</v>
      </c>
      <c r="I336" s="191"/>
      <c r="J336" s="192">
        <f>ROUND(I336*H336,2)</f>
        <v>0</v>
      </c>
      <c r="K336" s="188" t="s">
        <v>162</v>
      </c>
      <c r="L336" s="39"/>
      <c r="M336" s="193" t="s">
        <v>19</v>
      </c>
      <c r="N336" s="194" t="s">
        <v>44</v>
      </c>
      <c r="O336" s="64"/>
      <c r="P336" s="195">
        <f>O336*H336</f>
        <v>0</v>
      </c>
      <c r="Q336" s="195">
        <v>0.00117</v>
      </c>
      <c r="R336" s="195">
        <f>Q336*H336</f>
        <v>0.05068791</v>
      </c>
      <c r="S336" s="195">
        <v>0</v>
      </c>
      <c r="T336" s="196">
        <f>S336*H336</f>
        <v>0</v>
      </c>
      <c r="AR336" s="197" t="s">
        <v>251</v>
      </c>
      <c r="AT336" s="197" t="s">
        <v>158</v>
      </c>
      <c r="AU336" s="197" t="s">
        <v>81</v>
      </c>
      <c r="AY336" s="18" t="s">
        <v>155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8" t="s">
        <v>77</v>
      </c>
      <c r="BK336" s="198">
        <f>ROUND(I336*H336,2)</f>
        <v>0</v>
      </c>
      <c r="BL336" s="18" t="s">
        <v>251</v>
      </c>
      <c r="BM336" s="197" t="s">
        <v>560</v>
      </c>
    </row>
    <row r="337" spans="2:51" s="12" customFormat="1" ht="12">
      <c r="B337" s="199"/>
      <c r="C337" s="200"/>
      <c r="D337" s="201" t="s">
        <v>165</v>
      </c>
      <c r="E337" s="202" t="s">
        <v>19</v>
      </c>
      <c r="F337" s="203" t="s">
        <v>383</v>
      </c>
      <c r="G337" s="200"/>
      <c r="H337" s="204">
        <v>15.147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165</v>
      </c>
      <c r="AU337" s="210" t="s">
        <v>81</v>
      </c>
      <c r="AV337" s="12" t="s">
        <v>81</v>
      </c>
      <c r="AW337" s="12" t="s">
        <v>34</v>
      </c>
      <c r="AX337" s="12" t="s">
        <v>73</v>
      </c>
      <c r="AY337" s="210" t="s">
        <v>155</v>
      </c>
    </row>
    <row r="338" spans="2:51" s="12" customFormat="1" ht="12">
      <c r="B338" s="199"/>
      <c r="C338" s="200"/>
      <c r="D338" s="201" t="s">
        <v>165</v>
      </c>
      <c r="E338" s="202" t="s">
        <v>19</v>
      </c>
      <c r="F338" s="203" t="s">
        <v>384</v>
      </c>
      <c r="G338" s="200"/>
      <c r="H338" s="204">
        <v>28.176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165</v>
      </c>
      <c r="AU338" s="210" t="s">
        <v>81</v>
      </c>
      <c r="AV338" s="12" t="s">
        <v>81</v>
      </c>
      <c r="AW338" s="12" t="s">
        <v>34</v>
      </c>
      <c r="AX338" s="12" t="s">
        <v>73</v>
      </c>
      <c r="AY338" s="210" t="s">
        <v>155</v>
      </c>
    </row>
    <row r="339" spans="2:51" s="14" customFormat="1" ht="12">
      <c r="B339" s="221"/>
      <c r="C339" s="222"/>
      <c r="D339" s="201" t="s">
        <v>165</v>
      </c>
      <c r="E339" s="223" t="s">
        <v>19</v>
      </c>
      <c r="F339" s="224" t="s">
        <v>204</v>
      </c>
      <c r="G339" s="222"/>
      <c r="H339" s="225">
        <v>43.323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165</v>
      </c>
      <c r="AU339" s="231" t="s">
        <v>81</v>
      </c>
      <c r="AV339" s="14" t="s">
        <v>163</v>
      </c>
      <c r="AW339" s="14" t="s">
        <v>34</v>
      </c>
      <c r="AX339" s="14" t="s">
        <v>77</v>
      </c>
      <c r="AY339" s="231" t="s">
        <v>155</v>
      </c>
    </row>
    <row r="340" spans="2:65" s="1" customFormat="1" ht="24" customHeight="1">
      <c r="B340" s="35"/>
      <c r="C340" s="232" t="s">
        <v>561</v>
      </c>
      <c r="D340" s="232" t="s">
        <v>212</v>
      </c>
      <c r="E340" s="233" t="s">
        <v>562</v>
      </c>
      <c r="F340" s="234" t="s">
        <v>563</v>
      </c>
      <c r="G340" s="235" t="s">
        <v>234</v>
      </c>
      <c r="H340" s="236">
        <v>45.489</v>
      </c>
      <c r="I340" s="237"/>
      <c r="J340" s="238">
        <f>ROUND(I340*H340,2)</f>
        <v>0</v>
      </c>
      <c r="K340" s="234" t="s">
        <v>19</v>
      </c>
      <c r="L340" s="239"/>
      <c r="M340" s="240" t="s">
        <v>19</v>
      </c>
      <c r="N340" s="241" t="s">
        <v>44</v>
      </c>
      <c r="O340" s="64"/>
      <c r="P340" s="195">
        <f>O340*H340</f>
        <v>0</v>
      </c>
      <c r="Q340" s="195">
        <v>0.004</v>
      </c>
      <c r="R340" s="195">
        <f>Q340*H340</f>
        <v>0.18195599999999998</v>
      </c>
      <c r="S340" s="195">
        <v>0</v>
      </c>
      <c r="T340" s="196">
        <f>S340*H340</f>
        <v>0</v>
      </c>
      <c r="AR340" s="197" t="s">
        <v>361</v>
      </c>
      <c r="AT340" s="197" t="s">
        <v>212</v>
      </c>
      <c r="AU340" s="197" t="s">
        <v>81</v>
      </c>
      <c r="AY340" s="18" t="s">
        <v>155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8" t="s">
        <v>77</v>
      </c>
      <c r="BK340" s="198">
        <f>ROUND(I340*H340,2)</f>
        <v>0</v>
      </c>
      <c r="BL340" s="18" t="s">
        <v>251</v>
      </c>
      <c r="BM340" s="197" t="s">
        <v>564</v>
      </c>
    </row>
    <row r="341" spans="2:51" s="12" customFormat="1" ht="12">
      <c r="B341" s="199"/>
      <c r="C341" s="200"/>
      <c r="D341" s="201" t="s">
        <v>165</v>
      </c>
      <c r="E341" s="202" t="s">
        <v>19</v>
      </c>
      <c r="F341" s="203" t="s">
        <v>565</v>
      </c>
      <c r="G341" s="200"/>
      <c r="H341" s="204">
        <v>45.489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165</v>
      </c>
      <c r="AU341" s="210" t="s">
        <v>81</v>
      </c>
      <c r="AV341" s="12" t="s">
        <v>81</v>
      </c>
      <c r="AW341" s="12" t="s">
        <v>34</v>
      </c>
      <c r="AX341" s="12" t="s">
        <v>77</v>
      </c>
      <c r="AY341" s="210" t="s">
        <v>155</v>
      </c>
    </row>
    <row r="342" spans="2:65" s="1" customFormat="1" ht="24" customHeight="1">
      <c r="B342" s="35"/>
      <c r="C342" s="186" t="s">
        <v>566</v>
      </c>
      <c r="D342" s="186" t="s">
        <v>158</v>
      </c>
      <c r="E342" s="187" t="s">
        <v>567</v>
      </c>
      <c r="F342" s="188" t="s">
        <v>568</v>
      </c>
      <c r="G342" s="189" t="s">
        <v>234</v>
      </c>
      <c r="H342" s="190">
        <v>43.323</v>
      </c>
      <c r="I342" s="191"/>
      <c r="J342" s="192">
        <f>ROUND(I342*H342,2)</f>
        <v>0</v>
      </c>
      <c r="K342" s="188" t="s">
        <v>162</v>
      </c>
      <c r="L342" s="39"/>
      <c r="M342" s="193" t="s">
        <v>19</v>
      </c>
      <c r="N342" s="194" t="s">
        <v>44</v>
      </c>
      <c r="O342" s="64"/>
      <c r="P342" s="195">
        <f>O342*H342</f>
        <v>0</v>
      </c>
      <c r="Q342" s="195">
        <v>4E-05</v>
      </c>
      <c r="R342" s="195">
        <f>Q342*H342</f>
        <v>0.0017329200000000002</v>
      </c>
      <c r="S342" s="195">
        <v>0</v>
      </c>
      <c r="T342" s="196">
        <f>S342*H342</f>
        <v>0</v>
      </c>
      <c r="AR342" s="197" t="s">
        <v>251</v>
      </c>
      <c r="AT342" s="197" t="s">
        <v>158</v>
      </c>
      <c r="AU342" s="197" t="s">
        <v>81</v>
      </c>
      <c r="AY342" s="18" t="s">
        <v>155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8" t="s">
        <v>77</v>
      </c>
      <c r="BK342" s="198">
        <f>ROUND(I342*H342,2)</f>
        <v>0</v>
      </c>
      <c r="BL342" s="18" t="s">
        <v>251</v>
      </c>
      <c r="BM342" s="197" t="s">
        <v>569</v>
      </c>
    </row>
    <row r="343" spans="2:65" s="1" customFormat="1" ht="16.5" customHeight="1">
      <c r="B343" s="35"/>
      <c r="C343" s="186" t="s">
        <v>570</v>
      </c>
      <c r="D343" s="186" t="s">
        <v>158</v>
      </c>
      <c r="E343" s="187" t="s">
        <v>571</v>
      </c>
      <c r="F343" s="188" t="s">
        <v>572</v>
      </c>
      <c r="G343" s="189" t="s">
        <v>234</v>
      </c>
      <c r="H343" s="190">
        <v>35.52</v>
      </c>
      <c r="I343" s="191"/>
      <c r="J343" s="192">
        <f>ROUND(I343*H343,2)</f>
        <v>0</v>
      </c>
      <c r="K343" s="188" t="s">
        <v>162</v>
      </c>
      <c r="L343" s="39"/>
      <c r="M343" s="193" t="s">
        <v>19</v>
      </c>
      <c r="N343" s="194" t="s">
        <v>44</v>
      </c>
      <c r="O343" s="64"/>
      <c r="P343" s="195">
        <f>O343*H343</f>
        <v>0</v>
      </c>
      <c r="Q343" s="195">
        <v>0</v>
      </c>
      <c r="R343" s="195">
        <f>Q343*H343</f>
        <v>0</v>
      </c>
      <c r="S343" s="195">
        <v>0</v>
      </c>
      <c r="T343" s="196">
        <f>S343*H343</f>
        <v>0</v>
      </c>
      <c r="AR343" s="197" t="s">
        <v>251</v>
      </c>
      <c r="AT343" s="197" t="s">
        <v>158</v>
      </c>
      <c r="AU343" s="197" t="s">
        <v>81</v>
      </c>
      <c r="AY343" s="18" t="s">
        <v>155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8" t="s">
        <v>77</v>
      </c>
      <c r="BK343" s="198">
        <f>ROUND(I343*H343,2)</f>
        <v>0</v>
      </c>
      <c r="BL343" s="18" t="s">
        <v>251</v>
      </c>
      <c r="BM343" s="197" t="s">
        <v>573</v>
      </c>
    </row>
    <row r="344" spans="2:51" s="13" customFormat="1" ht="22.5">
      <c r="B344" s="211"/>
      <c r="C344" s="212"/>
      <c r="D344" s="201" t="s">
        <v>165</v>
      </c>
      <c r="E344" s="213" t="s">
        <v>19</v>
      </c>
      <c r="F344" s="214" t="s">
        <v>574</v>
      </c>
      <c r="G344" s="212"/>
      <c r="H344" s="213" t="s">
        <v>19</v>
      </c>
      <c r="I344" s="215"/>
      <c r="J344" s="212"/>
      <c r="K344" s="212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165</v>
      </c>
      <c r="AU344" s="220" t="s">
        <v>81</v>
      </c>
      <c r="AV344" s="13" t="s">
        <v>77</v>
      </c>
      <c r="AW344" s="13" t="s">
        <v>34</v>
      </c>
      <c r="AX344" s="13" t="s">
        <v>73</v>
      </c>
      <c r="AY344" s="220" t="s">
        <v>155</v>
      </c>
    </row>
    <row r="345" spans="2:51" s="12" customFormat="1" ht="22.5">
      <c r="B345" s="199"/>
      <c r="C345" s="200"/>
      <c r="D345" s="201" t="s">
        <v>165</v>
      </c>
      <c r="E345" s="202" t="s">
        <v>19</v>
      </c>
      <c r="F345" s="203" t="s">
        <v>575</v>
      </c>
      <c r="G345" s="200"/>
      <c r="H345" s="204">
        <v>35.52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165</v>
      </c>
      <c r="AU345" s="210" t="s">
        <v>81</v>
      </c>
      <c r="AV345" s="12" t="s">
        <v>81</v>
      </c>
      <c r="AW345" s="12" t="s">
        <v>34</v>
      </c>
      <c r="AX345" s="12" t="s">
        <v>77</v>
      </c>
      <c r="AY345" s="210" t="s">
        <v>155</v>
      </c>
    </row>
    <row r="346" spans="2:65" s="1" customFormat="1" ht="16.5" customHeight="1">
      <c r="B346" s="35"/>
      <c r="C346" s="232" t="s">
        <v>576</v>
      </c>
      <c r="D346" s="232" t="s">
        <v>212</v>
      </c>
      <c r="E346" s="233" t="s">
        <v>577</v>
      </c>
      <c r="F346" s="234" t="s">
        <v>578</v>
      </c>
      <c r="G346" s="235" t="s">
        <v>234</v>
      </c>
      <c r="H346" s="236">
        <v>17.76</v>
      </c>
      <c r="I346" s="237"/>
      <c r="J346" s="238">
        <f>ROUND(I346*H346,2)</f>
        <v>0</v>
      </c>
      <c r="K346" s="234" t="s">
        <v>19</v>
      </c>
      <c r="L346" s="239"/>
      <c r="M346" s="240" t="s">
        <v>19</v>
      </c>
      <c r="N346" s="241" t="s">
        <v>44</v>
      </c>
      <c r="O346" s="64"/>
      <c r="P346" s="195">
        <f>O346*H346</f>
        <v>0</v>
      </c>
      <c r="Q346" s="195">
        <v>0.004</v>
      </c>
      <c r="R346" s="195">
        <f>Q346*H346</f>
        <v>0.07104</v>
      </c>
      <c r="S346" s="195">
        <v>0</v>
      </c>
      <c r="T346" s="196">
        <f>S346*H346</f>
        <v>0</v>
      </c>
      <c r="AR346" s="197" t="s">
        <v>361</v>
      </c>
      <c r="AT346" s="197" t="s">
        <v>212</v>
      </c>
      <c r="AU346" s="197" t="s">
        <v>81</v>
      </c>
      <c r="AY346" s="18" t="s">
        <v>155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8" t="s">
        <v>77</v>
      </c>
      <c r="BK346" s="198">
        <f>ROUND(I346*H346,2)</f>
        <v>0</v>
      </c>
      <c r="BL346" s="18" t="s">
        <v>251</v>
      </c>
      <c r="BM346" s="197" t="s">
        <v>579</v>
      </c>
    </row>
    <row r="347" spans="2:51" s="12" customFormat="1" ht="12">
      <c r="B347" s="199"/>
      <c r="C347" s="200"/>
      <c r="D347" s="201" t="s">
        <v>165</v>
      </c>
      <c r="E347" s="202" t="s">
        <v>19</v>
      </c>
      <c r="F347" s="203" t="s">
        <v>580</v>
      </c>
      <c r="G347" s="200"/>
      <c r="H347" s="204">
        <v>17.76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165</v>
      </c>
      <c r="AU347" s="210" t="s">
        <v>81</v>
      </c>
      <c r="AV347" s="12" t="s">
        <v>81</v>
      </c>
      <c r="AW347" s="12" t="s">
        <v>34</v>
      </c>
      <c r="AX347" s="12" t="s">
        <v>77</v>
      </c>
      <c r="AY347" s="210" t="s">
        <v>155</v>
      </c>
    </row>
    <row r="348" spans="2:65" s="1" customFormat="1" ht="24" customHeight="1">
      <c r="B348" s="35"/>
      <c r="C348" s="232" t="s">
        <v>581</v>
      </c>
      <c r="D348" s="232" t="s">
        <v>212</v>
      </c>
      <c r="E348" s="233" t="s">
        <v>582</v>
      </c>
      <c r="F348" s="234" t="s">
        <v>583</v>
      </c>
      <c r="G348" s="235" t="s">
        <v>234</v>
      </c>
      <c r="H348" s="236">
        <v>18.648</v>
      </c>
      <c r="I348" s="237"/>
      <c r="J348" s="238">
        <f>ROUND(I348*H348,2)</f>
        <v>0</v>
      </c>
      <c r="K348" s="234" t="s">
        <v>19</v>
      </c>
      <c r="L348" s="239"/>
      <c r="M348" s="240" t="s">
        <v>19</v>
      </c>
      <c r="N348" s="241" t="s">
        <v>44</v>
      </c>
      <c r="O348" s="64"/>
      <c r="P348" s="195">
        <f>O348*H348</f>
        <v>0</v>
      </c>
      <c r="Q348" s="195">
        <v>0.004</v>
      </c>
      <c r="R348" s="195">
        <f>Q348*H348</f>
        <v>0.074592</v>
      </c>
      <c r="S348" s="195">
        <v>0</v>
      </c>
      <c r="T348" s="196">
        <f>S348*H348</f>
        <v>0</v>
      </c>
      <c r="AR348" s="197" t="s">
        <v>361</v>
      </c>
      <c r="AT348" s="197" t="s">
        <v>212</v>
      </c>
      <c r="AU348" s="197" t="s">
        <v>81</v>
      </c>
      <c r="AY348" s="18" t="s">
        <v>155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8" t="s">
        <v>77</v>
      </c>
      <c r="BK348" s="198">
        <f>ROUND(I348*H348,2)</f>
        <v>0</v>
      </c>
      <c r="BL348" s="18" t="s">
        <v>251</v>
      </c>
      <c r="BM348" s="197" t="s">
        <v>584</v>
      </c>
    </row>
    <row r="349" spans="2:51" s="12" customFormat="1" ht="12">
      <c r="B349" s="199"/>
      <c r="C349" s="200"/>
      <c r="D349" s="201" t="s">
        <v>165</v>
      </c>
      <c r="E349" s="202" t="s">
        <v>19</v>
      </c>
      <c r="F349" s="203" t="s">
        <v>585</v>
      </c>
      <c r="G349" s="200"/>
      <c r="H349" s="204">
        <v>18.648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165</v>
      </c>
      <c r="AU349" s="210" t="s">
        <v>81</v>
      </c>
      <c r="AV349" s="12" t="s">
        <v>81</v>
      </c>
      <c r="AW349" s="12" t="s">
        <v>34</v>
      </c>
      <c r="AX349" s="12" t="s">
        <v>77</v>
      </c>
      <c r="AY349" s="210" t="s">
        <v>155</v>
      </c>
    </row>
    <row r="350" spans="2:65" s="1" customFormat="1" ht="36" customHeight="1">
      <c r="B350" s="35"/>
      <c r="C350" s="186" t="s">
        <v>586</v>
      </c>
      <c r="D350" s="186" t="s">
        <v>158</v>
      </c>
      <c r="E350" s="187" t="s">
        <v>587</v>
      </c>
      <c r="F350" s="188" t="s">
        <v>588</v>
      </c>
      <c r="G350" s="189" t="s">
        <v>208</v>
      </c>
      <c r="H350" s="190">
        <v>0.957</v>
      </c>
      <c r="I350" s="191"/>
      <c r="J350" s="192">
        <f>ROUND(I350*H350,2)</f>
        <v>0</v>
      </c>
      <c r="K350" s="188" t="s">
        <v>162</v>
      </c>
      <c r="L350" s="39"/>
      <c r="M350" s="193" t="s">
        <v>19</v>
      </c>
      <c r="N350" s="194" t="s">
        <v>44</v>
      </c>
      <c r="O350" s="64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AR350" s="197" t="s">
        <v>251</v>
      </c>
      <c r="AT350" s="197" t="s">
        <v>158</v>
      </c>
      <c r="AU350" s="197" t="s">
        <v>81</v>
      </c>
      <c r="AY350" s="18" t="s">
        <v>155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8" t="s">
        <v>77</v>
      </c>
      <c r="BK350" s="198">
        <f>ROUND(I350*H350,2)</f>
        <v>0</v>
      </c>
      <c r="BL350" s="18" t="s">
        <v>251</v>
      </c>
      <c r="BM350" s="197" t="s">
        <v>589</v>
      </c>
    </row>
    <row r="351" spans="2:63" s="11" customFormat="1" ht="22.9" customHeight="1">
      <c r="B351" s="170"/>
      <c r="C351" s="171"/>
      <c r="D351" s="172" t="s">
        <v>72</v>
      </c>
      <c r="E351" s="184" t="s">
        <v>590</v>
      </c>
      <c r="F351" s="184" t="s">
        <v>591</v>
      </c>
      <c r="G351" s="171"/>
      <c r="H351" s="171"/>
      <c r="I351" s="174"/>
      <c r="J351" s="185">
        <f>BK351</f>
        <v>0</v>
      </c>
      <c r="K351" s="171"/>
      <c r="L351" s="176"/>
      <c r="M351" s="177"/>
      <c r="N351" s="178"/>
      <c r="O351" s="178"/>
      <c r="P351" s="179">
        <f>SUM(P352:P359)</f>
        <v>0</v>
      </c>
      <c r="Q351" s="178"/>
      <c r="R351" s="179">
        <f>SUM(R352:R359)</f>
        <v>0</v>
      </c>
      <c r="S351" s="178"/>
      <c r="T351" s="180">
        <f>SUM(T352:T359)</f>
        <v>0.4102453999999999</v>
      </c>
      <c r="AR351" s="181" t="s">
        <v>81</v>
      </c>
      <c r="AT351" s="182" t="s">
        <v>72</v>
      </c>
      <c r="AU351" s="182" t="s">
        <v>77</v>
      </c>
      <c r="AY351" s="181" t="s">
        <v>155</v>
      </c>
      <c r="BK351" s="183">
        <f>SUM(BK352:BK359)</f>
        <v>0</v>
      </c>
    </row>
    <row r="352" spans="2:65" s="1" customFormat="1" ht="24" customHeight="1">
      <c r="B352" s="35"/>
      <c r="C352" s="186" t="s">
        <v>592</v>
      </c>
      <c r="D352" s="186" t="s">
        <v>158</v>
      </c>
      <c r="E352" s="187" t="s">
        <v>593</v>
      </c>
      <c r="F352" s="188" t="s">
        <v>594</v>
      </c>
      <c r="G352" s="189" t="s">
        <v>234</v>
      </c>
      <c r="H352" s="190">
        <v>15.08</v>
      </c>
      <c r="I352" s="191"/>
      <c r="J352" s="192">
        <f>ROUND(I352*H352,2)</f>
        <v>0</v>
      </c>
      <c r="K352" s="188" t="s">
        <v>162</v>
      </c>
      <c r="L352" s="39"/>
      <c r="M352" s="193" t="s">
        <v>19</v>
      </c>
      <c r="N352" s="194" t="s">
        <v>44</v>
      </c>
      <c r="O352" s="64"/>
      <c r="P352" s="195">
        <f>O352*H352</f>
        <v>0</v>
      </c>
      <c r="Q352" s="195">
        <v>0</v>
      </c>
      <c r="R352" s="195">
        <f>Q352*H352</f>
        <v>0</v>
      </c>
      <c r="S352" s="195">
        <v>0.01834</v>
      </c>
      <c r="T352" s="196">
        <f>S352*H352</f>
        <v>0.27656719999999996</v>
      </c>
      <c r="AR352" s="197" t="s">
        <v>251</v>
      </c>
      <c r="AT352" s="197" t="s">
        <v>158</v>
      </c>
      <c r="AU352" s="197" t="s">
        <v>81</v>
      </c>
      <c r="AY352" s="18" t="s">
        <v>155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77</v>
      </c>
      <c r="BK352" s="198">
        <f>ROUND(I352*H352,2)</f>
        <v>0</v>
      </c>
      <c r="BL352" s="18" t="s">
        <v>251</v>
      </c>
      <c r="BM352" s="197" t="s">
        <v>595</v>
      </c>
    </row>
    <row r="353" spans="2:51" s="13" customFormat="1" ht="12">
      <c r="B353" s="211"/>
      <c r="C353" s="212"/>
      <c r="D353" s="201" t="s">
        <v>165</v>
      </c>
      <c r="E353" s="213" t="s">
        <v>19</v>
      </c>
      <c r="F353" s="214" t="s">
        <v>596</v>
      </c>
      <c r="G353" s="212"/>
      <c r="H353" s="213" t="s">
        <v>19</v>
      </c>
      <c r="I353" s="215"/>
      <c r="J353" s="212"/>
      <c r="K353" s="212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165</v>
      </c>
      <c r="AU353" s="220" t="s">
        <v>81</v>
      </c>
      <c r="AV353" s="13" t="s">
        <v>77</v>
      </c>
      <c r="AW353" s="13" t="s">
        <v>34</v>
      </c>
      <c r="AX353" s="13" t="s">
        <v>73</v>
      </c>
      <c r="AY353" s="220" t="s">
        <v>155</v>
      </c>
    </row>
    <row r="354" spans="2:51" s="12" customFormat="1" ht="12">
      <c r="B354" s="199"/>
      <c r="C354" s="200"/>
      <c r="D354" s="201" t="s">
        <v>165</v>
      </c>
      <c r="E354" s="202" t="s">
        <v>19</v>
      </c>
      <c r="F354" s="203" t="s">
        <v>539</v>
      </c>
      <c r="G354" s="200"/>
      <c r="H354" s="204">
        <v>15.08</v>
      </c>
      <c r="I354" s="205"/>
      <c r="J354" s="200"/>
      <c r="K354" s="200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165</v>
      </c>
      <c r="AU354" s="210" t="s">
        <v>81</v>
      </c>
      <c r="AV354" s="12" t="s">
        <v>81</v>
      </c>
      <c r="AW354" s="12" t="s">
        <v>34</v>
      </c>
      <c r="AX354" s="12" t="s">
        <v>77</v>
      </c>
      <c r="AY354" s="210" t="s">
        <v>155</v>
      </c>
    </row>
    <row r="355" spans="2:65" s="1" customFormat="1" ht="16.5" customHeight="1">
      <c r="B355" s="35"/>
      <c r="C355" s="186" t="s">
        <v>597</v>
      </c>
      <c r="D355" s="186" t="s">
        <v>158</v>
      </c>
      <c r="E355" s="187" t="s">
        <v>598</v>
      </c>
      <c r="F355" s="188" t="s">
        <v>599</v>
      </c>
      <c r="G355" s="189" t="s">
        <v>234</v>
      </c>
      <c r="H355" s="190">
        <v>43.19</v>
      </c>
      <c r="I355" s="191"/>
      <c r="J355" s="192">
        <f>ROUND(I355*H355,2)</f>
        <v>0</v>
      </c>
      <c r="K355" s="188" t="s">
        <v>162</v>
      </c>
      <c r="L355" s="39"/>
      <c r="M355" s="193" t="s">
        <v>19</v>
      </c>
      <c r="N355" s="194" t="s">
        <v>44</v>
      </c>
      <c r="O355" s="64"/>
      <c r="P355" s="195">
        <f>O355*H355</f>
        <v>0</v>
      </c>
      <c r="Q355" s="195">
        <v>0</v>
      </c>
      <c r="R355" s="195">
        <f>Q355*H355</f>
        <v>0</v>
      </c>
      <c r="S355" s="195">
        <v>0.0021</v>
      </c>
      <c r="T355" s="196">
        <f>S355*H355</f>
        <v>0.09069899999999999</v>
      </c>
      <c r="AR355" s="197" t="s">
        <v>251</v>
      </c>
      <c r="AT355" s="197" t="s">
        <v>158</v>
      </c>
      <c r="AU355" s="197" t="s">
        <v>81</v>
      </c>
      <c r="AY355" s="18" t="s">
        <v>155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18" t="s">
        <v>77</v>
      </c>
      <c r="BK355" s="198">
        <f>ROUND(I355*H355,2)</f>
        <v>0</v>
      </c>
      <c r="BL355" s="18" t="s">
        <v>251</v>
      </c>
      <c r="BM355" s="197" t="s">
        <v>600</v>
      </c>
    </row>
    <row r="356" spans="2:51" s="12" customFormat="1" ht="12">
      <c r="B356" s="199"/>
      <c r="C356" s="200"/>
      <c r="D356" s="201" t="s">
        <v>165</v>
      </c>
      <c r="E356" s="202" t="s">
        <v>19</v>
      </c>
      <c r="F356" s="203" t="s">
        <v>601</v>
      </c>
      <c r="G356" s="200"/>
      <c r="H356" s="204">
        <v>43.19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165</v>
      </c>
      <c r="AU356" s="210" t="s">
        <v>81</v>
      </c>
      <c r="AV356" s="12" t="s">
        <v>81</v>
      </c>
      <c r="AW356" s="12" t="s">
        <v>34</v>
      </c>
      <c r="AX356" s="12" t="s">
        <v>77</v>
      </c>
      <c r="AY356" s="210" t="s">
        <v>155</v>
      </c>
    </row>
    <row r="357" spans="2:65" s="1" customFormat="1" ht="16.5" customHeight="1">
      <c r="B357" s="35"/>
      <c r="C357" s="186" t="s">
        <v>602</v>
      </c>
      <c r="D357" s="186" t="s">
        <v>158</v>
      </c>
      <c r="E357" s="187" t="s">
        <v>603</v>
      </c>
      <c r="F357" s="188" t="s">
        <v>604</v>
      </c>
      <c r="G357" s="189" t="s">
        <v>234</v>
      </c>
      <c r="H357" s="190">
        <v>35.52</v>
      </c>
      <c r="I357" s="191"/>
      <c r="J357" s="192">
        <f>ROUND(I357*H357,2)</f>
        <v>0</v>
      </c>
      <c r="K357" s="188" t="s">
        <v>162</v>
      </c>
      <c r="L357" s="39"/>
      <c r="M357" s="193" t="s">
        <v>19</v>
      </c>
      <c r="N357" s="194" t="s">
        <v>44</v>
      </c>
      <c r="O357" s="64"/>
      <c r="P357" s="195">
        <f>O357*H357</f>
        <v>0</v>
      </c>
      <c r="Q357" s="195">
        <v>0</v>
      </c>
      <c r="R357" s="195">
        <f>Q357*H357</f>
        <v>0</v>
      </c>
      <c r="S357" s="195">
        <v>0.00121</v>
      </c>
      <c r="T357" s="196">
        <f>S357*H357</f>
        <v>0.0429792</v>
      </c>
      <c r="AR357" s="197" t="s">
        <v>251</v>
      </c>
      <c r="AT357" s="197" t="s">
        <v>158</v>
      </c>
      <c r="AU357" s="197" t="s">
        <v>81</v>
      </c>
      <c r="AY357" s="18" t="s">
        <v>155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18" t="s">
        <v>77</v>
      </c>
      <c r="BK357" s="198">
        <f>ROUND(I357*H357,2)</f>
        <v>0</v>
      </c>
      <c r="BL357" s="18" t="s">
        <v>251</v>
      </c>
      <c r="BM357" s="197" t="s">
        <v>605</v>
      </c>
    </row>
    <row r="358" spans="2:51" s="13" customFormat="1" ht="22.5">
      <c r="B358" s="211"/>
      <c r="C358" s="212"/>
      <c r="D358" s="201" t="s">
        <v>165</v>
      </c>
      <c r="E358" s="213" t="s">
        <v>19</v>
      </c>
      <c r="F358" s="214" t="s">
        <v>606</v>
      </c>
      <c r="G358" s="212"/>
      <c r="H358" s="213" t="s">
        <v>19</v>
      </c>
      <c r="I358" s="215"/>
      <c r="J358" s="212"/>
      <c r="K358" s="212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165</v>
      </c>
      <c r="AU358" s="220" t="s">
        <v>81</v>
      </c>
      <c r="AV358" s="13" t="s">
        <v>77</v>
      </c>
      <c r="AW358" s="13" t="s">
        <v>34</v>
      </c>
      <c r="AX358" s="13" t="s">
        <v>73</v>
      </c>
      <c r="AY358" s="220" t="s">
        <v>155</v>
      </c>
    </row>
    <row r="359" spans="2:51" s="12" customFormat="1" ht="22.5">
      <c r="B359" s="199"/>
      <c r="C359" s="200"/>
      <c r="D359" s="201" t="s">
        <v>165</v>
      </c>
      <c r="E359" s="202" t="s">
        <v>19</v>
      </c>
      <c r="F359" s="203" t="s">
        <v>575</v>
      </c>
      <c r="G359" s="200"/>
      <c r="H359" s="204">
        <v>35.52</v>
      </c>
      <c r="I359" s="205"/>
      <c r="J359" s="200"/>
      <c r="K359" s="200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165</v>
      </c>
      <c r="AU359" s="210" t="s">
        <v>81</v>
      </c>
      <c r="AV359" s="12" t="s">
        <v>81</v>
      </c>
      <c r="AW359" s="12" t="s">
        <v>34</v>
      </c>
      <c r="AX359" s="12" t="s">
        <v>77</v>
      </c>
      <c r="AY359" s="210" t="s">
        <v>155</v>
      </c>
    </row>
    <row r="360" spans="2:63" s="11" customFormat="1" ht="22.9" customHeight="1">
      <c r="B360" s="170"/>
      <c r="C360" s="171"/>
      <c r="D360" s="172" t="s">
        <v>72</v>
      </c>
      <c r="E360" s="184" t="s">
        <v>607</v>
      </c>
      <c r="F360" s="184" t="s">
        <v>608</v>
      </c>
      <c r="G360" s="171"/>
      <c r="H360" s="171"/>
      <c r="I360" s="174"/>
      <c r="J360" s="185">
        <f>BK360</f>
        <v>0</v>
      </c>
      <c r="K360" s="171"/>
      <c r="L360" s="176"/>
      <c r="M360" s="177"/>
      <c r="N360" s="178"/>
      <c r="O360" s="178"/>
      <c r="P360" s="179">
        <f>SUM(P361:P362)</f>
        <v>0</v>
      </c>
      <c r="Q360" s="178"/>
      <c r="R360" s="179">
        <f>SUM(R361:R362)</f>
        <v>0</v>
      </c>
      <c r="S360" s="178"/>
      <c r="T360" s="180">
        <f>SUM(T361:T362)</f>
        <v>0</v>
      </c>
      <c r="AR360" s="181" t="s">
        <v>81</v>
      </c>
      <c r="AT360" s="182" t="s">
        <v>72</v>
      </c>
      <c r="AU360" s="182" t="s">
        <v>77</v>
      </c>
      <c r="AY360" s="181" t="s">
        <v>155</v>
      </c>
      <c r="BK360" s="183">
        <f>SUM(BK361:BK362)</f>
        <v>0</v>
      </c>
    </row>
    <row r="361" spans="2:65" s="1" customFormat="1" ht="36" customHeight="1">
      <c r="B361" s="35"/>
      <c r="C361" s="186" t="s">
        <v>609</v>
      </c>
      <c r="D361" s="186" t="s">
        <v>158</v>
      </c>
      <c r="E361" s="187" t="s">
        <v>610</v>
      </c>
      <c r="F361" s="188" t="s">
        <v>611</v>
      </c>
      <c r="G361" s="189" t="s">
        <v>161</v>
      </c>
      <c r="H361" s="190">
        <v>1</v>
      </c>
      <c r="I361" s="191"/>
      <c r="J361" s="192">
        <f>ROUND(I361*H361,2)</f>
        <v>0</v>
      </c>
      <c r="K361" s="188" t="s">
        <v>19</v>
      </c>
      <c r="L361" s="39"/>
      <c r="M361" s="193" t="s">
        <v>19</v>
      </c>
      <c r="N361" s="194" t="s">
        <v>44</v>
      </c>
      <c r="O361" s="64"/>
      <c r="P361" s="195">
        <f>O361*H361</f>
        <v>0</v>
      </c>
      <c r="Q361" s="195">
        <v>0</v>
      </c>
      <c r="R361" s="195">
        <f>Q361*H361</f>
        <v>0</v>
      </c>
      <c r="S361" s="195">
        <v>0</v>
      </c>
      <c r="T361" s="196">
        <f>S361*H361</f>
        <v>0</v>
      </c>
      <c r="AR361" s="197" t="s">
        <v>251</v>
      </c>
      <c r="AT361" s="197" t="s">
        <v>158</v>
      </c>
      <c r="AU361" s="197" t="s">
        <v>81</v>
      </c>
      <c r="AY361" s="18" t="s">
        <v>155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18" t="s">
        <v>77</v>
      </c>
      <c r="BK361" s="198">
        <f>ROUND(I361*H361,2)</f>
        <v>0</v>
      </c>
      <c r="BL361" s="18" t="s">
        <v>251</v>
      </c>
      <c r="BM361" s="197" t="s">
        <v>612</v>
      </c>
    </row>
    <row r="362" spans="2:51" s="12" customFormat="1" ht="12">
      <c r="B362" s="199"/>
      <c r="C362" s="200"/>
      <c r="D362" s="201" t="s">
        <v>165</v>
      </c>
      <c r="E362" s="202" t="s">
        <v>19</v>
      </c>
      <c r="F362" s="203" t="s">
        <v>613</v>
      </c>
      <c r="G362" s="200"/>
      <c r="H362" s="204">
        <v>1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165</v>
      </c>
      <c r="AU362" s="210" t="s">
        <v>81</v>
      </c>
      <c r="AV362" s="12" t="s">
        <v>81</v>
      </c>
      <c r="AW362" s="12" t="s">
        <v>34</v>
      </c>
      <c r="AX362" s="12" t="s">
        <v>77</v>
      </c>
      <c r="AY362" s="210" t="s">
        <v>155</v>
      </c>
    </row>
    <row r="363" spans="2:63" s="11" customFormat="1" ht="22.9" customHeight="1">
      <c r="B363" s="170"/>
      <c r="C363" s="171"/>
      <c r="D363" s="172" t="s">
        <v>72</v>
      </c>
      <c r="E363" s="184" t="s">
        <v>614</v>
      </c>
      <c r="F363" s="184" t="s">
        <v>615</v>
      </c>
      <c r="G363" s="171"/>
      <c r="H363" s="171"/>
      <c r="I363" s="174"/>
      <c r="J363" s="185">
        <f>BK363</f>
        <v>0</v>
      </c>
      <c r="K363" s="171"/>
      <c r="L363" s="176"/>
      <c r="M363" s="177"/>
      <c r="N363" s="178"/>
      <c r="O363" s="178"/>
      <c r="P363" s="179">
        <f>SUM(P364:P380)</f>
        <v>0</v>
      </c>
      <c r="Q363" s="178"/>
      <c r="R363" s="179">
        <f>SUM(R364:R380)</f>
        <v>0.19021</v>
      </c>
      <c r="S363" s="178"/>
      <c r="T363" s="180">
        <f>SUM(T364:T380)</f>
        <v>0</v>
      </c>
      <c r="AR363" s="181" t="s">
        <v>81</v>
      </c>
      <c r="AT363" s="182" t="s">
        <v>72</v>
      </c>
      <c r="AU363" s="182" t="s">
        <v>77</v>
      </c>
      <c r="AY363" s="181" t="s">
        <v>155</v>
      </c>
      <c r="BK363" s="183">
        <f>SUM(BK364:BK380)</f>
        <v>0</v>
      </c>
    </row>
    <row r="364" spans="2:65" s="1" customFormat="1" ht="24" customHeight="1">
      <c r="B364" s="35"/>
      <c r="C364" s="186" t="s">
        <v>616</v>
      </c>
      <c r="D364" s="186" t="s">
        <v>158</v>
      </c>
      <c r="E364" s="187" t="s">
        <v>617</v>
      </c>
      <c r="F364" s="188" t="s">
        <v>618</v>
      </c>
      <c r="G364" s="189" t="s">
        <v>161</v>
      </c>
      <c r="H364" s="190">
        <v>1</v>
      </c>
      <c r="I364" s="191"/>
      <c r="J364" s="192">
        <f aca="true" t="shared" si="0" ref="J364:J370">ROUND(I364*H364,2)</f>
        <v>0</v>
      </c>
      <c r="K364" s="188" t="s">
        <v>162</v>
      </c>
      <c r="L364" s="39"/>
      <c r="M364" s="193" t="s">
        <v>19</v>
      </c>
      <c r="N364" s="194" t="s">
        <v>44</v>
      </c>
      <c r="O364" s="64"/>
      <c r="P364" s="195">
        <f aca="true" t="shared" si="1" ref="P364:P370">O364*H364</f>
        <v>0</v>
      </c>
      <c r="Q364" s="195">
        <v>0</v>
      </c>
      <c r="R364" s="195">
        <f aca="true" t="shared" si="2" ref="R364:R370">Q364*H364</f>
        <v>0</v>
      </c>
      <c r="S364" s="195">
        <v>0</v>
      </c>
      <c r="T364" s="196">
        <f aca="true" t="shared" si="3" ref="T364:T370">S364*H364</f>
        <v>0</v>
      </c>
      <c r="AR364" s="197" t="s">
        <v>251</v>
      </c>
      <c r="AT364" s="197" t="s">
        <v>158</v>
      </c>
      <c r="AU364" s="197" t="s">
        <v>81</v>
      </c>
      <c r="AY364" s="18" t="s">
        <v>155</v>
      </c>
      <c r="BE364" s="198">
        <f aca="true" t="shared" si="4" ref="BE364:BE370">IF(N364="základní",J364,0)</f>
        <v>0</v>
      </c>
      <c r="BF364" s="198">
        <f aca="true" t="shared" si="5" ref="BF364:BF370">IF(N364="snížená",J364,0)</f>
        <v>0</v>
      </c>
      <c r="BG364" s="198">
        <f aca="true" t="shared" si="6" ref="BG364:BG370">IF(N364="zákl. přenesená",J364,0)</f>
        <v>0</v>
      </c>
      <c r="BH364" s="198">
        <f aca="true" t="shared" si="7" ref="BH364:BH370">IF(N364="sníž. přenesená",J364,0)</f>
        <v>0</v>
      </c>
      <c r="BI364" s="198">
        <f aca="true" t="shared" si="8" ref="BI364:BI370">IF(N364="nulová",J364,0)</f>
        <v>0</v>
      </c>
      <c r="BJ364" s="18" t="s">
        <v>77</v>
      </c>
      <c r="BK364" s="198">
        <f aca="true" t="shared" si="9" ref="BK364:BK370">ROUND(I364*H364,2)</f>
        <v>0</v>
      </c>
      <c r="BL364" s="18" t="s">
        <v>251</v>
      </c>
      <c r="BM364" s="197" t="s">
        <v>619</v>
      </c>
    </row>
    <row r="365" spans="2:65" s="1" customFormat="1" ht="24" customHeight="1">
      <c r="B365" s="35"/>
      <c r="C365" s="232" t="s">
        <v>620</v>
      </c>
      <c r="D365" s="232" t="s">
        <v>212</v>
      </c>
      <c r="E365" s="233" t="s">
        <v>621</v>
      </c>
      <c r="F365" s="234" t="s">
        <v>622</v>
      </c>
      <c r="G365" s="235" t="s">
        <v>161</v>
      </c>
      <c r="H365" s="236">
        <v>1</v>
      </c>
      <c r="I365" s="237"/>
      <c r="J365" s="238">
        <f t="shared" si="0"/>
        <v>0</v>
      </c>
      <c r="K365" s="234" t="s">
        <v>19</v>
      </c>
      <c r="L365" s="239"/>
      <c r="M365" s="240" t="s">
        <v>19</v>
      </c>
      <c r="N365" s="241" t="s">
        <v>44</v>
      </c>
      <c r="O365" s="64"/>
      <c r="P365" s="195">
        <f t="shared" si="1"/>
        <v>0</v>
      </c>
      <c r="Q365" s="195">
        <v>0.027</v>
      </c>
      <c r="R365" s="195">
        <f t="shared" si="2"/>
        <v>0.027</v>
      </c>
      <c r="S365" s="195">
        <v>0</v>
      </c>
      <c r="T365" s="196">
        <f t="shared" si="3"/>
        <v>0</v>
      </c>
      <c r="AR365" s="197" t="s">
        <v>361</v>
      </c>
      <c r="AT365" s="197" t="s">
        <v>212</v>
      </c>
      <c r="AU365" s="197" t="s">
        <v>81</v>
      </c>
      <c r="AY365" s="18" t="s">
        <v>155</v>
      </c>
      <c r="BE365" s="198">
        <f t="shared" si="4"/>
        <v>0</v>
      </c>
      <c r="BF365" s="198">
        <f t="shared" si="5"/>
        <v>0</v>
      </c>
      <c r="BG365" s="198">
        <f t="shared" si="6"/>
        <v>0</v>
      </c>
      <c r="BH365" s="198">
        <f t="shared" si="7"/>
        <v>0</v>
      </c>
      <c r="BI365" s="198">
        <f t="shared" si="8"/>
        <v>0</v>
      </c>
      <c r="BJ365" s="18" t="s">
        <v>77</v>
      </c>
      <c r="BK365" s="198">
        <f t="shared" si="9"/>
        <v>0</v>
      </c>
      <c r="BL365" s="18" t="s">
        <v>251</v>
      </c>
      <c r="BM365" s="197" t="s">
        <v>623</v>
      </c>
    </row>
    <row r="366" spans="2:65" s="1" customFormat="1" ht="24" customHeight="1">
      <c r="B366" s="35"/>
      <c r="C366" s="186" t="s">
        <v>624</v>
      </c>
      <c r="D366" s="186" t="s">
        <v>158</v>
      </c>
      <c r="E366" s="187" t="s">
        <v>625</v>
      </c>
      <c r="F366" s="188" t="s">
        <v>626</v>
      </c>
      <c r="G366" s="189" t="s">
        <v>161</v>
      </c>
      <c r="H366" s="190">
        <v>1</v>
      </c>
      <c r="I366" s="191"/>
      <c r="J366" s="192">
        <f t="shared" si="0"/>
        <v>0</v>
      </c>
      <c r="K366" s="188" t="s">
        <v>162</v>
      </c>
      <c r="L366" s="39"/>
      <c r="M366" s="193" t="s">
        <v>19</v>
      </c>
      <c r="N366" s="194" t="s">
        <v>44</v>
      </c>
      <c r="O366" s="64"/>
      <c r="P366" s="195">
        <f t="shared" si="1"/>
        <v>0</v>
      </c>
      <c r="Q366" s="195">
        <v>0</v>
      </c>
      <c r="R366" s="195">
        <f t="shared" si="2"/>
        <v>0</v>
      </c>
      <c r="S366" s="195">
        <v>0</v>
      </c>
      <c r="T366" s="196">
        <f t="shared" si="3"/>
        <v>0</v>
      </c>
      <c r="AR366" s="197" t="s">
        <v>251</v>
      </c>
      <c r="AT366" s="197" t="s">
        <v>158</v>
      </c>
      <c r="AU366" s="197" t="s">
        <v>81</v>
      </c>
      <c r="AY366" s="18" t="s">
        <v>155</v>
      </c>
      <c r="BE366" s="198">
        <f t="shared" si="4"/>
        <v>0</v>
      </c>
      <c r="BF366" s="198">
        <f t="shared" si="5"/>
        <v>0</v>
      </c>
      <c r="BG366" s="198">
        <f t="shared" si="6"/>
        <v>0</v>
      </c>
      <c r="BH366" s="198">
        <f t="shared" si="7"/>
        <v>0</v>
      </c>
      <c r="BI366" s="198">
        <f t="shared" si="8"/>
        <v>0</v>
      </c>
      <c r="BJ366" s="18" t="s">
        <v>77</v>
      </c>
      <c r="BK366" s="198">
        <f t="shared" si="9"/>
        <v>0</v>
      </c>
      <c r="BL366" s="18" t="s">
        <v>251</v>
      </c>
      <c r="BM366" s="197" t="s">
        <v>627</v>
      </c>
    </row>
    <row r="367" spans="2:65" s="1" customFormat="1" ht="24" customHeight="1">
      <c r="B367" s="35"/>
      <c r="C367" s="232" t="s">
        <v>628</v>
      </c>
      <c r="D367" s="232" t="s">
        <v>212</v>
      </c>
      <c r="E367" s="233" t="s">
        <v>629</v>
      </c>
      <c r="F367" s="234" t="s">
        <v>630</v>
      </c>
      <c r="G367" s="235" t="s">
        <v>161</v>
      </c>
      <c r="H367" s="236">
        <v>1</v>
      </c>
      <c r="I367" s="237"/>
      <c r="J367" s="238">
        <f t="shared" si="0"/>
        <v>0</v>
      </c>
      <c r="K367" s="234" t="s">
        <v>19</v>
      </c>
      <c r="L367" s="239"/>
      <c r="M367" s="240" t="s">
        <v>19</v>
      </c>
      <c r="N367" s="241" t="s">
        <v>44</v>
      </c>
      <c r="O367" s="64"/>
      <c r="P367" s="195">
        <f t="shared" si="1"/>
        <v>0</v>
      </c>
      <c r="Q367" s="195">
        <v>0.047</v>
      </c>
      <c r="R367" s="195">
        <f t="shared" si="2"/>
        <v>0.047</v>
      </c>
      <c r="S367" s="195">
        <v>0</v>
      </c>
      <c r="T367" s="196">
        <f t="shared" si="3"/>
        <v>0</v>
      </c>
      <c r="AR367" s="197" t="s">
        <v>361</v>
      </c>
      <c r="AT367" s="197" t="s">
        <v>212</v>
      </c>
      <c r="AU367" s="197" t="s">
        <v>81</v>
      </c>
      <c r="AY367" s="18" t="s">
        <v>155</v>
      </c>
      <c r="BE367" s="198">
        <f t="shared" si="4"/>
        <v>0</v>
      </c>
      <c r="BF367" s="198">
        <f t="shared" si="5"/>
        <v>0</v>
      </c>
      <c r="BG367" s="198">
        <f t="shared" si="6"/>
        <v>0</v>
      </c>
      <c r="BH367" s="198">
        <f t="shared" si="7"/>
        <v>0</v>
      </c>
      <c r="BI367" s="198">
        <f t="shared" si="8"/>
        <v>0</v>
      </c>
      <c r="BJ367" s="18" t="s">
        <v>77</v>
      </c>
      <c r="BK367" s="198">
        <f t="shared" si="9"/>
        <v>0</v>
      </c>
      <c r="BL367" s="18" t="s">
        <v>251</v>
      </c>
      <c r="BM367" s="197" t="s">
        <v>631</v>
      </c>
    </row>
    <row r="368" spans="2:65" s="1" customFormat="1" ht="36" customHeight="1">
      <c r="B368" s="35"/>
      <c r="C368" s="186" t="s">
        <v>632</v>
      </c>
      <c r="D368" s="186" t="s">
        <v>158</v>
      </c>
      <c r="E368" s="187" t="s">
        <v>633</v>
      </c>
      <c r="F368" s="188" t="s">
        <v>634</v>
      </c>
      <c r="G368" s="189" t="s">
        <v>161</v>
      </c>
      <c r="H368" s="190">
        <v>1</v>
      </c>
      <c r="I368" s="191"/>
      <c r="J368" s="192">
        <f t="shared" si="0"/>
        <v>0</v>
      </c>
      <c r="K368" s="188" t="s">
        <v>19</v>
      </c>
      <c r="L368" s="39"/>
      <c r="M368" s="193" t="s">
        <v>19</v>
      </c>
      <c r="N368" s="194" t="s">
        <v>44</v>
      </c>
      <c r="O368" s="64"/>
      <c r="P368" s="195">
        <f t="shared" si="1"/>
        <v>0</v>
      </c>
      <c r="Q368" s="195">
        <v>0.07</v>
      </c>
      <c r="R368" s="195">
        <f t="shared" si="2"/>
        <v>0.07</v>
      </c>
      <c r="S368" s="195">
        <v>0</v>
      </c>
      <c r="T368" s="196">
        <f t="shared" si="3"/>
        <v>0</v>
      </c>
      <c r="AR368" s="197" t="s">
        <v>251</v>
      </c>
      <c r="AT368" s="197" t="s">
        <v>158</v>
      </c>
      <c r="AU368" s="197" t="s">
        <v>81</v>
      </c>
      <c r="AY368" s="18" t="s">
        <v>155</v>
      </c>
      <c r="BE368" s="198">
        <f t="shared" si="4"/>
        <v>0</v>
      </c>
      <c r="BF368" s="198">
        <f t="shared" si="5"/>
        <v>0</v>
      </c>
      <c r="BG368" s="198">
        <f t="shared" si="6"/>
        <v>0</v>
      </c>
      <c r="BH368" s="198">
        <f t="shared" si="7"/>
        <v>0</v>
      </c>
      <c r="BI368" s="198">
        <f t="shared" si="8"/>
        <v>0</v>
      </c>
      <c r="BJ368" s="18" t="s">
        <v>77</v>
      </c>
      <c r="BK368" s="198">
        <f t="shared" si="9"/>
        <v>0</v>
      </c>
      <c r="BL368" s="18" t="s">
        <v>251</v>
      </c>
      <c r="BM368" s="197" t="s">
        <v>635</v>
      </c>
    </row>
    <row r="369" spans="2:65" s="1" customFormat="1" ht="16.5" customHeight="1">
      <c r="B369" s="35"/>
      <c r="C369" s="186" t="s">
        <v>636</v>
      </c>
      <c r="D369" s="186" t="s">
        <v>158</v>
      </c>
      <c r="E369" s="187" t="s">
        <v>637</v>
      </c>
      <c r="F369" s="188" t="s">
        <v>638</v>
      </c>
      <c r="G369" s="189" t="s">
        <v>161</v>
      </c>
      <c r="H369" s="190">
        <v>2</v>
      </c>
      <c r="I369" s="191"/>
      <c r="J369" s="192">
        <f t="shared" si="0"/>
        <v>0</v>
      </c>
      <c r="K369" s="188" t="s">
        <v>162</v>
      </c>
      <c r="L369" s="39"/>
      <c r="M369" s="193" t="s">
        <v>19</v>
      </c>
      <c r="N369" s="194" t="s">
        <v>44</v>
      </c>
      <c r="O369" s="64"/>
      <c r="P369" s="195">
        <f t="shared" si="1"/>
        <v>0</v>
      </c>
      <c r="Q369" s="195">
        <v>0</v>
      </c>
      <c r="R369" s="195">
        <f t="shared" si="2"/>
        <v>0</v>
      </c>
      <c r="S369" s="195">
        <v>0</v>
      </c>
      <c r="T369" s="196">
        <f t="shared" si="3"/>
        <v>0</v>
      </c>
      <c r="AR369" s="197" t="s">
        <v>251</v>
      </c>
      <c r="AT369" s="197" t="s">
        <v>158</v>
      </c>
      <c r="AU369" s="197" t="s">
        <v>81</v>
      </c>
      <c r="AY369" s="18" t="s">
        <v>155</v>
      </c>
      <c r="BE369" s="198">
        <f t="shared" si="4"/>
        <v>0</v>
      </c>
      <c r="BF369" s="198">
        <f t="shared" si="5"/>
        <v>0</v>
      </c>
      <c r="BG369" s="198">
        <f t="shared" si="6"/>
        <v>0</v>
      </c>
      <c r="BH369" s="198">
        <f t="shared" si="7"/>
        <v>0</v>
      </c>
      <c r="BI369" s="198">
        <f t="shared" si="8"/>
        <v>0</v>
      </c>
      <c r="BJ369" s="18" t="s">
        <v>77</v>
      </c>
      <c r="BK369" s="198">
        <f t="shared" si="9"/>
        <v>0</v>
      </c>
      <c r="BL369" s="18" t="s">
        <v>251</v>
      </c>
      <c r="BM369" s="197" t="s">
        <v>639</v>
      </c>
    </row>
    <row r="370" spans="2:65" s="1" customFormat="1" ht="16.5" customHeight="1">
      <c r="B370" s="35"/>
      <c r="C370" s="232" t="s">
        <v>640</v>
      </c>
      <c r="D370" s="232" t="s">
        <v>212</v>
      </c>
      <c r="E370" s="233" t="s">
        <v>641</v>
      </c>
      <c r="F370" s="234" t="s">
        <v>642</v>
      </c>
      <c r="G370" s="235" t="s">
        <v>161</v>
      </c>
      <c r="H370" s="236">
        <v>2</v>
      </c>
      <c r="I370" s="237"/>
      <c r="J370" s="238">
        <f t="shared" si="0"/>
        <v>0</v>
      </c>
      <c r="K370" s="234" t="s">
        <v>19</v>
      </c>
      <c r="L370" s="239"/>
      <c r="M370" s="240" t="s">
        <v>19</v>
      </c>
      <c r="N370" s="241" t="s">
        <v>44</v>
      </c>
      <c r="O370" s="64"/>
      <c r="P370" s="195">
        <f t="shared" si="1"/>
        <v>0</v>
      </c>
      <c r="Q370" s="195">
        <v>0.0047</v>
      </c>
      <c r="R370" s="195">
        <f t="shared" si="2"/>
        <v>0.0094</v>
      </c>
      <c r="S370" s="195">
        <v>0</v>
      </c>
      <c r="T370" s="196">
        <f t="shared" si="3"/>
        <v>0</v>
      </c>
      <c r="AR370" s="197" t="s">
        <v>361</v>
      </c>
      <c r="AT370" s="197" t="s">
        <v>212</v>
      </c>
      <c r="AU370" s="197" t="s">
        <v>81</v>
      </c>
      <c r="AY370" s="18" t="s">
        <v>155</v>
      </c>
      <c r="BE370" s="198">
        <f t="shared" si="4"/>
        <v>0</v>
      </c>
      <c r="BF370" s="198">
        <f t="shared" si="5"/>
        <v>0</v>
      </c>
      <c r="BG370" s="198">
        <f t="shared" si="6"/>
        <v>0</v>
      </c>
      <c r="BH370" s="198">
        <f t="shared" si="7"/>
        <v>0</v>
      </c>
      <c r="BI370" s="198">
        <f t="shared" si="8"/>
        <v>0</v>
      </c>
      <c r="BJ370" s="18" t="s">
        <v>77</v>
      </c>
      <c r="BK370" s="198">
        <f t="shared" si="9"/>
        <v>0</v>
      </c>
      <c r="BL370" s="18" t="s">
        <v>251</v>
      </c>
      <c r="BM370" s="197" t="s">
        <v>643</v>
      </c>
    </row>
    <row r="371" spans="2:51" s="12" customFormat="1" ht="12">
      <c r="B371" s="199"/>
      <c r="C371" s="200"/>
      <c r="D371" s="201" t="s">
        <v>165</v>
      </c>
      <c r="E371" s="202" t="s">
        <v>19</v>
      </c>
      <c r="F371" s="203" t="s">
        <v>644</v>
      </c>
      <c r="G371" s="200"/>
      <c r="H371" s="204">
        <v>2</v>
      </c>
      <c r="I371" s="205"/>
      <c r="J371" s="200"/>
      <c r="K371" s="200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165</v>
      </c>
      <c r="AU371" s="210" t="s">
        <v>81</v>
      </c>
      <c r="AV371" s="12" t="s">
        <v>81</v>
      </c>
      <c r="AW371" s="12" t="s">
        <v>34</v>
      </c>
      <c r="AX371" s="12" t="s">
        <v>77</v>
      </c>
      <c r="AY371" s="210" t="s">
        <v>155</v>
      </c>
    </row>
    <row r="372" spans="2:65" s="1" customFormat="1" ht="24" customHeight="1">
      <c r="B372" s="35"/>
      <c r="C372" s="186" t="s">
        <v>645</v>
      </c>
      <c r="D372" s="186" t="s">
        <v>158</v>
      </c>
      <c r="E372" s="187" t="s">
        <v>646</v>
      </c>
      <c r="F372" s="188" t="s">
        <v>647</v>
      </c>
      <c r="G372" s="189" t="s">
        <v>161</v>
      </c>
      <c r="H372" s="190">
        <v>1</v>
      </c>
      <c r="I372" s="191"/>
      <c r="J372" s="192">
        <f>ROUND(I372*H372,2)</f>
        <v>0</v>
      </c>
      <c r="K372" s="188" t="s">
        <v>162</v>
      </c>
      <c r="L372" s="39"/>
      <c r="M372" s="193" t="s">
        <v>19</v>
      </c>
      <c r="N372" s="194" t="s">
        <v>44</v>
      </c>
      <c r="O372" s="64"/>
      <c r="P372" s="195">
        <f>O372*H372</f>
        <v>0</v>
      </c>
      <c r="Q372" s="195">
        <v>0.0004</v>
      </c>
      <c r="R372" s="195">
        <f>Q372*H372</f>
        <v>0.0004</v>
      </c>
      <c r="S372" s="195">
        <v>0</v>
      </c>
      <c r="T372" s="196">
        <f>S372*H372</f>
        <v>0</v>
      </c>
      <c r="AR372" s="197" t="s">
        <v>251</v>
      </c>
      <c r="AT372" s="197" t="s">
        <v>158</v>
      </c>
      <c r="AU372" s="197" t="s">
        <v>81</v>
      </c>
      <c r="AY372" s="18" t="s">
        <v>155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8" t="s">
        <v>77</v>
      </c>
      <c r="BK372" s="198">
        <f>ROUND(I372*H372,2)</f>
        <v>0</v>
      </c>
      <c r="BL372" s="18" t="s">
        <v>251</v>
      </c>
      <c r="BM372" s="197" t="s">
        <v>648</v>
      </c>
    </row>
    <row r="373" spans="2:65" s="1" customFormat="1" ht="24" customHeight="1">
      <c r="B373" s="35"/>
      <c r="C373" s="232" t="s">
        <v>649</v>
      </c>
      <c r="D373" s="232" t="s">
        <v>212</v>
      </c>
      <c r="E373" s="233" t="s">
        <v>650</v>
      </c>
      <c r="F373" s="234" t="s">
        <v>651</v>
      </c>
      <c r="G373" s="235" t="s">
        <v>161</v>
      </c>
      <c r="H373" s="236">
        <v>1</v>
      </c>
      <c r="I373" s="237"/>
      <c r="J373" s="238">
        <f>ROUND(I373*H373,2)</f>
        <v>0</v>
      </c>
      <c r="K373" s="234" t="s">
        <v>19</v>
      </c>
      <c r="L373" s="239"/>
      <c r="M373" s="240" t="s">
        <v>19</v>
      </c>
      <c r="N373" s="241" t="s">
        <v>44</v>
      </c>
      <c r="O373" s="64"/>
      <c r="P373" s="195">
        <f>O373*H373</f>
        <v>0</v>
      </c>
      <c r="Q373" s="195">
        <v>0.017</v>
      </c>
      <c r="R373" s="195">
        <f>Q373*H373</f>
        <v>0.017</v>
      </c>
      <c r="S373" s="195">
        <v>0</v>
      </c>
      <c r="T373" s="196">
        <f>S373*H373</f>
        <v>0</v>
      </c>
      <c r="AR373" s="197" t="s">
        <v>361</v>
      </c>
      <c r="AT373" s="197" t="s">
        <v>212</v>
      </c>
      <c r="AU373" s="197" t="s">
        <v>81</v>
      </c>
      <c r="AY373" s="18" t="s">
        <v>155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18" t="s">
        <v>77</v>
      </c>
      <c r="BK373" s="198">
        <f>ROUND(I373*H373,2)</f>
        <v>0</v>
      </c>
      <c r="BL373" s="18" t="s">
        <v>251</v>
      </c>
      <c r="BM373" s="197" t="s">
        <v>652</v>
      </c>
    </row>
    <row r="374" spans="2:51" s="12" customFormat="1" ht="12">
      <c r="B374" s="199"/>
      <c r="C374" s="200"/>
      <c r="D374" s="201" t="s">
        <v>165</v>
      </c>
      <c r="E374" s="202" t="s">
        <v>19</v>
      </c>
      <c r="F374" s="203" t="s">
        <v>653</v>
      </c>
      <c r="G374" s="200"/>
      <c r="H374" s="204">
        <v>1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165</v>
      </c>
      <c r="AU374" s="210" t="s">
        <v>81</v>
      </c>
      <c r="AV374" s="12" t="s">
        <v>81</v>
      </c>
      <c r="AW374" s="12" t="s">
        <v>34</v>
      </c>
      <c r="AX374" s="12" t="s">
        <v>77</v>
      </c>
      <c r="AY374" s="210" t="s">
        <v>155</v>
      </c>
    </row>
    <row r="375" spans="2:65" s="1" customFormat="1" ht="24" customHeight="1">
      <c r="B375" s="35"/>
      <c r="C375" s="186" t="s">
        <v>654</v>
      </c>
      <c r="D375" s="186" t="s">
        <v>158</v>
      </c>
      <c r="E375" s="187" t="s">
        <v>655</v>
      </c>
      <c r="F375" s="188" t="s">
        <v>656</v>
      </c>
      <c r="G375" s="189" t="s">
        <v>161</v>
      </c>
      <c r="H375" s="190">
        <v>1</v>
      </c>
      <c r="I375" s="191"/>
      <c r="J375" s="192">
        <f>ROUND(I375*H375,2)</f>
        <v>0</v>
      </c>
      <c r="K375" s="188" t="s">
        <v>162</v>
      </c>
      <c r="L375" s="39"/>
      <c r="M375" s="193" t="s">
        <v>19</v>
      </c>
      <c r="N375" s="194" t="s">
        <v>44</v>
      </c>
      <c r="O375" s="64"/>
      <c r="P375" s="195">
        <f>O375*H375</f>
        <v>0</v>
      </c>
      <c r="Q375" s="195">
        <v>0.00041</v>
      </c>
      <c r="R375" s="195">
        <f>Q375*H375</f>
        <v>0.00041</v>
      </c>
      <c r="S375" s="195">
        <v>0</v>
      </c>
      <c r="T375" s="196">
        <f>S375*H375</f>
        <v>0</v>
      </c>
      <c r="AR375" s="197" t="s">
        <v>251</v>
      </c>
      <c r="AT375" s="197" t="s">
        <v>158</v>
      </c>
      <c r="AU375" s="197" t="s">
        <v>81</v>
      </c>
      <c r="AY375" s="18" t="s">
        <v>155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18" t="s">
        <v>77</v>
      </c>
      <c r="BK375" s="198">
        <f>ROUND(I375*H375,2)</f>
        <v>0</v>
      </c>
      <c r="BL375" s="18" t="s">
        <v>251</v>
      </c>
      <c r="BM375" s="197" t="s">
        <v>657</v>
      </c>
    </row>
    <row r="376" spans="2:65" s="1" customFormat="1" ht="24" customHeight="1">
      <c r="B376" s="35"/>
      <c r="C376" s="232" t="s">
        <v>658</v>
      </c>
      <c r="D376" s="232" t="s">
        <v>212</v>
      </c>
      <c r="E376" s="233" t="s">
        <v>659</v>
      </c>
      <c r="F376" s="234" t="s">
        <v>660</v>
      </c>
      <c r="G376" s="235" t="s">
        <v>161</v>
      </c>
      <c r="H376" s="236">
        <v>1</v>
      </c>
      <c r="I376" s="237"/>
      <c r="J376" s="238">
        <f>ROUND(I376*H376,2)</f>
        <v>0</v>
      </c>
      <c r="K376" s="234" t="s">
        <v>19</v>
      </c>
      <c r="L376" s="239"/>
      <c r="M376" s="240" t="s">
        <v>19</v>
      </c>
      <c r="N376" s="241" t="s">
        <v>44</v>
      </c>
      <c r="O376" s="64"/>
      <c r="P376" s="195">
        <f>O376*H376</f>
        <v>0</v>
      </c>
      <c r="Q376" s="195">
        <v>0.019</v>
      </c>
      <c r="R376" s="195">
        <f>Q376*H376</f>
        <v>0.019</v>
      </c>
      <c r="S376" s="195">
        <v>0</v>
      </c>
      <c r="T376" s="196">
        <f>S376*H376</f>
        <v>0</v>
      </c>
      <c r="AR376" s="197" t="s">
        <v>361</v>
      </c>
      <c r="AT376" s="197" t="s">
        <v>212</v>
      </c>
      <c r="AU376" s="197" t="s">
        <v>81</v>
      </c>
      <c r="AY376" s="18" t="s">
        <v>155</v>
      </c>
      <c r="BE376" s="198">
        <f>IF(N376="základní",J376,0)</f>
        <v>0</v>
      </c>
      <c r="BF376" s="198">
        <f>IF(N376="snížená",J376,0)</f>
        <v>0</v>
      </c>
      <c r="BG376" s="198">
        <f>IF(N376="zákl. přenesená",J376,0)</f>
        <v>0</v>
      </c>
      <c r="BH376" s="198">
        <f>IF(N376="sníž. přenesená",J376,0)</f>
        <v>0</v>
      </c>
      <c r="BI376" s="198">
        <f>IF(N376="nulová",J376,0)</f>
        <v>0</v>
      </c>
      <c r="BJ376" s="18" t="s">
        <v>77</v>
      </c>
      <c r="BK376" s="198">
        <f>ROUND(I376*H376,2)</f>
        <v>0</v>
      </c>
      <c r="BL376" s="18" t="s">
        <v>251</v>
      </c>
      <c r="BM376" s="197" t="s">
        <v>661</v>
      </c>
    </row>
    <row r="377" spans="2:51" s="12" customFormat="1" ht="12">
      <c r="B377" s="199"/>
      <c r="C377" s="200"/>
      <c r="D377" s="201" t="s">
        <v>165</v>
      </c>
      <c r="E377" s="202" t="s">
        <v>19</v>
      </c>
      <c r="F377" s="203" t="s">
        <v>662</v>
      </c>
      <c r="G377" s="200"/>
      <c r="H377" s="204">
        <v>1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165</v>
      </c>
      <c r="AU377" s="210" t="s">
        <v>81</v>
      </c>
      <c r="AV377" s="12" t="s">
        <v>81</v>
      </c>
      <c r="AW377" s="12" t="s">
        <v>34</v>
      </c>
      <c r="AX377" s="12" t="s">
        <v>77</v>
      </c>
      <c r="AY377" s="210" t="s">
        <v>155</v>
      </c>
    </row>
    <row r="378" spans="2:65" s="1" customFormat="1" ht="24" customHeight="1">
      <c r="B378" s="35"/>
      <c r="C378" s="186" t="s">
        <v>663</v>
      </c>
      <c r="D378" s="186" t="s">
        <v>158</v>
      </c>
      <c r="E378" s="187" t="s">
        <v>664</v>
      </c>
      <c r="F378" s="188" t="s">
        <v>665</v>
      </c>
      <c r="G378" s="189" t="s">
        <v>228</v>
      </c>
      <c r="H378" s="190">
        <v>6.15</v>
      </c>
      <c r="I378" s="191"/>
      <c r="J378" s="192">
        <f>ROUND(I378*H378,2)</f>
        <v>0</v>
      </c>
      <c r="K378" s="188" t="s">
        <v>19</v>
      </c>
      <c r="L378" s="39"/>
      <c r="M378" s="193" t="s">
        <v>19</v>
      </c>
      <c r="N378" s="194" t="s">
        <v>44</v>
      </c>
      <c r="O378" s="64"/>
      <c r="P378" s="195">
        <f>O378*H378</f>
        <v>0</v>
      </c>
      <c r="Q378" s="195">
        <v>0</v>
      </c>
      <c r="R378" s="195">
        <f>Q378*H378</f>
        <v>0</v>
      </c>
      <c r="S378" s="195">
        <v>0</v>
      </c>
      <c r="T378" s="196">
        <f>S378*H378</f>
        <v>0</v>
      </c>
      <c r="AR378" s="197" t="s">
        <v>251</v>
      </c>
      <c r="AT378" s="197" t="s">
        <v>158</v>
      </c>
      <c r="AU378" s="197" t="s">
        <v>81</v>
      </c>
      <c r="AY378" s="18" t="s">
        <v>155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18" t="s">
        <v>77</v>
      </c>
      <c r="BK378" s="198">
        <f>ROUND(I378*H378,2)</f>
        <v>0</v>
      </c>
      <c r="BL378" s="18" t="s">
        <v>251</v>
      </c>
      <c r="BM378" s="197" t="s">
        <v>666</v>
      </c>
    </row>
    <row r="379" spans="2:51" s="12" customFormat="1" ht="12">
      <c r="B379" s="199"/>
      <c r="C379" s="200"/>
      <c r="D379" s="201" t="s">
        <v>165</v>
      </c>
      <c r="E379" s="202" t="s">
        <v>19</v>
      </c>
      <c r="F379" s="203" t="s">
        <v>667</v>
      </c>
      <c r="G379" s="200"/>
      <c r="H379" s="204">
        <v>6.15</v>
      </c>
      <c r="I379" s="205"/>
      <c r="J379" s="200"/>
      <c r="K379" s="200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165</v>
      </c>
      <c r="AU379" s="210" t="s">
        <v>81</v>
      </c>
      <c r="AV379" s="12" t="s">
        <v>81</v>
      </c>
      <c r="AW379" s="12" t="s">
        <v>34</v>
      </c>
      <c r="AX379" s="12" t="s">
        <v>77</v>
      </c>
      <c r="AY379" s="210" t="s">
        <v>155</v>
      </c>
    </row>
    <row r="380" spans="2:65" s="1" customFormat="1" ht="24" customHeight="1">
      <c r="B380" s="35"/>
      <c r="C380" s="186" t="s">
        <v>668</v>
      </c>
      <c r="D380" s="186" t="s">
        <v>158</v>
      </c>
      <c r="E380" s="187" t="s">
        <v>669</v>
      </c>
      <c r="F380" s="188" t="s">
        <v>670</v>
      </c>
      <c r="G380" s="189" t="s">
        <v>208</v>
      </c>
      <c r="H380" s="190">
        <v>0.19</v>
      </c>
      <c r="I380" s="191"/>
      <c r="J380" s="192">
        <f>ROUND(I380*H380,2)</f>
        <v>0</v>
      </c>
      <c r="K380" s="188" t="s">
        <v>162</v>
      </c>
      <c r="L380" s="39"/>
      <c r="M380" s="193" t="s">
        <v>19</v>
      </c>
      <c r="N380" s="194" t="s">
        <v>44</v>
      </c>
      <c r="O380" s="64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AR380" s="197" t="s">
        <v>251</v>
      </c>
      <c r="AT380" s="197" t="s">
        <v>158</v>
      </c>
      <c r="AU380" s="197" t="s">
        <v>81</v>
      </c>
      <c r="AY380" s="18" t="s">
        <v>155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8" t="s">
        <v>77</v>
      </c>
      <c r="BK380" s="198">
        <f>ROUND(I380*H380,2)</f>
        <v>0</v>
      </c>
      <c r="BL380" s="18" t="s">
        <v>251</v>
      </c>
      <c r="BM380" s="197" t="s">
        <v>671</v>
      </c>
    </row>
    <row r="381" spans="2:63" s="11" customFormat="1" ht="22.9" customHeight="1">
      <c r="B381" s="170"/>
      <c r="C381" s="171"/>
      <c r="D381" s="172" t="s">
        <v>72</v>
      </c>
      <c r="E381" s="184" t="s">
        <v>672</v>
      </c>
      <c r="F381" s="184" t="s">
        <v>673</v>
      </c>
      <c r="G381" s="171"/>
      <c r="H381" s="171"/>
      <c r="I381" s="174"/>
      <c r="J381" s="185">
        <f>BK381</f>
        <v>0</v>
      </c>
      <c r="K381" s="171"/>
      <c r="L381" s="176"/>
      <c r="M381" s="177"/>
      <c r="N381" s="178"/>
      <c r="O381" s="178"/>
      <c r="P381" s="179">
        <f>SUM(P382:P391)</f>
        <v>0</v>
      </c>
      <c r="Q381" s="178"/>
      <c r="R381" s="179">
        <f>SUM(R382:R391)</f>
        <v>0.235338</v>
      </c>
      <c r="S381" s="178"/>
      <c r="T381" s="180">
        <f>SUM(T382:T391)</f>
        <v>0</v>
      </c>
      <c r="AR381" s="181" t="s">
        <v>81</v>
      </c>
      <c r="AT381" s="182" t="s">
        <v>72</v>
      </c>
      <c r="AU381" s="182" t="s">
        <v>77</v>
      </c>
      <c r="AY381" s="181" t="s">
        <v>155</v>
      </c>
      <c r="BK381" s="183">
        <f>SUM(BK382:BK391)</f>
        <v>0</v>
      </c>
    </row>
    <row r="382" spans="2:65" s="1" customFormat="1" ht="24" customHeight="1">
      <c r="B382" s="35"/>
      <c r="C382" s="186" t="s">
        <v>674</v>
      </c>
      <c r="D382" s="186" t="s">
        <v>158</v>
      </c>
      <c r="E382" s="187" t="s">
        <v>675</v>
      </c>
      <c r="F382" s="188" t="s">
        <v>676</v>
      </c>
      <c r="G382" s="189" t="s">
        <v>161</v>
      </c>
      <c r="H382" s="190">
        <v>1</v>
      </c>
      <c r="I382" s="191"/>
      <c r="J382" s="192">
        <f>ROUND(I382*H382,2)</f>
        <v>0</v>
      </c>
      <c r="K382" s="188" t="s">
        <v>19</v>
      </c>
      <c r="L382" s="39"/>
      <c r="M382" s="193" t="s">
        <v>19</v>
      </c>
      <c r="N382" s="194" t="s">
        <v>44</v>
      </c>
      <c r="O382" s="64"/>
      <c r="P382" s="195">
        <f>O382*H382</f>
        <v>0</v>
      </c>
      <c r="Q382" s="195">
        <v>0.052</v>
      </c>
      <c r="R382" s="195">
        <f>Q382*H382</f>
        <v>0.052</v>
      </c>
      <c r="S382" s="195">
        <v>0</v>
      </c>
      <c r="T382" s="196">
        <f>S382*H382</f>
        <v>0</v>
      </c>
      <c r="AR382" s="197" t="s">
        <v>251</v>
      </c>
      <c r="AT382" s="197" t="s">
        <v>158</v>
      </c>
      <c r="AU382" s="197" t="s">
        <v>81</v>
      </c>
      <c r="AY382" s="18" t="s">
        <v>155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18" t="s">
        <v>77</v>
      </c>
      <c r="BK382" s="198">
        <f>ROUND(I382*H382,2)</f>
        <v>0</v>
      </c>
      <c r="BL382" s="18" t="s">
        <v>251</v>
      </c>
      <c r="BM382" s="197" t="s">
        <v>677</v>
      </c>
    </row>
    <row r="383" spans="2:51" s="12" customFormat="1" ht="12">
      <c r="B383" s="199"/>
      <c r="C383" s="200"/>
      <c r="D383" s="201" t="s">
        <v>165</v>
      </c>
      <c r="E383" s="202" t="s">
        <v>19</v>
      </c>
      <c r="F383" s="203" t="s">
        <v>678</v>
      </c>
      <c r="G383" s="200"/>
      <c r="H383" s="204">
        <v>1</v>
      </c>
      <c r="I383" s="205"/>
      <c r="J383" s="200"/>
      <c r="K383" s="200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165</v>
      </c>
      <c r="AU383" s="210" t="s">
        <v>81</v>
      </c>
      <c r="AV383" s="12" t="s">
        <v>81</v>
      </c>
      <c r="AW383" s="12" t="s">
        <v>34</v>
      </c>
      <c r="AX383" s="12" t="s">
        <v>77</v>
      </c>
      <c r="AY383" s="210" t="s">
        <v>155</v>
      </c>
    </row>
    <row r="384" spans="2:65" s="1" customFormat="1" ht="24" customHeight="1">
      <c r="B384" s="35"/>
      <c r="C384" s="186" t="s">
        <v>679</v>
      </c>
      <c r="D384" s="186" t="s">
        <v>158</v>
      </c>
      <c r="E384" s="187" t="s">
        <v>680</v>
      </c>
      <c r="F384" s="188" t="s">
        <v>681</v>
      </c>
      <c r="G384" s="189" t="s">
        <v>234</v>
      </c>
      <c r="H384" s="190">
        <v>1.8</v>
      </c>
      <c r="I384" s="191"/>
      <c r="J384" s="192">
        <f>ROUND(I384*H384,2)</f>
        <v>0</v>
      </c>
      <c r="K384" s="188" t="s">
        <v>162</v>
      </c>
      <c r="L384" s="39"/>
      <c r="M384" s="193" t="s">
        <v>19</v>
      </c>
      <c r="N384" s="194" t="s">
        <v>44</v>
      </c>
      <c r="O384" s="64"/>
      <c r="P384" s="195">
        <f>O384*H384</f>
        <v>0</v>
      </c>
      <c r="Q384" s="195">
        <v>0.00033</v>
      </c>
      <c r="R384" s="195">
        <f>Q384*H384</f>
        <v>0.000594</v>
      </c>
      <c r="S384" s="195">
        <v>0</v>
      </c>
      <c r="T384" s="196">
        <f>S384*H384</f>
        <v>0</v>
      </c>
      <c r="AR384" s="197" t="s">
        <v>251</v>
      </c>
      <c r="AT384" s="197" t="s">
        <v>158</v>
      </c>
      <c r="AU384" s="197" t="s">
        <v>81</v>
      </c>
      <c r="AY384" s="18" t="s">
        <v>155</v>
      </c>
      <c r="BE384" s="198">
        <f>IF(N384="základní",J384,0)</f>
        <v>0</v>
      </c>
      <c r="BF384" s="198">
        <f>IF(N384="snížená",J384,0)</f>
        <v>0</v>
      </c>
      <c r="BG384" s="198">
        <f>IF(N384="zákl. přenesená",J384,0)</f>
        <v>0</v>
      </c>
      <c r="BH384" s="198">
        <f>IF(N384="sníž. přenesená",J384,0)</f>
        <v>0</v>
      </c>
      <c r="BI384" s="198">
        <f>IF(N384="nulová",J384,0)</f>
        <v>0</v>
      </c>
      <c r="BJ384" s="18" t="s">
        <v>77</v>
      </c>
      <c r="BK384" s="198">
        <f>ROUND(I384*H384,2)</f>
        <v>0</v>
      </c>
      <c r="BL384" s="18" t="s">
        <v>251</v>
      </c>
      <c r="BM384" s="197" t="s">
        <v>682</v>
      </c>
    </row>
    <row r="385" spans="2:51" s="12" customFormat="1" ht="12">
      <c r="B385" s="199"/>
      <c r="C385" s="200"/>
      <c r="D385" s="201" t="s">
        <v>165</v>
      </c>
      <c r="E385" s="202" t="s">
        <v>19</v>
      </c>
      <c r="F385" s="203" t="s">
        <v>683</v>
      </c>
      <c r="G385" s="200"/>
      <c r="H385" s="204">
        <v>1.8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165</v>
      </c>
      <c r="AU385" s="210" t="s">
        <v>81</v>
      </c>
      <c r="AV385" s="12" t="s">
        <v>81</v>
      </c>
      <c r="AW385" s="12" t="s">
        <v>34</v>
      </c>
      <c r="AX385" s="12" t="s">
        <v>77</v>
      </c>
      <c r="AY385" s="210" t="s">
        <v>155</v>
      </c>
    </row>
    <row r="386" spans="2:65" s="1" customFormat="1" ht="24" customHeight="1">
      <c r="B386" s="35"/>
      <c r="C386" s="232" t="s">
        <v>684</v>
      </c>
      <c r="D386" s="232" t="s">
        <v>212</v>
      </c>
      <c r="E386" s="233" t="s">
        <v>685</v>
      </c>
      <c r="F386" s="234" t="s">
        <v>686</v>
      </c>
      <c r="G386" s="235" t="s">
        <v>161</v>
      </c>
      <c r="H386" s="236">
        <v>1</v>
      </c>
      <c r="I386" s="237"/>
      <c r="J386" s="238">
        <f>ROUND(I386*H386,2)</f>
        <v>0</v>
      </c>
      <c r="K386" s="234" t="s">
        <v>19</v>
      </c>
      <c r="L386" s="239"/>
      <c r="M386" s="240" t="s">
        <v>19</v>
      </c>
      <c r="N386" s="241" t="s">
        <v>44</v>
      </c>
      <c r="O386" s="64"/>
      <c r="P386" s="195">
        <f>O386*H386</f>
        <v>0</v>
      </c>
      <c r="Q386" s="195">
        <v>0.036</v>
      </c>
      <c r="R386" s="195">
        <f>Q386*H386</f>
        <v>0.036</v>
      </c>
      <c r="S386" s="195">
        <v>0</v>
      </c>
      <c r="T386" s="196">
        <f>S386*H386</f>
        <v>0</v>
      </c>
      <c r="AR386" s="197" t="s">
        <v>361</v>
      </c>
      <c r="AT386" s="197" t="s">
        <v>212</v>
      </c>
      <c r="AU386" s="197" t="s">
        <v>81</v>
      </c>
      <c r="AY386" s="18" t="s">
        <v>155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18" t="s">
        <v>77</v>
      </c>
      <c r="BK386" s="198">
        <f>ROUND(I386*H386,2)</f>
        <v>0</v>
      </c>
      <c r="BL386" s="18" t="s">
        <v>251</v>
      </c>
      <c r="BM386" s="197" t="s">
        <v>687</v>
      </c>
    </row>
    <row r="387" spans="2:65" s="1" customFormat="1" ht="24" customHeight="1">
      <c r="B387" s="35"/>
      <c r="C387" s="186" t="s">
        <v>688</v>
      </c>
      <c r="D387" s="186" t="s">
        <v>158</v>
      </c>
      <c r="E387" s="187" t="s">
        <v>689</v>
      </c>
      <c r="F387" s="188" t="s">
        <v>690</v>
      </c>
      <c r="G387" s="189" t="s">
        <v>234</v>
      </c>
      <c r="H387" s="190">
        <v>7.2</v>
      </c>
      <c r="I387" s="191"/>
      <c r="J387" s="192">
        <f>ROUND(I387*H387,2)</f>
        <v>0</v>
      </c>
      <c r="K387" s="188" t="s">
        <v>162</v>
      </c>
      <c r="L387" s="39"/>
      <c r="M387" s="193" t="s">
        <v>19</v>
      </c>
      <c r="N387" s="194" t="s">
        <v>44</v>
      </c>
      <c r="O387" s="64"/>
      <c r="P387" s="195">
        <f>O387*H387</f>
        <v>0</v>
      </c>
      <c r="Q387" s="195">
        <v>0.00027</v>
      </c>
      <c r="R387" s="195">
        <f>Q387*H387</f>
        <v>0.001944</v>
      </c>
      <c r="S387" s="195">
        <v>0</v>
      </c>
      <c r="T387" s="196">
        <f>S387*H387</f>
        <v>0</v>
      </c>
      <c r="AR387" s="197" t="s">
        <v>251</v>
      </c>
      <c r="AT387" s="197" t="s">
        <v>158</v>
      </c>
      <c r="AU387" s="197" t="s">
        <v>81</v>
      </c>
      <c r="AY387" s="18" t="s">
        <v>155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8" t="s">
        <v>77</v>
      </c>
      <c r="BK387" s="198">
        <f>ROUND(I387*H387,2)</f>
        <v>0</v>
      </c>
      <c r="BL387" s="18" t="s">
        <v>251</v>
      </c>
      <c r="BM387" s="197" t="s">
        <v>691</v>
      </c>
    </row>
    <row r="388" spans="2:51" s="12" customFormat="1" ht="12">
      <c r="B388" s="199"/>
      <c r="C388" s="200"/>
      <c r="D388" s="201" t="s">
        <v>165</v>
      </c>
      <c r="E388" s="202" t="s">
        <v>19</v>
      </c>
      <c r="F388" s="203" t="s">
        <v>692</v>
      </c>
      <c r="G388" s="200"/>
      <c r="H388" s="204">
        <v>7.2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165</v>
      </c>
      <c r="AU388" s="210" t="s">
        <v>81</v>
      </c>
      <c r="AV388" s="12" t="s">
        <v>81</v>
      </c>
      <c r="AW388" s="12" t="s">
        <v>34</v>
      </c>
      <c r="AX388" s="12" t="s">
        <v>77</v>
      </c>
      <c r="AY388" s="210" t="s">
        <v>155</v>
      </c>
    </row>
    <row r="389" spans="2:65" s="1" customFormat="1" ht="24" customHeight="1">
      <c r="B389" s="35"/>
      <c r="C389" s="232" t="s">
        <v>377</v>
      </c>
      <c r="D389" s="232" t="s">
        <v>212</v>
      </c>
      <c r="E389" s="233" t="s">
        <v>693</v>
      </c>
      <c r="F389" s="234" t="s">
        <v>694</v>
      </c>
      <c r="G389" s="235" t="s">
        <v>161</v>
      </c>
      <c r="H389" s="236">
        <v>1</v>
      </c>
      <c r="I389" s="237"/>
      <c r="J389" s="238">
        <f>ROUND(I389*H389,2)</f>
        <v>0</v>
      </c>
      <c r="K389" s="234" t="s">
        <v>19</v>
      </c>
      <c r="L389" s="239"/>
      <c r="M389" s="240" t="s">
        <v>19</v>
      </c>
      <c r="N389" s="241" t="s">
        <v>44</v>
      </c>
      <c r="O389" s="64"/>
      <c r="P389" s="195">
        <f>O389*H389</f>
        <v>0</v>
      </c>
      <c r="Q389" s="195">
        <v>0.075</v>
      </c>
      <c r="R389" s="195">
        <f>Q389*H389</f>
        <v>0.075</v>
      </c>
      <c r="S389" s="195">
        <v>0</v>
      </c>
      <c r="T389" s="196">
        <f>S389*H389</f>
        <v>0</v>
      </c>
      <c r="AR389" s="197" t="s">
        <v>361</v>
      </c>
      <c r="AT389" s="197" t="s">
        <v>212</v>
      </c>
      <c r="AU389" s="197" t="s">
        <v>81</v>
      </c>
      <c r="AY389" s="18" t="s">
        <v>155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8" t="s">
        <v>77</v>
      </c>
      <c r="BK389" s="198">
        <f>ROUND(I389*H389,2)</f>
        <v>0</v>
      </c>
      <c r="BL389" s="18" t="s">
        <v>251</v>
      </c>
      <c r="BM389" s="197" t="s">
        <v>695</v>
      </c>
    </row>
    <row r="390" spans="2:65" s="1" customFormat="1" ht="16.5" customHeight="1">
      <c r="B390" s="35"/>
      <c r="C390" s="232" t="s">
        <v>696</v>
      </c>
      <c r="D390" s="232" t="s">
        <v>212</v>
      </c>
      <c r="E390" s="233" t="s">
        <v>697</v>
      </c>
      <c r="F390" s="234" t="s">
        <v>698</v>
      </c>
      <c r="G390" s="235" t="s">
        <v>161</v>
      </c>
      <c r="H390" s="236">
        <v>1</v>
      </c>
      <c r="I390" s="237"/>
      <c r="J390" s="238">
        <f>ROUND(I390*H390,2)</f>
        <v>0</v>
      </c>
      <c r="K390" s="234" t="s">
        <v>19</v>
      </c>
      <c r="L390" s="239"/>
      <c r="M390" s="240" t="s">
        <v>19</v>
      </c>
      <c r="N390" s="241" t="s">
        <v>44</v>
      </c>
      <c r="O390" s="64"/>
      <c r="P390" s="195">
        <f>O390*H390</f>
        <v>0</v>
      </c>
      <c r="Q390" s="195">
        <v>0.0698</v>
      </c>
      <c r="R390" s="195">
        <f>Q390*H390</f>
        <v>0.0698</v>
      </c>
      <c r="S390" s="195">
        <v>0</v>
      </c>
      <c r="T390" s="196">
        <f>S390*H390</f>
        <v>0</v>
      </c>
      <c r="AR390" s="197" t="s">
        <v>361</v>
      </c>
      <c r="AT390" s="197" t="s">
        <v>212</v>
      </c>
      <c r="AU390" s="197" t="s">
        <v>81</v>
      </c>
      <c r="AY390" s="18" t="s">
        <v>155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18" t="s">
        <v>77</v>
      </c>
      <c r="BK390" s="198">
        <f>ROUND(I390*H390,2)</f>
        <v>0</v>
      </c>
      <c r="BL390" s="18" t="s">
        <v>251</v>
      </c>
      <c r="BM390" s="197" t="s">
        <v>699</v>
      </c>
    </row>
    <row r="391" spans="2:65" s="1" customFormat="1" ht="24" customHeight="1">
      <c r="B391" s="35"/>
      <c r="C391" s="186" t="s">
        <v>387</v>
      </c>
      <c r="D391" s="186" t="s">
        <v>158</v>
      </c>
      <c r="E391" s="187" t="s">
        <v>700</v>
      </c>
      <c r="F391" s="188" t="s">
        <v>701</v>
      </c>
      <c r="G391" s="189" t="s">
        <v>208</v>
      </c>
      <c r="H391" s="190">
        <v>0.235</v>
      </c>
      <c r="I391" s="191"/>
      <c r="J391" s="192">
        <f>ROUND(I391*H391,2)</f>
        <v>0</v>
      </c>
      <c r="K391" s="188" t="s">
        <v>162</v>
      </c>
      <c r="L391" s="39"/>
      <c r="M391" s="193" t="s">
        <v>19</v>
      </c>
      <c r="N391" s="194" t="s">
        <v>44</v>
      </c>
      <c r="O391" s="64"/>
      <c r="P391" s="195">
        <f>O391*H391</f>
        <v>0</v>
      </c>
      <c r="Q391" s="195">
        <v>0</v>
      </c>
      <c r="R391" s="195">
        <f>Q391*H391</f>
        <v>0</v>
      </c>
      <c r="S391" s="195">
        <v>0</v>
      </c>
      <c r="T391" s="196">
        <f>S391*H391</f>
        <v>0</v>
      </c>
      <c r="AR391" s="197" t="s">
        <v>251</v>
      </c>
      <c r="AT391" s="197" t="s">
        <v>158</v>
      </c>
      <c r="AU391" s="197" t="s">
        <v>81</v>
      </c>
      <c r="AY391" s="18" t="s">
        <v>155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8" t="s">
        <v>77</v>
      </c>
      <c r="BK391" s="198">
        <f>ROUND(I391*H391,2)</f>
        <v>0</v>
      </c>
      <c r="BL391" s="18" t="s">
        <v>251</v>
      </c>
      <c r="BM391" s="197" t="s">
        <v>702</v>
      </c>
    </row>
    <row r="392" spans="2:63" s="11" customFormat="1" ht="22.9" customHeight="1">
      <c r="B392" s="170"/>
      <c r="C392" s="171"/>
      <c r="D392" s="172" t="s">
        <v>72</v>
      </c>
      <c r="E392" s="184" t="s">
        <v>703</v>
      </c>
      <c r="F392" s="184" t="s">
        <v>704</v>
      </c>
      <c r="G392" s="171"/>
      <c r="H392" s="171"/>
      <c r="I392" s="174"/>
      <c r="J392" s="185">
        <f>BK392</f>
        <v>0</v>
      </c>
      <c r="K392" s="171"/>
      <c r="L392" s="176"/>
      <c r="M392" s="177"/>
      <c r="N392" s="178"/>
      <c r="O392" s="178"/>
      <c r="P392" s="179">
        <f>SUM(P393:P416)</f>
        <v>0</v>
      </c>
      <c r="Q392" s="178"/>
      <c r="R392" s="179">
        <f>SUM(R393:R416)</f>
        <v>1.8156275599999998</v>
      </c>
      <c r="S392" s="178"/>
      <c r="T392" s="180">
        <f>SUM(T393:T416)</f>
        <v>0</v>
      </c>
      <c r="AR392" s="181" t="s">
        <v>81</v>
      </c>
      <c r="AT392" s="182" t="s">
        <v>72</v>
      </c>
      <c r="AU392" s="182" t="s">
        <v>77</v>
      </c>
      <c r="AY392" s="181" t="s">
        <v>155</v>
      </c>
      <c r="BK392" s="183">
        <f>SUM(BK393:BK416)</f>
        <v>0</v>
      </c>
    </row>
    <row r="393" spans="2:65" s="1" customFormat="1" ht="16.5" customHeight="1">
      <c r="B393" s="35"/>
      <c r="C393" s="186" t="s">
        <v>705</v>
      </c>
      <c r="D393" s="186" t="s">
        <v>158</v>
      </c>
      <c r="E393" s="187" t="s">
        <v>706</v>
      </c>
      <c r="F393" s="188" t="s">
        <v>707</v>
      </c>
      <c r="G393" s="189" t="s">
        <v>234</v>
      </c>
      <c r="H393" s="190">
        <v>43.852</v>
      </c>
      <c r="I393" s="191"/>
      <c r="J393" s="192">
        <f>ROUND(I393*H393,2)</f>
        <v>0</v>
      </c>
      <c r="K393" s="188" t="s">
        <v>162</v>
      </c>
      <c r="L393" s="39"/>
      <c r="M393" s="193" t="s">
        <v>19</v>
      </c>
      <c r="N393" s="194" t="s">
        <v>44</v>
      </c>
      <c r="O393" s="64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AR393" s="197" t="s">
        <v>251</v>
      </c>
      <c r="AT393" s="197" t="s">
        <v>158</v>
      </c>
      <c r="AU393" s="197" t="s">
        <v>81</v>
      </c>
      <c r="AY393" s="18" t="s">
        <v>155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18" t="s">
        <v>77</v>
      </c>
      <c r="BK393" s="198">
        <f>ROUND(I393*H393,2)</f>
        <v>0</v>
      </c>
      <c r="BL393" s="18" t="s">
        <v>251</v>
      </c>
      <c r="BM393" s="197" t="s">
        <v>708</v>
      </c>
    </row>
    <row r="394" spans="2:65" s="1" customFormat="1" ht="16.5" customHeight="1">
      <c r="B394" s="35"/>
      <c r="C394" s="186" t="s">
        <v>709</v>
      </c>
      <c r="D394" s="186" t="s">
        <v>158</v>
      </c>
      <c r="E394" s="187" t="s">
        <v>710</v>
      </c>
      <c r="F394" s="188" t="s">
        <v>711</v>
      </c>
      <c r="G394" s="189" t="s">
        <v>234</v>
      </c>
      <c r="H394" s="190">
        <v>43.852</v>
      </c>
      <c r="I394" s="191"/>
      <c r="J394" s="192">
        <f>ROUND(I394*H394,2)</f>
        <v>0</v>
      </c>
      <c r="K394" s="188" t="s">
        <v>162</v>
      </c>
      <c r="L394" s="39"/>
      <c r="M394" s="193" t="s">
        <v>19</v>
      </c>
      <c r="N394" s="194" t="s">
        <v>44</v>
      </c>
      <c r="O394" s="64"/>
      <c r="P394" s="195">
        <f>O394*H394</f>
        <v>0</v>
      </c>
      <c r="Q394" s="195">
        <v>0.0003</v>
      </c>
      <c r="R394" s="195">
        <f>Q394*H394</f>
        <v>0.013155599999999998</v>
      </c>
      <c r="S394" s="195">
        <v>0</v>
      </c>
      <c r="T394" s="196">
        <f>S394*H394</f>
        <v>0</v>
      </c>
      <c r="AR394" s="197" t="s">
        <v>251</v>
      </c>
      <c r="AT394" s="197" t="s">
        <v>158</v>
      </c>
      <c r="AU394" s="197" t="s">
        <v>81</v>
      </c>
      <c r="AY394" s="18" t="s">
        <v>155</v>
      </c>
      <c r="BE394" s="198">
        <f>IF(N394="základní",J394,0)</f>
        <v>0</v>
      </c>
      <c r="BF394" s="198">
        <f>IF(N394="snížená",J394,0)</f>
        <v>0</v>
      </c>
      <c r="BG394" s="198">
        <f>IF(N394="zákl. přenesená",J394,0)</f>
        <v>0</v>
      </c>
      <c r="BH394" s="198">
        <f>IF(N394="sníž. přenesená",J394,0)</f>
        <v>0</v>
      </c>
      <c r="BI394" s="198">
        <f>IF(N394="nulová",J394,0)</f>
        <v>0</v>
      </c>
      <c r="BJ394" s="18" t="s">
        <v>77</v>
      </c>
      <c r="BK394" s="198">
        <f>ROUND(I394*H394,2)</f>
        <v>0</v>
      </c>
      <c r="BL394" s="18" t="s">
        <v>251</v>
      </c>
      <c r="BM394" s="197" t="s">
        <v>712</v>
      </c>
    </row>
    <row r="395" spans="2:51" s="12" customFormat="1" ht="12">
      <c r="B395" s="199"/>
      <c r="C395" s="200"/>
      <c r="D395" s="201" t="s">
        <v>165</v>
      </c>
      <c r="E395" s="202" t="s">
        <v>19</v>
      </c>
      <c r="F395" s="203" t="s">
        <v>713</v>
      </c>
      <c r="G395" s="200"/>
      <c r="H395" s="204">
        <v>43.852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165</v>
      </c>
      <c r="AU395" s="210" t="s">
        <v>81</v>
      </c>
      <c r="AV395" s="12" t="s">
        <v>81</v>
      </c>
      <c r="AW395" s="12" t="s">
        <v>34</v>
      </c>
      <c r="AX395" s="12" t="s">
        <v>77</v>
      </c>
      <c r="AY395" s="210" t="s">
        <v>155</v>
      </c>
    </row>
    <row r="396" spans="2:65" s="1" customFormat="1" ht="24" customHeight="1">
      <c r="B396" s="35"/>
      <c r="C396" s="186" t="s">
        <v>506</v>
      </c>
      <c r="D396" s="186" t="s">
        <v>158</v>
      </c>
      <c r="E396" s="187" t="s">
        <v>714</v>
      </c>
      <c r="F396" s="188" t="s">
        <v>715</v>
      </c>
      <c r="G396" s="189" t="s">
        <v>234</v>
      </c>
      <c r="H396" s="190">
        <v>43.852</v>
      </c>
      <c r="I396" s="191"/>
      <c r="J396" s="192">
        <f>ROUND(I396*H396,2)</f>
        <v>0</v>
      </c>
      <c r="K396" s="188" t="s">
        <v>162</v>
      </c>
      <c r="L396" s="39"/>
      <c r="M396" s="193" t="s">
        <v>19</v>
      </c>
      <c r="N396" s="194" t="s">
        <v>44</v>
      </c>
      <c r="O396" s="64"/>
      <c r="P396" s="195">
        <f>O396*H396</f>
        <v>0</v>
      </c>
      <c r="Q396" s="195">
        <v>0.00758</v>
      </c>
      <c r="R396" s="195">
        <f>Q396*H396</f>
        <v>0.33239816</v>
      </c>
      <c r="S396" s="195">
        <v>0</v>
      </c>
      <c r="T396" s="196">
        <f>S396*H396</f>
        <v>0</v>
      </c>
      <c r="AR396" s="197" t="s">
        <v>251</v>
      </c>
      <c r="AT396" s="197" t="s">
        <v>158</v>
      </c>
      <c r="AU396" s="197" t="s">
        <v>81</v>
      </c>
      <c r="AY396" s="18" t="s">
        <v>155</v>
      </c>
      <c r="BE396" s="198">
        <f>IF(N396="základní",J396,0)</f>
        <v>0</v>
      </c>
      <c r="BF396" s="198">
        <f>IF(N396="snížená",J396,0)</f>
        <v>0</v>
      </c>
      <c r="BG396" s="198">
        <f>IF(N396="zákl. přenesená",J396,0)</f>
        <v>0</v>
      </c>
      <c r="BH396" s="198">
        <f>IF(N396="sníž. přenesená",J396,0)</f>
        <v>0</v>
      </c>
      <c r="BI396" s="198">
        <f>IF(N396="nulová",J396,0)</f>
        <v>0</v>
      </c>
      <c r="BJ396" s="18" t="s">
        <v>77</v>
      </c>
      <c r="BK396" s="198">
        <f>ROUND(I396*H396,2)</f>
        <v>0</v>
      </c>
      <c r="BL396" s="18" t="s">
        <v>251</v>
      </c>
      <c r="BM396" s="197" t="s">
        <v>716</v>
      </c>
    </row>
    <row r="397" spans="2:51" s="12" customFormat="1" ht="12">
      <c r="B397" s="199"/>
      <c r="C397" s="200"/>
      <c r="D397" s="201" t="s">
        <v>165</v>
      </c>
      <c r="E397" s="202" t="s">
        <v>19</v>
      </c>
      <c r="F397" s="203" t="s">
        <v>717</v>
      </c>
      <c r="G397" s="200"/>
      <c r="H397" s="204">
        <v>43.852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165</v>
      </c>
      <c r="AU397" s="210" t="s">
        <v>81</v>
      </c>
      <c r="AV397" s="12" t="s">
        <v>81</v>
      </c>
      <c r="AW397" s="12" t="s">
        <v>34</v>
      </c>
      <c r="AX397" s="12" t="s">
        <v>77</v>
      </c>
      <c r="AY397" s="210" t="s">
        <v>155</v>
      </c>
    </row>
    <row r="398" spans="2:65" s="1" customFormat="1" ht="16.5" customHeight="1">
      <c r="B398" s="35"/>
      <c r="C398" s="186" t="s">
        <v>718</v>
      </c>
      <c r="D398" s="186" t="s">
        <v>158</v>
      </c>
      <c r="E398" s="187" t="s">
        <v>719</v>
      </c>
      <c r="F398" s="188" t="s">
        <v>720</v>
      </c>
      <c r="G398" s="189" t="s">
        <v>228</v>
      </c>
      <c r="H398" s="190">
        <v>34.02</v>
      </c>
      <c r="I398" s="191"/>
      <c r="J398" s="192">
        <f>ROUND(I398*H398,2)</f>
        <v>0</v>
      </c>
      <c r="K398" s="188" t="s">
        <v>162</v>
      </c>
      <c r="L398" s="39"/>
      <c r="M398" s="193" t="s">
        <v>19</v>
      </c>
      <c r="N398" s="194" t="s">
        <v>44</v>
      </c>
      <c r="O398" s="64"/>
      <c r="P398" s="195">
        <f>O398*H398</f>
        <v>0</v>
      </c>
      <c r="Q398" s="195">
        <v>0.00058</v>
      </c>
      <c r="R398" s="195">
        <f>Q398*H398</f>
        <v>0.019731600000000002</v>
      </c>
      <c r="S398" s="195">
        <v>0</v>
      </c>
      <c r="T398" s="196">
        <f>S398*H398</f>
        <v>0</v>
      </c>
      <c r="AR398" s="197" t="s">
        <v>251</v>
      </c>
      <c r="AT398" s="197" t="s">
        <v>158</v>
      </c>
      <c r="AU398" s="197" t="s">
        <v>81</v>
      </c>
      <c r="AY398" s="18" t="s">
        <v>155</v>
      </c>
      <c r="BE398" s="198">
        <f>IF(N398="základní",J398,0)</f>
        <v>0</v>
      </c>
      <c r="BF398" s="198">
        <f>IF(N398="snížená",J398,0)</f>
        <v>0</v>
      </c>
      <c r="BG398" s="198">
        <f>IF(N398="zákl. přenesená",J398,0)</f>
        <v>0</v>
      </c>
      <c r="BH398" s="198">
        <f>IF(N398="sníž. přenesená",J398,0)</f>
        <v>0</v>
      </c>
      <c r="BI398" s="198">
        <f>IF(N398="nulová",J398,0)</f>
        <v>0</v>
      </c>
      <c r="BJ398" s="18" t="s">
        <v>77</v>
      </c>
      <c r="BK398" s="198">
        <f>ROUND(I398*H398,2)</f>
        <v>0</v>
      </c>
      <c r="BL398" s="18" t="s">
        <v>251</v>
      </c>
      <c r="BM398" s="197" t="s">
        <v>721</v>
      </c>
    </row>
    <row r="399" spans="2:51" s="12" customFormat="1" ht="12">
      <c r="B399" s="199"/>
      <c r="C399" s="200"/>
      <c r="D399" s="201" t="s">
        <v>165</v>
      </c>
      <c r="E399" s="202" t="s">
        <v>19</v>
      </c>
      <c r="F399" s="203" t="s">
        <v>335</v>
      </c>
      <c r="G399" s="200"/>
      <c r="H399" s="204">
        <v>8.25</v>
      </c>
      <c r="I399" s="205"/>
      <c r="J399" s="200"/>
      <c r="K399" s="200"/>
      <c r="L399" s="206"/>
      <c r="M399" s="207"/>
      <c r="N399" s="208"/>
      <c r="O399" s="208"/>
      <c r="P399" s="208"/>
      <c r="Q399" s="208"/>
      <c r="R399" s="208"/>
      <c r="S399" s="208"/>
      <c r="T399" s="209"/>
      <c r="AT399" s="210" t="s">
        <v>165</v>
      </c>
      <c r="AU399" s="210" t="s">
        <v>81</v>
      </c>
      <c r="AV399" s="12" t="s">
        <v>81</v>
      </c>
      <c r="AW399" s="12" t="s">
        <v>34</v>
      </c>
      <c r="AX399" s="12" t="s">
        <v>73</v>
      </c>
      <c r="AY399" s="210" t="s">
        <v>155</v>
      </c>
    </row>
    <row r="400" spans="2:51" s="12" customFormat="1" ht="12">
      <c r="B400" s="199"/>
      <c r="C400" s="200"/>
      <c r="D400" s="201" t="s">
        <v>165</v>
      </c>
      <c r="E400" s="202" t="s">
        <v>19</v>
      </c>
      <c r="F400" s="203" t="s">
        <v>336</v>
      </c>
      <c r="G400" s="200"/>
      <c r="H400" s="204">
        <v>24.47</v>
      </c>
      <c r="I400" s="205"/>
      <c r="J400" s="200"/>
      <c r="K400" s="200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165</v>
      </c>
      <c r="AU400" s="210" t="s">
        <v>81</v>
      </c>
      <c r="AV400" s="12" t="s">
        <v>81</v>
      </c>
      <c r="AW400" s="12" t="s">
        <v>34</v>
      </c>
      <c r="AX400" s="12" t="s">
        <v>73</v>
      </c>
      <c r="AY400" s="210" t="s">
        <v>155</v>
      </c>
    </row>
    <row r="401" spans="2:51" s="13" customFormat="1" ht="12">
      <c r="B401" s="211"/>
      <c r="C401" s="212"/>
      <c r="D401" s="201" t="s">
        <v>165</v>
      </c>
      <c r="E401" s="213" t="s">
        <v>19</v>
      </c>
      <c r="F401" s="214" t="s">
        <v>337</v>
      </c>
      <c r="G401" s="212"/>
      <c r="H401" s="213" t="s">
        <v>19</v>
      </c>
      <c r="I401" s="215"/>
      <c r="J401" s="212"/>
      <c r="K401" s="212"/>
      <c r="L401" s="216"/>
      <c r="M401" s="217"/>
      <c r="N401" s="218"/>
      <c r="O401" s="218"/>
      <c r="P401" s="218"/>
      <c r="Q401" s="218"/>
      <c r="R401" s="218"/>
      <c r="S401" s="218"/>
      <c r="T401" s="219"/>
      <c r="AT401" s="220" t="s">
        <v>165</v>
      </c>
      <c r="AU401" s="220" t="s">
        <v>81</v>
      </c>
      <c r="AV401" s="13" t="s">
        <v>77</v>
      </c>
      <c r="AW401" s="13" t="s">
        <v>34</v>
      </c>
      <c r="AX401" s="13" t="s">
        <v>73</v>
      </c>
      <c r="AY401" s="220" t="s">
        <v>155</v>
      </c>
    </row>
    <row r="402" spans="2:51" s="12" customFormat="1" ht="12">
      <c r="B402" s="199"/>
      <c r="C402" s="200"/>
      <c r="D402" s="201" t="s">
        <v>165</v>
      </c>
      <c r="E402" s="202" t="s">
        <v>19</v>
      </c>
      <c r="F402" s="203" t="s">
        <v>338</v>
      </c>
      <c r="G402" s="200"/>
      <c r="H402" s="204">
        <v>0.7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165</v>
      </c>
      <c r="AU402" s="210" t="s">
        <v>81</v>
      </c>
      <c r="AV402" s="12" t="s">
        <v>81</v>
      </c>
      <c r="AW402" s="12" t="s">
        <v>34</v>
      </c>
      <c r="AX402" s="12" t="s">
        <v>73</v>
      </c>
      <c r="AY402" s="210" t="s">
        <v>155</v>
      </c>
    </row>
    <row r="403" spans="2:51" s="12" customFormat="1" ht="12">
      <c r="B403" s="199"/>
      <c r="C403" s="200"/>
      <c r="D403" s="201" t="s">
        <v>165</v>
      </c>
      <c r="E403" s="202" t="s">
        <v>19</v>
      </c>
      <c r="F403" s="203" t="s">
        <v>339</v>
      </c>
      <c r="G403" s="200"/>
      <c r="H403" s="204">
        <v>0.6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165</v>
      </c>
      <c r="AU403" s="210" t="s">
        <v>81</v>
      </c>
      <c r="AV403" s="12" t="s">
        <v>81</v>
      </c>
      <c r="AW403" s="12" t="s">
        <v>34</v>
      </c>
      <c r="AX403" s="12" t="s">
        <v>73</v>
      </c>
      <c r="AY403" s="210" t="s">
        <v>155</v>
      </c>
    </row>
    <row r="404" spans="2:51" s="14" customFormat="1" ht="12">
      <c r="B404" s="221"/>
      <c r="C404" s="222"/>
      <c r="D404" s="201" t="s">
        <v>165</v>
      </c>
      <c r="E404" s="223" t="s">
        <v>19</v>
      </c>
      <c r="F404" s="224" t="s">
        <v>204</v>
      </c>
      <c r="G404" s="222"/>
      <c r="H404" s="225">
        <v>34.02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165</v>
      </c>
      <c r="AU404" s="231" t="s">
        <v>81</v>
      </c>
      <c r="AV404" s="14" t="s">
        <v>163</v>
      </c>
      <c r="AW404" s="14" t="s">
        <v>34</v>
      </c>
      <c r="AX404" s="14" t="s">
        <v>77</v>
      </c>
      <c r="AY404" s="231" t="s">
        <v>155</v>
      </c>
    </row>
    <row r="405" spans="2:65" s="1" customFormat="1" ht="24" customHeight="1">
      <c r="B405" s="35"/>
      <c r="C405" s="186" t="s">
        <v>722</v>
      </c>
      <c r="D405" s="186" t="s">
        <v>158</v>
      </c>
      <c r="E405" s="187" t="s">
        <v>723</v>
      </c>
      <c r="F405" s="188" t="s">
        <v>724</v>
      </c>
      <c r="G405" s="189" t="s">
        <v>234</v>
      </c>
      <c r="H405" s="190">
        <v>43.852</v>
      </c>
      <c r="I405" s="191"/>
      <c r="J405" s="192">
        <f>ROUND(I405*H405,2)</f>
        <v>0</v>
      </c>
      <c r="K405" s="188" t="s">
        <v>162</v>
      </c>
      <c r="L405" s="39"/>
      <c r="M405" s="193" t="s">
        <v>19</v>
      </c>
      <c r="N405" s="194" t="s">
        <v>44</v>
      </c>
      <c r="O405" s="64"/>
      <c r="P405" s="195">
        <f>O405*H405</f>
        <v>0</v>
      </c>
      <c r="Q405" s="195">
        <v>0.009</v>
      </c>
      <c r="R405" s="195">
        <f>Q405*H405</f>
        <v>0.39466799999999996</v>
      </c>
      <c r="S405" s="195">
        <v>0</v>
      </c>
      <c r="T405" s="196">
        <f>S405*H405</f>
        <v>0</v>
      </c>
      <c r="AR405" s="197" t="s">
        <v>251</v>
      </c>
      <c r="AT405" s="197" t="s">
        <v>158</v>
      </c>
      <c r="AU405" s="197" t="s">
        <v>81</v>
      </c>
      <c r="AY405" s="18" t="s">
        <v>155</v>
      </c>
      <c r="BE405" s="198">
        <f>IF(N405="základní",J405,0)</f>
        <v>0</v>
      </c>
      <c r="BF405" s="198">
        <f>IF(N405="snížená",J405,0)</f>
        <v>0</v>
      </c>
      <c r="BG405" s="198">
        <f>IF(N405="zákl. přenesená",J405,0)</f>
        <v>0</v>
      </c>
      <c r="BH405" s="198">
        <f>IF(N405="sníž. přenesená",J405,0)</f>
        <v>0</v>
      </c>
      <c r="BI405" s="198">
        <f>IF(N405="nulová",J405,0)</f>
        <v>0</v>
      </c>
      <c r="BJ405" s="18" t="s">
        <v>77</v>
      </c>
      <c r="BK405" s="198">
        <f>ROUND(I405*H405,2)</f>
        <v>0</v>
      </c>
      <c r="BL405" s="18" t="s">
        <v>251</v>
      </c>
      <c r="BM405" s="197" t="s">
        <v>725</v>
      </c>
    </row>
    <row r="406" spans="2:51" s="12" customFormat="1" ht="12">
      <c r="B406" s="199"/>
      <c r="C406" s="200"/>
      <c r="D406" s="201" t="s">
        <v>165</v>
      </c>
      <c r="E406" s="202" t="s">
        <v>19</v>
      </c>
      <c r="F406" s="203" t="s">
        <v>726</v>
      </c>
      <c r="G406" s="200"/>
      <c r="H406" s="204">
        <v>15.446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165</v>
      </c>
      <c r="AU406" s="210" t="s">
        <v>81</v>
      </c>
      <c r="AV406" s="12" t="s">
        <v>81</v>
      </c>
      <c r="AW406" s="12" t="s">
        <v>34</v>
      </c>
      <c r="AX406" s="12" t="s">
        <v>73</v>
      </c>
      <c r="AY406" s="210" t="s">
        <v>155</v>
      </c>
    </row>
    <row r="407" spans="2:51" s="12" customFormat="1" ht="12">
      <c r="B407" s="199"/>
      <c r="C407" s="200"/>
      <c r="D407" s="201" t="s">
        <v>165</v>
      </c>
      <c r="E407" s="202" t="s">
        <v>19</v>
      </c>
      <c r="F407" s="203" t="s">
        <v>727</v>
      </c>
      <c r="G407" s="200"/>
      <c r="H407" s="204">
        <v>28.406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165</v>
      </c>
      <c r="AU407" s="210" t="s">
        <v>81</v>
      </c>
      <c r="AV407" s="12" t="s">
        <v>81</v>
      </c>
      <c r="AW407" s="12" t="s">
        <v>34</v>
      </c>
      <c r="AX407" s="12" t="s">
        <v>73</v>
      </c>
      <c r="AY407" s="210" t="s">
        <v>155</v>
      </c>
    </row>
    <row r="408" spans="2:51" s="14" customFormat="1" ht="12">
      <c r="B408" s="221"/>
      <c r="C408" s="222"/>
      <c r="D408" s="201" t="s">
        <v>165</v>
      </c>
      <c r="E408" s="223" t="s">
        <v>19</v>
      </c>
      <c r="F408" s="224" t="s">
        <v>204</v>
      </c>
      <c r="G408" s="222"/>
      <c r="H408" s="225">
        <v>43.852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165</v>
      </c>
      <c r="AU408" s="231" t="s">
        <v>81</v>
      </c>
      <c r="AV408" s="14" t="s">
        <v>163</v>
      </c>
      <c r="AW408" s="14" t="s">
        <v>34</v>
      </c>
      <c r="AX408" s="14" t="s">
        <v>77</v>
      </c>
      <c r="AY408" s="231" t="s">
        <v>155</v>
      </c>
    </row>
    <row r="409" spans="2:65" s="1" customFormat="1" ht="16.5" customHeight="1">
      <c r="B409" s="35"/>
      <c r="C409" s="232" t="s">
        <v>728</v>
      </c>
      <c r="D409" s="232" t="s">
        <v>212</v>
      </c>
      <c r="E409" s="233" t="s">
        <v>729</v>
      </c>
      <c r="F409" s="234" t="s">
        <v>730</v>
      </c>
      <c r="G409" s="235" t="s">
        <v>234</v>
      </c>
      <c r="H409" s="236">
        <v>54.342</v>
      </c>
      <c r="I409" s="237"/>
      <c r="J409" s="238">
        <f>ROUND(I409*H409,2)</f>
        <v>0</v>
      </c>
      <c r="K409" s="234" t="s">
        <v>19</v>
      </c>
      <c r="L409" s="239"/>
      <c r="M409" s="240" t="s">
        <v>19</v>
      </c>
      <c r="N409" s="241" t="s">
        <v>44</v>
      </c>
      <c r="O409" s="64"/>
      <c r="P409" s="195">
        <f>O409*H409</f>
        <v>0</v>
      </c>
      <c r="Q409" s="195">
        <v>0.019</v>
      </c>
      <c r="R409" s="195">
        <f>Q409*H409</f>
        <v>1.032498</v>
      </c>
      <c r="S409" s="195">
        <v>0</v>
      </c>
      <c r="T409" s="196">
        <f>S409*H409</f>
        <v>0</v>
      </c>
      <c r="AR409" s="197" t="s">
        <v>361</v>
      </c>
      <c r="AT409" s="197" t="s">
        <v>212</v>
      </c>
      <c r="AU409" s="197" t="s">
        <v>81</v>
      </c>
      <c r="AY409" s="18" t="s">
        <v>155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18" t="s">
        <v>77</v>
      </c>
      <c r="BK409" s="198">
        <f>ROUND(I409*H409,2)</f>
        <v>0</v>
      </c>
      <c r="BL409" s="18" t="s">
        <v>251</v>
      </c>
      <c r="BM409" s="197" t="s">
        <v>731</v>
      </c>
    </row>
    <row r="410" spans="2:51" s="12" customFormat="1" ht="12">
      <c r="B410" s="199"/>
      <c r="C410" s="200"/>
      <c r="D410" s="201" t="s">
        <v>165</v>
      </c>
      <c r="E410" s="202" t="s">
        <v>19</v>
      </c>
      <c r="F410" s="203" t="s">
        <v>732</v>
      </c>
      <c r="G410" s="200"/>
      <c r="H410" s="204">
        <v>54.342</v>
      </c>
      <c r="I410" s="205"/>
      <c r="J410" s="200"/>
      <c r="K410" s="200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165</v>
      </c>
      <c r="AU410" s="210" t="s">
        <v>81</v>
      </c>
      <c r="AV410" s="12" t="s">
        <v>81</v>
      </c>
      <c r="AW410" s="12" t="s">
        <v>34</v>
      </c>
      <c r="AX410" s="12" t="s">
        <v>77</v>
      </c>
      <c r="AY410" s="210" t="s">
        <v>155</v>
      </c>
    </row>
    <row r="411" spans="2:65" s="1" customFormat="1" ht="16.5" customHeight="1">
      <c r="B411" s="35"/>
      <c r="C411" s="186" t="s">
        <v>733</v>
      </c>
      <c r="D411" s="186" t="s">
        <v>158</v>
      </c>
      <c r="E411" s="187" t="s">
        <v>734</v>
      </c>
      <c r="F411" s="188" t="s">
        <v>735</v>
      </c>
      <c r="G411" s="189" t="s">
        <v>736</v>
      </c>
      <c r="H411" s="190">
        <v>1</v>
      </c>
      <c r="I411" s="191"/>
      <c r="J411" s="192">
        <f>ROUND(I411*H411,2)</f>
        <v>0</v>
      </c>
      <c r="K411" s="188" t="s">
        <v>19</v>
      </c>
      <c r="L411" s="39"/>
      <c r="M411" s="193" t="s">
        <v>19</v>
      </c>
      <c r="N411" s="194" t="s">
        <v>44</v>
      </c>
      <c r="O411" s="64"/>
      <c r="P411" s="195">
        <f>O411*H411</f>
        <v>0</v>
      </c>
      <c r="Q411" s="195">
        <v>0.009</v>
      </c>
      <c r="R411" s="195">
        <f>Q411*H411</f>
        <v>0.009</v>
      </c>
      <c r="S411" s="195">
        <v>0</v>
      </c>
      <c r="T411" s="196">
        <f>S411*H411</f>
        <v>0</v>
      </c>
      <c r="AR411" s="197" t="s">
        <v>251</v>
      </c>
      <c r="AT411" s="197" t="s">
        <v>158</v>
      </c>
      <c r="AU411" s="197" t="s">
        <v>81</v>
      </c>
      <c r="AY411" s="18" t="s">
        <v>155</v>
      </c>
      <c r="BE411" s="198">
        <f>IF(N411="základní",J411,0)</f>
        <v>0</v>
      </c>
      <c r="BF411" s="198">
        <f>IF(N411="snížená",J411,0)</f>
        <v>0</v>
      </c>
      <c r="BG411" s="198">
        <f>IF(N411="zákl. přenesená",J411,0)</f>
        <v>0</v>
      </c>
      <c r="BH411" s="198">
        <f>IF(N411="sníž. přenesená",J411,0)</f>
        <v>0</v>
      </c>
      <c r="BI411" s="198">
        <f>IF(N411="nulová",J411,0)</f>
        <v>0</v>
      </c>
      <c r="BJ411" s="18" t="s">
        <v>77</v>
      </c>
      <c r="BK411" s="198">
        <f>ROUND(I411*H411,2)</f>
        <v>0</v>
      </c>
      <c r="BL411" s="18" t="s">
        <v>251</v>
      </c>
      <c r="BM411" s="197" t="s">
        <v>737</v>
      </c>
    </row>
    <row r="412" spans="2:65" s="1" customFormat="1" ht="16.5" customHeight="1">
      <c r="B412" s="35"/>
      <c r="C412" s="186" t="s">
        <v>738</v>
      </c>
      <c r="D412" s="186" t="s">
        <v>158</v>
      </c>
      <c r="E412" s="187" t="s">
        <v>739</v>
      </c>
      <c r="F412" s="188" t="s">
        <v>711</v>
      </c>
      <c r="G412" s="189" t="s">
        <v>234</v>
      </c>
      <c r="H412" s="190">
        <v>47.254</v>
      </c>
      <c r="I412" s="191"/>
      <c r="J412" s="192">
        <f>ROUND(I412*H412,2)</f>
        <v>0</v>
      </c>
      <c r="K412" s="188" t="s">
        <v>162</v>
      </c>
      <c r="L412" s="39"/>
      <c r="M412" s="193" t="s">
        <v>19</v>
      </c>
      <c r="N412" s="194" t="s">
        <v>44</v>
      </c>
      <c r="O412" s="64"/>
      <c r="P412" s="195">
        <f>O412*H412</f>
        <v>0</v>
      </c>
      <c r="Q412" s="195">
        <v>0.0003</v>
      </c>
      <c r="R412" s="195">
        <f>Q412*H412</f>
        <v>0.014176199999999998</v>
      </c>
      <c r="S412" s="195">
        <v>0</v>
      </c>
      <c r="T412" s="196">
        <f>S412*H412</f>
        <v>0</v>
      </c>
      <c r="AR412" s="197" t="s">
        <v>251</v>
      </c>
      <c r="AT412" s="197" t="s">
        <v>158</v>
      </c>
      <c r="AU412" s="197" t="s">
        <v>81</v>
      </c>
      <c r="AY412" s="18" t="s">
        <v>155</v>
      </c>
      <c r="BE412" s="198">
        <f>IF(N412="základní",J412,0)</f>
        <v>0</v>
      </c>
      <c r="BF412" s="198">
        <f>IF(N412="snížená",J412,0)</f>
        <v>0</v>
      </c>
      <c r="BG412" s="198">
        <f>IF(N412="zákl. přenesená",J412,0)</f>
        <v>0</v>
      </c>
      <c r="BH412" s="198">
        <f>IF(N412="sníž. přenesená",J412,0)</f>
        <v>0</v>
      </c>
      <c r="BI412" s="198">
        <f>IF(N412="nulová",J412,0)</f>
        <v>0</v>
      </c>
      <c r="BJ412" s="18" t="s">
        <v>77</v>
      </c>
      <c r="BK412" s="198">
        <f>ROUND(I412*H412,2)</f>
        <v>0</v>
      </c>
      <c r="BL412" s="18" t="s">
        <v>251</v>
      </c>
      <c r="BM412" s="197" t="s">
        <v>740</v>
      </c>
    </row>
    <row r="413" spans="2:51" s="12" customFormat="1" ht="12">
      <c r="B413" s="199"/>
      <c r="C413" s="200"/>
      <c r="D413" s="201" t="s">
        <v>165</v>
      </c>
      <c r="E413" s="202" t="s">
        <v>19</v>
      </c>
      <c r="F413" s="203" t="s">
        <v>741</v>
      </c>
      <c r="G413" s="200"/>
      <c r="H413" s="204">
        <v>47.254</v>
      </c>
      <c r="I413" s="205"/>
      <c r="J413" s="200"/>
      <c r="K413" s="200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165</v>
      </c>
      <c r="AU413" s="210" t="s">
        <v>81</v>
      </c>
      <c r="AV413" s="12" t="s">
        <v>81</v>
      </c>
      <c r="AW413" s="12" t="s">
        <v>34</v>
      </c>
      <c r="AX413" s="12" t="s">
        <v>77</v>
      </c>
      <c r="AY413" s="210" t="s">
        <v>155</v>
      </c>
    </row>
    <row r="414" spans="2:65" s="1" customFormat="1" ht="16.5" customHeight="1">
      <c r="B414" s="35"/>
      <c r="C414" s="186" t="s">
        <v>742</v>
      </c>
      <c r="D414" s="186" t="s">
        <v>158</v>
      </c>
      <c r="E414" s="187" t="s">
        <v>743</v>
      </c>
      <c r="F414" s="188" t="s">
        <v>744</v>
      </c>
      <c r="G414" s="189" t="s">
        <v>228</v>
      </c>
      <c r="H414" s="190">
        <v>34.02</v>
      </c>
      <c r="I414" s="191"/>
      <c r="J414" s="192">
        <f>ROUND(I414*H414,2)</f>
        <v>0</v>
      </c>
      <c r="K414" s="188" t="s">
        <v>162</v>
      </c>
      <c r="L414" s="39"/>
      <c r="M414" s="193" t="s">
        <v>19</v>
      </c>
      <c r="N414" s="194" t="s">
        <v>44</v>
      </c>
      <c r="O414" s="64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197" t="s">
        <v>251</v>
      </c>
      <c r="AT414" s="197" t="s">
        <v>158</v>
      </c>
      <c r="AU414" s="197" t="s">
        <v>81</v>
      </c>
      <c r="AY414" s="18" t="s">
        <v>155</v>
      </c>
      <c r="BE414" s="198">
        <f>IF(N414="základní",J414,0)</f>
        <v>0</v>
      </c>
      <c r="BF414" s="198">
        <f>IF(N414="snížená",J414,0)</f>
        <v>0</v>
      </c>
      <c r="BG414" s="198">
        <f>IF(N414="zákl. přenesená",J414,0)</f>
        <v>0</v>
      </c>
      <c r="BH414" s="198">
        <f>IF(N414="sníž. přenesená",J414,0)</f>
        <v>0</v>
      </c>
      <c r="BI414" s="198">
        <f>IF(N414="nulová",J414,0)</f>
        <v>0</v>
      </c>
      <c r="BJ414" s="18" t="s">
        <v>77</v>
      </c>
      <c r="BK414" s="198">
        <f>ROUND(I414*H414,2)</f>
        <v>0</v>
      </c>
      <c r="BL414" s="18" t="s">
        <v>251</v>
      </c>
      <c r="BM414" s="197" t="s">
        <v>745</v>
      </c>
    </row>
    <row r="415" spans="2:51" s="12" customFormat="1" ht="12">
      <c r="B415" s="199"/>
      <c r="C415" s="200"/>
      <c r="D415" s="201" t="s">
        <v>165</v>
      </c>
      <c r="E415" s="202" t="s">
        <v>19</v>
      </c>
      <c r="F415" s="203" t="s">
        <v>746</v>
      </c>
      <c r="G415" s="200"/>
      <c r="H415" s="204">
        <v>34.02</v>
      </c>
      <c r="I415" s="205"/>
      <c r="J415" s="200"/>
      <c r="K415" s="200"/>
      <c r="L415" s="206"/>
      <c r="M415" s="207"/>
      <c r="N415" s="208"/>
      <c r="O415" s="208"/>
      <c r="P415" s="208"/>
      <c r="Q415" s="208"/>
      <c r="R415" s="208"/>
      <c r="S415" s="208"/>
      <c r="T415" s="209"/>
      <c r="AT415" s="210" t="s">
        <v>165</v>
      </c>
      <c r="AU415" s="210" t="s">
        <v>81</v>
      </c>
      <c r="AV415" s="12" t="s">
        <v>81</v>
      </c>
      <c r="AW415" s="12" t="s">
        <v>34</v>
      </c>
      <c r="AX415" s="12" t="s">
        <v>77</v>
      </c>
      <c r="AY415" s="210" t="s">
        <v>155</v>
      </c>
    </row>
    <row r="416" spans="2:65" s="1" customFormat="1" ht="24" customHeight="1">
      <c r="B416" s="35"/>
      <c r="C416" s="186" t="s">
        <v>747</v>
      </c>
      <c r="D416" s="186" t="s">
        <v>158</v>
      </c>
      <c r="E416" s="187" t="s">
        <v>748</v>
      </c>
      <c r="F416" s="188" t="s">
        <v>749</v>
      </c>
      <c r="G416" s="189" t="s">
        <v>208</v>
      </c>
      <c r="H416" s="190">
        <v>1.816</v>
      </c>
      <c r="I416" s="191"/>
      <c r="J416" s="192">
        <f>ROUND(I416*H416,2)</f>
        <v>0</v>
      </c>
      <c r="K416" s="188" t="s">
        <v>162</v>
      </c>
      <c r="L416" s="39"/>
      <c r="M416" s="193" t="s">
        <v>19</v>
      </c>
      <c r="N416" s="194" t="s">
        <v>44</v>
      </c>
      <c r="O416" s="64"/>
      <c r="P416" s="195">
        <f>O416*H416</f>
        <v>0</v>
      </c>
      <c r="Q416" s="195">
        <v>0</v>
      </c>
      <c r="R416" s="195">
        <f>Q416*H416</f>
        <v>0</v>
      </c>
      <c r="S416" s="195">
        <v>0</v>
      </c>
      <c r="T416" s="196">
        <f>S416*H416</f>
        <v>0</v>
      </c>
      <c r="AR416" s="197" t="s">
        <v>251</v>
      </c>
      <c r="AT416" s="197" t="s">
        <v>158</v>
      </c>
      <c r="AU416" s="197" t="s">
        <v>81</v>
      </c>
      <c r="AY416" s="18" t="s">
        <v>155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18" t="s">
        <v>77</v>
      </c>
      <c r="BK416" s="198">
        <f>ROUND(I416*H416,2)</f>
        <v>0</v>
      </c>
      <c r="BL416" s="18" t="s">
        <v>251</v>
      </c>
      <c r="BM416" s="197" t="s">
        <v>750</v>
      </c>
    </row>
    <row r="417" spans="2:63" s="11" customFormat="1" ht="22.9" customHeight="1">
      <c r="B417" s="170"/>
      <c r="C417" s="171"/>
      <c r="D417" s="172" t="s">
        <v>72</v>
      </c>
      <c r="E417" s="184" t="s">
        <v>751</v>
      </c>
      <c r="F417" s="184" t="s">
        <v>752</v>
      </c>
      <c r="G417" s="171"/>
      <c r="H417" s="171"/>
      <c r="I417" s="174"/>
      <c r="J417" s="185">
        <f>BK417</f>
        <v>0</v>
      </c>
      <c r="K417" s="171"/>
      <c r="L417" s="176"/>
      <c r="M417" s="177"/>
      <c r="N417" s="178"/>
      <c r="O417" s="178"/>
      <c r="P417" s="179">
        <f>SUM(P418:P427)</f>
        <v>0</v>
      </c>
      <c r="Q417" s="178"/>
      <c r="R417" s="179">
        <f>SUM(R418:R427)</f>
        <v>0</v>
      </c>
      <c r="S417" s="178"/>
      <c r="T417" s="180">
        <f>SUM(T418:T427)</f>
        <v>1.6537457999999998</v>
      </c>
      <c r="AR417" s="181" t="s">
        <v>81</v>
      </c>
      <c r="AT417" s="182" t="s">
        <v>72</v>
      </c>
      <c r="AU417" s="182" t="s">
        <v>77</v>
      </c>
      <c r="AY417" s="181" t="s">
        <v>155</v>
      </c>
      <c r="BK417" s="183">
        <f>SUM(BK418:BK427)</f>
        <v>0</v>
      </c>
    </row>
    <row r="418" spans="2:65" s="1" customFormat="1" ht="16.5" customHeight="1">
      <c r="B418" s="35"/>
      <c r="C418" s="186" t="s">
        <v>753</v>
      </c>
      <c r="D418" s="186" t="s">
        <v>158</v>
      </c>
      <c r="E418" s="187" t="s">
        <v>754</v>
      </c>
      <c r="F418" s="188" t="s">
        <v>755</v>
      </c>
      <c r="G418" s="189" t="s">
        <v>234</v>
      </c>
      <c r="H418" s="190">
        <v>43.486</v>
      </c>
      <c r="I418" s="191"/>
      <c r="J418" s="192">
        <f>ROUND(I418*H418,2)</f>
        <v>0</v>
      </c>
      <c r="K418" s="188" t="s">
        <v>162</v>
      </c>
      <c r="L418" s="39"/>
      <c r="M418" s="193" t="s">
        <v>19</v>
      </c>
      <c r="N418" s="194" t="s">
        <v>44</v>
      </c>
      <c r="O418" s="64"/>
      <c r="P418" s="195">
        <f>O418*H418</f>
        <v>0</v>
      </c>
      <c r="Q418" s="195">
        <v>0</v>
      </c>
      <c r="R418" s="195">
        <f>Q418*H418</f>
        <v>0</v>
      </c>
      <c r="S418" s="195">
        <v>0.0353</v>
      </c>
      <c r="T418" s="196">
        <f>S418*H418</f>
        <v>1.5350557999999999</v>
      </c>
      <c r="AR418" s="197" t="s">
        <v>251</v>
      </c>
      <c r="AT418" s="197" t="s">
        <v>158</v>
      </c>
      <c r="AU418" s="197" t="s">
        <v>81</v>
      </c>
      <c r="AY418" s="18" t="s">
        <v>155</v>
      </c>
      <c r="BE418" s="198">
        <f>IF(N418="základní",J418,0)</f>
        <v>0</v>
      </c>
      <c r="BF418" s="198">
        <f>IF(N418="snížená",J418,0)</f>
        <v>0</v>
      </c>
      <c r="BG418" s="198">
        <f>IF(N418="zákl. přenesená",J418,0)</f>
        <v>0</v>
      </c>
      <c r="BH418" s="198">
        <f>IF(N418="sníž. přenesená",J418,0)</f>
        <v>0</v>
      </c>
      <c r="BI418" s="198">
        <f>IF(N418="nulová",J418,0)</f>
        <v>0</v>
      </c>
      <c r="BJ418" s="18" t="s">
        <v>77</v>
      </c>
      <c r="BK418" s="198">
        <f>ROUND(I418*H418,2)</f>
        <v>0</v>
      </c>
      <c r="BL418" s="18" t="s">
        <v>251</v>
      </c>
      <c r="BM418" s="197" t="s">
        <v>756</v>
      </c>
    </row>
    <row r="419" spans="2:51" s="12" customFormat="1" ht="12">
      <c r="B419" s="199"/>
      <c r="C419" s="200"/>
      <c r="D419" s="201" t="s">
        <v>165</v>
      </c>
      <c r="E419" s="202" t="s">
        <v>19</v>
      </c>
      <c r="F419" s="203" t="s">
        <v>757</v>
      </c>
      <c r="G419" s="200"/>
      <c r="H419" s="204">
        <v>43.486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165</v>
      </c>
      <c r="AU419" s="210" t="s">
        <v>81</v>
      </c>
      <c r="AV419" s="12" t="s">
        <v>81</v>
      </c>
      <c r="AW419" s="12" t="s">
        <v>34</v>
      </c>
      <c r="AX419" s="12" t="s">
        <v>77</v>
      </c>
      <c r="AY419" s="210" t="s">
        <v>155</v>
      </c>
    </row>
    <row r="420" spans="2:65" s="1" customFormat="1" ht="16.5" customHeight="1">
      <c r="B420" s="35"/>
      <c r="C420" s="186" t="s">
        <v>758</v>
      </c>
      <c r="D420" s="186" t="s">
        <v>158</v>
      </c>
      <c r="E420" s="187" t="s">
        <v>759</v>
      </c>
      <c r="F420" s="188" t="s">
        <v>760</v>
      </c>
      <c r="G420" s="189" t="s">
        <v>228</v>
      </c>
      <c r="H420" s="190">
        <v>36.52</v>
      </c>
      <c r="I420" s="191"/>
      <c r="J420" s="192">
        <f>ROUND(I420*H420,2)</f>
        <v>0</v>
      </c>
      <c r="K420" s="188" t="s">
        <v>162</v>
      </c>
      <c r="L420" s="39"/>
      <c r="M420" s="193" t="s">
        <v>19</v>
      </c>
      <c r="N420" s="194" t="s">
        <v>44</v>
      </c>
      <c r="O420" s="64"/>
      <c r="P420" s="195">
        <f>O420*H420</f>
        <v>0</v>
      </c>
      <c r="Q420" s="195">
        <v>0</v>
      </c>
      <c r="R420" s="195">
        <f>Q420*H420</f>
        <v>0</v>
      </c>
      <c r="S420" s="195">
        <v>0.00325</v>
      </c>
      <c r="T420" s="196">
        <f>S420*H420</f>
        <v>0.11869</v>
      </c>
      <c r="AR420" s="197" t="s">
        <v>251</v>
      </c>
      <c r="AT420" s="197" t="s">
        <v>158</v>
      </c>
      <c r="AU420" s="197" t="s">
        <v>81</v>
      </c>
      <c r="AY420" s="18" t="s">
        <v>155</v>
      </c>
      <c r="BE420" s="198">
        <f>IF(N420="základní",J420,0)</f>
        <v>0</v>
      </c>
      <c r="BF420" s="198">
        <f>IF(N420="snížená",J420,0)</f>
        <v>0</v>
      </c>
      <c r="BG420" s="198">
        <f>IF(N420="zákl. přenesená",J420,0)</f>
        <v>0</v>
      </c>
      <c r="BH420" s="198">
        <f>IF(N420="sníž. přenesená",J420,0)</f>
        <v>0</v>
      </c>
      <c r="BI420" s="198">
        <f>IF(N420="nulová",J420,0)</f>
        <v>0</v>
      </c>
      <c r="BJ420" s="18" t="s">
        <v>77</v>
      </c>
      <c r="BK420" s="198">
        <f>ROUND(I420*H420,2)</f>
        <v>0</v>
      </c>
      <c r="BL420" s="18" t="s">
        <v>251</v>
      </c>
      <c r="BM420" s="197" t="s">
        <v>761</v>
      </c>
    </row>
    <row r="421" spans="2:51" s="13" customFormat="1" ht="12">
      <c r="B421" s="211"/>
      <c r="C421" s="212"/>
      <c r="D421" s="201" t="s">
        <v>165</v>
      </c>
      <c r="E421" s="213" t="s">
        <v>19</v>
      </c>
      <c r="F421" s="214" t="s">
        <v>762</v>
      </c>
      <c r="G421" s="212"/>
      <c r="H421" s="213" t="s">
        <v>19</v>
      </c>
      <c r="I421" s="215"/>
      <c r="J421" s="212"/>
      <c r="K421" s="212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165</v>
      </c>
      <c r="AU421" s="220" t="s">
        <v>81</v>
      </c>
      <c r="AV421" s="13" t="s">
        <v>77</v>
      </c>
      <c r="AW421" s="13" t="s">
        <v>34</v>
      </c>
      <c r="AX421" s="13" t="s">
        <v>73</v>
      </c>
      <c r="AY421" s="220" t="s">
        <v>155</v>
      </c>
    </row>
    <row r="422" spans="2:51" s="12" customFormat="1" ht="12">
      <c r="B422" s="199"/>
      <c r="C422" s="200"/>
      <c r="D422" s="201" t="s">
        <v>165</v>
      </c>
      <c r="E422" s="202" t="s">
        <v>19</v>
      </c>
      <c r="F422" s="203" t="s">
        <v>763</v>
      </c>
      <c r="G422" s="200"/>
      <c r="H422" s="204">
        <v>17.39</v>
      </c>
      <c r="I422" s="205"/>
      <c r="J422" s="200"/>
      <c r="K422" s="200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165</v>
      </c>
      <c r="AU422" s="210" t="s">
        <v>81</v>
      </c>
      <c r="AV422" s="12" t="s">
        <v>81</v>
      </c>
      <c r="AW422" s="12" t="s">
        <v>34</v>
      </c>
      <c r="AX422" s="12" t="s">
        <v>73</v>
      </c>
      <c r="AY422" s="210" t="s">
        <v>155</v>
      </c>
    </row>
    <row r="423" spans="2:51" s="12" customFormat="1" ht="12">
      <c r="B423" s="199"/>
      <c r="C423" s="200"/>
      <c r="D423" s="201" t="s">
        <v>165</v>
      </c>
      <c r="E423" s="202" t="s">
        <v>19</v>
      </c>
      <c r="F423" s="203" t="s">
        <v>764</v>
      </c>
      <c r="G423" s="200"/>
      <c r="H423" s="204">
        <v>17.23</v>
      </c>
      <c r="I423" s="205"/>
      <c r="J423" s="200"/>
      <c r="K423" s="200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165</v>
      </c>
      <c r="AU423" s="210" t="s">
        <v>81</v>
      </c>
      <c r="AV423" s="12" t="s">
        <v>81</v>
      </c>
      <c r="AW423" s="12" t="s">
        <v>34</v>
      </c>
      <c r="AX423" s="12" t="s">
        <v>73</v>
      </c>
      <c r="AY423" s="210" t="s">
        <v>155</v>
      </c>
    </row>
    <row r="424" spans="2:51" s="13" customFormat="1" ht="12">
      <c r="B424" s="211"/>
      <c r="C424" s="212"/>
      <c r="D424" s="201" t="s">
        <v>165</v>
      </c>
      <c r="E424" s="213" t="s">
        <v>19</v>
      </c>
      <c r="F424" s="214" t="s">
        <v>337</v>
      </c>
      <c r="G424" s="212"/>
      <c r="H424" s="213" t="s">
        <v>19</v>
      </c>
      <c r="I424" s="215"/>
      <c r="J424" s="212"/>
      <c r="K424" s="212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165</v>
      </c>
      <c r="AU424" s="220" t="s">
        <v>81</v>
      </c>
      <c r="AV424" s="13" t="s">
        <v>77</v>
      </c>
      <c r="AW424" s="13" t="s">
        <v>34</v>
      </c>
      <c r="AX424" s="13" t="s">
        <v>73</v>
      </c>
      <c r="AY424" s="220" t="s">
        <v>155</v>
      </c>
    </row>
    <row r="425" spans="2:51" s="12" customFormat="1" ht="12">
      <c r="B425" s="199"/>
      <c r="C425" s="200"/>
      <c r="D425" s="201" t="s">
        <v>165</v>
      </c>
      <c r="E425" s="202" t="s">
        <v>19</v>
      </c>
      <c r="F425" s="203" t="s">
        <v>765</v>
      </c>
      <c r="G425" s="200"/>
      <c r="H425" s="204">
        <v>1.2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165</v>
      </c>
      <c r="AU425" s="210" t="s">
        <v>81</v>
      </c>
      <c r="AV425" s="12" t="s">
        <v>81</v>
      </c>
      <c r="AW425" s="12" t="s">
        <v>34</v>
      </c>
      <c r="AX425" s="12" t="s">
        <v>73</v>
      </c>
      <c r="AY425" s="210" t="s">
        <v>155</v>
      </c>
    </row>
    <row r="426" spans="2:51" s="12" customFormat="1" ht="12">
      <c r="B426" s="199"/>
      <c r="C426" s="200"/>
      <c r="D426" s="201" t="s">
        <v>165</v>
      </c>
      <c r="E426" s="202" t="s">
        <v>19</v>
      </c>
      <c r="F426" s="203" t="s">
        <v>766</v>
      </c>
      <c r="G426" s="200"/>
      <c r="H426" s="204">
        <v>0.7</v>
      </c>
      <c r="I426" s="205"/>
      <c r="J426" s="200"/>
      <c r="K426" s="200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165</v>
      </c>
      <c r="AU426" s="210" t="s">
        <v>81</v>
      </c>
      <c r="AV426" s="12" t="s">
        <v>81</v>
      </c>
      <c r="AW426" s="12" t="s">
        <v>34</v>
      </c>
      <c r="AX426" s="12" t="s">
        <v>73</v>
      </c>
      <c r="AY426" s="210" t="s">
        <v>155</v>
      </c>
    </row>
    <row r="427" spans="2:51" s="14" customFormat="1" ht="12">
      <c r="B427" s="221"/>
      <c r="C427" s="222"/>
      <c r="D427" s="201" t="s">
        <v>165</v>
      </c>
      <c r="E427" s="223" t="s">
        <v>19</v>
      </c>
      <c r="F427" s="224" t="s">
        <v>204</v>
      </c>
      <c r="G427" s="222"/>
      <c r="H427" s="225">
        <v>36.52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165</v>
      </c>
      <c r="AU427" s="231" t="s">
        <v>81</v>
      </c>
      <c r="AV427" s="14" t="s">
        <v>163</v>
      </c>
      <c r="AW427" s="14" t="s">
        <v>34</v>
      </c>
      <c r="AX427" s="14" t="s">
        <v>77</v>
      </c>
      <c r="AY427" s="231" t="s">
        <v>155</v>
      </c>
    </row>
    <row r="428" spans="2:63" s="11" customFormat="1" ht="22.9" customHeight="1">
      <c r="B428" s="170"/>
      <c r="C428" s="171"/>
      <c r="D428" s="172" t="s">
        <v>72</v>
      </c>
      <c r="E428" s="184" t="s">
        <v>767</v>
      </c>
      <c r="F428" s="184" t="s">
        <v>768</v>
      </c>
      <c r="G428" s="171"/>
      <c r="H428" s="171"/>
      <c r="I428" s="174"/>
      <c r="J428" s="185">
        <f>BK428</f>
        <v>0</v>
      </c>
      <c r="K428" s="171"/>
      <c r="L428" s="176"/>
      <c r="M428" s="177"/>
      <c r="N428" s="178"/>
      <c r="O428" s="178"/>
      <c r="P428" s="179">
        <f>SUM(P429:P437)</f>
        <v>0</v>
      </c>
      <c r="Q428" s="178"/>
      <c r="R428" s="179">
        <f>SUM(R429:R437)</f>
        <v>0.171462</v>
      </c>
      <c r="S428" s="178"/>
      <c r="T428" s="180">
        <f>SUM(T429:T437)</f>
        <v>0.00035</v>
      </c>
      <c r="AR428" s="181" t="s">
        <v>81</v>
      </c>
      <c r="AT428" s="182" t="s">
        <v>72</v>
      </c>
      <c r="AU428" s="182" t="s">
        <v>77</v>
      </c>
      <c r="AY428" s="181" t="s">
        <v>155</v>
      </c>
      <c r="BK428" s="183">
        <f>SUM(BK429:BK437)</f>
        <v>0</v>
      </c>
    </row>
    <row r="429" spans="2:65" s="1" customFormat="1" ht="24" customHeight="1">
      <c r="B429" s="35"/>
      <c r="C429" s="186" t="s">
        <v>769</v>
      </c>
      <c r="D429" s="186" t="s">
        <v>158</v>
      </c>
      <c r="E429" s="187" t="s">
        <v>770</v>
      </c>
      <c r="F429" s="188" t="s">
        <v>771</v>
      </c>
      <c r="G429" s="189" t="s">
        <v>234</v>
      </c>
      <c r="H429" s="190">
        <v>9.8</v>
      </c>
      <c r="I429" s="191"/>
      <c r="J429" s="192">
        <f>ROUND(I429*H429,2)</f>
        <v>0</v>
      </c>
      <c r="K429" s="188" t="s">
        <v>162</v>
      </c>
      <c r="L429" s="39"/>
      <c r="M429" s="193" t="s">
        <v>19</v>
      </c>
      <c r="N429" s="194" t="s">
        <v>44</v>
      </c>
      <c r="O429" s="64"/>
      <c r="P429" s="195">
        <f>O429*H429</f>
        <v>0</v>
      </c>
      <c r="Q429" s="195">
        <v>0.0052</v>
      </c>
      <c r="R429" s="195">
        <f>Q429*H429</f>
        <v>0.05096</v>
      </c>
      <c r="S429" s="195">
        <v>0</v>
      </c>
      <c r="T429" s="196">
        <f>S429*H429</f>
        <v>0</v>
      </c>
      <c r="AR429" s="197" t="s">
        <v>251</v>
      </c>
      <c r="AT429" s="197" t="s">
        <v>158</v>
      </c>
      <c r="AU429" s="197" t="s">
        <v>81</v>
      </c>
      <c r="AY429" s="18" t="s">
        <v>155</v>
      </c>
      <c r="BE429" s="198">
        <f>IF(N429="základní",J429,0)</f>
        <v>0</v>
      </c>
      <c r="BF429" s="198">
        <f>IF(N429="snížená",J429,0)</f>
        <v>0</v>
      </c>
      <c r="BG429" s="198">
        <f>IF(N429="zákl. přenesená",J429,0)</f>
        <v>0</v>
      </c>
      <c r="BH429" s="198">
        <f>IF(N429="sníž. přenesená",J429,0)</f>
        <v>0</v>
      </c>
      <c r="BI429" s="198">
        <f>IF(N429="nulová",J429,0)</f>
        <v>0</v>
      </c>
      <c r="BJ429" s="18" t="s">
        <v>77</v>
      </c>
      <c r="BK429" s="198">
        <f>ROUND(I429*H429,2)</f>
        <v>0</v>
      </c>
      <c r="BL429" s="18" t="s">
        <v>251</v>
      </c>
      <c r="BM429" s="197" t="s">
        <v>772</v>
      </c>
    </row>
    <row r="430" spans="2:51" s="12" customFormat="1" ht="12">
      <c r="B430" s="199"/>
      <c r="C430" s="200"/>
      <c r="D430" s="201" t="s">
        <v>165</v>
      </c>
      <c r="E430" s="202" t="s">
        <v>19</v>
      </c>
      <c r="F430" s="203" t="s">
        <v>773</v>
      </c>
      <c r="G430" s="200"/>
      <c r="H430" s="204">
        <v>9.8</v>
      </c>
      <c r="I430" s="205"/>
      <c r="J430" s="200"/>
      <c r="K430" s="200"/>
      <c r="L430" s="206"/>
      <c r="M430" s="207"/>
      <c r="N430" s="208"/>
      <c r="O430" s="208"/>
      <c r="P430" s="208"/>
      <c r="Q430" s="208"/>
      <c r="R430" s="208"/>
      <c r="S430" s="208"/>
      <c r="T430" s="209"/>
      <c r="AT430" s="210" t="s">
        <v>165</v>
      </c>
      <c r="AU430" s="210" t="s">
        <v>81</v>
      </c>
      <c r="AV430" s="12" t="s">
        <v>81</v>
      </c>
      <c r="AW430" s="12" t="s">
        <v>34</v>
      </c>
      <c r="AX430" s="12" t="s">
        <v>77</v>
      </c>
      <c r="AY430" s="210" t="s">
        <v>155</v>
      </c>
    </row>
    <row r="431" spans="2:65" s="1" customFormat="1" ht="16.5" customHeight="1">
      <c r="B431" s="35"/>
      <c r="C431" s="232" t="s">
        <v>774</v>
      </c>
      <c r="D431" s="232" t="s">
        <v>212</v>
      </c>
      <c r="E431" s="233" t="s">
        <v>775</v>
      </c>
      <c r="F431" s="234" t="s">
        <v>776</v>
      </c>
      <c r="G431" s="235" t="s">
        <v>234</v>
      </c>
      <c r="H431" s="236">
        <v>10.78</v>
      </c>
      <c r="I431" s="237"/>
      <c r="J431" s="238">
        <f>ROUND(I431*H431,2)</f>
        <v>0</v>
      </c>
      <c r="K431" s="234" t="s">
        <v>19</v>
      </c>
      <c r="L431" s="239"/>
      <c r="M431" s="240" t="s">
        <v>19</v>
      </c>
      <c r="N431" s="241" t="s">
        <v>44</v>
      </c>
      <c r="O431" s="64"/>
      <c r="P431" s="195">
        <f>O431*H431</f>
        <v>0</v>
      </c>
      <c r="Q431" s="195">
        <v>0.0109</v>
      </c>
      <c r="R431" s="195">
        <f>Q431*H431</f>
        <v>0.117502</v>
      </c>
      <c r="S431" s="195">
        <v>0</v>
      </c>
      <c r="T431" s="196">
        <f>S431*H431</f>
        <v>0</v>
      </c>
      <c r="AR431" s="197" t="s">
        <v>361</v>
      </c>
      <c r="AT431" s="197" t="s">
        <v>212</v>
      </c>
      <c r="AU431" s="197" t="s">
        <v>81</v>
      </c>
      <c r="AY431" s="18" t="s">
        <v>155</v>
      </c>
      <c r="BE431" s="198">
        <f>IF(N431="základní",J431,0)</f>
        <v>0</v>
      </c>
      <c r="BF431" s="198">
        <f>IF(N431="snížená",J431,0)</f>
        <v>0</v>
      </c>
      <c r="BG431" s="198">
        <f>IF(N431="zákl. přenesená",J431,0)</f>
        <v>0</v>
      </c>
      <c r="BH431" s="198">
        <f>IF(N431="sníž. přenesená",J431,0)</f>
        <v>0</v>
      </c>
      <c r="BI431" s="198">
        <f>IF(N431="nulová",J431,0)</f>
        <v>0</v>
      </c>
      <c r="BJ431" s="18" t="s">
        <v>77</v>
      </c>
      <c r="BK431" s="198">
        <f>ROUND(I431*H431,2)</f>
        <v>0</v>
      </c>
      <c r="BL431" s="18" t="s">
        <v>251</v>
      </c>
      <c r="BM431" s="197" t="s">
        <v>777</v>
      </c>
    </row>
    <row r="432" spans="2:51" s="12" customFormat="1" ht="12">
      <c r="B432" s="199"/>
      <c r="C432" s="200"/>
      <c r="D432" s="201" t="s">
        <v>165</v>
      </c>
      <c r="E432" s="202" t="s">
        <v>19</v>
      </c>
      <c r="F432" s="203" t="s">
        <v>778</v>
      </c>
      <c r="G432" s="200"/>
      <c r="H432" s="204">
        <v>10.78</v>
      </c>
      <c r="I432" s="205"/>
      <c r="J432" s="200"/>
      <c r="K432" s="200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165</v>
      </c>
      <c r="AU432" s="210" t="s">
        <v>81</v>
      </c>
      <c r="AV432" s="12" t="s">
        <v>81</v>
      </c>
      <c r="AW432" s="12" t="s">
        <v>34</v>
      </c>
      <c r="AX432" s="12" t="s">
        <v>77</v>
      </c>
      <c r="AY432" s="210" t="s">
        <v>155</v>
      </c>
    </row>
    <row r="433" spans="2:65" s="1" customFormat="1" ht="16.5" customHeight="1">
      <c r="B433" s="35"/>
      <c r="C433" s="186" t="s">
        <v>779</v>
      </c>
      <c r="D433" s="186" t="s">
        <v>158</v>
      </c>
      <c r="E433" s="187" t="s">
        <v>780</v>
      </c>
      <c r="F433" s="188" t="s">
        <v>781</v>
      </c>
      <c r="G433" s="189" t="s">
        <v>234</v>
      </c>
      <c r="H433" s="190">
        <v>9.8</v>
      </c>
      <c r="I433" s="191"/>
      <c r="J433" s="192">
        <f>ROUND(I433*H433,2)</f>
        <v>0</v>
      </c>
      <c r="K433" s="188" t="s">
        <v>162</v>
      </c>
      <c r="L433" s="39"/>
      <c r="M433" s="193" t="s">
        <v>19</v>
      </c>
      <c r="N433" s="194" t="s">
        <v>44</v>
      </c>
      <c r="O433" s="64"/>
      <c r="P433" s="195">
        <f>O433*H433</f>
        <v>0</v>
      </c>
      <c r="Q433" s="195">
        <v>0</v>
      </c>
      <c r="R433" s="195">
        <f>Q433*H433</f>
        <v>0</v>
      </c>
      <c r="S433" s="195">
        <v>0</v>
      </c>
      <c r="T433" s="196">
        <f>S433*H433</f>
        <v>0</v>
      </c>
      <c r="AR433" s="197" t="s">
        <v>251</v>
      </c>
      <c r="AT433" s="197" t="s">
        <v>158</v>
      </c>
      <c r="AU433" s="197" t="s">
        <v>81</v>
      </c>
      <c r="AY433" s="18" t="s">
        <v>155</v>
      </c>
      <c r="BE433" s="198">
        <f>IF(N433="základní",J433,0)</f>
        <v>0</v>
      </c>
      <c r="BF433" s="198">
        <f>IF(N433="snížená",J433,0)</f>
        <v>0</v>
      </c>
      <c r="BG433" s="198">
        <f>IF(N433="zákl. přenesená",J433,0)</f>
        <v>0</v>
      </c>
      <c r="BH433" s="198">
        <f>IF(N433="sníž. přenesená",J433,0)</f>
        <v>0</v>
      </c>
      <c r="BI433" s="198">
        <f>IF(N433="nulová",J433,0)</f>
        <v>0</v>
      </c>
      <c r="BJ433" s="18" t="s">
        <v>77</v>
      </c>
      <c r="BK433" s="198">
        <f>ROUND(I433*H433,2)</f>
        <v>0</v>
      </c>
      <c r="BL433" s="18" t="s">
        <v>251</v>
      </c>
      <c r="BM433" s="197" t="s">
        <v>782</v>
      </c>
    </row>
    <row r="434" spans="2:65" s="1" customFormat="1" ht="36" customHeight="1">
      <c r="B434" s="35"/>
      <c r="C434" s="186" t="s">
        <v>783</v>
      </c>
      <c r="D434" s="186" t="s">
        <v>158</v>
      </c>
      <c r="E434" s="187" t="s">
        <v>784</v>
      </c>
      <c r="F434" s="188" t="s">
        <v>785</v>
      </c>
      <c r="G434" s="189" t="s">
        <v>161</v>
      </c>
      <c r="H434" s="190">
        <v>1</v>
      </c>
      <c r="I434" s="191"/>
      <c r="J434" s="192">
        <f>ROUND(I434*H434,2)</f>
        <v>0</v>
      </c>
      <c r="K434" s="188" t="s">
        <v>19</v>
      </c>
      <c r="L434" s="39"/>
      <c r="M434" s="193" t="s">
        <v>19</v>
      </c>
      <c r="N434" s="194" t="s">
        <v>44</v>
      </c>
      <c r="O434" s="64"/>
      <c r="P434" s="195">
        <f>O434*H434</f>
        <v>0</v>
      </c>
      <c r="Q434" s="195">
        <v>6E-05</v>
      </c>
      <c r="R434" s="195">
        <f>Q434*H434</f>
        <v>6E-05</v>
      </c>
      <c r="S434" s="195">
        <v>0.00035</v>
      </c>
      <c r="T434" s="196">
        <f>S434*H434</f>
        <v>0.00035</v>
      </c>
      <c r="AR434" s="197" t="s">
        <v>251</v>
      </c>
      <c r="AT434" s="197" t="s">
        <v>158</v>
      </c>
      <c r="AU434" s="197" t="s">
        <v>81</v>
      </c>
      <c r="AY434" s="18" t="s">
        <v>155</v>
      </c>
      <c r="BE434" s="198">
        <f>IF(N434="základní",J434,0)</f>
        <v>0</v>
      </c>
      <c r="BF434" s="198">
        <f>IF(N434="snížená",J434,0)</f>
        <v>0</v>
      </c>
      <c r="BG434" s="198">
        <f>IF(N434="zákl. přenesená",J434,0)</f>
        <v>0</v>
      </c>
      <c r="BH434" s="198">
        <f>IF(N434="sníž. přenesená",J434,0)</f>
        <v>0</v>
      </c>
      <c r="BI434" s="198">
        <f>IF(N434="nulová",J434,0)</f>
        <v>0</v>
      </c>
      <c r="BJ434" s="18" t="s">
        <v>77</v>
      </c>
      <c r="BK434" s="198">
        <f>ROUND(I434*H434,2)</f>
        <v>0</v>
      </c>
      <c r="BL434" s="18" t="s">
        <v>251</v>
      </c>
      <c r="BM434" s="197" t="s">
        <v>786</v>
      </c>
    </row>
    <row r="435" spans="2:51" s="12" customFormat="1" ht="12">
      <c r="B435" s="199"/>
      <c r="C435" s="200"/>
      <c r="D435" s="201" t="s">
        <v>165</v>
      </c>
      <c r="E435" s="202" t="s">
        <v>19</v>
      </c>
      <c r="F435" s="203" t="s">
        <v>787</v>
      </c>
      <c r="G435" s="200"/>
      <c r="H435" s="204">
        <v>1</v>
      </c>
      <c r="I435" s="205"/>
      <c r="J435" s="200"/>
      <c r="K435" s="200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165</v>
      </c>
      <c r="AU435" s="210" t="s">
        <v>81</v>
      </c>
      <c r="AV435" s="12" t="s">
        <v>81</v>
      </c>
      <c r="AW435" s="12" t="s">
        <v>34</v>
      </c>
      <c r="AX435" s="12" t="s">
        <v>77</v>
      </c>
      <c r="AY435" s="210" t="s">
        <v>155</v>
      </c>
    </row>
    <row r="436" spans="2:65" s="1" customFormat="1" ht="16.5" customHeight="1">
      <c r="B436" s="35"/>
      <c r="C436" s="186" t="s">
        <v>788</v>
      </c>
      <c r="D436" s="186" t="s">
        <v>158</v>
      </c>
      <c r="E436" s="187" t="s">
        <v>789</v>
      </c>
      <c r="F436" s="188" t="s">
        <v>790</v>
      </c>
      <c r="G436" s="189" t="s">
        <v>234</v>
      </c>
      <c r="H436" s="190">
        <v>9.8</v>
      </c>
      <c r="I436" s="191"/>
      <c r="J436" s="192">
        <f>ROUND(I436*H436,2)</f>
        <v>0</v>
      </c>
      <c r="K436" s="188" t="s">
        <v>162</v>
      </c>
      <c r="L436" s="39"/>
      <c r="M436" s="193" t="s">
        <v>19</v>
      </c>
      <c r="N436" s="194" t="s">
        <v>44</v>
      </c>
      <c r="O436" s="64"/>
      <c r="P436" s="195">
        <f>O436*H436</f>
        <v>0</v>
      </c>
      <c r="Q436" s="195">
        <v>0.0003</v>
      </c>
      <c r="R436" s="195">
        <f>Q436*H436</f>
        <v>0.00294</v>
      </c>
      <c r="S436" s="195">
        <v>0</v>
      </c>
      <c r="T436" s="196">
        <f>S436*H436</f>
        <v>0</v>
      </c>
      <c r="AR436" s="197" t="s">
        <v>251</v>
      </c>
      <c r="AT436" s="197" t="s">
        <v>158</v>
      </c>
      <c r="AU436" s="197" t="s">
        <v>81</v>
      </c>
      <c r="AY436" s="18" t="s">
        <v>155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8" t="s">
        <v>77</v>
      </c>
      <c r="BK436" s="198">
        <f>ROUND(I436*H436,2)</f>
        <v>0</v>
      </c>
      <c r="BL436" s="18" t="s">
        <v>251</v>
      </c>
      <c r="BM436" s="197" t="s">
        <v>791</v>
      </c>
    </row>
    <row r="437" spans="2:65" s="1" customFormat="1" ht="24" customHeight="1">
      <c r="B437" s="35"/>
      <c r="C437" s="186" t="s">
        <v>792</v>
      </c>
      <c r="D437" s="186" t="s">
        <v>158</v>
      </c>
      <c r="E437" s="187" t="s">
        <v>793</v>
      </c>
      <c r="F437" s="188" t="s">
        <v>794</v>
      </c>
      <c r="G437" s="189" t="s">
        <v>208</v>
      </c>
      <c r="H437" s="190">
        <v>0.171</v>
      </c>
      <c r="I437" s="191"/>
      <c r="J437" s="192">
        <f>ROUND(I437*H437,2)</f>
        <v>0</v>
      </c>
      <c r="K437" s="188" t="s">
        <v>162</v>
      </c>
      <c r="L437" s="39"/>
      <c r="M437" s="193" t="s">
        <v>19</v>
      </c>
      <c r="N437" s="194" t="s">
        <v>44</v>
      </c>
      <c r="O437" s="64"/>
      <c r="P437" s="195">
        <f>O437*H437</f>
        <v>0</v>
      </c>
      <c r="Q437" s="195">
        <v>0</v>
      </c>
      <c r="R437" s="195">
        <f>Q437*H437</f>
        <v>0</v>
      </c>
      <c r="S437" s="195">
        <v>0</v>
      </c>
      <c r="T437" s="196">
        <f>S437*H437</f>
        <v>0</v>
      </c>
      <c r="AR437" s="197" t="s">
        <v>251</v>
      </c>
      <c r="AT437" s="197" t="s">
        <v>158</v>
      </c>
      <c r="AU437" s="197" t="s">
        <v>81</v>
      </c>
      <c r="AY437" s="18" t="s">
        <v>155</v>
      </c>
      <c r="BE437" s="198">
        <f>IF(N437="základní",J437,0)</f>
        <v>0</v>
      </c>
      <c r="BF437" s="198">
        <f>IF(N437="snížená",J437,0)</f>
        <v>0</v>
      </c>
      <c r="BG437" s="198">
        <f>IF(N437="zákl. přenesená",J437,0)</f>
        <v>0</v>
      </c>
      <c r="BH437" s="198">
        <f>IF(N437="sníž. přenesená",J437,0)</f>
        <v>0</v>
      </c>
      <c r="BI437" s="198">
        <f>IF(N437="nulová",J437,0)</f>
        <v>0</v>
      </c>
      <c r="BJ437" s="18" t="s">
        <v>77</v>
      </c>
      <c r="BK437" s="198">
        <f>ROUND(I437*H437,2)</f>
        <v>0</v>
      </c>
      <c r="BL437" s="18" t="s">
        <v>251</v>
      </c>
      <c r="BM437" s="197" t="s">
        <v>795</v>
      </c>
    </row>
    <row r="438" spans="2:63" s="11" customFormat="1" ht="22.9" customHeight="1">
      <c r="B438" s="170"/>
      <c r="C438" s="171"/>
      <c r="D438" s="172" t="s">
        <v>72</v>
      </c>
      <c r="E438" s="184" t="s">
        <v>796</v>
      </c>
      <c r="F438" s="184" t="s">
        <v>797</v>
      </c>
      <c r="G438" s="171"/>
      <c r="H438" s="171"/>
      <c r="I438" s="174"/>
      <c r="J438" s="185">
        <f>BK438</f>
        <v>0</v>
      </c>
      <c r="K438" s="171"/>
      <c r="L438" s="176"/>
      <c r="M438" s="177"/>
      <c r="N438" s="178"/>
      <c r="O438" s="178"/>
      <c r="P438" s="179">
        <f>SUM(P439:P479)</f>
        <v>0</v>
      </c>
      <c r="Q438" s="178"/>
      <c r="R438" s="179">
        <f>SUM(R439:R479)</f>
        <v>0.1146825</v>
      </c>
      <c r="S438" s="178"/>
      <c r="T438" s="180">
        <f>SUM(T439:T479)</f>
        <v>0.0030380000000000003</v>
      </c>
      <c r="AR438" s="181" t="s">
        <v>81</v>
      </c>
      <c r="AT438" s="182" t="s">
        <v>72</v>
      </c>
      <c r="AU438" s="182" t="s">
        <v>77</v>
      </c>
      <c r="AY438" s="181" t="s">
        <v>155</v>
      </c>
      <c r="BK438" s="183">
        <f>SUM(BK439:BK479)</f>
        <v>0</v>
      </c>
    </row>
    <row r="439" spans="2:65" s="1" customFormat="1" ht="16.5" customHeight="1">
      <c r="B439" s="35"/>
      <c r="C439" s="186" t="s">
        <v>798</v>
      </c>
      <c r="D439" s="186" t="s">
        <v>158</v>
      </c>
      <c r="E439" s="187" t="s">
        <v>799</v>
      </c>
      <c r="F439" s="188" t="s">
        <v>800</v>
      </c>
      <c r="G439" s="189" t="s">
        <v>234</v>
      </c>
      <c r="H439" s="190">
        <v>66.032</v>
      </c>
      <c r="I439" s="191"/>
      <c r="J439" s="192">
        <f>ROUND(I439*H439,2)</f>
        <v>0</v>
      </c>
      <c r="K439" s="188" t="s">
        <v>162</v>
      </c>
      <c r="L439" s="39"/>
      <c r="M439" s="193" t="s">
        <v>19</v>
      </c>
      <c r="N439" s="194" t="s">
        <v>44</v>
      </c>
      <c r="O439" s="64"/>
      <c r="P439" s="195">
        <f>O439*H439</f>
        <v>0</v>
      </c>
      <c r="Q439" s="195">
        <v>0</v>
      </c>
      <c r="R439" s="195">
        <f>Q439*H439</f>
        <v>0</v>
      </c>
      <c r="S439" s="195">
        <v>0</v>
      </c>
      <c r="T439" s="196">
        <f>S439*H439</f>
        <v>0</v>
      </c>
      <c r="AR439" s="197" t="s">
        <v>251</v>
      </c>
      <c r="AT439" s="197" t="s">
        <v>158</v>
      </c>
      <c r="AU439" s="197" t="s">
        <v>81</v>
      </c>
      <c r="AY439" s="18" t="s">
        <v>155</v>
      </c>
      <c r="BE439" s="198">
        <f>IF(N439="základní",J439,0)</f>
        <v>0</v>
      </c>
      <c r="BF439" s="198">
        <f>IF(N439="snížená",J439,0)</f>
        <v>0</v>
      </c>
      <c r="BG439" s="198">
        <f>IF(N439="zákl. přenesená",J439,0)</f>
        <v>0</v>
      </c>
      <c r="BH439" s="198">
        <f>IF(N439="sníž. přenesená",J439,0)</f>
        <v>0</v>
      </c>
      <c r="BI439" s="198">
        <f>IF(N439="nulová",J439,0)</f>
        <v>0</v>
      </c>
      <c r="BJ439" s="18" t="s">
        <v>77</v>
      </c>
      <c r="BK439" s="198">
        <f>ROUND(I439*H439,2)</f>
        <v>0</v>
      </c>
      <c r="BL439" s="18" t="s">
        <v>251</v>
      </c>
      <c r="BM439" s="197" t="s">
        <v>801</v>
      </c>
    </row>
    <row r="440" spans="2:51" s="13" customFormat="1" ht="12">
      <c r="B440" s="211"/>
      <c r="C440" s="212"/>
      <c r="D440" s="201" t="s">
        <v>165</v>
      </c>
      <c r="E440" s="213" t="s">
        <v>19</v>
      </c>
      <c r="F440" s="214" t="s">
        <v>802</v>
      </c>
      <c r="G440" s="212"/>
      <c r="H440" s="213" t="s">
        <v>19</v>
      </c>
      <c r="I440" s="215"/>
      <c r="J440" s="212"/>
      <c r="K440" s="212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165</v>
      </c>
      <c r="AU440" s="220" t="s">
        <v>81</v>
      </c>
      <c r="AV440" s="13" t="s">
        <v>77</v>
      </c>
      <c r="AW440" s="13" t="s">
        <v>34</v>
      </c>
      <c r="AX440" s="13" t="s">
        <v>73</v>
      </c>
      <c r="AY440" s="220" t="s">
        <v>155</v>
      </c>
    </row>
    <row r="441" spans="2:51" s="12" customFormat="1" ht="12">
      <c r="B441" s="199"/>
      <c r="C441" s="200"/>
      <c r="D441" s="201" t="s">
        <v>165</v>
      </c>
      <c r="E441" s="202" t="s">
        <v>19</v>
      </c>
      <c r="F441" s="203" t="s">
        <v>803</v>
      </c>
      <c r="G441" s="200"/>
      <c r="H441" s="204">
        <v>29.872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165</v>
      </c>
      <c r="AU441" s="210" t="s">
        <v>81</v>
      </c>
      <c r="AV441" s="12" t="s">
        <v>81</v>
      </c>
      <c r="AW441" s="12" t="s">
        <v>34</v>
      </c>
      <c r="AX441" s="12" t="s">
        <v>73</v>
      </c>
      <c r="AY441" s="210" t="s">
        <v>155</v>
      </c>
    </row>
    <row r="442" spans="2:51" s="12" customFormat="1" ht="12">
      <c r="B442" s="199"/>
      <c r="C442" s="200"/>
      <c r="D442" s="201" t="s">
        <v>165</v>
      </c>
      <c r="E442" s="202" t="s">
        <v>19</v>
      </c>
      <c r="F442" s="203" t="s">
        <v>804</v>
      </c>
      <c r="G442" s="200"/>
      <c r="H442" s="204">
        <v>21.08</v>
      </c>
      <c r="I442" s="205"/>
      <c r="J442" s="200"/>
      <c r="K442" s="200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165</v>
      </c>
      <c r="AU442" s="210" t="s">
        <v>81</v>
      </c>
      <c r="AV442" s="12" t="s">
        <v>81</v>
      </c>
      <c r="AW442" s="12" t="s">
        <v>34</v>
      </c>
      <c r="AX442" s="12" t="s">
        <v>73</v>
      </c>
      <c r="AY442" s="210" t="s">
        <v>155</v>
      </c>
    </row>
    <row r="443" spans="2:51" s="13" customFormat="1" ht="12">
      <c r="B443" s="211"/>
      <c r="C443" s="212"/>
      <c r="D443" s="201" t="s">
        <v>165</v>
      </c>
      <c r="E443" s="213" t="s">
        <v>19</v>
      </c>
      <c r="F443" s="214" t="s">
        <v>805</v>
      </c>
      <c r="G443" s="212"/>
      <c r="H443" s="213" t="s">
        <v>19</v>
      </c>
      <c r="I443" s="215"/>
      <c r="J443" s="212"/>
      <c r="K443" s="212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165</v>
      </c>
      <c r="AU443" s="220" t="s">
        <v>81</v>
      </c>
      <c r="AV443" s="13" t="s">
        <v>77</v>
      </c>
      <c r="AW443" s="13" t="s">
        <v>34</v>
      </c>
      <c r="AX443" s="13" t="s">
        <v>73</v>
      </c>
      <c r="AY443" s="220" t="s">
        <v>155</v>
      </c>
    </row>
    <row r="444" spans="2:51" s="12" customFormat="1" ht="12">
      <c r="B444" s="199"/>
      <c r="C444" s="200"/>
      <c r="D444" s="201" t="s">
        <v>165</v>
      </c>
      <c r="E444" s="202" t="s">
        <v>19</v>
      </c>
      <c r="F444" s="203" t="s">
        <v>539</v>
      </c>
      <c r="G444" s="200"/>
      <c r="H444" s="204">
        <v>15.08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165</v>
      </c>
      <c r="AU444" s="210" t="s">
        <v>81</v>
      </c>
      <c r="AV444" s="12" t="s">
        <v>81</v>
      </c>
      <c r="AW444" s="12" t="s">
        <v>34</v>
      </c>
      <c r="AX444" s="12" t="s">
        <v>73</v>
      </c>
      <c r="AY444" s="210" t="s">
        <v>155</v>
      </c>
    </row>
    <row r="445" spans="2:51" s="14" customFormat="1" ht="12">
      <c r="B445" s="221"/>
      <c r="C445" s="222"/>
      <c r="D445" s="201" t="s">
        <v>165</v>
      </c>
      <c r="E445" s="223" t="s">
        <v>19</v>
      </c>
      <c r="F445" s="224" t="s">
        <v>204</v>
      </c>
      <c r="G445" s="222"/>
      <c r="H445" s="225">
        <v>66.032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165</v>
      </c>
      <c r="AU445" s="231" t="s">
        <v>81</v>
      </c>
      <c r="AV445" s="14" t="s">
        <v>163</v>
      </c>
      <c r="AW445" s="14" t="s">
        <v>34</v>
      </c>
      <c r="AX445" s="14" t="s">
        <v>77</v>
      </c>
      <c r="AY445" s="231" t="s">
        <v>155</v>
      </c>
    </row>
    <row r="446" spans="2:65" s="1" customFormat="1" ht="16.5" customHeight="1">
      <c r="B446" s="35"/>
      <c r="C446" s="186" t="s">
        <v>806</v>
      </c>
      <c r="D446" s="186" t="s">
        <v>158</v>
      </c>
      <c r="E446" s="187" t="s">
        <v>807</v>
      </c>
      <c r="F446" s="188" t="s">
        <v>808</v>
      </c>
      <c r="G446" s="189" t="s">
        <v>234</v>
      </c>
      <c r="H446" s="190">
        <v>125.713</v>
      </c>
      <c r="I446" s="191"/>
      <c r="J446" s="192">
        <f>ROUND(I446*H446,2)</f>
        <v>0</v>
      </c>
      <c r="K446" s="188" t="s">
        <v>162</v>
      </c>
      <c r="L446" s="39"/>
      <c r="M446" s="193" t="s">
        <v>19</v>
      </c>
      <c r="N446" s="194" t="s">
        <v>44</v>
      </c>
      <c r="O446" s="64"/>
      <c r="P446" s="195">
        <f>O446*H446</f>
        <v>0</v>
      </c>
      <c r="Q446" s="195">
        <v>0</v>
      </c>
      <c r="R446" s="195">
        <f>Q446*H446</f>
        <v>0</v>
      </c>
      <c r="S446" s="195">
        <v>0</v>
      </c>
      <c r="T446" s="196">
        <f>S446*H446</f>
        <v>0</v>
      </c>
      <c r="AR446" s="197" t="s">
        <v>251</v>
      </c>
      <c r="AT446" s="197" t="s">
        <v>158</v>
      </c>
      <c r="AU446" s="197" t="s">
        <v>81</v>
      </c>
      <c r="AY446" s="18" t="s">
        <v>155</v>
      </c>
      <c r="BE446" s="198">
        <f>IF(N446="základní",J446,0)</f>
        <v>0</v>
      </c>
      <c r="BF446" s="198">
        <f>IF(N446="snížená",J446,0)</f>
        <v>0</v>
      </c>
      <c r="BG446" s="198">
        <f>IF(N446="zákl. přenesená",J446,0)</f>
        <v>0</v>
      </c>
      <c r="BH446" s="198">
        <f>IF(N446="sníž. přenesená",J446,0)</f>
        <v>0</v>
      </c>
      <c r="BI446" s="198">
        <f>IF(N446="nulová",J446,0)</f>
        <v>0</v>
      </c>
      <c r="BJ446" s="18" t="s">
        <v>77</v>
      </c>
      <c r="BK446" s="198">
        <f>ROUND(I446*H446,2)</f>
        <v>0</v>
      </c>
      <c r="BL446" s="18" t="s">
        <v>251</v>
      </c>
      <c r="BM446" s="197" t="s">
        <v>809</v>
      </c>
    </row>
    <row r="447" spans="2:51" s="13" customFormat="1" ht="12">
      <c r="B447" s="211"/>
      <c r="C447" s="212"/>
      <c r="D447" s="201" t="s">
        <v>165</v>
      </c>
      <c r="E447" s="213" t="s">
        <v>19</v>
      </c>
      <c r="F447" s="214" t="s">
        <v>810</v>
      </c>
      <c r="G447" s="212"/>
      <c r="H447" s="213" t="s">
        <v>19</v>
      </c>
      <c r="I447" s="215"/>
      <c r="J447" s="212"/>
      <c r="K447" s="212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165</v>
      </c>
      <c r="AU447" s="220" t="s">
        <v>81</v>
      </c>
      <c r="AV447" s="13" t="s">
        <v>77</v>
      </c>
      <c r="AW447" s="13" t="s">
        <v>34</v>
      </c>
      <c r="AX447" s="13" t="s">
        <v>73</v>
      </c>
      <c r="AY447" s="220" t="s">
        <v>155</v>
      </c>
    </row>
    <row r="448" spans="2:51" s="12" customFormat="1" ht="12">
      <c r="B448" s="199"/>
      <c r="C448" s="200"/>
      <c r="D448" s="201" t="s">
        <v>165</v>
      </c>
      <c r="E448" s="202" t="s">
        <v>19</v>
      </c>
      <c r="F448" s="203" t="s">
        <v>811</v>
      </c>
      <c r="G448" s="200"/>
      <c r="H448" s="204">
        <v>29.387</v>
      </c>
      <c r="I448" s="205"/>
      <c r="J448" s="200"/>
      <c r="K448" s="200"/>
      <c r="L448" s="206"/>
      <c r="M448" s="207"/>
      <c r="N448" s="208"/>
      <c r="O448" s="208"/>
      <c r="P448" s="208"/>
      <c r="Q448" s="208"/>
      <c r="R448" s="208"/>
      <c r="S448" s="208"/>
      <c r="T448" s="209"/>
      <c r="AT448" s="210" t="s">
        <v>165</v>
      </c>
      <c r="AU448" s="210" t="s">
        <v>81</v>
      </c>
      <c r="AV448" s="12" t="s">
        <v>81</v>
      </c>
      <c r="AW448" s="12" t="s">
        <v>34</v>
      </c>
      <c r="AX448" s="12" t="s">
        <v>73</v>
      </c>
      <c r="AY448" s="210" t="s">
        <v>155</v>
      </c>
    </row>
    <row r="449" spans="2:51" s="12" customFormat="1" ht="12">
      <c r="B449" s="199"/>
      <c r="C449" s="200"/>
      <c r="D449" s="201" t="s">
        <v>165</v>
      </c>
      <c r="E449" s="202" t="s">
        <v>19</v>
      </c>
      <c r="F449" s="203" t="s">
        <v>812</v>
      </c>
      <c r="G449" s="200"/>
      <c r="H449" s="204">
        <v>53.576</v>
      </c>
      <c r="I449" s="205"/>
      <c r="J449" s="200"/>
      <c r="K449" s="200"/>
      <c r="L449" s="206"/>
      <c r="M449" s="207"/>
      <c r="N449" s="208"/>
      <c r="O449" s="208"/>
      <c r="P449" s="208"/>
      <c r="Q449" s="208"/>
      <c r="R449" s="208"/>
      <c r="S449" s="208"/>
      <c r="T449" s="209"/>
      <c r="AT449" s="210" t="s">
        <v>165</v>
      </c>
      <c r="AU449" s="210" t="s">
        <v>81</v>
      </c>
      <c r="AV449" s="12" t="s">
        <v>81</v>
      </c>
      <c r="AW449" s="12" t="s">
        <v>34</v>
      </c>
      <c r="AX449" s="12" t="s">
        <v>73</v>
      </c>
      <c r="AY449" s="210" t="s">
        <v>155</v>
      </c>
    </row>
    <row r="450" spans="2:51" s="15" customFormat="1" ht="12">
      <c r="B450" s="242"/>
      <c r="C450" s="243"/>
      <c r="D450" s="201" t="s">
        <v>165</v>
      </c>
      <c r="E450" s="244" t="s">
        <v>19</v>
      </c>
      <c r="F450" s="245" t="s">
        <v>813</v>
      </c>
      <c r="G450" s="243"/>
      <c r="H450" s="246">
        <v>82.963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165</v>
      </c>
      <c r="AU450" s="252" t="s">
        <v>81</v>
      </c>
      <c r="AV450" s="15" t="s">
        <v>156</v>
      </c>
      <c r="AW450" s="15" t="s">
        <v>34</v>
      </c>
      <c r="AX450" s="15" t="s">
        <v>73</v>
      </c>
      <c r="AY450" s="252" t="s">
        <v>155</v>
      </c>
    </row>
    <row r="451" spans="2:51" s="13" customFormat="1" ht="12">
      <c r="B451" s="211"/>
      <c r="C451" s="212"/>
      <c r="D451" s="201" t="s">
        <v>165</v>
      </c>
      <c r="E451" s="213" t="s">
        <v>19</v>
      </c>
      <c r="F451" s="214" t="s">
        <v>814</v>
      </c>
      <c r="G451" s="212"/>
      <c r="H451" s="213" t="s">
        <v>19</v>
      </c>
      <c r="I451" s="215"/>
      <c r="J451" s="212"/>
      <c r="K451" s="212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165</v>
      </c>
      <c r="AU451" s="220" t="s">
        <v>81</v>
      </c>
      <c r="AV451" s="13" t="s">
        <v>77</v>
      </c>
      <c r="AW451" s="13" t="s">
        <v>34</v>
      </c>
      <c r="AX451" s="13" t="s">
        <v>73</v>
      </c>
      <c r="AY451" s="220" t="s">
        <v>155</v>
      </c>
    </row>
    <row r="452" spans="2:51" s="12" customFormat="1" ht="12">
      <c r="B452" s="199"/>
      <c r="C452" s="200"/>
      <c r="D452" s="201" t="s">
        <v>165</v>
      </c>
      <c r="E452" s="202" t="s">
        <v>19</v>
      </c>
      <c r="F452" s="203" t="s">
        <v>815</v>
      </c>
      <c r="G452" s="200"/>
      <c r="H452" s="204">
        <v>25.2</v>
      </c>
      <c r="I452" s="205"/>
      <c r="J452" s="200"/>
      <c r="K452" s="200"/>
      <c r="L452" s="206"/>
      <c r="M452" s="207"/>
      <c r="N452" s="208"/>
      <c r="O452" s="208"/>
      <c r="P452" s="208"/>
      <c r="Q452" s="208"/>
      <c r="R452" s="208"/>
      <c r="S452" s="208"/>
      <c r="T452" s="209"/>
      <c r="AT452" s="210" t="s">
        <v>165</v>
      </c>
      <c r="AU452" s="210" t="s">
        <v>81</v>
      </c>
      <c r="AV452" s="12" t="s">
        <v>81</v>
      </c>
      <c r="AW452" s="12" t="s">
        <v>34</v>
      </c>
      <c r="AX452" s="12" t="s">
        <v>73</v>
      </c>
      <c r="AY452" s="210" t="s">
        <v>155</v>
      </c>
    </row>
    <row r="453" spans="2:51" s="12" customFormat="1" ht="12">
      <c r="B453" s="199"/>
      <c r="C453" s="200"/>
      <c r="D453" s="201" t="s">
        <v>165</v>
      </c>
      <c r="E453" s="202" t="s">
        <v>19</v>
      </c>
      <c r="F453" s="203" t="s">
        <v>816</v>
      </c>
      <c r="G453" s="200"/>
      <c r="H453" s="204">
        <v>17.55</v>
      </c>
      <c r="I453" s="205"/>
      <c r="J453" s="200"/>
      <c r="K453" s="200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165</v>
      </c>
      <c r="AU453" s="210" t="s">
        <v>81</v>
      </c>
      <c r="AV453" s="12" t="s">
        <v>81</v>
      </c>
      <c r="AW453" s="12" t="s">
        <v>34</v>
      </c>
      <c r="AX453" s="12" t="s">
        <v>73</v>
      </c>
      <c r="AY453" s="210" t="s">
        <v>155</v>
      </c>
    </row>
    <row r="454" spans="2:51" s="15" customFormat="1" ht="12">
      <c r="B454" s="242"/>
      <c r="C454" s="243"/>
      <c r="D454" s="201" t="s">
        <v>165</v>
      </c>
      <c r="E454" s="244" t="s">
        <v>19</v>
      </c>
      <c r="F454" s="245" t="s">
        <v>813</v>
      </c>
      <c r="G454" s="243"/>
      <c r="H454" s="246">
        <v>42.75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165</v>
      </c>
      <c r="AU454" s="252" t="s">
        <v>81</v>
      </c>
      <c r="AV454" s="15" t="s">
        <v>156</v>
      </c>
      <c r="AW454" s="15" t="s">
        <v>34</v>
      </c>
      <c r="AX454" s="15" t="s">
        <v>73</v>
      </c>
      <c r="AY454" s="252" t="s">
        <v>155</v>
      </c>
    </row>
    <row r="455" spans="2:51" s="14" customFormat="1" ht="12">
      <c r="B455" s="221"/>
      <c r="C455" s="222"/>
      <c r="D455" s="201" t="s">
        <v>165</v>
      </c>
      <c r="E455" s="223" t="s">
        <v>19</v>
      </c>
      <c r="F455" s="224" t="s">
        <v>204</v>
      </c>
      <c r="G455" s="222"/>
      <c r="H455" s="225">
        <v>125.713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165</v>
      </c>
      <c r="AU455" s="231" t="s">
        <v>81</v>
      </c>
      <c r="AV455" s="14" t="s">
        <v>163</v>
      </c>
      <c r="AW455" s="14" t="s">
        <v>34</v>
      </c>
      <c r="AX455" s="14" t="s">
        <v>77</v>
      </c>
      <c r="AY455" s="231" t="s">
        <v>155</v>
      </c>
    </row>
    <row r="456" spans="2:65" s="1" customFormat="1" ht="16.5" customHeight="1">
      <c r="B456" s="35"/>
      <c r="C456" s="186" t="s">
        <v>817</v>
      </c>
      <c r="D456" s="186" t="s">
        <v>158</v>
      </c>
      <c r="E456" s="187" t="s">
        <v>818</v>
      </c>
      <c r="F456" s="188" t="s">
        <v>819</v>
      </c>
      <c r="G456" s="189" t="s">
        <v>234</v>
      </c>
      <c r="H456" s="190">
        <v>9.8</v>
      </c>
      <c r="I456" s="191"/>
      <c r="J456" s="192">
        <f>ROUND(I456*H456,2)</f>
        <v>0</v>
      </c>
      <c r="K456" s="188" t="s">
        <v>162</v>
      </c>
      <c r="L456" s="39"/>
      <c r="M456" s="193" t="s">
        <v>19</v>
      </c>
      <c r="N456" s="194" t="s">
        <v>44</v>
      </c>
      <c r="O456" s="64"/>
      <c r="P456" s="195">
        <f>O456*H456</f>
        <v>0</v>
      </c>
      <c r="Q456" s="195">
        <v>0.001</v>
      </c>
      <c r="R456" s="195">
        <f>Q456*H456</f>
        <v>0.009800000000000001</v>
      </c>
      <c r="S456" s="195">
        <v>0.00031</v>
      </c>
      <c r="T456" s="196">
        <f>S456*H456</f>
        <v>0.0030380000000000003</v>
      </c>
      <c r="AR456" s="197" t="s">
        <v>251</v>
      </c>
      <c r="AT456" s="197" t="s">
        <v>158</v>
      </c>
      <c r="AU456" s="197" t="s">
        <v>81</v>
      </c>
      <c r="AY456" s="18" t="s">
        <v>155</v>
      </c>
      <c r="BE456" s="198">
        <f>IF(N456="základní",J456,0)</f>
        <v>0</v>
      </c>
      <c r="BF456" s="198">
        <f>IF(N456="snížená",J456,0)</f>
        <v>0</v>
      </c>
      <c r="BG456" s="198">
        <f>IF(N456="zákl. přenesená",J456,0)</f>
        <v>0</v>
      </c>
      <c r="BH456" s="198">
        <f>IF(N456="sníž. přenesená",J456,0)</f>
        <v>0</v>
      </c>
      <c r="BI456" s="198">
        <f>IF(N456="nulová",J456,0)</f>
        <v>0</v>
      </c>
      <c r="BJ456" s="18" t="s">
        <v>77</v>
      </c>
      <c r="BK456" s="198">
        <f>ROUND(I456*H456,2)</f>
        <v>0</v>
      </c>
      <c r="BL456" s="18" t="s">
        <v>251</v>
      </c>
      <c r="BM456" s="197" t="s">
        <v>820</v>
      </c>
    </row>
    <row r="457" spans="2:51" s="13" customFormat="1" ht="12">
      <c r="B457" s="211"/>
      <c r="C457" s="212"/>
      <c r="D457" s="201" t="s">
        <v>165</v>
      </c>
      <c r="E457" s="213" t="s">
        <v>19</v>
      </c>
      <c r="F457" s="214" t="s">
        <v>821</v>
      </c>
      <c r="G457" s="212"/>
      <c r="H457" s="213" t="s">
        <v>19</v>
      </c>
      <c r="I457" s="215"/>
      <c r="J457" s="212"/>
      <c r="K457" s="212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165</v>
      </c>
      <c r="AU457" s="220" t="s">
        <v>81</v>
      </c>
      <c r="AV457" s="13" t="s">
        <v>77</v>
      </c>
      <c r="AW457" s="13" t="s">
        <v>34</v>
      </c>
      <c r="AX457" s="13" t="s">
        <v>73</v>
      </c>
      <c r="AY457" s="220" t="s">
        <v>155</v>
      </c>
    </row>
    <row r="458" spans="2:51" s="12" customFormat="1" ht="12">
      <c r="B458" s="199"/>
      <c r="C458" s="200"/>
      <c r="D458" s="201" t="s">
        <v>165</v>
      </c>
      <c r="E458" s="202" t="s">
        <v>19</v>
      </c>
      <c r="F458" s="203" t="s">
        <v>773</v>
      </c>
      <c r="G458" s="200"/>
      <c r="H458" s="204">
        <v>9.8</v>
      </c>
      <c r="I458" s="205"/>
      <c r="J458" s="200"/>
      <c r="K458" s="200"/>
      <c r="L458" s="206"/>
      <c r="M458" s="207"/>
      <c r="N458" s="208"/>
      <c r="O458" s="208"/>
      <c r="P458" s="208"/>
      <c r="Q458" s="208"/>
      <c r="R458" s="208"/>
      <c r="S458" s="208"/>
      <c r="T458" s="209"/>
      <c r="AT458" s="210" t="s">
        <v>165</v>
      </c>
      <c r="AU458" s="210" t="s">
        <v>81</v>
      </c>
      <c r="AV458" s="12" t="s">
        <v>81</v>
      </c>
      <c r="AW458" s="12" t="s">
        <v>34</v>
      </c>
      <c r="AX458" s="12" t="s">
        <v>77</v>
      </c>
      <c r="AY458" s="210" t="s">
        <v>155</v>
      </c>
    </row>
    <row r="459" spans="2:65" s="1" customFormat="1" ht="16.5" customHeight="1">
      <c r="B459" s="35"/>
      <c r="C459" s="186" t="s">
        <v>822</v>
      </c>
      <c r="D459" s="186" t="s">
        <v>158</v>
      </c>
      <c r="E459" s="187" t="s">
        <v>823</v>
      </c>
      <c r="F459" s="188" t="s">
        <v>824</v>
      </c>
      <c r="G459" s="189" t="s">
        <v>234</v>
      </c>
      <c r="H459" s="190">
        <v>9.8</v>
      </c>
      <c r="I459" s="191"/>
      <c r="J459" s="192">
        <f>ROUND(I459*H459,2)</f>
        <v>0</v>
      </c>
      <c r="K459" s="188" t="s">
        <v>162</v>
      </c>
      <c r="L459" s="39"/>
      <c r="M459" s="193" t="s">
        <v>19</v>
      </c>
      <c r="N459" s="194" t="s">
        <v>44</v>
      </c>
      <c r="O459" s="64"/>
      <c r="P459" s="195">
        <f>O459*H459</f>
        <v>0</v>
      </c>
      <c r="Q459" s="195">
        <v>0</v>
      </c>
      <c r="R459" s="195">
        <f>Q459*H459</f>
        <v>0</v>
      </c>
      <c r="S459" s="195">
        <v>0</v>
      </c>
      <c r="T459" s="196">
        <f>S459*H459</f>
        <v>0</v>
      </c>
      <c r="AR459" s="197" t="s">
        <v>251</v>
      </c>
      <c r="AT459" s="197" t="s">
        <v>158</v>
      </c>
      <c r="AU459" s="197" t="s">
        <v>81</v>
      </c>
      <c r="AY459" s="18" t="s">
        <v>155</v>
      </c>
      <c r="BE459" s="198">
        <f>IF(N459="základní",J459,0)</f>
        <v>0</v>
      </c>
      <c r="BF459" s="198">
        <f>IF(N459="snížená",J459,0)</f>
        <v>0</v>
      </c>
      <c r="BG459" s="198">
        <f>IF(N459="zákl. přenesená",J459,0)</f>
        <v>0</v>
      </c>
      <c r="BH459" s="198">
        <f>IF(N459="sníž. přenesená",J459,0)</f>
        <v>0</v>
      </c>
      <c r="BI459" s="198">
        <f>IF(N459="nulová",J459,0)</f>
        <v>0</v>
      </c>
      <c r="BJ459" s="18" t="s">
        <v>77</v>
      </c>
      <c r="BK459" s="198">
        <f>ROUND(I459*H459,2)</f>
        <v>0</v>
      </c>
      <c r="BL459" s="18" t="s">
        <v>251</v>
      </c>
      <c r="BM459" s="197" t="s">
        <v>825</v>
      </c>
    </row>
    <row r="460" spans="2:65" s="1" customFormat="1" ht="24" customHeight="1">
      <c r="B460" s="35"/>
      <c r="C460" s="186" t="s">
        <v>826</v>
      </c>
      <c r="D460" s="186" t="s">
        <v>158</v>
      </c>
      <c r="E460" s="187" t="s">
        <v>827</v>
      </c>
      <c r="F460" s="188" t="s">
        <v>828</v>
      </c>
      <c r="G460" s="189" t="s">
        <v>161</v>
      </c>
      <c r="H460" s="190">
        <v>20</v>
      </c>
      <c r="I460" s="191"/>
      <c r="J460" s="192">
        <f>ROUND(I460*H460,2)</f>
        <v>0</v>
      </c>
      <c r="K460" s="188" t="s">
        <v>162</v>
      </c>
      <c r="L460" s="39"/>
      <c r="M460" s="193" t="s">
        <v>19</v>
      </c>
      <c r="N460" s="194" t="s">
        <v>44</v>
      </c>
      <c r="O460" s="64"/>
      <c r="P460" s="195">
        <f>O460*H460</f>
        <v>0</v>
      </c>
      <c r="Q460" s="195">
        <v>0.00045</v>
      </c>
      <c r="R460" s="195">
        <f>Q460*H460</f>
        <v>0.009</v>
      </c>
      <c r="S460" s="195">
        <v>0</v>
      </c>
      <c r="T460" s="196">
        <f>S460*H460</f>
        <v>0</v>
      </c>
      <c r="AR460" s="197" t="s">
        <v>251</v>
      </c>
      <c r="AT460" s="197" t="s">
        <v>158</v>
      </c>
      <c r="AU460" s="197" t="s">
        <v>81</v>
      </c>
      <c r="AY460" s="18" t="s">
        <v>155</v>
      </c>
      <c r="BE460" s="198">
        <f>IF(N460="základní",J460,0)</f>
        <v>0</v>
      </c>
      <c r="BF460" s="198">
        <f>IF(N460="snížená",J460,0)</f>
        <v>0</v>
      </c>
      <c r="BG460" s="198">
        <f>IF(N460="zákl. přenesená",J460,0)</f>
        <v>0</v>
      </c>
      <c r="BH460" s="198">
        <f>IF(N460="sníž. přenesená",J460,0)</f>
        <v>0</v>
      </c>
      <c r="BI460" s="198">
        <f>IF(N460="nulová",J460,0)</f>
        <v>0</v>
      </c>
      <c r="BJ460" s="18" t="s">
        <v>77</v>
      </c>
      <c r="BK460" s="198">
        <f>ROUND(I460*H460,2)</f>
        <v>0</v>
      </c>
      <c r="BL460" s="18" t="s">
        <v>251</v>
      </c>
      <c r="BM460" s="197" t="s">
        <v>829</v>
      </c>
    </row>
    <row r="461" spans="2:51" s="12" customFormat="1" ht="12">
      <c r="B461" s="199"/>
      <c r="C461" s="200"/>
      <c r="D461" s="201" t="s">
        <v>165</v>
      </c>
      <c r="E461" s="202" t="s">
        <v>19</v>
      </c>
      <c r="F461" s="203" t="s">
        <v>830</v>
      </c>
      <c r="G461" s="200"/>
      <c r="H461" s="204">
        <v>20</v>
      </c>
      <c r="I461" s="205"/>
      <c r="J461" s="200"/>
      <c r="K461" s="200"/>
      <c r="L461" s="206"/>
      <c r="M461" s="207"/>
      <c r="N461" s="208"/>
      <c r="O461" s="208"/>
      <c r="P461" s="208"/>
      <c r="Q461" s="208"/>
      <c r="R461" s="208"/>
      <c r="S461" s="208"/>
      <c r="T461" s="209"/>
      <c r="AT461" s="210" t="s">
        <v>165</v>
      </c>
      <c r="AU461" s="210" t="s">
        <v>81</v>
      </c>
      <c r="AV461" s="12" t="s">
        <v>81</v>
      </c>
      <c r="AW461" s="12" t="s">
        <v>34</v>
      </c>
      <c r="AX461" s="12" t="s">
        <v>77</v>
      </c>
      <c r="AY461" s="210" t="s">
        <v>155</v>
      </c>
    </row>
    <row r="462" spans="2:65" s="1" customFormat="1" ht="16.5" customHeight="1">
      <c r="B462" s="35"/>
      <c r="C462" s="186" t="s">
        <v>831</v>
      </c>
      <c r="D462" s="186" t="s">
        <v>158</v>
      </c>
      <c r="E462" s="187" t="s">
        <v>832</v>
      </c>
      <c r="F462" s="188" t="s">
        <v>833</v>
      </c>
      <c r="G462" s="189" t="s">
        <v>234</v>
      </c>
      <c r="H462" s="190">
        <v>191.745</v>
      </c>
      <c r="I462" s="191"/>
      <c r="J462" s="192">
        <f>ROUND(I462*H462,2)</f>
        <v>0</v>
      </c>
      <c r="K462" s="188" t="s">
        <v>162</v>
      </c>
      <c r="L462" s="39"/>
      <c r="M462" s="193" t="s">
        <v>19</v>
      </c>
      <c r="N462" s="194" t="s">
        <v>44</v>
      </c>
      <c r="O462" s="64"/>
      <c r="P462" s="195">
        <f>O462*H462</f>
        <v>0</v>
      </c>
      <c r="Q462" s="195">
        <v>0.00021</v>
      </c>
      <c r="R462" s="195">
        <f>Q462*H462</f>
        <v>0.04026645</v>
      </c>
      <c r="S462" s="195">
        <v>0</v>
      </c>
      <c r="T462" s="196">
        <f>S462*H462</f>
        <v>0</v>
      </c>
      <c r="AR462" s="197" t="s">
        <v>251</v>
      </c>
      <c r="AT462" s="197" t="s">
        <v>158</v>
      </c>
      <c r="AU462" s="197" t="s">
        <v>81</v>
      </c>
      <c r="AY462" s="18" t="s">
        <v>155</v>
      </c>
      <c r="BE462" s="198">
        <f>IF(N462="základní",J462,0)</f>
        <v>0</v>
      </c>
      <c r="BF462" s="198">
        <f>IF(N462="snížená",J462,0)</f>
        <v>0</v>
      </c>
      <c r="BG462" s="198">
        <f>IF(N462="zákl. přenesená",J462,0)</f>
        <v>0</v>
      </c>
      <c r="BH462" s="198">
        <f>IF(N462="sníž. přenesená",J462,0)</f>
        <v>0</v>
      </c>
      <c r="BI462" s="198">
        <f>IF(N462="nulová",J462,0)</f>
        <v>0</v>
      </c>
      <c r="BJ462" s="18" t="s">
        <v>77</v>
      </c>
      <c r="BK462" s="198">
        <f>ROUND(I462*H462,2)</f>
        <v>0</v>
      </c>
      <c r="BL462" s="18" t="s">
        <v>251</v>
      </c>
      <c r="BM462" s="197" t="s">
        <v>834</v>
      </c>
    </row>
    <row r="463" spans="2:65" s="1" customFormat="1" ht="24" customHeight="1">
      <c r="B463" s="35"/>
      <c r="C463" s="186" t="s">
        <v>835</v>
      </c>
      <c r="D463" s="186" t="s">
        <v>158</v>
      </c>
      <c r="E463" s="187" t="s">
        <v>836</v>
      </c>
      <c r="F463" s="188" t="s">
        <v>837</v>
      </c>
      <c r="G463" s="189" t="s">
        <v>234</v>
      </c>
      <c r="H463" s="190">
        <v>191.745</v>
      </c>
      <c r="I463" s="191"/>
      <c r="J463" s="192">
        <f>ROUND(I463*H463,2)</f>
        <v>0</v>
      </c>
      <c r="K463" s="188" t="s">
        <v>162</v>
      </c>
      <c r="L463" s="39"/>
      <c r="M463" s="193" t="s">
        <v>19</v>
      </c>
      <c r="N463" s="194" t="s">
        <v>44</v>
      </c>
      <c r="O463" s="64"/>
      <c r="P463" s="195">
        <f>O463*H463</f>
        <v>0</v>
      </c>
      <c r="Q463" s="195">
        <v>0.00029</v>
      </c>
      <c r="R463" s="195">
        <f>Q463*H463</f>
        <v>0.055606050000000004</v>
      </c>
      <c r="S463" s="195">
        <v>0</v>
      </c>
      <c r="T463" s="196">
        <f>S463*H463</f>
        <v>0</v>
      </c>
      <c r="AR463" s="197" t="s">
        <v>251</v>
      </c>
      <c r="AT463" s="197" t="s">
        <v>158</v>
      </c>
      <c r="AU463" s="197" t="s">
        <v>81</v>
      </c>
      <c r="AY463" s="18" t="s">
        <v>155</v>
      </c>
      <c r="BE463" s="198">
        <f>IF(N463="základní",J463,0)</f>
        <v>0</v>
      </c>
      <c r="BF463" s="198">
        <f>IF(N463="snížená",J463,0)</f>
        <v>0</v>
      </c>
      <c r="BG463" s="198">
        <f>IF(N463="zákl. přenesená",J463,0)</f>
        <v>0</v>
      </c>
      <c r="BH463" s="198">
        <f>IF(N463="sníž. přenesená",J463,0)</f>
        <v>0</v>
      </c>
      <c r="BI463" s="198">
        <f>IF(N463="nulová",J463,0)</f>
        <v>0</v>
      </c>
      <c r="BJ463" s="18" t="s">
        <v>77</v>
      </c>
      <c r="BK463" s="198">
        <f>ROUND(I463*H463,2)</f>
        <v>0</v>
      </c>
      <c r="BL463" s="18" t="s">
        <v>251</v>
      </c>
      <c r="BM463" s="197" t="s">
        <v>838</v>
      </c>
    </row>
    <row r="464" spans="2:51" s="13" customFormat="1" ht="12">
      <c r="B464" s="211"/>
      <c r="C464" s="212"/>
      <c r="D464" s="201" t="s">
        <v>165</v>
      </c>
      <c r="E464" s="213" t="s">
        <v>19</v>
      </c>
      <c r="F464" s="214" t="s">
        <v>802</v>
      </c>
      <c r="G464" s="212"/>
      <c r="H464" s="213" t="s">
        <v>19</v>
      </c>
      <c r="I464" s="215"/>
      <c r="J464" s="212"/>
      <c r="K464" s="212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165</v>
      </c>
      <c r="AU464" s="220" t="s">
        <v>81</v>
      </c>
      <c r="AV464" s="13" t="s">
        <v>77</v>
      </c>
      <c r="AW464" s="13" t="s">
        <v>34</v>
      </c>
      <c r="AX464" s="13" t="s">
        <v>73</v>
      </c>
      <c r="AY464" s="220" t="s">
        <v>155</v>
      </c>
    </row>
    <row r="465" spans="2:51" s="12" customFormat="1" ht="12">
      <c r="B465" s="199"/>
      <c r="C465" s="200"/>
      <c r="D465" s="201" t="s">
        <v>165</v>
      </c>
      <c r="E465" s="202" t="s">
        <v>19</v>
      </c>
      <c r="F465" s="203" t="s">
        <v>803</v>
      </c>
      <c r="G465" s="200"/>
      <c r="H465" s="204">
        <v>29.872</v>
      </c>
      <c r="I465" s="205"/>
      <c r="J465" s="200"/>
      <c r="K465" s="200"/>
      <c r="L465" s="206"/>
      <c r="M465" s="207"/>
      <c r="N465" s="208"/>
      <c r="O465" s="208"/>
      <c r="P465" s="208"/>
      <c r="Q465" s="208"/>
      <c r="R465" s="208"/>
      <c r="S465" s="208"/>
      <c r="T465" s="209"/>
      <c r="AT465" s="210" t="s">
        <v>165</v>
      </c>
      <c r="AU465" s="210" t="s">
        <v>81</v>
      </c>
      <c r="AV465" s="12" t="s">
        <v>81</v>
      </c>
      <c r="AW465" s="12" t="s">
        <v>34</v>
      </c>
      <c r="AX465" s="12" t="s">
        <v>73</v>
      </c>
      <c r="AY465" s="210" t="s">
        <v>155</v>
      </c>
    </row>
    <row r="466" spans="2:51" s="12" customFormat="1" ht="12">
      <c r="B466" s="199"/>
      <c r="C466" s="200"/>
      <c r="D466" s="201" t="s">
        <v>165</v>
      </c>
      <c r="E466" s="202" t="s">
        <v>19</v>
      </c>
      <c r="F466" s="203" t="s">
        <v>804</v>
      </c>
      <c r="G466" s="200"/>
      <c r="H466" s="204">
        <v>21.08</v>
      </c>
      <c r="I466" s="205"/>
      <c r="J466" s="200"/>
      <c r="K466" s="200"/>
      <c r="L466" s="206"/>
      <c r="M466" s="207"/>
      <c r="N466" s="208"/>
      <c r="O466" s="208"/>
      <c r="P466" s="208"/>
      <c r="Q466" s="208"/>
      <c r="R466" s="208"/>
      <c r="S466" s="208"/>
      <c r="T466" s="209"/>
      <c r="AT466" s="210" t="s">
        <v>165</v>
      </c>
      <c r="AU466" s="210" t="s">
        <v>81</v>
      </c>
      <c r="AV466" s="12" t="s">
        <v>81</v>
      </c>
      <c r="AW466" s="12" t="s">
        <v>34</v>
      </c>
      <c r="AX466" s="12" t="s">
        <v>73</v>
      </c>
      <c r="AY466" s="210" t="s">
        <v>155</v>
      </c>
    </row>
    <row r="467" spans="2:51" s="15" customFormat="1" ht="12">
      <c r="B467" s="242"/>
      <c r="C467" s="243"/>
      <c r="D467" s="201" t="s">
        <v>165</v>
      </c>
      <c r="E467" s="244" t="s">
        <v>19</v>
      </c>
      <c r="F467" s="245" t="s">
        <v>813</v>
      </c>
      <c r="G467" s="243"/>
      <c r="H467" s="246">
        <v>50.952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165</v>
      </c>
      <c r="AU467" s="252" t="s">
        <v>81</v>
      </c>
      <c r="AV467" s="15" t="s">
        <v>156</v>
      </c>
      <c r="AW467" s="15" t="s">
        <v>34</v>
      </c>
      <c r="AX467" s="15" t="s">
        <v>73</v>
      </c>
      <c r="AY467" s="252" t="s">
        <v>155</v>
      </c>
    </row>
    <row r="468" spans="2:51" s="13" customFormat="1" ht="12">
      <c r="B468" s="211"/>
      <c r="C468" s="212"/>
      <c r="D468" s="201" t="s">
        <v>165</v>
      </c>
      <c r="E468" s="213" t="s">
        <v>19</v>
      </c>
      <c r="F468" s="214" t="s">
        <v>810</v>
      </c>
      <c r="G468" s="212"/>
      <c r="H468" s="213" t="s">
        <v>19</v>
      </c>
      <c r="I468" s="215"/>
      <c r="J468" s="212"/>
      <c r="K468" s="212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165</v>
      </c>
      <c r="AU468" s="220" t="s">
        <v>81</v>
      </c>
      <c r="AV468" s="13" t="s">
        <v>77</v>
      </c>
      <c r="AW468" s="13" t="s">
        <v>34</v>
      </c>
      <c r="AX468" s="13" t="s">
        <v>73</v>
      </c>
      <c r="AY468" s="220" t="s">
        <v>155</v>
      </c>
    </row>
    <row r="469" spans="2:51" s="12" customFormat="1" ht="12">
      <c r="B469" s="199"/>
      <c r="C469" s="200"/>
      <c r="D469" s="201" t="s">
        <v>165</v>
      </c>
      <c r="E469" s="202" t="s">
        <v>19</v>
      </c>
      <c r="F469" s="203" t="s">
        <v>811</v>
      </c>
      <c r="G469" s="200"/>
      <c r="H469" s="204">
        <v>29.387</v>
      </c>
      <c r="I469" s="205"/>
      <c r="J469" s="200"/>
      <c r="K469" s="200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165</v>
      </c>
      <c r="AU469" s="210" t="s">
        <v>81</v>
      </c>
      <c r="AV469" s="12" t="s">
        <v>81</v>
      </c>
      <c r="AW469" s="12" t="s">
        <v>34</v>
      </c>
      <c r="AX469" s="12" t="s">
        <v>73</v>
      </c>
      <c r="AY469" s="210" t="s">
        <v>155</v>
      </c>
    </row>
    <row r="470" spans="2:51" s="12" customFormat="1" ht="12">
      <c r="B470" s="199"/>
      <c r="C470" s="200"/>
      <c r="D470" s="201" t="s">
        <v>165</v>
      </c>
      <c r="E470" s="202" t="s">
        <v>19</v>
      </c>
      <c r="F470" s="203" t="s">
        <v>812</v>
      </c>
      <c r="G470" s="200"/>
      <c r="H470" s="204">
        <v>53.576</v>
      </c>
      <c r="I470" s="205"/>
      <c r="J470" s="200"/>
      <c r="K470" s="200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165</v>
      </c>
      <c r="AU470" s="210" t="s">
        <v>81</v>
      </c>
      <c r="AV470" s="12" t="s">
        <v>81</v>
      </c>
      <c r="AW470" s="12" t="s">
        <v>34</v>
      </c>
      <c r="AX470" s="12" t="s">
        <v>73</v>
      </c>
      <c r="AY470" s="210" t="s">
        <v>155</v>
      </c>
    </row>
    <row r="471" spans="2:51" s="15" customFormat="1" ht="12">
      <c r="B471" s="242"/>
      <c r="C471" s="243"/>
      <c r="D471" s="201" t="s">
        <v>165</v>
      </c>
      <c r="E471" s="244" t="s">
        <v>19</v>
      </c>
      <c r="F471" s="245" t="s">
        <v>813</v>
      </c>
      <c r="G471" s="243"/>
      <c r="H471" s="246">
        <v>82.963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165</v>
      </c>
      <c r="AU471" s="252" t="s">
        <v>81</v>
      </c>
      <c r="AV471" s="15" t="s">
        <v>156</v>
      </c>
      <c r="AW471" s="15" t="s">
        <v>34</v>
      </c>
      <c r="AX471" s="15" t="s">
        <v>73</v>
      </c>
      <c r="AY471" s="252" t="s">
        <v>155</v>
      </c>
    </row>
    <row r="472" spans="2:51" s="13" customFormat="1" ht="12">
      <c r="B472" s="211"/>
      <c r="C472" s="212"/>
      <c r="D472" s="201" t="s">
        <v>165</v>
      </c>
      <c r="E472" s="213" t="s">
        <v>19</v>
      </c>
      <c r="F472" s="214" t="s">
        <v>814</v>
      </c>
      <c r="G472" s="212"/>
      <c r="H472" s="213" t="s">
        <v>19</v>
      </c>
      <c r="I472" s="215"/>
      <c r="J472" s="212"/>
      <c r="K472" s="212"/>
      <c r="L472" s="216"/>
      <c r="M472" s="217"/>
      <c r="N472" s="218"/>
      <c r="O472" s="218"/>
      <c r="P472" s="218"/>
      <c r="Q472" s="218"/>
      <c r="R472" s="218"/>
      <c r="S472" s="218"/>
      <c r="T472" s="219"/>
      <c r="AT472" s="220" t="s">
        <v>165</v>
      </c>
      <c r="AU472" s="220" t="s">
        <v>81</v>
      </c>
      <c r="AV472" s="13" t="s">
        <v>77</v>
      </c>
      <c r="AW472" s="13" t="s">
        <v>34</v>
      </c>
      <c r="AX472" s="13" t="s">
        <v>73</v>
      </c>
      <c r="AY472" s="220" t="s">
        <v>155</v>
      </c>
    </row>
    <row r="473" spans="2:51" s="12" customFormat="1" ht="12">
      <c r="B473" s="199"/>
      <c r="C473" s="200"/>
      <c r="D473" s="201" t="s">
        <v>165</v>
      </c>
      <c r="E473" s="202" t="s">
        <v>19</v>
      </c>
      <c r="F473" s="203" t="s">
        <v>815</v>
      </c>
      <c r="G473" s="200"/>
      <c r="H473" s="204">
        <v>25.2</v>
      </c>
      <c r="I473" s="205"/>
      <c r="J473" s="200"/>
      <c r="K473" s="200"/>
      <c r="L473" s="206"/>
      <c r="M473" s="207"/>
      <c r="N473" s="208"/>
      <c r="O473" s="208"/>
      <c r="P473" s="208"/>
      <c r="Q473" s="208"/>
      <c r="R473" s="208"/>
      <c r="S473" s="208"/>
      <c r="T473" s="209"/>
      <c r="AT473" s="210" t="s">
        <v>165</v>
      </c>
      <c r="AU473" s="210" t="s">
        <v>81</v>
      </c>
      <c r="AV473" s="12" t="s">
        <v>81</v>
      </c>
      <c r="AW473" s="12" t="s">
        <v>34</v>
      </c>
      <c r="AX473" s="12" t="s">
        <v>73</v>
      </c>
      <c r="AY473" s="210" t="s">
        <v>155</v>
      </c>
    </row>
    <row r="474" spans="2:51" s="12" customFormat="1" ht="12">
      <c r="B474" s="199"/>
      <c r="C474" s="200"/>
      <c r="D474" s="201" t="s">
        <v>165</v>
      </c>
      <c r="E474" s="202" t="s">
        <v>19</v>
      </c>
      <c r="F474" s="203" t="s">
        <v>816</v>
      </c>
      <c r="G474" s="200"/>
      <c r="H474" s="204">
        <v>17.55</v>
      </c>
      <c r="I474" s="205"/>
      <c r="J474" s="200"/>
      <c r="K474" s="200"/>
      <c r="L474" s="206"/>
      <c r="M474" s="207"/>
      <c r="N474" s="208"/>
      <c r="O474" s="208"/>
      <c r="P474" s="208"/>
      <c r="Q474" s="208"/>
      <c r="R474" s="208"/>
      <c r="S474" s="208"/>
      <c r="T474" s="209"/>
      <c r="AT474" s="210" t="s">
        <v>165</v>
      </c>
      <c r="AU474" s="210" t="s">
        <v>81</v>
      </c>
      <c r="AV474" s="12" t="s">
        <v>81</v>
      </c>
      <c r="AW474" s="12" t="s">
        <v>34</v>
      </c>
      <c r="AX474" s="12" t="s">
        <v>73</v>
      </c>
      <c r="AY474" s="210" t="s">
        <v>155</v>
      </c>
    </row>
    <row r="475" spans="2:51" s="15" customFormat="1" ht="12">
      <c r="B475" s="242"/>
      <c r="C475" s="243"/>
      <c r="D475" s="201" t="s">
        <v>165</v>
      </c>
      <c r="E475" s="244" t="s">
        <v>19</v>
      </c>
      <c r="F475" s="245" t="s">
        <v>813</v>
      </c>
      <c r="G475" s="243"/>
      <c r="H475" s="246">
        <v>42.75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AT475" s="252" t="s">
        <v>165</v>
      </c>
      <c r="AU475" s="252" t="s">
        <v>81</v>
      </c>
      <c r="AV475" s="15" t="s">
        <v>156</v>
      </c>
      <c r="AW475" s="15" t="s">
        <v>34</v>
      </c>
      <c r="AX475" s="15" t="s">
        <v>73</v>
      </c>
      <c r="AY475" s="252" t="s">
        <v>155</v>
      </c>
    </row>
    <row r="476" spans="2:51" s="13" customFormat="1" ht="12">
      <c r="B476" s="211"/>
      <c r="C476" s="212"/>
      <c r="D476" s="201" t="s">
        <v>165</v>
      </c>
      <c r="E476" s="213" t="s">
        <v>19</v>
      </c>
      <c r="F476" s="214" t="s">
        <v>805</v>
      </c>
      <c r="G476" s="212"/>
      <c r="H476" s="213" t="s">
        <v>19</v>
      </c>
      <c r="I476" s="215"/>
      <c r="J476" s="212"/>
      <c r="K476" s="212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165</v>
      </c>
      <c r="AU476" s="220" t="s">
        <v>81</v>
      </c>
      <c r="AV476" s="13" t="s">
        <v>77</v>
      </c>
      <c r="AW476" s="13" t="s">
        <v>34</v>
      </c>
      <c r="AX476" s="13" t="s">
        <v>73</v>
      </c>
      <c r="AY476" s="220" t="s">
        <v>155</v>
      </c>
    </row>
    <row r="477" spans="2:51" s="12" customFormat="1" ht="12">
      <c r="B477" s="199"/>
      <c r="C477" s="200"/>
      <c r="D477" s="201" t="s">
        <v>165</v>
      </c>
      <c r="E477" s="202" t="s">
        <v>19</v>
      </c>
      <c r="F477" s="203" t="s">
        <v>539</v>
      </c>
      <c r="G477" s="200"/>
      <c r="H477" s="204">
        <v>15.08</v>
      </c>
      <c r="I477" s="205"/>
      <c r="J477" s="200"/>
      <c r="K477" s="200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165</v>
      </c>
      <c r="AU477" s="210" t="s">
        <v>81</v>
      </c>
      <c r="AV477" s="12" t="s">
        <v>81</v>
      </c>
      <c r="AW477" s="12" t="s">
        <v>34</v>
      </c>
      <c r="AX477" s="12" t="s">
        <v>73</v>
      </c>
      <c r="AY477" s="210" t="s">
        <v>155</v>
      </c>
    </row>
    <row r="478" spans="2:51" s="14" customFormat="1" ht="12">
      <c r="B478" s="221"/>
      <c r="C478" s="222"/>
      <c r="D478" s="201" t="s">
        <v>165</v>
      </c>
      <c r="E478" s="223" t="s">
        <v>19</v>
      </c>
      <c r="F478" s="224" t="s">
        <v>204</v>
      </c>
      <c r="G478" s="222"/>
      <c r="H478" s="225">
        <v>191.745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165</v>
      </c>
      <c r="AU478" s="231" t="s">
        <v>81</v>
      </c>
      <c r="AV478" s="14" t="s">
        <v>163</v>
      </c>
      <c r="AW478" s="14" t="s">
        <v>34</v>
      </c>
      <c r="AX478" s="14" t="s">
        <v>77</v>
      </c>
      <c r="AY478" s="231" t="s">
        <v>155</v>
      </c>
    </row>
    <row r="479" spans="2:65" s="1" customFormat="1" ht="16.5" customHeight="1">
      <c r="B479" s="35"/>
      <c r="C479" s="186" t="s">
        <v>839</v>
      </c>
      <c r="D479" s="186" t="s">
        <v>158</v>
      </c>
      <c r="E479" s="187" t="s">
        <v>840</v>
      </c>
      <c r="F479" s="188" t="s">
        <v>841</v>
      </c>
      <c r="G479" s="189" t="s">
        <v>736</v>
      </c>
      <c r="H479" s="190">
        <v>1</v>
      </c>
      <c r="I479" s="191"/>
      <c r="J479" s="192">
        <f>ROUND(I479*H479,2)</f>
        <v>0</v>
      </c>
      <c r="K479" s="188" t="s">
        <v>19</v>
      </c>
      <c r="L479" s="39"/>
      <c r="M479" s="193" t="s">
        <v>19</v>
      </c>
      <c r="N479" s="194" t="s">
        <v>44</v>
      </c>
      <c r="O479" s="64"/>
      <c r="P479" s="195">
        <f>O479*H479</f>
        <v>0</v>
      </c>
      <c r="Q479" s="195">
        <v>1E-05</v>
      </c>
      <c r="R479" s="195">
        <f>Q479*H479</f>
        <v>1E-05</v>
      </c>
      <c r="S479" s="195">
        <v>0</v>
      </c>
      <c r="T479" s="196">
        <f>S479*H479</f>
        <v>0</v>
      </c>
      <c r="AR479" s="197" t="s">
        <v>251</v>
      </c>
      <c r="AT479" s="197" t="s">
        <v>158</v>
      </c>
      <c r="AU479" s="197" t="s">
        <v>81</v>
      </c>
      <c r="AY479" s="18" t="s">
        <v>155</v>
      </c>
      <c r="BE479" s="198">
        <f>IF(N479="základní",J479,0)</f>
        <v>0</v>
      </c>
      <c r="BF479" s="198">
        <f>IF(N479="snížená",J479,0)</f>
        <v>0</v>
      </c>
      <c r="BG479" s="198">
        <f>IF(N479="zákl. přenesená",J479,0)</f>
        <v>0</v>
      </c>
      <c r="BH479" s="198">
        <f>IF(N479="sníž. přenesená",J479,0)</f>
        <v>0</v>
      </c>
      <c r="BI479" s="198">
        <f>IF(N479="nulová",J479,0)</f>
        <v>0</v>
      </c>
      <c r="BJ479" s="18" t="s">
        <v>77</v>
      </c>
      <c r="BK479" s="198">
        <f>ROUND(I479*H479,2)</f>
        <v>0</v>
      </c>
      <c r="BL479" s="18" t="s">
        <v>251</v>
      </c>
      <c r="BM479" s="197" t="s">
        <v>842</v>
      </c>
    </row>
    <row r="480" spans="2:63" s="11" customFormat="1" ht="25.9" customHeight="1">
      <c r="B480" s="170"/>
      <c r="C480" s="171"/>
      <c r="D480" s="172" t="s">
        <v>72</v>
      </c>
      <c r="E480" s="173" t="s">
        <v>212</v>
      </c>
      <c r="F480" s="173" t="s">
        <v>843</v>
      </c>
      <c r="G480" s="171"/>
      <c r="H480" s="171"/>
      <c r="I480" s="174"/>
      <c r="J480" s="175">
        <f>BK480</f>
        <v>0</v>
      </c>
      <c r="K480" s="171"/>
      <c r="L480" s="176"/>
      <c r="M480" s="177"/>
      <c r="N480" s="178"/>
      <c r="O480" s="178"/>
      <c r="P480" s="179">
        <f>P481</f>
        <v>0</v>
      </c>
      <c r="Q480" s="178"/>
      <c r="R480" s="179">
        <f>R481</f>
        <v>0</v>
      </c>
      <c r="S480" s="178"/>
      <c r="T480" s="180">
        <f>T481</f>
        <v>0</v>
      </c>
      <c r="AR480" s="181" t="s">
        <v>156</v>
      </c>
      <c r="AT480" s="182" t="s">
        <v>72</v>
      </c>
      <c r="AU480" s="182" t="s">
        <v>73</v>
      </c>
      <c r="AY480" s="181" t="s">
        <v>155</v>
      </c>
      <c r="BK480" s="183">
        <f>BK481</f>
        <v>0</v>
      </c>
    </row>
    <row r="481" spans="2:63" s="11" customFormat="1" ht="22.9" customHeight="1">
      <c r="B481" s="170"/>
      <c r="C481" s="171"/>
      <c r="D481" s="172" t="s">
        <v>72</v>
      </c>
      <c r="E481" s="184" t="s">
        <v>844</v>
      </c>
      <c r="F481" s="184" t="s">
        <v>845</v>
      </c>
      <c r="G481" s="171"/>
      <c r="H481" s="171"/>
      <c r="I481" s="174"/>
      <c r="J481" s="185">
        <f>BK481</f>
        <v>0</v>
      </c>
      <c r="K481" s="171"/>
      <c r="L481" s="176"/>
      <c r="M481" s="177"/>
      <c r="N481" s="178"/>
      <c r="O481" s="178"/>
      <c r="P481" s="179">
        <f>SUM(P482:P483)</f>
        <v>0</v>
      </c>
      <c r="Q481" s="178"/>
      <c r="R481" s="179">
        <f>SUM(R482:R483)</f>
        <v>0</v>
      </c>
      <c r="S481" s="178"/>
      <c r="T481" s="180">
        <f>SUM(T482:T483)</f>
        <v>0</v>
      </c>
      <c r="AR481" s="181" t="s">
        <v>156</v>
      </c>
      <c r="AT481" s="182" t="s">
        <v>72</v>
      </c>
      <c r="AU481" s="182" t="s">
        <v>77</v>
      </c>
      <c r="AY481" s="181" t="s">
        <v>155</v>
      </c>
      <c r="BK481" s="183">
        <f>SUM(BK482:BK483)</f>
        <v>0</v>
      </c>
    </row>
    <row r="482" spans="2:65" s="1" customFormat="1" ht="24" customHeight="1">
      <c r="B482" s="35"/>
      <c r="C482" s="186" t="s">
        <v>846</v>
      </c>
      <c r="D482" s="186" t="s">
        <v>158</v>
      </c>
      <c r="E482" s="187" t="s">
        <v>847</v>
      </c>
      <c r="F482" s="188" t="s">
        <v>848</v>
      </c>
      <c r="G482" s="189" t="s">
        <v>161</v>
      </c>
      <c r="H482" s="190">
        <v>2</v>
      </c>
      <c r="I482" s="191"/>
      <c r="J482" s="192">
        <f>ROUND(I482*H482,2)</f>
        <v>0</v>
      </c>
      <c r="K482" s="188" t="s">
        <v>19</v>
      </c>
      <c r="L482" s="39"/>
      <c r="M482" s="193" t="s">
        <v>19</v>
      </c>
      <c r="N482" s="194" t="s">
        <v>44</v>
      </c>
      <c r="O482" s="64"/>
      <c r="P482" s="195">
        <f>O482*H482</f>
        <v>0</v>
      </c>
      <c r="Q482" s="195">
        <v>0</v>
      </c>
      <c r="R482" s="195">
        <f>Q482*H482</f>
        <v>0</v>
      </c>
      <c r="S482" s="195">
        <v>0</v>
      </c>
      <c r="T482" s="196">
        <f>S482*H482</f>
        <v>0</v>
      </c>
      <c r="AR482" s="197" t="s">
        <v>548</v>
      </c>
      <c r="AT482" s="197" t="s">
        <v>158</v>
      </c>
      <c r="AU482" s="197" t="s">
        <v>81</v>
      </c>
      <c r="AY482" s="18" t="s">
        <v>155</v>
      </c>
      <c r="BE482" s="198">
        <f>IF(N482="základní",J482,0)</f>
        <v>0</v>
      </c>
      <c r="BF482" s="198">
        <f>IF(N482="snížená",J482,0)</f>
        <v>0</v>
      </c>
      <c r="BG482" s="198">
        <f>IF(N482="zákl. přenesená",J482,0)</f>
        <v>0</v>
      </c>
      <c r="BH482" s="198">
        <f>IF(N482="sníž. přenesená",J482,0)</f>
        <v>0</v>
      </c>
      <c r="BI482" s="198">
        <f>IF(N482="nulová",J482,0)</f>
        <v>0</v>
      </c>
      <c r="BJ482" s="18" t="s">
        <v>77</v>
      </c>
      <c r="BK482" s="198">
        <f>ROUND(I482*H482,2)</f>
        <v>0</v>
      </c>
      <c r="BL482" s="18" t="s">
        <v>548</v>
      </c>
      <c r="BM482" s="197" t="s">
        <v>849</v>
      </c>
    </row>
    <row r="483" spans="2:65" s="1" customFormat="1" ht="72" customHeight="1">
      <c r="B483" s="35"/>
      <c r="C483" s="186" t="s">
        <v>850</v>
      </c>
      <c r="D483" s="186" t="s">
        <v>158</v>
      </c>
      <c r="E483" s="187" t="s">
        <v>851</v>
      </c>
      <c r="F483" s="188" t="s">
        <v>852</v>
      </c>
      <c r="G483" s="189" t="s">
        <v>736</v>
      </c>
      <c r="H483" s="190">
        <v>1</v>
      </c>
      <c r="I483" s="191"/>
      <c r="J483" s="192">
        <f>ROUND(I483*H483,2)</f>
        <v>0</v>
      </c>
      <c r="K483" s="188" t="s">
        <v>19</v>
      </c>
      <c r="L483" s="39"/>
      <c r="M483" s="253" t="s">
        <v>19</v>
      </c>
      <c r="N483" s="254" t="s">
        <v>44</v>
      </c>
      <c r="O483" s="255"/>
      <c r="P483" s="256">
        <f>O483*H483</f>
        <v>0</v>
      </c>
      <c r="Q483" s="256">
        <v>0</v>
      </c>
      <c r="R483" s="256">
        <f>Q483*H483</f>
        <v>0</v>
      </c>
      <c r="S483" s="256">
        <v>0</v>
      </c>
      <c r="T483" s="257">
        <f>S483*H483</f>
        <v>0</v>
      </c>
      <c r="AR483" s="197" t="s">
        <v>548</v>
      </c>
      <c r="AT483" s="197" t="s">
        <v>158</v>
      </c>
      <c r="AU483" s="197" t="s">
        <v>81</v>
      </c>
      <c r="AY483" s="18" t="s">
        <v>155</v>
      </c>
      <c r="BE483" s="198">
        <f>IF(N483="základní",J483,0)</f>
        <v>0</v>
      </c>
      <c r="BF483" s="198">
        <f>IF(N483="snížená",J483,0)</f>
        <v>0</v>
      </c>
      <c r="BG483" s="198">
        <f>IF(N483="zákl. přenesená",J483,0)</f>
        <v>0</v>
      </c>
      <c r="BH483" s="198">
        <f>IF(N483="sníž. přenesená",J483,0)</f>
        <v>0</v>
      </c>
      <c r="BI483" s="198">
        <f>IF(N483="nulová",J483,0)</f>
        <v>0</v>
      </c>
      <c r="BJ483" s="18" t="s">
        <v>77</v>
      </c>
      <c r="BK483" s="198">
        <f>ROUND(I483*H483,2)</f>
        <v>0</v>
      </c>
      <c r="BL483" s="18" t="s">
        <v>548</v>
      </c>
      <c r="BM483" s="197" t="s">
        <v>853</v>
      </c>
    </row>
    <row r="484" spans="2:12" s="1" customFormat="1" ht="6.95" customHeight="1">
      <c r="B484" s="47"/>
      <c r="C484" s="48"/>
      <c r="D484" s="48"/>
      <c r="E484" s="48"/>
      <c r="F484" s="48"/>
      <c r="G484" s="48"/>
      <c r="H484" s="48"/>
      <c r="I484" s="138"/>
      <c r="J484" s="48"/>
      <c r="K484" s="48"/>
      <c r="L484" s="39"/>
    </row>
  </sheetData>
  <sheetProtection algorithmName="SHA-512" hashValue="pI6rTgB2kQ4aP2+8hSzSub9E32k6LWVaZNSzrM4Ql5xOBeGDvUGwC5xMVxylPYkfFPbaCjbyIcEar4WwP2Ec/g==" saltValue="cECVWdOD/x7e/abHWzxy/FmHtQKCFgRtjW+UfiOuDyGFxwv0GW+YnOuIajmXLWP5RGdnMjqsCYrvbcIieb36jw==" spinCount="100000" sheet="1" objects="1" scenarios="1" formatColumns="0" formatRows="0" autoFilter="0"/>
  <autoFilter ref="C106:K483"/>
  <mergeCells count="12">
    <mergeCell ref="E99:H99"/>
    <mergeCell ref="L2:V2"/>
    <mergeCell ref="E50:H50"/>
    <mergeCell ref="E52:H52"/>
    <mergeCell ref="E54:H54"/>
    <mergeCell ref="E95:H95"/>
    <mergeCell ref="E97:H9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7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89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854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532" t="s">
        <v>19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1.2 - Klimatizace (klimatizace prostoru helia + potrubí pro odvětrání digestoře)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855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524" t="str">
        <f>E7</f>
        <v>Stavební úpravy Univerzity Hradec Králové  -  budovy C, na úrovni 1.NP</v>
      </c>
      <c r="F75" s="525"/>
      <c r="G75" s="525"/>
      <c r="H75" s="525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524" t="s">
        <v>111</v>
      </c>
      <c r="F77" s="523"/>
      <c r="G77" s="523"/>
      <c r="H77" s="523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502" t="str">
        <f>E11</f>
        <v>1.2 - Klimatizace (klimatizace prostoru helia + potrubí pro odvětrání digestoře)</v>
      </c>
      <c r="F79" s="523"/>
      <c r="G79" s="523"/>
      <c r="H79" s="523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856</v>
      </c>
      <c r="F89" s="184" t="s">
        <v>857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24" customHeight="1">
      <c r="B90" s="35"/>
      <c r="C90" s="186" t="s">
        <v>77</v>
      </c>
      <c r="D90" s="186" t="s">
        <v>158</v>
      </c>
      <c r="E90" s="187" t="s">
        <v>858</v>
      </c>
      <c r="F90" s="188" t="s">
        <v>859</v>
      </c>
      <c r="G90" s="189" t="s">
        <v>736</v>
      </c>
      <c r="H90" s="190">
        <v>1</v>
      </c>
      <c r="I90" s="191">
        <f>'1.2 - položky'!F211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860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ayNdfJalFifuN5RDnioixaeDavYQxQ1kfUrGBBPbbc0ll8cAnmEmXUCLysAovSILc6b+IlJ/Dfu2y6kSXVfK4w==" saltValue="uXOdmJK+CH3Rh4fi/RK3BgWvfb8QtX8KnOUkv5EYAxxCBg7L0YsCiURhcVL1moohffKWwype5PAUKK2Sg5pStQ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zoomScaleSheetLayoutView="80" workbookViewId="0" topLeftCell="A25">
      <selection activeCell="E89" sqref="E89"/>
    </sheetView>
  </sheetViews>
  <sheetFormatPr defaultColWidth="9.140625" defaultRowHeight="12"/>
  <cols>
    <col min="1" max="1" width="7.140625" style="370" customWidth="1"/>
    <col min="2" max="2" width="72.00390625" style="357" customWidth="1"/>
    <col min="3" max="3" width="8.140625" style="371" customWidth="1"/>
    <col min="4" max="4" width="8.28125" style="372" customWidth="1"/>
    <col min="5" max="5" width="18.7109375" style="373" customWidth="1"/>
    <col min="6" max="6" width="20.421875" style="373" customWidth="1"/>
    <col min="7" max="16384" width="9.28125" style="347" customWidth="1"/>
  </cols>
  <sheetData>
    <row r="1" spans="1:6" s="341" customFormat="1" ht="15">
      <c r="A1" s="336" t="s">
        <v>1094</v>
      </c>
      <c r="B1" s="337" t="s">
        <v>1095</v>
      </c>
      <c r="C1" s="338" t="s">
        <v>1096</v>
      </c>
      <c r="D1" s="339" t="s">
        <v>1097</v>
      </c>
      <c r="E1" s="340" t="s">
        <v>1098</v>
      </c>
      <c r="F1" s="340" t="s">
        <v>1099</v>
      </c>
    </row>
    <row r="2" spans="1:6" ht="2.85" customHeight="1">
      <c r="A2" s="342"/>
      <c r="B2" s="343"/>
      <c r="C2" s="344"/>
      <c r="D2" s="345"/>
      <c r="E2" s="346"/>
      <c r="F2" s="346"/>
    </row>
    <row r="3" spans="1:6" ht="2.85" customHeight="1">
      <c r="A3" s="342"/>
      <c r="B3" s="343"/>
      <c r="C3" s="344"/>
      <c r="D3" s="345"/>
      <c r="E3" s="346"/>
      <c r="F3" s="346"/>
    </row>
    <row r="4" spans="1:6" ht="12">
      <c r="A4" s="348"/>
      <c r="B4" s="349" t="s">
        <v>1100</v>
      </c>
      <c r="C4" s="350"/>
      <c r="D4" s="348"/>
      <c r="E4" s="351"/>
      <c r="F4" s="351"/>
    </row>
    <row r="5" spans="1:6" ht="12">
      <c r="A5" s="348"/>
      <c r="B5" s="352"/>
      <c r="C5" s="350"/>
      <c r="D5" s="348"/>
      <c r="E5" s="351"/>
      <c r="F5" s="351"/>
    </row>
    <row r="6" spans="1:6" ht="12">
      <c r="A6" s="353" t="s">
        <v>1101</v>
      </c>
      <c r="B6" s="352"/>
      <c r="C6" s="350"/>
      <c r="D6" s="348"/>
      <c r="E6" s="354"/>
      <c r="F6" s="354"/>
    </row>
    <row r="7" spans="1:6" ht="12">
      <c r="A7" s="348"/>
      <c r="B7" s="349" t="s">
        <v>1102</v>
      </c>
      <c r="C7" s="350">
        <v>1</v>
      </c>
      <c r="D7" s="355" t="s">
        <v>1103</v>
      </c>
      <c r="E7" s="354"/>
      <c r="F7" s="354">
        <f>C7*E7</f>
        <v>0</v>
      </c>
    </row>
    <row r="8" spans="1:6" ht="12">
      <c r="A8" s="348"/>
      <c r="B8" s="349" t="s">
        <v>1104</v>
      </c>
      <c r="C8" s="350">
        <v>2</v>
      </c>
      <c r="D8" s="355" t="s">
        <v>1103</v>
      </c>
      <c r="E8" s="354"/>
      <c r="F8" s="354">
        <f aca="true" t="shared" si="0" ref="F8:F71">C8*E8</f>
        <v>0</v>
      </c>
    </row>
    <row r="9" spans="1:6" ht="12">
      <c r="A9" s="348"/>
      <c r="B9" s="349" t="s">
        <v>1105</v>
      </c>
      <c r="C9" s="350">
        <v>2</v>
      </c>
      <c r="D9" s="355" t="s">
        <v>1103</v>
      </c>
      <c r="E9" s="354"/>
      <c r="F9" s="354">
        <f t="shared" si="0"/>
        <v>0</v>
      </c>
    </row>
    <row r="10" spans="1:6" ht="12">
      <c r="A10" s="348"/>
      <c r="B10" s="349" t="s">
        <v>1106</v>
      </c>
      <c r="C10" s="350">
        <v>1</v>
      </c>
      <c r="D10" s="355" t="s">
        <v>1103</v>
      </c>
      <c r="E10" s="354"/>
      <c r="F10" s="354">
        <f t="shared" si="0"/>
        <v>0</v>
      </c>
    </row>
    <row r="11" spans="1:6" ht="12">
      <c r="A11" s="348"/>
      <c r="B11" s="349" t="s">
        <v>1107</v>
      </c>
      <c r="C11" s="350">
        <v>1</v>
      </c>
      <c r="D11" s="355" t="s">
        <v>1103</v>
      </c>
      <c r="E11" s="354"/>
      <c r="F11" s="354">
        <f t="shared" si="0"/>
        <v>0</v>
      </c>
    </row>
    <row r="12" spans="1:6" ht="12">
      <c r="A12" s="348"/>
      <c r="B12" s="349" t="s">
        <v>1108</v>
      </c>
      <c r="C12" s="350">
        <v>1</v>
      </c>
      <c r="D12" s="355" t="s">
        <v>1109</v>
      </c>
      <c r="E12" s="354"/>
      <c r="F12" s="354">
        <f t="shared" si="0"/>
        <v>0</v>
      </c>
    </row>
    <row r="13" spans="1:6" ht="12">
      <c r="A13" s="348"/>
      <c r="B13" s="349" t="s">
        <v>1110</v>
      </c>
      <c r="C13" s="350">
        <v>38</v>
      </c>
      <c r="D13" s="355" t="s">
        <v>1111</v>
      </c>
      <c r="E13" s="354"/>
      <c r="F13" s="354">
        <f t="shared" si="0"/>
        <v>0</v>
      </c>
    </row>
    <row r="14" spans="1:6" ht="12.75" customHeight="1">
      <c r="A14" s="348"/>
      <c r="B14" s="349" t="s">
        <v>1112</v>
      </c>
      <c r="C14" s="350">
        <v>2</v>
      </c>
      <c r="D14" s="355" t="s">
        <v>1109</v>
      </c>
      <c r="E14" s="354"/>
      <c r="F14" s="354">
        <f t="shared" si="0"/>
        <v>0</v>
      </c>
    </row>
    <row r="15" spans="1:6" ht="12.75" customHeight="1" hidden="1">
      <c r="A15" s="348"/>
      <c r="B15" s="349"/>
      <c r="C15" s="350"/>
      <c r="D15" s="355"/>
      <c r="E15" s="354"/>
      <c r="F15" s="354">
        <f t="shared" si="0"/>
        <v>0</v>
      </c>
    </row>
    <row r="16" spans="1:6" ht="12.75" customHeight="1" hidden="1">
      <c r="A16" s="348"/>
      <c r="B16" s="352"/>
      <c r="C16" s="350"/>
      <c r="D16" s="348"/>
      <c r="E16" s="354"/>
      <c r="F16" s="354">
        <f t="shared" si="0"/>
        <v>0</v>
      </c>
    </row>
    <row r="17" spans="1:6" ht="12.75" customHeight="1" hidden="1">
      <c r="A17" s="348"/>
      <c r="B17" s="352"/>
      <c r="C17" s="350"/>
      <c r="D17" s="348"/>
      <c r="E17" s="354"/>
      <c r="F17" s="354">
        <f t="shared" si="0"/>
        <v>0</v>
      </c>
    </row>
    <row r="18" spans="1:6" ht="12.75" customHeight="1" hidden="1">
      <c r="A18" s="348"/>
      <c r="B18" s="352"/>
      <c r="C18" s="350"/>
      <c r="D18" s="348"/>
      <c r="E18" s="354"/>
      <c r="F18" s="354">
        <f t="shared" si="0"/>
        <v>0</v>
      </c>
    </row>
    <row r="19" spans="1:6" ht="12.75" customHeight="1">
      <c r="A19" s="348"/>
      <c r="B19" s="349" t="s">
        <v>1113</v>
      </c>
      <c r="C19" s="350">
        <v>1</v>
      </c>
      <c r="D19" s="355" t="s">
        <v>1109</v>
      </c>
      <c r="E19" s="354"/>
      <c r="F19" s="354">
        <f t="shared" si="0"/>
        <v>0</v>
      </c>
    </row>
    <row r="20" spans="1:6" ht="12.75" customHeight="1">
      <c r="A20" s="348"/>
      <c r="B20" s="349" t="s">
        <v>1114</v>
      </c>
      <c r="C20" s="350">
        <v>1</v>
      </c>
      <c r="D20" s="355" t="s">
        <v>1109</v>
      </c>
      <c r="E20" s="354"/>
      <c r="F20" s="354">
        <f t="shared" si="0"/>
        <v>0</v>
      </c>
    </row>
    <row r="21" spans="1:6" ht="12">
      <c r="A21" s="348"/>
      <c r="B21" s="349" t="s">
        <v>1115</v>
      </c>
      <c r="C21" s="350">
        <v>1</v>
      </c>
      <c r="D21" s="355" t="s">
        <v>1109</v>
      </c>
      <c r="E21" s="354"/>
      <c r="F21" s="354">
        <f t="shared" si="0"/>
        <v>0</v>
      </c>
    </row>
    <row r="22" spans="1:6" ht="12">
      <c r="A22" s="348"/>
      <c r="B22" s="352"/>
      <c r="C22" s="350"/>
      <c r="D22" s="348"/>
      <c r="E22" s="354"/>
      <c r="F22" s="354"/>
    </row>
    <row r="23" spans="1:6" ht="12">
      <c r="A23" s="348"/>
      <c r="B23" s="349" t="s">
        <v>1116</v>
      </c>
      <c r="C23" s="350">
        <v>1</v>
      </c>
      <c r="D23" s="355" t="s">
        <v>1109</v>
      </c>
      <c r="E23" s="354"/>
      <c r="F23" s="354">
        <f t="shared" si="0"/>
        <v>0</v>
      </c>
    </row>
    <row r="24" spans="1:6" ht="12">
      <c r="A24" s="348"/>
      <c r="B24" s="349" t="s">
        <v>1117</v>
      </c>
      <c r="C24" s="350">
        <v>1</v>
      </c>
      <c r="D24" s="355" t="s">
        <v>1109</v>
      </c>
      <c r="E24" s="354"/>
      <c r="F24" s="354">
        <f>C24*E24</f>
        <v>0</v>
      </c>
    </row>
    <row r="25" spans="1:6" ht="12">
      <c r="A25" s="348"/>
      <c r="B25" s="349" t="s">
        <v>1118</v>
      </c>
      <c r="C25" s="350">
        <v>1</v>
      </c>
      <c r="D25" s="355" t="s">
        <v>1109</v>
      </c>
      <c r="E25" s="354"/>
      <c r="F25" s="354">
        <f t="shared" si="0"/>
        <v>0</v>
      </c>
    </row>
    <row r="26" spans="1:6" ht="12">
      <c r="A26" s="348"/>
      <c r="B26" s="352"/>
      <c r="C26" s="350"/>
      <c r="D26" s="348"/>
      <c r="E26" s="354"/>
      <c r="F26" s="354"/>
    </row>
    <row r="27" spans="1:6" ht="12">
      <c r="A27" s="353" t="s">
        <v>1119</v>
      </c>
      <c r="B27" s="352"/>
      <c r="C27" s="350"/>
      <c r="D27" s="348"/>
      <c r="E27" s="354"/>
      <c r="F27" s="354"/>
    </row>
    <row r="28" spans="1:6" ht="12">
      <c r="A28" s="348"/>
      <c r="B28" s="349" t="s">
        <v>1120</v>
      </c>
      <c r="C28" s="350">
        <v>15</v>
      </c>
      <c r="D28" s="355" t="s">
        <v>1111</v>
      </c>
      <c r="E28" s="354"/>
      <c r="F28" s="354">
        <f t="shared" si="0"/>
        <v>0</v>
      </c>
    </row>
    <row r="29" spans="1:6" ht="12">
      <c r="A29" s="348"/>
      <c r="B29" s="349" t="s">
        <v>1121</v>
      </c>
      <c r="C29" s="350">
        <v>1</v>
      </c>
      <c r="D29" s="355" t="s">
        <v>1103</v>
      </c>
      <c r="E29" s="354"/>
      <c r="F29" s="354">
        <f t="shared" si="0"/>
        <v>0</v>
      </c>
    </row>
    <row r="30" spans="1:6" ht="12">
      <c r="A30" s="348"/>
      <c r="B30" s="349" t="s">
        <v>1122</v>
      </c>
      <c r="C30" s="350">
        <v>1</v>
      </c>
      <c r="D30" s="355" t="s">
        <v>1103</v>
      </c>
      <c r="E30" s="354"/>
      <c r="F30" s="354">
        <f t="shared" si="0"/>
        <v>0</v>
      </c>
    </row>
    <row r="31" spans="1:6" ht="12">
      <c r="A31" s="348"/>
      <c r="B31" s="349" t="s">
        <v>1123</v>
      </c>
      <c r="C31" s="350">
        <v>2</v>
      </c>
      <c r="D31" s="355" t="s">
        <v>1103</v>
      </c>
      <c r="E31" s="354"/>
      <c r="F31" s="354">
        <f t="shared" si="0"/>
        <v>0</v>
      </c>
    </row>
    <row r="32" spans="1:6" ht="12">
      <c r="A32" s="348"/>
      <c r="B32" s="349" t="s">
        <v>1124</v>
      </c>
      <c r="C32" s="350">
        <v>10</v>
      </c>
      <c r="D32" s="355" t="s">
        <v>234</v>
      </c>
      <c r="E32" s="354"/>
      <c r="F32" s="354">
        <f>C32*E32</f>
        <v>0</v>
      </c>
    </row>
    <row r="33" spans="1:6" ht="12" hidden="1">
      <c r="A33" s="348"/>
      <c r="B33" s="352"/>
      <c r="C33" s="350"/>
      <c r="D33" s="348"/>
      <c r="E33" s="354"/>
      <c r="F33" s="354">
        <f t="shared" si="0"/>
        <v>0</v>
      </c>
    </row>
    <row r="34" spans="1:6" ht="12" hidden="1">
      <c r="A34" s="348"/>
      <c r="B34" s="352"/>
      <c r="C34" s="350"/>
      <c r="D34" s="348"/>
      <c r="E34" s="354"/>
      <c r="F34" s="354">
        <f t="shared" si="0"/>
        <v>0</v>
      </c>
    </row>
    <row r="35" spans="1:6" ht="12" hidden="1">
      <c r="A35" s="348"/>
      <c r="B35" s="352"/>
      <c r="C35" s="350"/>
      <c r="D35" s="348"/>
      <c r="E35" s="354"/>
      <c r="F35" s="354">
        <f t="shared" si="0"/>
        <v>0</v>
      </c>
    </row>
    <row r="36" spans="1:6" ht="12" hidden="1">
      <c r="A36" s="348"/>
      <c r="B36" s="352"/>
      <c r="C36" s="350"/>
      <c r="D36" s="348"/>
      <c r="E36" s="354"/>
      <c r="F36" s="354">
        <f t="shared" si="0"/>
        <v>0</v>
      </c>
    </row>
    <row r="37" spans="1:6" ht="12" hidden="1">
      <c r="A37" s="348"/>
      <c r="B37" s="352"/>
      <c r="C37" s="350"/>
      <c r="D37" s="348"/>
      <c r="E37" s="354"/>
      <c r="F37" s="354">
        <f t="shared" si="0"/>
        <v>0</v>
      </c>
    </row>
    <row r="38" spans="1:6" ht="12" hidden="1">
      <c r="A38" s="348"/>
      <c r="B38" s="352"/>
      <c r="C38" s="350"/>
      <c r="D38" s="348"/>
      <c r="E38" s="354"/>
      <c r="F38" s="354">
        <f t="shared" si="0"/>
        <v>0</v>
      </c>
    </row>
    <row r="39" spans="1:6" ht="12" hidden="1">
      <c r="A39" s="348"/>
      <c r="B39" s="352"/>
      <c r="C39" s="350"/>
      <c r="D39" s="348"/>
      <c r="E39" s="354"/>
      <c r="F39" s="354">
        <f t="shared" si="0"/>
        <v>0</v>
      </c>
    </row>
    <row r="40" spans="1:6" ht="12" hidden="1">
      <c r="A40" s="348"/>
      <c r="B40" s="352"/>
      <c r="C40" s="350"/>
      <c r="D40" s="348"/>
      <c r="E40" s="354"/>
      <c r="F40" s="354">
        <f t="shared" si="0"/>
        <v>0</v>
      </c>
    </row>
    <row r="41" spans="1:6" ht="12" hidden="1">
      <c r="A41" s="348"/>
      <c r="B41" s="352"/>
      <c r="C41" s="350"/>
      <c r="D41" s="348"/>
      <c r="E41" s="354"/>
      <c r="F41" s="354">
        <f t="shared" si="0"/>
        <v>0</v>
      </c>
    </row>
    <row r="42" spans="1:6" ht="12" hidden="1">
      <c r="A42" s="348"/>
      <c r="B42" s="352"/>
      <c r="C42" s="350"/>
      <c r="D42" s="348"/>
      <c r="E42" s="354"/>
      <c r="F42" s="354">
        <f t="shared" si="0"/>
        <v>0</v>
      </c>
    </row>
    <row r="43" spans="1:6" ht="12" hidden="1">
      <c r="A43" s="348"/>
      <c r="B43" s="352"/>
      <c r="C43" s="350"/>
      <c r="D43" s="348"/>
      <c r="E43" s="354"/>
      <c r="F43" s="354">
        <f t="shared" si="0"/>
        <v>0</v>
      </c>
    </row>
    <row r="44" spans="1:6" ht="12" hidden="1">
      <c r="A44" s="348"/>
      <c r="B44" s="352"/>
      <c r="C44" s="350"/>
      <c r="D44" s="348"/>
      <c r="E44" s="354"/>
      <c r="F44" s="354">
        <f t="shared" si="0"/>
        <v>0</v>
      </c>
    </row>
    <row r="45" spans="1:6" ht="12" hidden="1">
      <c r="A45" s="348"/>
      <c r="B45" s="352"/>
      <c r="C45" s="350"/>
      <c r="D45" s="348"/>
      <c r="E45" s="354"/>
      <c r="F45" s="354">
        <f t="shared" si="0"/>
        <v>0</v>
      </c>
    </row>
    <row r="46" spans="1:6" ht="12" hidden="1">
      <c r="A46" s="348"/>
      <c r="B46" s="352"/>
      <c r="C46" s="350"/>
      <c r="D46" s="348"/>
      <c r="E46" s="354"/>
      <c r="F46" s="354">
        <f t="shared" si="0"/>
        <v>0</v>
      </c>
    </row>
    <row r="47" spans="1:6" ht="12" hidden="1">
      <c r="A47" s="348"/>
      <c r="B47" s="352"/>
      <c r="C47" s="350"/>
      <c r="D47" s="348"/>
      <c r="E47" s="354"/>
      <c r="F47" s="354">
        <f t="shared" si="0"/>
        <v>0</v>
      </c>
    </row>
    <row r="48" spans="1:6" ht="12" hidden="1">
      <c r="A48" s="348"/>
      <c r="B48" s="352"/>
      <c r="C48" s="350"/>
      <c r="D48" s="348"/>
      <c r="E48" s="354"/>
      <c r="F48" s="354">
        <f t="shared" si="0"/>
        <v>0</v>
      </c>
    </row>
    <row r="49" spans="1:6" ht="12" hidden="1">
      <c r="A49" s="348"/>
      <c r="B49" s="352"/>
      <c r="C49" s="350"/>
      <c r="D49" s="348"/>
      <c r="E49" s="354"/>
      <c r="F49" s="354">
        <f t="shared" si="0"/>
        <v>0</v>
      </c>
    </row>
    <row r="50" spans="1:6" ht="12" hidden="1">
      <c r="A50" s="348"/>
      <c r="B50" s="352"/>
      <c r="C50" s="350"/>
      <c r="D50" s="348"/>
      <c r="E50" s="354"/>
      <c r="F50" s="354">
        <f t="shared" si="0"/>
        <v>0</v>
      </c>
    </row>
    <row r="51" spans="1:6" ht="12">
      <c r="A51" s="348"/>
      <c r="B51" s="349" t="s">
        <v>1125</v>
      </c>
      <c r="C51" s="350">
        <v>1</v>
      </c>
      <c r="D51" s="355" t="s">
        <v>1103</v>
      </c>
      <c r="E51" s="354"/>
      <c r="F51" s="354">
        <f t="shared" si="0"/>
        <v>0</v>
      </c>
    </row>
    <row r="52" spans="1:6" ht="12">
      <c r="A52" s="348"/>
      <c r="B52" s="349" t="s">
        <v>1126</v>
      </c>
      <c r="C52" s="350">
        <v>2</v>
      </c>
      <c r="D52" s="355" t="s">
        <v>1103</v>
      </c>
      <c r="E52" s="354"/>
      <c r="F52" s="354">
        <f t="shared" si="0"/>
        <v>0</v>
      </c>
    </row>
    <row r="53" spans="1:6" ht="12">
      <c r="A53" s="348"/>
      <c r="B53" s="349"/>
      <c r="C53" s="350"/>
      <c r="D53" s="355"/>
      <c r="E53" s="354"/>
      <c r="F53" s="354"/>
    </row>
    <row r="54" spans="1:6" ht="12">
      <c r="A54" s="353" t="s">
        <v>1127</v>
      </c>
      <c r="B54" s="352"/>
      <c r="C54" s="350"/>
      <c r="D54" s="348"/>
      <c r="E54" s="354"/>
      <c r="F54" s="354"/>
    </row>
    <row r="55" spans="1:6" ht="12">
      <c r="A55" s="348"/>
      <c r="B55" s="349" t="s">
        <v>1128</v>
      </c>
      <c r="C55" s="350">
        <v>1</v>
      </c>
      <c r="D55" s="355" t="s">
        <v>1103</v>
      </c>
      <c r="E55" s="354"/>
      <c r="F55" s="354">
        <f t="shared" si="0"/>
        <v>0</v>
      </c>
    </row>
    <row r="56" spans="1:6" ht="12" hidden="1">
      <c r="A56" s="348"/>
      <c r="B56" s="352"/>
      <c r="C56" s="350"/>
      <c r="D56" s="348"/>
      <c r="E56" s="354"/>
      <c r="F56" s="354">
        <f t="shared" si="0"/>
        <v>0</v>
      </c>
    </row>
    <row r="57" spans="1:6" ht="12" hidden="1">
      <c r="A57" s="348"/>
      <c r="B57" s="352"/>
      <c r="C57" s="350"/>
      <c r="D57" s="348"/>
      <c r="E57" s="354"/>
      <c r="F57" s="354">
        <f t="shared" si="0"/>
        <v>0</v>
      </c>
    </row>
    <row r="58" spans="1:6" ht="12" hidden="1">
      <c r="A58" s="348"/>
      <c r="B58" s="352"/>
      <c r="C58" s="350"/>
      <c r="D58" s="348"/>
      <c r="E58" s="354"/>
      <c r="F58" s="354">
        <f t="shared" si="0"/>
        <v>0</v>
      </c>
    </row>
    <row r="59" spans="1:6" ht="12" hidden="1">
      <c r="A59" s="348"/>
      <c r="B59" s="352"/>
      <c r="C59" s="350"/>
      <c r="D59" s="348"/>
      <c r="E59" s="354"/>
      <c r="F59" s="354">
        <f t="shared" si="0"/>
        <v>0</v>
      </c>
    </row>
    <row r="60" spans="1:6" ht="12" hidden="1">
      <c r="A60" s="348"/>
      <c r="B60" s="352"/>
      <c r="C60" s="350"/>
      <c r="D60" s="348"/>
      <c r="E60" s="354"/>
      <c r="F60" s="354">
        <f t="shared" si="0"/>
        <v>0</v>
      </c>
    </row>
    <row r="61" spans="1:6" ht="12" hidden="1">
      <c r="A61" s="348"/>
      <c r="B61" s="352"/>
      <c r="C61" s="350"/>
      <c r="D61" s="348"/>
      <c r="E61" s="354"/>
      <c r="F61" s="354">
        <f t="shared" si="0"/>
        <v>0</v>
      </c>
    </row>
    <row r="62" spans="1:6" ht="12" hidden="1">
      <c r="A62" s="348"/>
      <c r="B62" s="352"/>
      <c r="C62" s="350"/>
      <c r="D62" s="348"/>
      <c r="E62" s="354"/>
      <c r="F62" s="354">
        <f t="shared" si="0"/>
        <v>0</v>
      </c>
    </row>
    <row r="63" spans="1:6" ht="12" hidden="1">
      <c r="A63" s="348"/>
      <c r="B63" s="352"/>
      <c r="C63" s="350"/>
      <c r="D63" s="348"/>
      <c r="E63" s="354"/>
      <c r="F63" s="354">
        <f t="shared" si="0"/>
        <v>0</v>
      </c>
    </row>
    <row r="64" spans="1:6" ht="12">
      <c r="A64" s="348"/>
      <c r="B64" s="352"/>
      <c r="C64" s="350"/>
      <c r="D64" s="348"/>
      <c r="E64" s="354"/>
      <c r="F64" s="354"/>
    </row>
    <row r="65" spans="1:6" ht="12">
      <c r="A65" s="348"/>
      <c r="B65" s="349" t="s">
        <v>1129</v>
      </c>
      <c r="C65" s="350">
        <v>1</v>
      </c>
      <c r="D65" s="355" t="s">
        <v>1109</v>
      </c>
      <c r="E65" s="354"/>
      <c r="F65" s="354">
        <f t="shared" si="0"/>
        <v>0</v>
      </c>
    </row>
    <row r="66" spans="1:6" ht="12">
      <c r="A66" s="348"/>
      <c r="B66" s="349" t="s">
        <v>1130</v>
      </c>
      <c r="C66" s="350">
        <v>1</v>
      </c>
      <c r="D66" s="355" t="s">
        <v>1109</v>
      </c>
      <c r="E66" s="354"/>
      <c r="F66" s="354">
        <f t="shared" si="0"/>
        <v>0</v>
      </c>
    </row>
    <row r="67" spans="1:6" ht="12">
      <c r="A67" s="348"/>
      <c r="B67" s="352"/>
      <c r="C67" s="350"/>
      <c r="D67" s="348"/>
      <c r="E67" s="354"/>
      <c r="F67" s="354"/>
    </row>
    <row r="68" spans="1:6" ht="12">
      <c r="A68" s="353" t="s">
        <v>1131</v>
      </c>
      <c r="B68" s="352"/>
      <c r="C68" s="350"/>
      <c r="D68" s="348"/>
      <c r="E68" s="354"/>
      <c r="F68" s="354"/>
    </row>
    <row r="69" spans="1:6" ht="12">
      <c r="A69" s="348"/>
      <c r="B69" s="356" t="s">
        <v>1132</v>
      </c>
      <c r="C69" s="350">
        <v>1</v>
      </c>
      <c r="D69" s="355" t="s">
        <v>1109</v>
      </c>
      <c r="E69" s="354"/>
      <c r="F69" s="354">
        <f t="shared" si="0"/>
        <v>0</v>
      </c>
    </row>
    <row r="70" spans="1:6" ht="12" hidden="1">
      <c r="A70" s="348"/>
      <c r="C70" s="350"/>
      <c r="D70" s="348"/>
      <c r="E70" s="354"/>
      <c r="F70" s="354">
        <f t="shared" si="0"/>
        <v>0</v>
      </c>
    </row>
    <row r="71" spans="1:6" ht="12" hidden="1">
      <c r="A71" s="348"/>
      <c r="C71" s="350"/>
      <c r="D71" s="348"/>
      <c r="E71" s="354"/>
      <c r="F71" s="354">
        <f t="shared" si="0"/>
        <v>0</v>
      </c>
    </row>
    <row r="72" spans="1:6" ht="12" hidden="1">
      <c r="A72" s="348"/>
      <c r="C72" s="350"/>
      <c r="D72" s="348"/>
      <c r="E72" s="354"/>
      <c r="F72" s="354">
        <f aca="true" t="shared" si="1" ref="F72:F135">C72*E72</f>
        <v>0</v>
      </c>
    </row>
    <row r="73" spans="1:6" ht="12" hidden="1">
      <c r="A73" s="348"/>
      <c r="C73" s="350"/>
      <c r="D73" s="348"/>
      <c r="E73" s="354"/>
      <c r="F73" s="354">
        <f t="shared" si="1"/>
        <v>0</v>
      </c>
    </row>
    <row r="74" spans="1:6" ht="12" hidden="1">
      <c r="A74" s="348"/>
      <c r="C74" s="350"/>
      <c r="D74" s="348"/>
      <c r="E74" s="354"/>
      <c r="F74" s="354">
        <f t="shared" si="1"/>
        <v>0</v>
      </c>
    </row>
    <row r="75" spans="1:6" ht="12" hidden="1">
      <c r="A75" s="348"/>
      <c r="C75" s="350"/>
      <c r="D75" s="348"/>
      <c r="E75" s="354"/>
      <c r="F75" s="354">
        <f t="shared" si="1"/>
        <v>0</v>
      </c>
    </row>
    <row r="76" spans="1:6" ht="12" hidden="1">
      <c r="A76" s="348"/>
      <c r="C76" s="350"/>
      <c r="D76" s="348"/>
      <c r="E76" s="354"/>
      <c r="F76" s="354">
        <f t="shared" si="1"/>
        <v>0</v>
      </c>
    </row>
    <row r="77" spans="1:6" ht="12" hidden="1">
      <c r="A77" s="348"/>
      <c r="C77" s="350"/>
      <c r="D77" s="348"/>
      <c r="E77" s="354"/>
      <c r="F77" s="354">
        <f t="shared" si="1"/>
        <v>0</v>
      </c>
    </row>
    <row r="78" spans="1:6" ht="12" hidden="1">
      <c r="A78" s="348"/>
      <c r="B78" s="352"/>
      <c r="C78" s="350"/>
      <c r="D78" s="348"/>
      <c r="E78" s="354"/>
      <c r="F78" s="354">
        <f t="shared" si="1"/>
        <v>0</v>
      </c>
    </row>
    <row r="79" spans="1:6" ht="12" hidden="1">
      <c r="A79" s="348"/>
      <c r="B79" s="352"/>
      <c r="C79" s="350"/>
      <c r="D79" s="348"/>
      <c r="E79" s="354"/>
      <c r="F79" s="354">
        <f t="shared" si="1"/>
        <v>0</v>
      </c>
    </row>
    <row r="80" spans="1:6" ht="12" hidden="1">
      <c r="A80" s="348"/>
      <c r="B80" s="352"/>
      <c r="C80" s="350"/>
      <c r="D80" s="348"/>
      <c r="E80" s="354"/>
      <c r="F80" s="354">
        <f t="shared" si="1"/>
        <v>0</v>
      </c>
    </row>
    <row r="81" spans="1:6" ht="12" hidden="1">
      <c r="A81" s="348"/>
      <c r="B81" s="352"/>
      <c r="C81" s="350"/>
      <c r="D81" s="348"/>
      <c r="E81" s="354"/>
      <c r="F81" s="354">
        <f t="shared" si="1"/>
        <v>0</v>
      </c>
    </row>
    <row r="82" spans="1:6" ht="12" hidden="1">
      <c r="A82" s="348"/>
      <c r="B82" s="352"/>
      <c r="C82" s="350"/>
      <c r="D82" s="348"/>
      <c r="E82" s="354"/>
      <c r="F82" s="354">
        <f t="shared" si="1"/>
        <v>0</v>
      </c>
    </row>
    <row r="83" spans="1:6" ht="12" hidden="1">
      <c r="A83" s="348"/>
      <c r="B83" s="352"/>
      <c r="C83" s="350"/>
      <c r="D83" s="348"/>
      <c r="E83" s="354"/>
      <c r="F83" s="354">
        <f t="shared" si="1"/>
        <v>0</v>
      </c>
    </row>
    <row r="84" spans="1:6" ht="12">
      <c r="A84" s="348"/>
      <c r="B84" s="352"/>
      <c r="C84" s="350"/>
      <c r="D84" s="348"/>
      <c r="E84" s="354"/>
      <c r="F84" s="354"/>
    </row>
    <row r="85" spans="1:6" ht="12">
      <c r="A85" s="353" t="s">
        <v>1133</v>
      </c>
      <c r="B85" s="352"/>
      <c r="C85" s="350"/>
      <c r="D85" s="348"/>
      <c r="E85" s="354"/>
      <c r="F85" s="354"/>
    </row>
    <row r="86" spans="1:6" ht="12">
      <c r="A86" s="348"/>
      <c r="B86" s="349" t="s">
        <v>1134</v>
      </c>
      <c r="C86" s="350">
        <v>8</v>
      </c>
      <c r="D86" s="355" t="s">
        <v>1111</v>
      </c>
      <c r="E86" s="354"/>
      <c r="F86" s="354">
        <f t="shared" si="1"/>
        <v>0</v>
      </c>
    </row>
    <row r="87" spans="1:6" ht="12">
      <c r="A87" s="348"/>
      <c r="B87" s="349" t="s">
        <v>1135</v>
      </c>
      <c r="C87" s="350">
        <v>1</v>
      </c>
      <c r="D87" s="355" t="s">
        <v>1109</v>
      </c>
      <c r="E87" s="354"/>
      <c r="F87" s="354">
        <f>C87*E87</f>
        <v>0</v>
      </c>
    </row>
    <row r="88" spans="1:6" ht="12">
      <c r="A88" s="348"/>
      <c r="B88" s="349" t="s">
        <v>1136</v>
      </c>
      <c r="C88" s="350">
        <v>4</v>
      </c>
      <c r="D88" s="355" t="s">
        <v>234</v>
      </c>
      <c r="E88" s="354"/>
      <c r="F88" s="354">
        <f t="shared" si="1"/>
        <v>0</v>
      </c>
    </row>
    <row r="89" spans="1:6" ht="12">
      <c r="A89" s="348"/>
      <c r="B89" s="349" t="s">
        <v>1137</v>
      </c>
      <c r="C89" s="350">
        <v>1</v>
      </c>
      <c r="D89" s="355" t="s">
        <v>1109</v>
      </c>
      <c r="E89" s="354"/>
      <c r="F89" s="354">
        <f t="shared" si="1"/>
        <v>0</v>
      </c>
    </row>
    <row r="90" spans="1:6" ht="12" hidden="1">
      <c r="A90" s="348"/>
      <c r="B90" s="352"/>
      <c r="C90" s="350"/>
      <c r="D90" s="348"/>
      <c r="E90" s="354"/>
      <c r="F90" s="354">
        <f t="shared" si="1"/>
        <v>0</v>
      </c>
    </row>
    <row r="91" spans="1:6" ht="12" hidden="1">
      <c r="A91" s="348"/>
      <c r="B91" s="352"/>
      <c r="C91" s="350"/>
      <c r="D91" s="348"/>
      <c r="E91" s="354"/>
      <c r="F91" s="354">
        <f t="shared" si="1"/>
        <v>0</v>
      </c>
    </row>
    <row r="92" spans="1:6" ht="12" hidden="1">
      <c r="A92" s="348"/>
      <c r="B92" s="352"/>
      <c r="C92" s="350"/>
      <c r="D92" s="348"/>
      <c r="E92" s="354"/>
      <c r="F92" s="354">
        <f t="shared" si="1"/>
        <v>0</v>
      </c>
    </row>
    <row r="93" spans="1:6" ht="12" hidden="1">
      <c r="A93" s="348"/>
      <c r="B93" s="352"/>
      <c r="C93" s="350"/>
      <c r="D93" s="348"/>
      <c r="E93" s="354"/>
      <c r="F93" s="354">
        <f t="shared" si="1"/>
        <v>0</v>
      </c>
    </row>
    <row r="94" spans="1:6" ht="12" hidden="1">
      <c r="A94" s="348"/>
      <c r="B94" s="352"/>
      <c r="C94" s="350"/>
      <c r="D94" s="348"/>
      <c r="E94" s="354"/>
      <c r="F94" s="354">
        <f t="shared" si="1"/>
        <v>0</v>
      </c>
    </row>
    <row r="95" spans="1:6" ht="12" hidden="1">
      <c r="A95" s="348"/>
      <c r="B95" s="352"/>
      <c r="C95" s="350"/>
      <c r="D95" s="348"/>
      <c r="E95" s="354"/>
      <c r="F95" s="354">
        <f t="shared" si="1"/>
        <v>0</v>
      </c>
    </row>
    <row r="96" spans="1:6" ht="12" hidden="1">
      <c r="A96" s="348"/>
      <c r="B96" s="352"/>
      <c r="C96" s="350"/>
      <c r="D96" s="348"/>
      <c r="E96" s="354"/>
      <c r="F96" s="354">
        <f t="shared" si="1"/>
        <v>0</v>
      </c>
    </row>
    <row r="97" spans="1:6" ht="12" hidden="1">
      <c r="A97" s="348"/>
      <c r="B97" s="352"/>
      <c r="C97" s="350"/>
      <c r="D97" s="348"/>
      <c r="E97" s="354"/>
      <c r="F97" s="354">
        <f t="shared" si="1"/>
        <v>0</v>
      </c>
    </row>
    <row r="98" spans="1:6" ht="12" hidden="1">
      <c r="A98" s="348"/>
      <c r="B98" s="352"/>
      <c r="C98" s="350"/>
      <c r="D98" s="348"/>
      <c r="E98" s="354"/>
      <c r="F98" s="354">
        <f t="shared" si="1"/>
        <v>0</v>
      </c>
    </row>
    <row r="99" spans="1:6" ht="12" hidden="1">
      <c r="A99" s="348"/>
      <c r="B99" s="352"/>
      <c r="C99" s="350"/>
      <c r="D99" s="348"/>
      <c r="E99" s="354"/>
      <c r="F99" s="354">
        <f t="shared" si="1"/>
        <v>0</v>
      </c>
    </row>
    <row r="100" spans="1:6" ht="12" hidden="1">
      <c r="A100" s="348"/>
      <c r="B100" s="352"/>
      <c r="C100" s="350"/>
      <c r="D100" s="348"/>
      <c r="E100" s="354"/>
      <c r="F100" s="354">
        <f t="shared" si="1"/>
        <v>0</v>
      </c>
    </row>
    <row r="101" spans="1:6" ht="12" hidden="1">
      <c r="A101" s="348"/>
      <c r="B101" s="352"/>
      <c r="C101" s="350"/>
      <c r="D101" s="348"/>
      <c r="E101" s="354"/>
      <c r="F101" s="354">
        <f t="shared" si="1"/>
        <v>0</v>
      </c>
    </row>
    <row r="102" spans="1:6" ht="12" hidden="1">
      <c r="A102" s="348"/>
      <c r="B102" s="352"/>
      <c r="C102" s="350"/>
      <c r="D102" s="348"/>
      <c r="E102" s="354"/>
      <c r="F102" s="354">
        <f t="shared" si="1"/>
        <v>0</v>
      </c>
    </row>
    <row r="103" spans="1:6" ht="12" hidden="1">
      <c r="A103" s="348"/>
      <c r="B103" s="352"/>
      <c r="C103" s="350"/>
      <c r="D103" s="348"/>
      <c r="E103" s="354"/>
      <c r="F103" s="354">
        <f t="shared" si="1"/>
        <v>0</v>
      </c>
    </row>
    <row r="104" spans="1:6" ht="12" hidden="1">
      <c r="A104" s="348"/>
      <c r="B104" s="352"/>
      <c r="C104" s="350"/>
      <c r="D104" s="348"/>
      <c r="E104" s="354"/>
      <c r="F104" s="354">
        <f t="shared" si="1"/>
        <v>0</v>
      </c>
    </row>
    <row r="105" spans="1:6" ht="12" hidden="1">
      <c r="A105" s="348"/>
      <c r="B105" s="352"/>
      <c r="C105" s="350"/>
      <c r="D105" s="348"/>
      <c r="E105" s="354"/>
      <c r="F105" s="354">
        <f t="shared" si="1"/>
        <v>0</v>
      </c>
    </row>
    <row r="106" spans="1:6" ht="12" hidden="1">
      <c r="A106" s="348"/>
      <c r="B106" s="352"/>
      <c r="C106" s="350"/>
      <c r="D106" s="348"/>
      <c r="E106" s="354"/>
      <c r="F106" s="354">
        <f t="shared" si="1"/>
        <v>0</v>
      </c>
    </row>
    <row r="107" spans="1:6" ht="12" hidden="1">
      <c r="A107" s="348"/>
      <c r="B107" s="352"/>
      <c r="C107" s="350"/>
      <c r="D107" s="348"/>
      <c r="E107" s="354"/>
      <c r="F107" s="354">
        <f t="shared" si="1"/>
        <v>0</v>
      </c>
    </row>
    <row r="108" spans="1:6" ht="12" hidden="1">
      <c r="A108" s="348"/>
      <c r="B108" s="352"/>
      <c r="C108" s="350"/>
      <c r="D108" s="348"/>
      <c r="E108" s="354"/>
      <c r="F108" s="354">
        <f t="shared" si="1"/>
        <v>0</v>
      </c>
    </row>
    <row r="109" spans="1:6" ht="12" hidden="1">
      <c r="A109" s="348"/>
      <c r="B109" s="352"/>
      <c r="C109" s="350"/>
      <c r="D109" s="348"/>
      <c r="E109" s="354"/>
      <c r="F109" s="354">
        <f t="shared" si="1"/>
        <v>0</v>
      </c>
    </row>
    <row r="110" spans="1:6" ht="12" hidden="1">
      <c r="A110" s="348"/>
      <c r="B110" s="352"/>
      <c r="C110" s="350"/>
      <c r="D110" s="348"/>
      <c r="E110" s="354"/>
      <c r="F110" s="354">
        <f t="shared" si="1"/>
        <v>0</v>
      </c>
    </row>
    <row r="111" spans="1:6" ht="12" hidden="1">
      <c r="A111" s="348"/>
      <c r="B111" s="352"/>
      <c r="C111" s="350"/>
      <c r="D111" s="348"/>
      <c r="E111" s="354"/>
      <c r="F111" s="354">
        <f t="shared" si="1"/>
        <v>0</v>
      </c>
    </row>
    <row r="112" spans="1:6" ht="12" hidden="1">
      <c r="A112" s="348"/>
      <c r="B112" s="352"/>
      <c r="C112" s="350"/>
      <c r="D112" s="348"/>
      <c r="E112" s="354"/>
      <c r="F112" s="354">
        <f t="shared" si="1"/>
        <v>0</v>
      </c>
    </row>
    <row r="113" spans="1:6" ht="12" hidden="1">
      <c r="A113" s="348"/>
      <c r="B113" s="352"/>
      <c r="C113" s="350"/>
      <c r="D113" s="348"/>
      <c r="E113" s="354"/>
      <c r="F113" s="354">
        <f t="shared" si="1"/>
        <v>0</v>
      </c>
    </row>
    <row r="114" spans="1:6" ht="12" hidden="1">
      <c r="A114" s="348"/>
      <c r="B114" s="352"/>
      <c r="C114" s="350"/>
      <c r="D114" s="348"/>
      <c r="E114" s="354"/>
      <c r="F114" s="354">
        <f t="shared" si="1"/>
        <v>0</v>
      </c>
    </row>
    <row r="115" spans="1:6" ht="12" hidden="1">
      <c r="A115" s="348"/>
      <c r="B115" s="352"/>
      <c r="C115" s="350"/>
      <c r="D115" s="348"/>
      <c r="E115" s="354"/>
      <c r="F115" s="354">
        <f t="shared" si="1"/>
        <v>0</v>
      </c>
    </row>
    <row r="116" spans="1:6" ht="12" hidden="1">
      <c r="A116" s="348"/>
      <c r="B116" s="352"/>
      <c r="C116" s="350"/>
      <c r="D116" s="348"/>
      <c r="E116" s="354"/>
      <c r="F116" s="354">
        <f t="shared" si="1"/>
        <v>0</v>
      </c>
    </row>
    <row r="117" spans="1:6" ht="12" hidden="1">
      <c r="A117" s="348"/>
      <c r="B117" s="352"/>
      <c r="C117" s="350"/>
      <c r="D117" s="348"/>
      <c r="E117" s="354"/>
      <c r="F117" s="354">
        <f t="shared" si="1"/>
        <v>0</v>
      </c>
    </row>
    <row r="118" spans="1:6" ht="12" hidden="1">
      <c r="A118" s="348"/>
      <c r="B118" s="352"/>
      <c r="C118" s="350"/>
      <c r="D118" s="348"/>
      <c r="E118" s="354"/>
      <c r="F118" s="354">
        <f t="shared" si="1"/>
        <v>0</v>
      </c>
    </row>
    <row r="119" spans="1:6" ht="12" hidden="1">
      <c r="A119" s="348"/>
      <c r="B119" s="352"/>
      <c r="C119" s="350"/>
      <c r="D119" s="348"/>
      <c r="E119" s="354"/>
      <c r="F119" s="354">
        <f t="shared" si="1"/>
        <v>0</v>
      </c>
    </row>
    <row r="120" spans="1:6" ht="12" hidden="1">
      <c r="A120" s="348"/>
      <c r="B120" s="352"/>
      <c r="C120" s="350"/>
      <c r="D120" s="348"/>
      <c r="E120" s="354"/>
      <c r="F120" s="354">
        <f t="shared" si="1"/>
        <v>0</v>
      </c>
    </row>
    <row r="121" spans="1:6" ht="12" hidden="1">
      <c r="A121" s="348"/>
      <c r="B121" s="352"/>
      <c r="C121" s="350"/>
      <c r="D121" s="348"/>
      <c r="E121" s="354"/>
      <c r="F121" s="354">
        <f t="shared" si="1"/>
        <v>0</v>
      </c>
    </row>
    <row r="122" spans="1:6" ht="12" hidden="1">
      <c r="A122" s="348"/>
      <c r="B122" s="352"/>
      <c r="C122" s="350"/>
      <c r="D122" s="348"/>
      <c r="E122" s="354"/>
      <c r="F122" s="354">
        <f t="shared" si="1"/>
        <v>0</v>
      </c>
    </row>
    <row r="123" spans="1:6" ht="12" hidden="1">
      <c r="A123" s="348"/>
      <c r="B123" s="352"/>
      <c r="C123" s="350"/>
      <c r="D123" s="348"/>
      <c r="E123" s="354"/>
      <c r="F123" s="354">
        <f t="shared" si="1"/>
        <v>0</v>
      </c>
    </row>
    <row r="124" spans="1:6" ht="12" hidden="1">
      <c r="A124" s="348"/>
      <c r="B124" s="352"/>
      <c r="C124" s="350"/>
      <c r="D124" s="348"/>
      <c r="E124" s="354"/>
      <c r="F124" s="354">
        <f t="shared" si="1"/>
        <v>0</v>
      </c>
    </row>
    <row r="125" spans="1:6" ht="12" hidden="1">
      <c r="A125" s="348"/>
      <c r="B125" s="352"/>
      <c r="C125" s="350"/>
      <c r="D125" s="348"/>
      <c r="E125" s="354"/>
      <c r="F125" s="354">
        <f t="shared" si="1"/>
        <v>0</v>
      </c>
    </row>
    <row r="126" spans="1:6" ht="12" hidden="1">
      <c r="A126" s="348"/>
      <c r="B126" s="352"/>
      <c r="C126" s="350"/>
      <c r="D126" s="348"/>
      <c r="E126" s="354"/>
      <c r="F126" s="354">
        <f t="shared" si="1"/>
        <v>0</v>
      </c>
    </row>
    <row r="127" spans="1:6" ht="12" hidden="1">
      <c r="A127" s="348"/>
      <c r="B127" s="352"/>
      <c r="C127" s="350"/>
      <c r="D127" s="348"/>
      <c r="E127" s="354"/>
      <c r="F127" s="354">
        <f t="shared" si="1"/>
        <v>0</v>
      </c>
    </row>
    <row r="128" spans="1:6" ht="12" hidden="1">
      <c r="A128" s="348"/>
      <c r="B128" s="352"/>
      <c r="C128" s="350"/>
      <c r="D128" s="348"/>
      <c r="E128" s="354"/>
      <c r="F128" s="354">
        <f t="shared" si="1"/>
        <v>0</v>
      </c>
    </row>
    <row r="129" spans="1:6" ht="12" hidden="1">
      <c r="A129" s="348"/>
      <c r="B129" s="352"/>
      <c r="C129" s="350"/>
      <c r="D129" s="348"/>
      <c r="E129" s="354"/>
      <c r="F129" s="354">
        <f t="shared" si="1"/>
        <v>0</v>
      </c>
    </row>
    <row r="130" spans="1:6" ht="12" hidden="1">
      <c r="A130" s="348"/>
      <c r="B130" s="352"/>
      <c r="C130" s="350"/>
      <c r="D130" s="348"/>
      <c r="E130" s="354"/>
      <c r="F130" s="354">
        <f t="shared" si="1"/>
        <v>0</v>
      </c>
    </row>
    <row r="131" spans="1:6" ht="12" hidden="1">
      <c r="A131" s="348"/>
      <c r="B131" s="352"/>
      <c r="C131" s="350"/>
      <c r="D131" s="348"/>
      <c r="E131" s="354"/>
      <c r="F131" s="354">
        <f t="shared" si="1"/>
        <v>0</v>
      </c>
    </row>
    <row r="132" spans="1:6" ht="12" hidden="1">
      <c r="A132" s="348"/>
      <c r="B132" s="352"/>
      <c r="C132" s="350"/>
      <c r="D132" s="348"/>
      <c r="E132" s="354"/>
      <c r="F132" s="354">
        <f t="shared" si="1"/>
        <v>0</v>
      </c>
    </row>
    <row r="133" spans="1:6" ht="12" hidden="1">
      <c r="A133" s="348"/>
      <c r="B133" s="352"/>
      <c r="C133" s="350"/>
      <c r="D133" s="348"/>
      <c r="E133" s="354"/>
      <c r="F133" s="354">
        <f t="shared" si="1"/>
        <v>0</v>
      </c>
    </row>
    <row r="134" spans="1:6" ht="12" hidden="1">
      <c r="A134" s="348"/>
      <c r="B134" s="352"/>
      <c r="C134" s="350"/>
      <c r="D134" s="348"/>
      <c r="E134" s="354"/>
      <c r="F134" s="354">
        <f t="shared" si="1"/>
        <v>0</v>
      </c>
    </row>
    <row r="135" spans="1:6" ht="12" hidden="1">
      <c r="A135" s="348"/>
      <c r="B135" s="352"/>
      <c r="C135" s="350"/>
      <c r="D135" s="348"/>
      <c r="E135" s="354"/>
      <c r="F135" s="354">
        <f t="shared" si="1"/>
        <v>0</v>
      </c>
    </row>
    <row r="136" spans="1:6" ht="12" hidden="1">
      <c r="A136" s="348"/>
      <c r="B136" s="352"/>
      <c r="C136" s="350"/>
      <c r="D136" s="348"/>
      <c r="E136" s="354"/>
      <c r="F136" s="354">
        <f aca="true" t="shared" si="2" ref="F136:F199">C136*E136</f>
        <v>0</v>
      </c>
    </row>
    <row r="137" spans="1:6" ht="12" hidden="1">
      <c r="A137" s="348"/>
      <c r="B137" s="352"/>
      <c r="C137" s="350"/>
      <c r="D137" s="348"/>
      <c r="E137" s="354"/>
      <c r="F137" s="354">
        <f t="shared" si="2"/>
        <v>0</v>
      </c>
    </row>
    <row r="138" spans="1:6" ht="12" hidden="1">
      <c r="A138" s="348"/>
      <c r="B138" s="352"/>
      <c r="C138" s="350"/>
      <c r="D138" s="348"/>
      <c r="E138" s="354"/>
      <c r="F138" s="354">
        <f t="shared" si="2"/>
        <v>0</v>
      </c>
    </row>
    <row r="139" spans="1:6" ht="12" hidden="1">
      <c r="A139" s="348"/>
      <c r="B139" s="352"/>
      <c r="C139" s="350"/>
      <c r="D139" s="348"/>
      <c r="E139" s="354"/>
      <c r="F139" s="354">
        <f t="shared" si="2"/>
        <v>0</v>
      </c>
    </row>
    <row r="140" spans="1:6" ht="12" hidden="1">
      <c r="A140" s="348"/>
      <c r="B140" s="352"/>
      <c r="C140" s="350"/>
      <c r="D140" s="348"/>
      <c r="E140" s="354"/>
      <c r="F140" s="354">
        <f t="shared" si="2"/>
        <v>0</v>
      </c>
    </row>
    <row r="141" spans="1:6" ht="12" hidden="1">
      <c r="A141" s="348"/>
      <c r="B141" s="352"/>
      <c r="C141" s="350"/>
      <c r="D141" s="348"/>
      <c r="E141" s="354"/>
      <c r="F141" s="354">
        <f t="shared" si="2"/>
        <v>0</v>
      </c>
    </row>
    <row r="142" spans="1:6" ht="12" hidden="1">
      <c r="A142" s="348"/>
      <c r="B142" s="352"/>
      <c r="C142" s="350"/>
      <c r="D142" s="348"/>
      <c r="E142" s="354"/>
      <c r="F142" s="354">
        <f t="shared" si="2"/>
        <v>0</v>
      </c>
    </row>
    <row r="143" spans="1:6" ht="12" hidden="1">
      <c r="A143" s="348"/>
      <c r="B143" s="352"/>
      <c r="C143" s="350"/>
      <c r="D143" s="348"/>
      <c r="E143" s="354"/>
      <c r="F143" s="354">
        <f t="shared" si="2"/>
        <v>0</v>
      </c>
    </row>
    <row r="144" spans="1:6" ht="12" hidden="1">
      <c r="A144" s="348"/>
      <c r="B144" s="352"/>
      <c r="C144" s="350"/>
      <c r="D144" s="348"/>
      <c r="E144" s="354"/>
      <c r="F144" s="354">
        <f t="shared" si="2"/>
        <v>0</v>
      </c>
    </row>
    <row r="145" spans="1:6" ht="12" hidden="1">
      <c r="A145" s="348"/>
      <c r="B145" s="352"/>
      <c r="C145" s="350"/>
      <c r="D145" s="348"/>
      <c r="E145" s="354"/>
      <c r="F145" s="354">
        <f t="shared" si="2"/>
        <v>0</v>
      </c>
    </row>
    <row r="146" spans="1:6" ht="12" hidden="1">
      <c r="A146" s="348"/>
      <c r="B146" s="352"/>
      <c r="C146" s="350"/>
      <c r="D146" s="348"/>
      <c r="E146" s="354"/>
      <c r="F146" s="354">
        <f t="shared" si="2"/>
        <v>0</v>
      </c>
    </row>
    <row r="147" spans="1:6" ht="12" hidden="1">
      <c r="A147" s="348"/>
      <c r="B147" s="352"/>
      <c r="C147" s="350"/>
      <c r="D147" s="348"/>
      <c r="E147" s="354"/>
      <c r="F147" s="354">
        <f t="shared" si="2"/>
        <v>0</v>
      </c>
    </row>
    <row r="148" spans="1:6" ht="12" hidden="1">
      <c r="A148" s="348"/>
      <c r="B148" s="352"/>
      <c r="C148" s="350"/>
      <c r="D148" s="348"/>
      <c r="E148" s="354"/>
      <c r="F148" s="354">
        <f t="shared" si="2"/>
        <v>0</v>
      </c>
    </row>
    <row r="149" spans="1:6" ht="12" hidden="1">
      <c r="A149" s="348"/>
      <c r="B149" s="352"/>
      <c r="C149" s="350"/>
      <c r="D149" s="348"/>
      <c r="E149" s="354"/>
      <c r="F149" s="354">
        <f t="shared" si="2"/>
        <v>0</v>
      </c>
    </row>
    <row r="150" spans="1:6" ht="12" hidden="1">
      <c r="A150" s="348"/>
      <c r="B150" s="352"/>
      <c r="C150" s="350"/>
      <c r="D150" s="348"/>
      <c r="E150" s="354"/>
      <c r="F150" s="354">
        <f t="shared" si="2"/>
        <v>0</v>
      </c>
    </row>
    <row r="151" spans="1:6" ht="12" hidden="1">
      <c r="A151" s="348"/>
      <c r="B151" s="352"/>
      <c r="C151" s="350"/>
      <c r="D151" s="348"/>
      <c r="E151" s="354"/>
      <c r="F151" s="354">
        <f t="shared" si="2"/>
        <v>0</v>
      </c>
    </row>
    <row r="152" spans="1:6" ht="12" hidden="1">
      <c r="A152" s="348"/>
      <c r="B152" s="352"/>
      <c r="C152" s="350"/>
      <c r="D152" s="348"/>
      <c r="E152" s="354"/>
      <c r="F152" s="354">
        <f t="shared" si="2"/>
        <v>0</v>
      </c>
    </row>
    <row r="153" spans="1:6" ht="12" hidden="1">
      <c r="A153" s="348"/>
      <c r="B153" s="352"/>
      <c r="C153" s="350"/>
      <c r="D153" s="348"/>
      <c r="E153" s="354"/>
      <c r="F153" s="354">
        <f t="shared" si="2"/>
        <v>0</v>
      </c>
    </row>
    <row r="154" spans="1:6" ht="12" hidden="1">
      <c r="A154" s="348"/>
      <c r="B154" s="352"/>
      <c r="C154" s="350"/>
      <c r="D154" s="348"/>
      <c r="E154" s="354"/>
      <c r="F154" s="354">
        <f t="shared" si="2"/>
        <v>0</v>
      </c>
    </row>
    <row r="155" spans="1:6" ht="12" hidden="1">
      <c r="A155" s="348"/>
      <c r="B155" s="352"/>
      <c r="C155" s="350"/>
      <c r="D155" s="348"/>
      <c r="E155" s="354"/>
      <c r="F155" s="354">
        <f t="shared" si="2"/>
        <v>0</v>
      </c>
    </row>
    <row r="156" spans="1:6" ht="12" hidden="1">
      <c r="A156" s="348"/>
      <c r="B156" s="352"/>
      <c r="C156" s="350"/>
      <c r="D156" s="348"/>
      <c r="E156" s="354"/>
      <c r="F156" s="354">
        <f t="shared" si="2"/>
        <v>0</v>
      </c>
    </row>
    <row r="157" spans="1:6" ht="12" hidden="1">
      <c r="A157" s="348"/>
      <c r="B157" s="352"/>
      <c r="C157" s="350"/>
      <c r="D157" s="348"/>
      <c r="E157" s="354"/>
      <c r="F157" s="354">
        <f t="shared" si="2"/>
        <v>0</v>
      </c>
    </row>
    <row r="158" spans="1:6" ht="12" hidden="1">
      <c r="A158" s="348"/>
      <c r="B158" s="352"/>
      <c r="C158" s="350"/>
      <c r="D158" s="348"/>
      <c r="E158" s="354"/>
      <c r="F158" s="354">
        <f t="shared" si="2"/>
        <v>0</v>
      </c>
    </row>
    <row r="159" spans="1:6" ht="12" hidden="1">
      <c r="A159" s="348"/>
      <c r="B159" s="352"/>
      <c r="C159" s="350"/>
      <c r="D159" s="348"/>
      <c r="E159" s="354"/>
      <c r="F159" s="354">
        <f t="shared" si="2"/>
        <v>0</v>
      </c>
    </row>
    <row r="160" spans="1:6" ht="12" hidden="1">
      <c r="A160" s="348"/>
      <c r="B160" s="352"/>
      <c r="C160" s="350"/>
      <c r="D160" s="348"/>
      <c r="E160" s="354"/>
      <c r="F160" s="354">
        <f t="shared" si="2"/>
        <v>0</v>
      </c>
    </row>
    <row r="161" spans="1:6" ht="12" hidden="1">
      <c r="A161" s="348"/>
      <c r="B161" s="352"/>
      <c r="C161" s="350"/>
      <c r="D161" s="348"/>
      <c r="E161" s="354"/>
      <c r="F161" s="354">
        <f t="shared" si="2"/>
        <v>0</v>
      </c>
    </row>
    <row r="162" spans="1:6" ht="12" hidden="1">
      <c r="A162" s="348"/>
      <c r="B162" s="352"/>
      <c r="C162" s="350"/>
      <c r="D162" s="348"/>
      <c r="E162" s="354"/>
      <c r="F162" s="354">
        <f t="shared" si="2"/>
        <v>0</v>
      </c>
    </row>
    <row r="163" spans="1:6" ht="12" hidden="1">
      <c r="A163" s="348"/>
      <c r="B163" s="352"/>
      <c r="C163" s="350"/>
      <c r="D163" s="348"/>
      <c r="E163" s="354"/>
      <c r="F163" s="354">
        <f t="shared" si="2"/>
        <v>0</v>
      </c>
    </row>
    <row r="164" spans="1:6" ht="12" hidden="1">
      <c r="A164" s="348"/>
      <c r="B164" s="352"/>
      <c r="C164" s="350"/>
      <c r="D164" s="348"/>
      <c r="E164" s="354"/>
      <c r="F164" s="354">
        <f t="shared" si="2"/>
        <v>0</v>
      </c>
    </row>
    <row r="165" spans="1:6" ht="12" hidden="1">
      <c r="A165" s="348"/>
      <c r="B165" s="352"/>
      <c r="C165" s="350"/>
      <c r="D165" s="348"/>
      <c r="E165" s="354"/>
      <c r="F165" s="354">
        <f t="shared" si="2"/>
        <v>0</v>
      </c>
    </row>
    <row r="166" spans="1:6" ht="12" hidden="1">
      <c r="A166" s="348"/>
      <c r="B166" s="352"/>
      <c r="C166" s="350"/>
      <c r="D166" s="348"/>
      <c r="E166" s="354"/>
      <c r="F166" s="354">
        <f t="shared" si="2"/>
        <v>0</v>
      </c>
    </row>
    <row r="167" spans="1:6" ht="12" hidden="1">
      <c r="A167" s="348"/>
      <c r="B167" s="352"/>
      <c r="C167" s="350"/>
      <c r="D167" s="348"/>
      <c r="E167" s="354"/>
      <c r="F167" s="354">
        <f t="shared" si="2"/>
        <v>0</v>
      </c>
    </row>
    <row r="168" spans="1:6" ht="12" hidden="1">
      <c r="A168" s="348"/>
      <c r="B168" s="352"/>
      <c r="C168" s="350"/>
      <c r="D168" s="348"/>
      <c r="E168" s="354"/>
      <c r="F168" s="354">
        <f t="shared" si="2"/>
        <v>0</v>
      </c>
    </row>
    <row r="169" spans="1:6" ht="12" hidden="1">
      <c r="A169" s="348"/>
      <c r="B169" s="358"/>
      <c r="C169" s="350"/>
      <c r="D169" s="348"/>
      <c r="E169" s="354"/>
      <c r="F169" s="354">
        <f t="shared" si="2"/>
        <v>0</v>
      </c>
    </row>
    <row r="170" spans="1:6" ht="12" hidden="1">
      <c r="A170" s="348"/>
      <c r="B170" s="358"/>
      <c r="C170" s="350"/>
      <c r="D170" s="348"/>
      <c r="E170" s="354"/>
      <c r="F170" s="354">
        <f t="shared" si="2"/>
        <v>0</v>
      </c>
    </row>
    <row r="171" spans="1:6" ht="12" hidden="1">
      <c r="A171" s="348"/>
      <c r="B171" s="358"/>
      <c r="C171" s="350"/>
      <c r="D171" s="348"/>
      <c r="E171" s="354"/>
      <c r="F171" s="354">
        <f t="shared" si="2"/>
        <v>0</v>
      </c>
    </row>
    <row r="172" spans="1:6" ht="12" hidden="1">
      <c r="A172" s="348"/>
      <c r="B172" s="358"/>
      <c r="C172" s="350"/>
      <c r="D172" s="348"/>
      <c r="E172" s="354"/>
      <c r="F172" s="354">
        <f t="shared" si="2"/>
        <v>0</v>
      </c>
    </row>
    <row r="173" spans="1:6" ht="12" hidden="1">
      <c r="A173" s="348"/>
      <c r="B173" s="358"/>
      <c r="C173" s="350"/>
      <c r="D173" s="348"/>
      <c r="E173" s="354"/>
      <c r="F173" s="354">
        <f t="shared" si="2"/>
        <v>0</v>
      </c>
    </row>
    <row r="174" spans="1:6" ht="12" hidden="1">
      <c r="A174" s="348"/>
      <c r="B174" s="358"/>
      <c r="C174" s="350"/>
      <c r="D174" s="348"/>
      <c r="E174" s="354"/>
      <c r="F174" s="354">
        <f t="shared" si="2"/>
        <v>0</v>
      </c>
    </row>
    <row r="175" spans="1:6" ht="12" hidden="1">
      <c r="A175" s="348"/>
      <c r="B175" s="358"/>
      <c r="C175" s="350"/>
      <c r="D175" s="348"/>
      <c r="E175" s="354"/>
      <c r="F175" s="354">
        <f t="shared" si="2"/>
        <v>0</v>
      </c>
    </row>
    <row r="176" spans="1:6" ht="12" hidden="1">
      <c r="A176" s="348"/>
      <c r="B176" s="358"/>
      <c r="C176" s="350"/>
      <c r="D176" s="348"/>
      <c r="E176" s="354"/>
      <c r="F176" s="354">
        <f t="shared" si="2"/>
        <v>0</v>
      </c>
    </row>
    <row r="177" spans="1:6" ht="12" hidden="1">
      <c r="A177" s="348"/>
      <c r="B177" s="358"/>
      <c r="C177" s="350"/>
      <c r="D177" s="348"/>
      <c r="E177" s="354"/>
      <c r="F177" s="354">
        <f t="shared" si="2"/>
        <v>0</v>
      </c>
    </row>
    <row r="178" spans="1:6" ht="12" hidden="1">
      <c r="A178" s="348"/>
      <c r="B178" s="358"/>
      <c r="C178" s="350"/>
      <c r="D178" s="348"/>
      <c r="E178" s="354"/>
      <c r="F178" s="354">
        <f t="shared" si="2"/>
        <v>0</v>
      </c>
    </row>
    <row r="179" spans="1:6" ht="12" hidden="1">
      <c r="A179" s="348"/>
      <c r="B179" s="358"/>
      <c r="C179" s="350"/>
      <c r="D179" s="348"/>
      <c r="E179" s="354"/>
      <c r="F179" s="354">
        <f t="shared" si="2"/>
        <v>0</v>
      </c>
    </row>
    <row r="180" spans="1:6" ht="12" hidden="1">
      <c r="A180" s="348"/>
      <c r="B180" s="358"/>
      <c r="C180" s="350"/>
      <c r="D180" s="348"/>
      <c r="E180" s="354"/>
      <c r="F180" s="354">
        <f t="shared" si="2"/>
        <v>0</v>
      </c>
    </row>
    <row r="181" spans="1:6" ht="12" hidden="1">
      <c r="A181" s="348"/>
      <c r="B181" s="358"/>
      <c r="C181" s="350"/>
      <c r="D181" s="348"/>
      <c r="E181" s="354"/>
      <c r="F181" s="354">
        <f t="shared" si="2"/>
        <v>0</v>
      </c>
    </row>
    <row r="182" spans="1:6" ht="12" hidden="1">
      <c r="A182" s="348"/>
      <c r="B182" s="358"/>
      <c r="C182" s="350"/>
      <c r="D182" s="348"/>
      <c r="E182" s="354"/>
      <c r="F182" s="354">
        <f t="shared" si="2"/>
        <v>0</v>
      </c>
    </row>
    <row r="183" spans="1:6" ht="12" hidden="1">
      <c r="A183" s="348"/>
      <c r="B183" s="358"/>
      <c r="C183" s="350"/>
      <c r="D183" s="348"/>
      <c r="E183" s="354"/>
      <c r="F183" s="354">
        <f t="shared" si="2"/>
        <v>0</v>
      </c>
    </row>
    <row r="184" spans="1:6" ht="12" hidden="1">
      <c r="A184" s="348"/>
      <c r="B184" s="358"/>
      <c r="C184" s="350"/>
      <c r="D184" s="348"/>
      <c r="E184" s="354"/>
      <c r="F184" s="354">
        <f t="shared" si="2"/>
        <v>0</v>
      </c>
    </row>
    <row r="185" spans="1:6" ht="12" hidden="1">
      <c r="A185" s="348"/>
      <c r="B185" s="358"/>
      <c r="C185" s="350"/>
      <c r="D185" s="348"/>
      <c r="E185" s="354"/>
      <c r="F185" s="354">
        <f t="shared" si="2"/>
        <v>0</v>
      </c>
    </row>
    <row r="186" spans="1:6" ht="12" hidden="1">
      <c r="A186" s="348"/>
      <c r="B186" s="358"/>
      <c r="C186" s="350"/>
      <c r="D186" s="348"/>
      <c r="E186" s="354"/>
      <c r="F186" s="354">
        <f t="shared" si="2"/>
        <v>0</v>
      </c>
    </row>
    <row r="187" spans="1:6" ht="12" hidden="1">
      <c r="A187" s="348"/>
      <c r="B187" s="358"/>
      <c r="C187" s="350"/>
      <c r="D187" s="348"/>
      <c r="E187" s="354"/>
      <c r="F187" s="354">
        <f t="shared" si="2"/>
        <v>0</v>
      </c>
    </row>
    <row r="188" spans="1:6" ht="12" hidden="1">
      <c r="A188" s="348"/>
      <c r="B188" s="358"/>
      <c r="C188" s="350"/>
      <c r="D188" s="348"/>
      <c r="E188" s="354"/>
      <c r="F188" s="354">
        <f t="shared" si="2"/>
        <v>0</v>
      </c>
    </row>
    <row r="189" spans="1:6" ht="12">
      <c r="A189" s="348"/>
      <c r="B189" s="358"/>
      <c r="C189" s="350"/>
      <c r="D189" s="348"/>
      <c r="E189" s="354"/>
      <c r="F189" s="354"/>
    </row>
    <row r="190" spans="1:6" ht="12">
      <c r="A190" s="348"/>
      <c r="B190" s="359" t="s">
        <v>105</v>
      </c>
      <c r="C190" s="350"/>
      <c r="D190" s="348"/>
      <c r="E190" s="354"/>
      <c r="F190" s="354"/>
    </row>
    <row r="191" spans="1:6" ht="12">
      <c r="A191" s="348"/>
      <c r="B191" s="357" t="s">
        <v>1138</v>
      </c>
      <c r="C191" s="350">
        <v>1</v>
      </c>
      <c r="D191" s="355" t="s">
        <v>1109</v>
      </c>
      <c r="E191" s="354"/>
      <c r="F191" s="354">
        <f t="shared" si="2"/>
        <v>0</v>
      </c>
    </row>
    <row r="192" spans="1:6" ht="12">
      <c r="A192" s="348"/>
      <c r="B192" s="357" t="s">
        <v>1139</v>
      </c>
      <c r="C192" s="350">
        <v>1</v>
      </c>
      <c r="D192" s="355" t="s">
        <v>1109</v>
      </c>
      <c r="E192" s="354"/>
      <c r="F192" s="354">
        <f t="shared" si="2"/>
        <v>0</v>
      </c>
    </row>
    <row r="193" spans="1:6" ht="12">
      <c r="A193" s="348"/>
      <c r="B193" s="357" t="s">
        <v>1140</v>
      </c>
      <c r="C193" s="350">
        <v>1</v>
      </c>
      <c r="D193" s="355" t="s">
        <v>1109</v>
      </c>
      <c r="E193" s="354"/>
      <c r="F193" s="354">
        <f t="shared" si="2"/>
        <v>0</v>
      </c>
    </row>
    <row r="194" spans="1:6" ht="12">
      <c r="A194" s="348"/>
      <c r="B194" s="357" t="s">
        <v>1141</v>
      </c>
      <c r="C194" s="350">
        <v>1</v>
      </c>
      <c r="D194" s="355" t="s">
        <v>1109</v>
      </c>
      <c r="E194" s="354"/>
      <c r="F194" s="354">
        <f>C194*E194</f>
        <v>0</v>
      </c>
    </row>
    <row r="195" spans="1:6" ht="12">
      <c r="A195" s="348"/>
      <c r="B195" s="357" t="s">
        <v>1142</v>
      </c>
      <c r="C195" s="350">
        <v>1</v>
      </c>
      <c r="D195" s="355" t="s">
        <v>1109</v>
      </c>
      <c r="E195" s="354"/>
      <c r="F195" s="354">
        <f t="shared" si="2"/>
        <v>0</v>
      </c>
    </row>
    <row r="196" spans="1:6" ht="12" hidden="1">
      <c r="A196" s="348"/>
      <c r="B196" s="358"/>
      <c r="C196" s="350">
        <v>1</v>
      </c>
      <c r="D196" s="355" t="s">
        <v>1109</v>
      </c>
      <c r="E196" s="354"/>
      <c r="F196" s="354">
        <f t="shared" si="2"/>
        <v>0</v>
      </c>
    </row>
    <row r="197" spans="1:6" ht="12" hidden="1">
      <c r="A197" s="348"/>
      <c r="B197" s="358"/>
      <c r="C197" s="350">
        <v>1</v>
      </c>
      <c r="D197" s="355" t="s">
        <v>1109</v>
      </c>
      <c r="E197" s="354"/>
      <c r="F197" s="354">
        <f t="shared" si="2"/>
        <v>0</v>
      </c>
    </row>
    <row r="198" spans="1:6" ht="12" hidden="1">
      <c r="A198" s="348"/>
      <c r="B198" s="358"/>
      <c r="C198" s="350">
        <v>1</v>
      </c>
      <c r="D198" s="355" t="s">
        <v>1109</v>
      </c>
      <c r="E198" s="354"/>
      <c r="F198" s="354">
        <f t="shared" si="2"/>
        <v>0</v>
      </c>
    </row>
    <row r="199" spans="1:6" ht="12" hidden="1">
      <c r="A199" s="348"/>
      <c r="B199" s="358"/>
      <c r="C199" s="350">
        <v>1</v>
      </c>
      <c r="D199" s="355" t="s">
        <v>1109</v>
      </c>
      <c r="E199" s="354"/>
      <c r="F199" s="354">
        <f t="shared" si="2"/>
        <v>0</v>
      </c>
    </row>
    <row r="200" spans="1:6" ht="12" hidden="1">
      <c r="A200" s="348"/>
      <c r="B200" s="358"/>
      <c r="C200" s="350">
        <v>1</v>
      </c>
      <c r="D200" s="355" t="s">
        <v>1109</v>
      </c>
      <c r="E200" s="354"/>
      <c r="F200" s="354">
        <f aca="true" t="shared" si="3" ref="F200:F207">C200*E200</f>
        <v>0</v>
      </c>
    </row>
    <row r="201" spans="1:6" ht="12" hidden="1">
      <c r="A201" s="348"/>
      <c r="B201" s="358"/>
      <c r="C201" s="350">
        <v>1</v>
      </c>
      <c r="D201" s="355" t="s">
        <v>1109</v>
      </c>
      <c r="E201" s="354"/>
      <c r="F201" s="354">
        <f t="shared" si="3"/>
        <v>0</v>
      </c>
    </row>
    <row r="202" spans="1:6" ht="12" hidden="1">
      <c r="A202" s="348"/>
      <c r="B202" s="358"/>
      <c r="C202" s="350">
        <v>1</v>
      </c>
      <c r="D202" s="355" t="s">
        <v>1109</v>
      </c>
      <c r="E202" s="354"/>
      <c r="F202" s="354">
        <f t="shared" si="3"/>
        <v>0</v>
      </c>
    </row>
    <row r="203" spans="1:6" ht="12" hidden="1">
      <c r="A203" s="348"/>
      <c r="B203" s="358"/>
      <c r="C203" s="350">
        <v>1</v>
      </c>
      <c r="D203" s="355" t="s">
        <v>1109</v>
      </c>
      <c r="E203" s="354"/>
      <c r="F203" s="354">
        <f t="shared" si="3"/>
        <v>0</v>
      </c>
    </row>
    <row r="204" spans="1:6" ht="12" hidden="1">
      <c r="A204" s="348"/>
      <c r="B204" s="358"/>
      <c r="C204" s="350">
        <v>1</v>
      </c>
      <c r="D204" s="355" t="s">
        <v>1109</v>
      </c>
      <c r="E204" s="354"/>
      <c r="F204" s="354">
        <f t="shared" si="3"/>
        <v>0</v>
      </c>
    </row>
    <row r="205" spans="1:6" ht="12" hidden="1">
      <c r="A205" s="348"/>
      <c r="B205" s="358"/>
      <c r="C205" s="350">
        <v>1</v>
      </c>
      <c r="D205" s="355" t="s">
        <v>1109</v>
      </c>
      <c r="E205" s="354"/>
      <c r="F205" s="354">
        <f t="shared" si="3"/>
        <v>0</v>
      </c>
    </row>
    <row r="206" spans="1:6" ht="12" hidden="1">
      <c r="A206" s="348"/>
      <c r="B206" s="358"/>
      <c r="C206" s="350">
        <v>1</v>
      </c>
      <c r="D206" s="355" t="s">
        <v>1109</v>
      </c>
      <c r="E206" s="354"/>
      <c r="F206" s="354">
        <f t="shared" si="3"/>
        <v>0</v>
      </c>
    </row>
    <row r="207" spans="1:6" ht="12">
      <c r="A207" s="360"/>
      <c r="B207" s="361" t="s">
        <v>1143</v>
      </c>
      <c r="C207" s="362">
        <v>1</v>
      </c>
      <c r="D207" s="363" t="s">
        <v>1109</v>
      </c>
      <c r="E207" s="364"/>
      <c r="F207" s="364">
        <f t="shared" si="3"/>
        <v>0</v>
      </c>
    </row>
    <row r="208" spans="1:6" ht="12">
      <c r="A208" s="355"/>
      <c r="B208" s="349"/>
      <c r="C208" s="365"/>
      <c r="D208" s="355"/>
      <c r="E208" s="366" t="s">
        <v>1144</v>
      </c>
      <c r="F208" s="351">
        <f>SUM(F4:F207)</f>
        <v>0</v>
      </c>
    </row>
    <row r="209" spans="1:6" ht="12">
      <c r="A209" s="355"/>
      <c r="B209" s="349"/>
      <c r="C209" s="365"/>
      <c r="D209" s="355"/>
      <c r="E209" s="366"/>
      <c r="F209" s="367"/>
    </row>
    <row r="210" spans="1:6" ht="12">
      <c r="A210" s="355"/>
      <c r="B210" s="349"/>
      <c r="C210" s="365"/>
      <c r="D210" s="355"/>
      <c r="E210" s="366"/>
      <c r="F210" s="367"/>
    </row>
    <row r="211" spans="1:6" ht="15">
      <c r="A211" s="355"/>
      <c r="B211" s="349"/>
      <c r="C211" s="365"/>
      <c r="D211" s="355"/>
      <c r="E211" s="368" t="s">
        <v>1145</v>
      </c>
      <c r="F211" s="369">
        <f>F208</f>
        <v>0</v>
      </c>
    </row>
    <row r="214" ht="12">
      <c r="B214" s="359"/>
    </row>
  </sheetData>
  <sheetProtection selectLockedCells="1" selectUnlockedCells="1"/>
  <autoFilter ref="C1:C211"/>
  <printOptions gridLines="1" horizontalCentered="1" verticalCentered="1"/>
  <pageMargins left="0.39375" right="0.39375" top="0.9541666666666666" bottom="1.0583333333333333" header="0.39375" footer="0.39375"/>
  <pageSetup horizontalDpi="300" verticalDpi="300" orientation="landscape" paperSize="9" r:id="rId1"/>
  <headerFooter alignWithMargins="0">
    <oddHeader>&amp;C&amp;"Verdana,Tučné"&amp;12Cenová nabídka 
UHK</oddHeader>
    <oddFooter>&amp;L&amp;"Times New Roman,Obyčejné"&amp;12&amp;P&amp;C&amp;"Arial CE,Tučné"&amp;16IZOMAT s.r.o.
&amp;12 549 41 Červený Kostelec Stolín 71&amp;R&amp;"Arial CE,Obyčejné"&amp;9&amp;D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1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92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861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532" t="s">
        <v>19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1.3 - Havarijní odvětrání helia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855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524" t="str">
        <f>E7</f>
        <v>Stavební úpravy Univerzity Hradec Králové  -  budovy C, na úrovni 1.NP</v>
      </c>
      <c r="F75" s="525"/>
      <c r="G75" s="525"/>
      <c r="H75" s="525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524" t="s">
        <v>111</v>
      </c>
      <c r="F77" s="523"/>
      <c r="G77" s="523"/>
      <c r="H77" s="523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502" t="str">
        <f>E11</f>
        <v>1.3 - Havarijní odvětrání helia</v>
      </c>
      <c r="F79" s="523"/>
      <c r="G79" s="523"/>
      <c r="H79" s="523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856</v>
      </c>
      <c r="F89" s="184" t="s">
        <v>857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862</v>
      </c>
      <c r="F90" s="188" t="s">
        <v>863</v>
      </c>
      <c r="G90" s="189" t="s">
        <v>736</v>
      </c>
      <c r="H90" s="190">
        <v>1</v>
      </c>
      <c r="I90" s="191">
        <f>'1.3 - položky'!F213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864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nCMNbkImCFdjSf+SWN6UyqW6iTzsNlkL5HfA+IkPZ9nrHx/bBEztC28g06MLR1QK3e7u0ik6bAZ57DK2y02z5g==" saltValue="PyQDnNbc91k9/6ctQS3C+3oPPkHJUbH9+NK4vT4UXb62ghmyP+knosoC5XnlEWLIfjNCucLvcyuv45n8rwxCDg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zoomScale="80" zoomScaleNormal="80" zoomScaleSheetLayoutView="80" workbookViewId="0" topLeftCell="A1">
      <selection activeCell="B42" sqref="B42"/>
    </sheetView>
  </sheetViews>
  <sheetFormatPr defaultColWidth="9.140625" defaultRowHeight="12"/>
  <cols>
    <col min="1" max="1" width="7.140625" style="370" customWidth="1"/>
    <col min="2" max="2" width="72.00390625" style="357" customWidth="1"/>
    <col min="3" max="3" width="8.140625" style="371" customWidth="1"/>
    <col min="4" max="4" width="8.28125" style="372" customWidth="1"/>
    <col min="5" max="5" width="12.7109375" style="347" customWidth="1"/>
    <col min="6" max="16384" width="9.28125" style="347" customWidth="1"/>
  </cols>
  <sheetData>
    <row r="1" spans="1:6" s="341" customFormat="1" ht="15">
      <c r="A1" s="336" t="s">
        <v>1094</v>
      </c>
      <c r="B1" s="337" t="s">
        <v>1095</v>
      </c>
      <c r="C1" s="338" t="s">
        <v>1096</v>
      </c>
      <c r="D1" s="339" t="s">
        <v>1097</v>
      </c>
      <c r="E1" s="341" t="s">
        <v>1098</v>
      </c>
      <c r="F1" s="341" t="s">
        <v>1099</v>
      </c>
    </row>
    <row r="2" spans="1:4" ht="2.85" customHeight="1">
      <c r="A2" s="342"/>
      <c r="B2" s="343"/>
      <c r="C2" s="344"/>
      <c r="D2" s="345"/>
    </row>
    <row r="3" spans="1:4" ht="12">
      <c r="A3" s="374"/>
      <c r="B3" s="375" t="s">
        <v>1146</v>
      </c>
      <c r="C3" s="376"/>
      <c r="D3" s="377"/>
    </row>
    <row r="4" spans="1:4" ht="15">
      <c r="A4" s="355"/>
      <c r="B4" s="378"/>
      <c r="C4" s="365"/>
      <c r="D4" s="355"/>
    </row>
    <row r="5" spans="1:6" ht="15" customHeight="1">
      <c r="A5" s="355"/>
      <c r="B5" s="379" t="s">
        <v>1147</v>
      </c>
      <c r="C5" s="365">
        <v>1</v>
      </c>
      <c r="D5" s="355" t="s">
        <v>1109</v>
      </c>
      <c r="F5" s="347">
        <f>C5*E5</f>
        <v>0</v>
      </c>
    </row>
    <row r="6" spans="1:4" ht="12.75" customHeight="1">
      <c r="A6" s="355"/>
      <c r="B6" s="358" t="s">
        <v>1148</v>
      </c>
      <c r="C6" s="365"/>
      <c r="D6" s="355"/>
    </row>
    <row r="7" spans="1:4" ht="12">
      <c r="A7" s="355"/>
      <c r="B7" s="358" t="s">
        <v>1149</v>
      </c>
      <c r="C7" s="365"/>
      <c r="D7" s="355"/>
    </row>
    <row r="8" spans="1:4" ht="15">
      <c r="A8" s="355"/>
      <c r="B8" s="378"/>
      <c r="C8" s="365"/>
      <c r="D8" s="355"/>
    </row>
    <row r="9" spans="1:6" ht="15">
      <c r="A9" s="355"/>
      <c r="B9" s="378" t="s">
        <v>1150</v>
      </c>
      <c r="C9" s="365">
        <v>1</v>
      </c>
      <c r="D9" s="355" t="s">
        <v>1109</v>
      </c>
      <c r="F9" s="347">
        <f>C9*E9</f>
        <v>0</v>
      </c>
    </row>
    <row r="10" spans="1:4" ht="12">
      <c r="A10" s="355"/>
      <c r="B10" s="358" t="s">
        <v>1148</v>
      </c>
      <c r="C10" s="365"/>
      <c r="D10" s="355"/>
    </row>
    <row r="11" spans="1:4" ht="12">
      <c r="A11" s="355"/>
      <c r="B11" s="358" t="s">
        <v>1149</v>
      </c>
      <c r="C11" s="365"/>
      <c r="D11" s="355"/>
    </row>
    <row r="12" spans="1:4" ht="15">
      <c r="A12" s="355"/>
      <c r="B12" s="378"/>
      <c r="C12" s="365"/>
      <c r="D12" s="355"/>
    </row>
    <row r="13" spans="1:6" ht="12">
      <c r="A13" s="355"/>
      <c r="B13" s="380" t="s">
        <v>1151</v>
      </c>
      <c r="C13" s="365">
        <v>38</v>
      </c>
      <c r="D13" s="355" t="s">
        <v>234</v>
      </c>
      <c r="F13" s="347">
        <f>C13*E13</f>
        <v>0</v>
      </c>
    </row>
    <row r="14" spans="1:4" ht="15">
      <c r="A14" s="355"/>
      <c r="B14" s="378"/>
      <c r="C14" s="365"/>
      <c r="D14" s="355"/>
    </row>
    <row r="15" spans="1:6" ht="12">
      <c r="A15" s="355"/>
      <c r="B15" s="380" t="s">
        <v>1152</v>
      </c>
      <c r="C15" s="365">
        <v>4</v>
      </c>
      <c r="D15" s="355" t="s">
        <v>1103</v>
      </c>
      <c r="F15" s="347">
        <f>C15*E15</f>
        <v>0</v>
      </c>
    </row>
    <row r="16" spans="1:4" ht="12">
      <c r="A16" s="355"/>
      <c r="B16" s="380"/>
      <c r="C16" s="365"/>
      <c r="D16" s="355"/>
    </row>
    <row r="17" spans="1:6" ht="12">
      <c r="A17" s="355"/>
      <c r="B17" s="380" t="s">
        <v>1153</v>
      </c>
      <c r="C17" s="365">
        <v>8</v>
      </c>
      <c r="D17" s="355" t="s">
        <v>1103</v>
      </c>
      <c r="F17" s="347">
        <f>C17*E17</f>
        <v>0</v>
      </c>
    </row>
    <row r="18" spans="1:4" ht="12">
      <c r="A18" s="355"/>
      <c r="B18" s="380"/>
      <c r="C18" s="365"/>
      <c r="D18" s="355"/>
    </row>
    <row r="19" spans="1:6" ht="12">
      <c r="A19" s="355"/>
      <c r="B19" s="380" t="s">
        <v>1154</v>
      </c>
      <c r="C19" s="365">
        <v>1</v>
      </c>
      <c r="D19" s="355" t="s">
        <v>1103</v>
      </c>
      <c r="F19" s="347">
        <f>C19*E19</f>
        <v>0</v>
      </c>
    </row>
    <row r="20" spans="1:4" ht="12">
      <c r="A20" s="355"/>
      <c r="B20" s="380"/>
      <c r="C20" s="365"/>
      <c r="D20" s="355"/>
    </row>
    <row r="21" spans="1:6" ht="12" hidden="1">
      <c r="A21" s="355"/>
      <c r="B21" s="358"/>
      <c r="C21" s="365"/>
      <c r="D21" s="355"/>
      <c r="F21" s="347">
        <v>0</v>
      </c>
    </row>
    <row r="22" spans="1:6" ht="12" hidden="1">
      <c r="A22" s="355"/>
      <c r="B22" s="358"/>
      <c r="C22" s="365"/>
      <c r="D22" s="355"/>
      <c r="F22" s="347">
        <v>0</v>
      </c>
    </row>
    <row r="23" spans="1:6" ht="12" hidden="1">
      <c r="A23" s="355"/>
      <c r="B23" s="358"/>
      <c r="C23" s="365"/>
      <c r="D23" s="355"/>
      <c r="F23" s="347">
        <v>0</v>
      </c>
    </row>
    <row r="24" spans="1:6" ht="15" hidden="1">
      <c r="A24" s="355"/>
      <c r="B24" s="378"/>
      <c r="C24" s="365"/>
      <c r="D24" s="355"/>
      <c r="F24" s="347">
        <v>0</v>
      </c>
    </row>
    <row r="25" spans="1:6" ht="12" hidden="1">
      <c r="A25" s="355"/>
      <c r="B25" s="358"/>
      <c r="C25" s="365"/>
      <c r="D25" s="355"/>
      <c r="F25" s="347">
        <v>0</v>
      </c>
    </row>
    <row r="26" spans="1:6" ht="12" hidden="1">
      <c r="A26" s="355"/>
      <c r="B26" s="358"/>
      <c r="C26" s="365"/>
      <c r="D26" s="355"/>
      <c r="F26" s="347">
        <v>0</v>
      </c>
    </row>
    <row r="27" spans="1:6" ht="12" hidden="1">
      <c r="A27" s="355"/>
      <c r="B27" s="358"/>
      <c r="C27" s="365"/>
      <c r="D27" s="355"/>
      <c r="F27" s="347">
        <v>0</v>
      </c>
    </row>
    <row r="28" spans="1:6" ht="12" hidden="1">
      <c r="A28" s="355"/>
      <c r="B28" s="358"/>
      <c r="C28" s="365"/>
      <c r="D28" s="355"/>
      <c r="F28" s="347">
        <v>0</v>
      </c>
    </row>
    <row r="29" spans="1:6" ht="12" hidden="1">
      <c r="A29" s="355"/>
      <c r="B29" s="358"/>
      <c r="C29" s="365"/>
      <c r="D29" s="355"/>
      <c r="F29" s="347">
        <v>0</v>
      </c>
    </row>
    <row r="30" spans="1:6" ht="12" hidden="1">
      <c r="A30" s="355"/>
      <c r="B30" s="358"/>
      <c r="C30" s="365"/>
      <c r="D30" s="355"/>
      <c r="F30" s="347">
        <v>0</v>
      </c>
    </row>
    <row r="31" spans="1:6" ht="12" hidden="1">
      <c r="A31" s="355"/>
      <c r="B31" s="358"/>
      <c r="C31" s="365"/>
      <c r="D31" s="355"/>
      <c r="F31" s="347">
        <v>0</v>
      </c>
    </row>
    <row r="32" spans="1:6" ht="12" hidden="1">
      <c r="A32" s="355"/>
      <c r="B32" s="358"/>
      <c r="C32" s="365"/>
      <c r="D32" s="355"/>
      <c r="F32" s="347">
        <v>0</v>
      </c>
    </row>
    <row r="33" spans="1:6" ht="12" hidden="1">
      <c r="A33" s="355"/>
      <c r="B33" s="358"/>
      <c r="C33" s="365"/>
      <c r="D33" s="355"/>
      <c r="F33" s="347">
        <v>0</v>
      </c>
    </row>
    <row r="34" spans="1:6" ht="12" hidden="1">
      <c r="A34" s="355"/>
      <c r="B34" s="358"/>
      <c r="C34" s="365"/>
      <c r="D34" s="355"/>
      <c r="F34" s="347">
        <v>0</v>
      </c>
    </row>
    <row r="35" spans="1:6" ht="12" hidden="1">
      <c r="A35" s="355"/>
      <c r="B35" s="358"/>
      <c r="C35" s="365"/>
      <c r="D35" s="355"/>
      <c r="F35" s="347">
        <v>0</v>
      </c>
    </row>
    <row r="36" spans="1:6" ht="12" hidden="1">
      <c r="A36" s="355"/>
      <c r="B36" s="358"/>
      <c r="C36" s="365"/>
      <c r="D36" s="355"/>
      <c r="F36" s="347">
        <v>0</v>
      </c>
    </row>
    <row r="37" spans="1:6" ht="12" hidden="1">
      <c r="A37" s="355"/>
      <c r="B37" s="358"/>
      <c r="C37" s="365"/>
      <c r="D37" s="355"/>
      <c r="F37" s="347">
        <v>0</v>
      </c>
    </row>
    <row r="38" spans="1:6" ht="12" hidden="1">
      <c r="A38" s="355"/>
      <c r="B38" s="358"/>
      <c r="C38" s="365"/>
      <c r="D38" s="355"/>
      <c r="F38" s="347">
        <v>0</v>
      </c>
    </row>
    <row r="39" spans="1:6" ht="12" hidden="1">
      <c r="A39" s="355"/>
      <c r="B39" s="358"/>
      <c r="C39" s="365"/>
      <c r="D39" s="355"/>
      <c r="F39" s="347">
        <v>0</v>
      </c>
    </row>
    <row r="40" spans="1:6" ht="12">
      <c r="A40" s="355"/>
      <c r="B40" s="358" t="s">
        <v>1155</v>
      </c>
      <c r="C40" s="365">
        <v>1</v>
      </c>
      <c r="D40" s="355" t="s">
        <v>1109</v>
      </c>
      <c r="F40" s="347">
        <f>C40*E40</f>
        <v>0</v>
      </c>
    </row>
    <row r="41" spans="1:6" ht="12">
      <c r="A41" s="355"/>
      <c r="B41" s="358" t="s">
        <v>1156</v>
      </c>
      <c r="C41" s="365">
        <v>1</v>
      </c>
      <c r="D41" s="355" t="s">
        <v>1109</v>
      </c>
      <c r="F41" s="347">
        <f aca="true" t="shared" si="0" ref="F41:F45">C41*E41</f>
        <v>0</v>
      </c>
    </row>
    <row r="42" spans="1:6" ht="12">
      <c r="A42" s="355"/>
      <c r="B42" s="358">
        <v>1</v>
      </c>
      <c r="C42" s="365">
        <v>1</v>
      </c>
      <c r="D42" s="355" t="s">
        <v>1109</v>
      </c>
      <c r="F42" s="347">
        <f t="shared" si="0"/>
        <v>0</v>
      </c>
    </row>
    <row r="43" spans="1:6" ht="12">
      <c r="A43" s="355"/>
      <c r="B43" s="358" t="s">
        <v>1157</v>
      </c>
      <c r="C43" s="365">
        <v>1</v>
      </c>
      <c r="D43" s="355" t="s">
        <v>1109</v>
      </c>
      <c r="F43" s="347">
        <f t="shared" si="0"/>
        <v>0</v>
      </c>
    </row>
    <row r="44" spans="1:6" ht="12">
      <c r="A44" s="355"/>
      <c r="B44" s="358" t="s">
        <v>1158</v>
      </c>
      <c r="C44" s="365">
        <v>1</v>
      </c>
      <c r="D44" s="355" t="s">
        <v>1109</v>
      </c>
      <c r="F44" s="347">
        <f t="shared" si="0"/>
        <v>0</v>
      </c>
    </row>
    <row r="45" spans="1:6" ht="12">
      <c r="A45" s="355"/>
      <c r="B45" s="358" t="s">
        <v>1159</v>
      </c>
      <c r="C45" s="365">
        <v>1</v>
      </c>
      <c r="D45" s="355" t="s">
        <v>1109</v>
      </c>
      <c r="F45" s="347">
        <f t="shared" si="0"/>
        <v>0</v>
      </c>
    </row>
    <row r="46" spans="1:4" ht="12">
      <c r="A46" s="355"/>
      <c r="B46" s="358"/>
      <c r="C46" s="365"/>
      <c r="D46" s="355"/>
    </row>
    <row r="47" spans="1:4" ht="12">
      <c r="A47" s="355"/>
      <c r="B47" s="358"/>
      <c r="C47" s="365"/>
      <c r="D47" s="355"/>
    </row>
    <row r="48" spans="1:6" ht="12" hidden="1">
      <c r="A48" s="355"/>
      <c r="B48" s="358"/>
      <c r="C48" s="365"/>
      <c r="D48" s="355"/>
      <c r="E48" s="347">
        <v>0</v>
      </c>
      <c r="F48" s="347">
        <v>0</v>
      </c>
    </row>
    <row r="49" spans="1:6" ht="12" hidden="1">
      <c r="A49" s="355"/>
      <c r="B49" s="358"/>
      <c r="C49" s="365"/>
      <c r="D49" s="355"/>
      <c r="E49" s="347">
        <v>0</v>
      </c>
      <c r="F49" s="347">
        <v>0</v>
      </c>
    </row>
    <row r="50" spans="1:6" ht="12" hidden="1">
      <c r="A50" s="355"/>
      <c r="B50" s="358"/>
      <c r="C50" s="365"/>
      <c r="D50" s="355"/>
      <c r="E50" s="347">
        <v>0</v>
      </c>
      <c r="F50" s="347">
        <v>0</v>
      </c>
    </row>
    <row r="51" spans="1:6" ht="12" hidden="1">
      <c r="A51" s="355"/>
      <c r="B51" s="358"/>
      <c r="C51" s="365"/>
      <c r="D51" s="355"/>
      <c r="E51" s="347">
        <v>0</v>
      </c>
      <c r="F51" s="347">
        <v>0</v>
      </c>
    </row>
    <row r="52" spans="1:6" ht="12" hidden="1">
      <c r="A52" s="355"/>
      <c r="B52" s="358"/>
      <c r="C52" s="365"/>
      <c r="D52" s="355"/>
      <c r="E52" s="347">
        <v>0</v>
      </c>
      <c r="F52" s="347">
        <v>0</v>
      </c>
    </row>
    <row r="53" spans="1:6" ht="12" hidden="1">
      <c r="A53" s="355"/>
      <c r="B53" s="358"/>
      <c r="C53" s="365"/>
      <c r="D53" s="355"/>
      <c r="E53" s="347">
        <v>0</v>
      </c>
      <c r="F53" s="347">
        <v>0</v>
      </c>
    </row>
    <row r="54" spans="1:6" ht="12" hidden="1">
      <c r="A54" s="355"/>
      <c r="B54" s="358"/>
      <c r="C54" s="365"/>
      <c r="D54" s="355"/>
      <c r="E54" s="347">
        <v>0</v>
      </c>
      <c r="F54" s="347">
        <v>0</v>
      </c>
    </row>
    <row r="55" spans="1:6" ht="12" hidden="1">
      <c r="A55" s="355"/>
      <c r="B55" s="358"/>
      <c r="C55" s="365"/>
      <c r="D55" s="355"/>
      <c r="E55" s="347">
        <v>0</v>
      </c>
      <c r="F55" s="347">
        <v>0</v>
      </c>
    </row>
    <row r="56" spans="1:6" ht="12" hidden="1">
      <c r="A56" s="355"/>
      <c r="B56" s="358"/>
      <c r="C56" s="365"/>
      <c r="D56" s="355"/>
      <c r="E56" s="347">
        <v>0</v>
      </c>
      <c r="F56" s="347">
        <v>0</v>
      </c>
    </row>
    <row r="57" spans="1:6" ht="12" hidden="1">
      <c r="A57" s="355"/>
      <c r="B57" s="358"/>
      <c r="C57" s="365"/>
      <c r="D57" s="355"/>
      <c r="E57" s="347">
        <v>0</v>
      </c>
      <c r="F57" s="347">
        <v>0</v>
      </c>
    </row>
    <row r="58" spans="1:6" ht="12" hidden="1">
      <c r="A58" s="355"/>
      <c r="B58" s="358"/>
      <c r="C58" s="365"/>
      <c r="D58" s="355"/>
      <c r="E58" s="347">
        <v>0</v>
      </c>
      <c r="F58" s="347">
        <v>0</v>
      </c>
    </row>
    <row r="59" spans="1:6" ht="12" hidden="1">
      <c r="A59" s="355"/>
      <c r="B59" s="358"/>
      <c r="C59" s="365"/>
      <c r="D59" s="355"/>
      <c r="E59" s="347">
        <v>0</v>
      </c>
      <c r="F59" s="347">
        <v>0</v>
      </c>
    </row>
    <row r="60" spans="1:6" ht="12" hidden="1">
      <c r="A60" s="355"/>
      <c r="B60" s="358"/>
      <c r="C60" s="365"/>
      <c r="D60" s="355"/>
      <c r="E60" s="347">
        <v>0</v>
      </c>
      <c r="F60" s="347">
        <v>0</v>
      </c>
    </row>
    <row r="61" spans="1:6" ht="12" hidden="1">
      <c r="A61" s="355"/>
      <c r="B61" s="358"/>
      <c r="C61" s="365"/>
      <c r="D61" s="355"/>
      <c r="E61" s="347">
        <v>0</v>
      </c>
      <c r="F61" s="347">
        <v>0</v>
      </c>
    </row>
    <row r="62" spans="1:6" ht="12" hidden="1">
      <c r="A62" s="355"/>
      <c r="B62" s="358"/>
      <c r="C62" s="365"/>
      <c r="D62" s="355"/>
      <c r="E62" s="347">
        <v>0</v>
      </c>
      <c r="F62" s="347">
        <v>0</v>
      </c>
    </row>
    <row r="63" spans="1:6" ht="12" hidden="1">
      <c r="A63" s="355"/>
      <c r="B63" s="358"/>
      <c r="C63" s="365"/>
      <c r="D63" s="355"/>
      <c r="E63" s="347">
        <v>0</v>
      </c>
      <c r="F63" s="347">
        <v>0</v>
      </c>
    </row>
    <row r="64" spans="1:6" ht="12" hidden="1">
      <c r="A64" s="355"/>
      <c r="B64" s="358"/>
      <c r="C64" s="365"/>
      <c r="D64" s="355"/>
      <c r="E64" s="347">
        <v>0</v>
      </c>
      <c r="F64" s="347">
        <v>0</v>
      </c>
    </row>
    <row r="65" spans="1:6" ht="12" hidden="1">
      <c r="A65" s="355"/>
      <c r="B65" s="358"/>
      <c r="C65" s="365"/>
      <c r="D65" s="355"/>
      <c r="E65" s="347">
        <v>0</v>
      </c>
      <c r="F65" s="347">
        <v>0</v>
      </c>
    </row>
    <row r="66" spans="1:6" ht="12" hidden="1">
      <c r="A66" s="355"/>
      <c r="B66" s="358"/>
      <c r="C66" s="365"/>
      <c r="D66" s="355"/>
      <c r="E66" s="347">
        <v>0</v>
      </c>
      <c r="F66" s="347">
        <v>0</v>
      </c>
    </row>
    <row r="67" spans="1:6" ht="12" hidden="1">
      <c r="A67" s="355"/>
      <c r="B67" s="358"/>
      <c r="C67" s="365"/>
      <c r="D67" s="355"/>
      <c r="E67" s="347">
        <v>0</v>
      </c>
      <c r="F67" s="347">
        <v>0</v>
      </c>
    </row>
    <row r="68" spans="1:6" ht="12" hidden="1">
      <c r="A68" s="355"/>
      <c r="B68" s="358"/>
      <c r="C68" s="365"/>
      <c r="D68" s="355"/>
      <c r="E68" s="347">
        <v>0</v>
      </c>
      <c r="F68" s="347">
        <v>0</v>
      </c>
    </row>
    <row r="69" spans="1:6" ht="12" hidden="1">
      <c r="A69" s="355"/>
      <c r="B69" s="358"/>
      <c r="C69" s="365"/>
      <c r="D69" s="355"/>
      <c r="E69" s="347">
        <v>0</v>
      </c>
      <c r="F69" s="347">
        <v>0</v>
      </c>
    </row>
    <row r="70" spans="1:6" ht="12" hidden="1">
      <c r="A70" s="355"/>
      <c r="B70" s="358"/>
      <c r="C70" s="365"/>
      <c r="D70" s="355"/>
      <c r="E70" s="347">
        <v>0</v>
      </c>
      <c r="F70" s="347">
        <v>0</v>
      </c>
    </row>
    <row r="71" spans="1:6" ht="12" hidden="1">
      <c r="A71" s="355"/>
      <c r="B71" s="358"/>
      <c r="C71" s="365"/>
      <c r="D71" s="355"/>
      <c r="E71" s="347">
        <v>0</v>
      </c>
      <c r="F71" s="347">
        <v>0</v>
      </c>
    </row>
    <row r="72" spans="1:6" ht="12" hidden="1">
      <c r="A72" s="355"/>
      <c r="B72" s="358"/>
      <c r="C72" s="365"/>
      <c r="D72" s="355"/>
      <c r="E72" s="347">
        <v>0</v>
      </c>
      <c r="F72" s="347">
        <v>0</v>
      </c>
    </row>
    <row r="73" spans="1:6" ht="12" hidden="1">
      <c r="A73" s="355"/>
      <c r="B73" s="358"/>
      <c r="C73" s="365"/>
      <c r="D73" s="355"/>
      <c r="E73" s="347">
        <v>0</v>
      </c>
      <c r="F73" s="347">
        <v>0</v>
      </c>
    </row>
    <row r="74" spans="1:6" ht="12" hidden="1">
      <c r="A74" s="355"/>
      <c r="B74" s="358"/>
      <c r="C74" s="365"/>
      <c r="D74" s="355"/>
      <c r="E74" s="347">
        <v>0</v>
      </c>
      <c r="F74" s="347">
        <v>0</v>
      </c>
    </row>
    <row r="75" spans="1:6" ht="12" hidden="1">
      <c r="A75" s="355"/>
      <c r="B75" s="358"/>
      <c r="C75" s="365"/>
      <c r="D75" s="355"/>
      <c r="E75" s="347">
        <v>0</v>
      </c>
      <c r="F75" s="347">
        <v>0</v>
      </c>
    </row>
    <row r="76" spans="1:6" ht="12" hidden="1">
      <c r="A76" s="355"/>
      <c r="B76" s="358"/>
      <c r="C76" s="365"/>
      <c r="D76" s="355"/>
      <c r="E76" s="347">
        <v>0</v>
      </c>
      <c r="F76" s="347">
        <v>0</v>
      </c>
    </row>
    <row r="77" spans="1:6" ht="12" hidden="1">
      <c r="A77" s="355"/>
      <c r="B77" s="358"/>
      <c r="C77" s="365"/>
      <c r="D77" s="355"/>
      <c r="E77" s="347">
        <v>0</v>
      </c>
      <c r="F77" s="347">
        <v>0</v>
      </c>
    </row>
    <row r="78" spans="1:6" ht="12" hidden="1">
      <c r="A78" s="355"/>
      <c r="B78" s="358"/>
      <c r="C78" s="365"/>
      <c r="D78" s="355"/>
      <c r="E78" s="347">
        <v>0</v>
      </c>
      <c r="F78" s="347">
        <v>0</v>
      </c>
    </row>
    <row r="79" spans="1:6" ht="12" hidden="1">
      <c r="A79" s="355"/>
      <c r="B79" s="358"/>
      <c r="C79" s="365"/>
      <c r="D79" s="355"/>
      <c r="E79" s="347">
        <v>0</v>
      </c>
      <c r="F79" s="347">
        <v>0</v>
      </c>
    </row>
    <row r="80" spans="1:6" ht="12" hidden="1">
      <c r="A80" s="355"/>
      <c r="B80" s="358"/>
      <c r="C80" s="365"/>
      <c r="D80" s="355"/>
      <c r="E80" s="347">
        <v>0</v>
      </c>
      <c r="F80" s="347">
        <v>0</v>
      </c>
    </row>
    <row r="81" spans="1:6" ht="12" hidden="1">
      <c r="A81" s="355"/>
      <c r="B81" s="358"/>
      <c r="C81" s="365"/>
      <c r="D81" s="355"/>
      <c r="E81" s="347">
        <v>0</v>
      </c>
      <c r="F81" s="347">
        <v>0</v>
      </c>
    </row>
    <row r="82" spans="1:6" ht="12" hidden="1">
      <c r="A82" s="355"/>
      <c r="B82" s="358"/>
      <c r="C82" s="365"/>
      <c r="D82" s="355"/>
      <c r="E82" s="347">
        <v>0</v>
      </c>
      <c r="F82" s="347">
        <v>0</v>
      </c>
    </row>
    <row r="83" spans="1:6" ht="12" hidden="1">
      <c r="A83" s="355"/>
      <c r="B83" s="358"/>
      <c r="C83" s="365"/>
      <c r="D83" s="355"/>
      <c r="E83" s="347">
        <v>0</v>
      </c>
      <c r="F83" s="347">
        <v>0</v>
      </c>
    </row>
    <row r="84" spans="1:6" ht="12" hidden="1">
      <c r="A84" s="355"/>
      <c r="B84" s="358"/>
      <c r="C84" s="365"/>
      <c r="D84" s="355"/>
      <c r="E84" s="347">
        <v>0</v>
      </c>
      <c r="F84" s="347">
        <v>0</v>
      </c>
    </row>
    <row r="85" spans="1:6" ht="12" hidden="1">
      <c r="A85" s="355"/>
      <c r="B85" s="358"/>
      <c r="C85" s="365"/>
      <c r="D85" s="355"/>
      <c r="E85" s="347">
        <v>0</v>
      </c>
      <c r="F85" s="347">
        <v>0</v>
      </c>
    </row>
    <row r="86" spans="1:6" ht="12" hidden="1">
      <c r="A86" s="355"/>
      <c r="B86" s="358"/>
      <c r="C86" s="365"/>
      <c r="D86" s="355"/>
      <c r="E86" s="347">
        <v>0</v>
      </c>
      <c r="F86" s="347">
        <v>0</v>
      </c>
    </row>
    <row r="87" spans="1:6" ht="12" hidden="1">
      <c r="A87" s="355"/>
      <c r="B87" s="358"/>
      <c r="C87" s="365"/>
      <c r="D87" s="355"/>
      <c r="E87" s="347">
        <v>0</v>
      </c>
      <c r="F87" s="347">
        <v>0</v>
      </c>
    </row>
    <row r="88" spans="1:6" ht="12" hidden="1">
      <c r="A88" s="355"/>
      <c r="B88" s="358"/>
      <c r="C88" s="365"/>
      <c r="D88" s="355"/>
      <c r="E88" s="347">
        <v>0</v>
      </c>
      <c r="F88" s="347">
        <v>0</v>
      </c>
    </row>
    <row r="89" spans="1:6" ht="12" hidden="1">
      <c r="A89" s="355"/>
      <c r="B89" s="358"/>
      <c r="C89" s="365"/>
      <c r="D89" s="355"/>
      <c r="E89" s="347">
        <v>0</v>
      </c>
      <c r="F89" s="347">
        <v>0</v>
      </c>
    </row>
    <row r="90" spans="1:6" ht="12" hidden="1">
      <c r="A90" s="355"/>
      <c r="B90" s="358"/>
      <c r="C90" s="365"/>
      <c r="D90" s="355"/>
      <c r="E90" s="347">
        <v>0</v>
      </c>
      <c r="F90" s="347">
        <v>0</v>
      </c>
    </row>
    <row r="91" spans="1:6" ht="12" hidden="1">
      <c r="A91" s="355"/>
      <c r="B91" s="358"/>
      <c r="C91" s="365"/>
      <c r="D91" s="355"/>
      <c r="E91" s="347">
        <v>0</v>
      </c>
      <c r="F91" s="347">
        <v>0</v>
      </c>
    </row>
    <row r="92" spans="1:6" ht="12" hidden="1">
      <c r="A92" s="355"/>
      <c r="B92" s="358"/>
      <c r="C92" s="365"/>
      <c r="D92" s="355"/>
      <c r="E92" s="347">
        <v>0</v>
      </c>
      <c r="F92" s="347">
        <v>0</v>
      </c>
    </row>
    <row r="93" spans="1:6" ht="12" hidden="1">
      <c r="A93" s="355"/>
      <c r="B93" s="358"/>
      <c r="C93" s="365"/>
      <c r="D93" s="355"/>
      <c r="E93" s="347">
        <v>0</v>
      </c>
      <c r="F93" s="347">
        <v>0</v>
      </c>
    </row>
    <row r="94" spans="1:6" ht="12" hidden="1">
      <c r="A94" s="355"/>
      <c r="B94" s="358"/>
      <c r="C94" s="365"/>
      <c r="D94" s="355"/>
      <c r="E94" s="347">
        <v>0</v>
      </c>
      <c r="F94" s="347">
        <v>0</v>
      </c>
    </row>
    <row r="95" spans="1:6" ht="12" hidden="1">
      <c r="A95" s="355"/>
      <c r="B95" s="358"/>
      <c r="C95" s="365"/>
      <c r="D95" s="355"/>
      <c r="E95" s="347">
        <v>0</v>
      </c>
      <c r="F95" s="347">
        <v>0</v>
      </c>
    </row>
    <row r="96" spans="1:6" ht="12" hidden="1">
      <c r="A96" s="355"/>
      <c r="B96" s="358"/>
      <c r="C96" s="365"/>
      <c r="D96" s="355"/>
      <c r="E96" s="347">
        <v>0</v>
      </c>
      <c r="F96" s="347">
        <v>0</v>
      </c>
    </row>
    <row r="97" spans="1:6" ht="12" hidden="1">
      <c r="A97" s="355"/>
      <c r="B97" s="358"/>
      <c r="C97" s="365"/>
      <c r="D97" s="355"/>
      <c r="E97" s="347">
        <v>0</v>
      </c>
      <c r="F97" s="347">
        <v>0</v>
      </c>
    </row>
    <row r="98" spans="1:6" ht="12" hidden="1">
      <c r="A98" s="355"/>
      <c r="B98" s="358"/>
      <c r="C98" s="365"/>
      <c r="D98" s="355"/>
      <c r="E98" s="347">
        <v>0</v>
      </c>
      <c r="F98" s="347">
        <v>0</v>
      </c>
    </row>
    <row r="99" spans="1:6" ht="12" hidden="1">
      <c r="A99" s="355"/>
      <c r="B99" s="358"/>
      <c r="C99" s="365"/>
      <c r="D99" s="355"/>
      <c r="E99" s="347">
        <v>0</v>
      </c>
      <c r="F99" s="347">
        <v>0</v>
      </c>
    </row>
    <row r="100" spans="1:6" ht="12" hidden="1">
      <c r="A100" s="355"/>
      <c r="B100" s="358"/>
      <c r="C100" s="365"/>
      <c r="D100" s="355"/>
      <c r="E100" s="347">
        <v>0</v>
      </c>
      <c r="F100" s="347">
        <v>0</v>
      </c>
    </row>
    <row r="101" spans="1:6" ht="12" hidden="1">
      <c r="A101" s="355"/>
      <c r="B101" s="358"/>
      <c r="C101" s="365"/>
      <c r="D101" s="355"/>
      <c r="E101" s="347">
        <v>0</v>
      </c>
      <c r="F101" s="347">
        <v>0</v>
      </c>
    </row>
    <row r="102" spans="1:6" ht="12" hidden="1">
      <c r="A102" s="355"/>
      <c r="B102" s="358"/>
      <c r="C102" s="365"/>
      <c r="D102" s="355"/>
      <c r="E102" s="347">
        <v>0</v>
      </c>
      <c r="F102" s="347">
        <v>0</v>
      </c>
    </row>
    <row r="103" spans="1:6" ht="12" hidden="1">
      <c r="A103" s="355"/>
      <c r="B103" s="358"/>
      <c r="C103" s="365"/>
      <c r="D103" s="355"/>
      <c r="E103" s="347">
        <v>0</v>
      </c>
      <c r="F103" s="347">
        <v>0</v>
      </c>
    </row>
    <row r="104" spans="1:6" ht="12" hidden="1">
      <c r="A104" s="355"/>
      <c r="B104" s="358"/>
      <c r="C104" s="365"/>
      <c r="D104" s="355"/>
      <c r="E104" s="347">
        <v>0</v>
      </c>
      <c r="F104" s="347">
        <v>0</v>
      </c>
    </row>
    <row r="105" spans="1:6" ht="12" hidden="1">
      <c r="A105" s="355"/>
      <c r="B105" s="358"/>
      <c r="C105" s="365"/>
      <c r="D105" s="355"/>
      <c r="E105" s="347">
        <v>0</v>
      </c>
      <c r="F105" s="347">
        <v>0</v>
      </c>
    </row>
    <row r="106" spans="1:6" ht="12" hidden="1">
      <c r="A106" s="355"/>
      <c r="B106" s="358"/>
      <c r="C106" s="365"/>
      <c r="D106" s="355"/>
      <c r="E106" s="347">
        <v>0</v>
      </c>
      <c r="F106" s="347">
        <v>0</v>
      </c>
    </row>
    <row r="107" spans="1:6" ht="12" hidden="1">
      <c r="A107" s="355"/>
      <c r="B107" s="358"/>
      <c r="C107" s="365"/>
      <c r="D107" s="355"/>
      <c r="E107" s="347">
        <v>0</v>
      </c>
      <c r="F107" s="347">
        <v>0</v>
      </c>
    </row>
    <row r="108" spans="1:6" ht="12" hidden="1">
      <c r="A108" s="355"/>
      <c r="B108" s="358"/>
      <c r="C108" s="365"/>
      <c r="D108" s="355"/>
      <c r="E108" s="347">
        <v>0</v>
      </c>
      <c r="F108" s="347">
        <v>0</v>
      </c>
    </row>
    <row r="109" spans="1:6" ht="12" hidden="1">
      <c r="A109" s="355"/>
      <c r="B109" s="358"/>
      <c r="C109" s="365"/>
      <c r="D109" s="355"/>
      <c r="E109" s="347">
        <v>0</v>
      </c>
      <c r="F109" s="347">
        <v>0</v>
      </c>
    </row>
    <row r="110" spans="1:6" ht="12" hidden="1">
      <c r="A110" s="355"/>
      <c r="B110" s="358"/>
      <c r="C110" s="365"/>
      <c r="D110" s="355"/>
      <c r="E110" s="347">
        <v>0</v>
      </c>
      <c r="F110" s="347">
        <v>0</v>
      </c>
    </row>
    <row r="111" spans="1:6" ht="12" hidden="1">
      <c r="A111" s="355"/>
      <c r="B111" s="358"/>
      <c r="C111" s="365"/>
      <c r="D111" s="355"/>
      <c r="E111" s="347">
        <v>0</v>
      </c>
      <c r="F111" s="347">
        <v>0</v>
      </c>
    </row>
    <row r="112" spans="1:6" ht="12" hidden="1">
      <c r="A112" s="355"/>
      <c r="B112" s="358"/>
      <c r="C112" s="365"/>
      <c r="D112" s="355"/>
      <c r="E112" s="347">
        <v>0</v>
      </c>
      <c r="F112" s="347">
        <v>0</v>
      </c>
    </row>
    <row r="113" spans="1:6" ht="12" hidden="1">
      <c r="A113" s="355"/>
      <c r="B113" s="358"/>
      <c r="C113" s="365"/>
      <c r="D113" s="355"/>
      <c r="E113" s="347">
        <v>0</v>
      </c>
      <c r="F113" s="347">
        <v>0</v>
      </c>
    </row>
    <row r="114" spans="1:6" ht="12" hidden="1">
      <c r="A114" s="355"/>
      <c r="B114" s="358"/>
      <c r="C114" s="365"/>
      <c r="D114" s="355"/>
      <c r="E114" s="347">
        <v>0</v>
      </c>
      <c r="F114" s="347">
        <v>0</v>
      </c>
    </row>
    <row r="115" spans="1:6" ht="12" hidden="1">
      <c r="A115" s="355"/>
      <c r="B115" s="358"/>
      <c r="C115" s="365"/>
      <c r="D115" s="355"/>
      <c r="E115" s="347">
        <v>0</v>
      </c>
      <c r="F115" s="347">
        <v>0</v>
      </c>
    </row>
    <row r="116" spans="1:6" ht="12" hidden="1">
      <c r="A116" s="355"/>
      <c r="B116" s="358"/>
      <c r="C116" s="365"/>
      <c r="D116" s="355"/>
      <c r="E116" s="347">
        <v>0</v>
      </c>
      <c r="F116" s="347">
        <v>0</v>
      </c>
    </row>
    <row r="117" spans="1:6" ht="12" hidden="1">
      <c r="A117" s="355"/>
      <c r="B117" s="358"/>
      <c r="C117" s="365"/>
      <c r="D117" s="355"/>
      <c r="E117" s="347">
        <v>0</v>
      </c>
      <c r="F117" s="347">
        <v>0</v>
      </c>
    </row>
    <row r="118" spans="1:6" ht="12" hidden="1">
      <c r="A118" s="355"/>
      <c r="B118" s="358"/>
      <c r="C118" s="365"/>
      <c r="D118" s="355"/>
      <c r="E118" s="347">
        <v>0</v>
      </c>
      <c r="F118" s="347">
        <v>0</v>
      </c>
    </row>
    <row r="119" spans="1:6" ht="12" hidden="1">
      <c r="A119" s="355"/>
      <c r="B119" s="358"/>
      <c r="C119" s="365"/>
      <c r="D119" s="355"/>
      <c r="E119" s="347">
        <v>0</v>
      </c>
      <c r="F119" s="347">
        <v>0</v>
      </c>
    </row>
    <row r="120" spans="1:6" ht="12" hidden="1">
      <c r="A120" s="355"/>
      <c r="B120" s="358"/>
      <c r="C120" s="365"/>
      <c r="D120" s="355"/>
      <c r="E120" s="347">
        <v>0</v>
      </c>
      <c r="F120" s="347">
        <v>0</v>
      </c>
    </row>
    <row r="121" spans="1:6" ht="12" hidden="1">
      <c r="A121" s="355"/>
      <c r="B121" s="358"/>
      <c r="C121" s="365"/>
      <c r="D121" s="355"/>
      <c r="E121" s="347">
        <v>0</v>
      </c>
      <c r="F121" s="347">
        <v>0</v>
      </c>
    </row>
    <row r="122" spans="1:6" ht="12" hidden="1">
      <c r="A122" s="355"/>
      <c r="B122" s="358"/>
      <c r="C122" s="365"/>
      <c r="D122" s="355"/>
      <c r="E122" s="347">
        <v>0</v>
      </c>
      <c r="F122" s="347">
        <v>0</v>
      </c>
    </row>
    <row r="123" spans="1:6" ht="12" hidden="1">
      <c r="A123" s="355"/>
      <c r="B123" s="358"/>
      <c r="C123" s="365"/>
      <c r="D123" s="355"/>
      <c r="E123" s="347">
        <v>0</v>
      </c>
      <c r="F123" s="347">
        <v>0</v>
      </c>
    </row>
    <row r="124" spans="1:6" ht="12" hidden="1">
      <c r="A124" s="355"/>
      <c r="B124" s="358"/>
      <c r="C124" s="365"/>
      <c r="D124" s="355"/>
      <c r="E124" s="347">
        <v>0</v>
      </c>
      <c r="F124" s="347">
        <v>0</v>
      </c>
    </row>
    <row r="125" spans="1:6" ht="12" hidden="1">
      <c r="A125" s="355"/>
      <c r="B125" s="358"/>
      <c r="C125" s="365"/>
      <c r="D125" s="355"/>
      <c r="E125" s="347">
        <v>0</v>
      </c>
      <c r="F125" s="347">
        <v>0</v>
      </c>
    </row>
    <row r="126" spans="1:6" ht="12" hidden="1">
      <c r="A126" s="355"/>
      <c r="B126" s="358"/>
      <c r="C126" s="365"/>
      <c r="D126" s="355"/>
      <c r="E126" s="347">
        <v>0</v>
      </c>
      <c r="F126" s="347">
        <v>0</v>
      </c>
    </row>
    <row r="127" spans="1:6" ht="12" hidden="1">
      <c r="A127" s="355"/>
      <c r="B127" s="358"/>
      <c r="C127" s="365"/>
      <c r="D127" s="355"/>
      <c r="E127" s="347">
        <v>0</v>
      </c>
      <c r="F127" s="347">
        <v>0</v>
      </c>
    </row>
    <row r="128" spans="1:6" ht="12" hidden="1">
      <c r="A128" s="355"/>
      <c r="B128" s="358"/>
      <c r="C128" s="365"/>
      <c r="D128" s="355"/>
      <c r="E128" s="347">
        <v>0</v>
      </c>
      <c r="F128" s="347">
        <v>0</v>
      </c>
    </row>
    <row r="129" spans="1:6" ht="12" hidden="1">
      <c r="A129" s="355"/>
      <c r="B129" s="358"/>
      <c r="C129" s="365"/>
      <c r="D129" s="355"/>
      <c r="E129" s="347">
        <v>0</v>
      </c>
      <c r="F129" s="347">
        <v>0</v>
      </c>
    </row>
    <row r="130" spans="1:6" ht="12" hidden="1">
      <c r="A130" s="355"/>
      <c r="B130" s="358"/>
      <c r="C130" s="365"/>
      <c r="D130" s="355"/>
      <c r="E130" s="347">
        <v>0</v>
      </c>
      <c r="F130" s="347">
        <v>0</v>
      </c>
    </row>
    <row r="131" spans="1:6" ht="12" hidden="1">
      <c r="A131" s="355"/>
      <c r="B131" s="358"/>
      <c r="C131" s="365"/>
      <c r="D131" s="355"/>
      <c r="E131" s="347">
        <v>0</v>
      </c>
      <c r="F131" s="347">
        <v>0</v>
      </c>
    </row>
    <row r="132" spans="1:6" ht="12" hidden="1">
      <c r="A132" s="355"/>
      <c r="B132" s="358"/>
      <c r="C132" s="365"/>
      <c r="D132" s="355"/>
      <c r="E132" s="347">
        <v>0</v>
      </c>
      <c r="F132" s="347">
        <v>0</v>
      </c>
    </row>
    <row r="133" spans="1:6" ht="12" hidden="1">
      <c r="A133" s="355"/>
      <c r="B133" s="358"/>
      <c r="C133" s="365"/>
      <c r="D133" s="355"/>
      <c r="E133" s="347">
        <v>0</v>
      </c>
      <c r="F133" s="347">
        <v>0</v>
      </c>
    </row>
    <row r="134" spans="1:6" ht="12" hidden="1">
      <c r="A134" s="355"/>
      <c r="B134" s="358"/>
      <c r="C134" s="365"/>
      <c r="D134" s="355"/>
      <c r="E134" s="347">
        <v>0</v>
      </c>
      <c r="F134" s="347">
        <v>0</v>
      </c>
    </row>
    <row r="135" spans="1:6" ht="12" hidden="1">
      <c r="A135" s="355"/>
      <c r="B135" s="358"/>
      <c r="C135" s="365"/>
      <c r="D135" s="355"/>
      <c r="E135" s="347">
        <v>0</v>
      </c>
      <c r="F135" s="347">
        <v>0</v>
      </c>
    </row>
    <row r="136" spans="1:6" ht="12" hidden="1">
      <c r="A136" s="355"/>
      <c r="B136" s="358"/>
      <c r="C136" s="365"/>
      <c r="D136" s="355"/>
      <c r="E136" s="347">
        <v>0</v>
      </c>
      <c r="F136" s="347">
        <v>0</v>
      </c>
    </row>
    <row r="137" spans="1:6" ht="12" hidden="1">
      <c r="A137" s="355"/>
      <c r="B137" s="358"/>
      <c r="C137" s="365"/>
      <c r="D137" s="355"/>
      <c r="E137" s="347">
        <v>0</v>
      </c>
      <c r="F137" s="347">
        <v>0</v>
      </c>
    </row>
    <row r="138" spans="1:6" ht="12" hidden="1">
      <c r="A138" s="355"/>
      <c r="B138" s="358"/>
      <c r="C138" s="365"/>
      <c r="D138" s="355"/>
      <c r="E138" s="347">
        <v>0</v>
      </c>
      <c r="F138" s="347">
        <v>0</v>
      </c>
    </row>
    <row r="139" spans="1:6" ht="12" hidden="1">
      <c r="A139" s="355"/>
      <c r="B139" s="358"/>
      <c r="C139" s="365"/>
      <c r="D139" s="355"/>
      <c r="E139" s="347">
        <v>0</v>
      </c>
      <c r="F139" s="347">
        <v>0</v>
      </c>
    </row>
    <row r="140" spans="1:6" ht="12" hidden="1">
      <c r="A140" s="355"/>
      <c r="B140" s="358"/>
      <c r="C140" s="365"/>
      <c r="D140" s="355"/>
      <c r="E140" s="347">
        <v>0</v>
      </c>
      <c r="F140" s="347">
        <v>0</v>
      </c>
    </row>
    <row r="141" spans="1:6" ht="12" hidden="1">
      <c r="A141" s="355"/>
      <c r="B141" s="358"/>
      <c r="C141" s="365"/>
      <c r="D141" s="355"/>
      <c r="E141" s="347">
        <v>0</v>
      </c>
      <c r="F141" s="347">
        <v>0</v>
      </c>
    </row>
    <row r="142" spans="1:6" ht="12" hidden="1">
      <c r="A142" s="355"/>
      <c r="B142" s="358"/>
      <c r="C142" s="365"/>
      <c r="D142" s="355"/>
      <c r="E142" s="347">
        <v>0</v>
      </c>
      <c r="F142" s="347">
        <v>0</v>
      </c>
    </row>
    <row r="143" spans="1:6" ht="12" hidden="1">
      <c r="A143" s="355"/>
      <c r="B143" s="358"/>
      <c r="C143" s="365"/>
      <c r="D143" s="355"/>
      <c r="E143" s="347">
        <v>0</v>
      </c>
      <c r="F143" s="347">
        <v>0</v>
      </c>
    </row>
    <row r="144" spans="1:6" ht="12" hidden="1">
      <c r="A144" s="355"/>
      <c r="B144" s="358"/>
      <c r="C144" s="365"/>
      <c r="D144" s="355"/>
      <c r="E144" s="347">
        <v>0</v>
      </c>
      <c r="F144" s="347">
        <v>0</v>
      </c>
    </row>
    <row r="145" spans="1:6" ht="12" hidden="1">
      <c r="A145" s="355"/>
      <c r="B145" s="358"/>
      <c r="C145" s="365"/>
      <c r="D145" s="355"/>
      <c r="E145" s="347">
        <v>0</v>
      </c>
      <c r="F145" s="347">
        <v>0</v>
      </c>
    </row>
    <row r="146" spans="1:6" ht="12" hidden="1">
      <c r="A146" s="355"/>
      <c r="B146" s="358"/>
      <c r="C146" s="365"/>
      <c r="D146" s="355"/>
      <c r="E146" s="347">
        <v>0</v>
      </c>
      <c r="F146" s="347">
        <v>0</v>
      </c>
    </row>
    <row r="147" spans="1:6" ht="12" hidden="1">
      <c r="A147" s="355"/>
      <c r="B147" s="358"/>
      <c r="C147" s="365"/>
      <c r="D147" s="355"/>
      <c r="E147" s="347">
        <v>0</v>
      </c>
      <c r="F147" s="347">
        <v>0</v>
      </c>
    </row>
    <row r="148" spans="1:6" ht="12" hidden="1">
      <c r="A148" s="355"/>
      <c r="B148" s="358"/>
      <c r="C148" s="365"/>
      <c r="D148" s="355"/>
      <c r="E148" s="347">
        <v>0</v>
      </c>
      <c r="F148" s="347">
        <v>0</v>
      </c>
    </row>
    <row r="149" spans="1:6" ht="12" hidden="1">
      <c r="A149" s="355"/>
      <c r="B149" s="358"/>
      <c r="C149" s="365"/>
      <c r="D149" s="355"/>
      <c r="E149" s="347">
        <v>0</v>
      </c>
      <c r="F149" s="347">
        <v>0</v>
      </c>
    </row>
    <row r="150" spans="1:6" ht="12" hidden="1">
      <c r="A150" s="355"/>
      <c r="B150" s="358"/>
      <c r="C150" s="365"/>
      <c r="D150" s="355"/>
      <c r="E150" s="347">
        <v>0</v>
      </c>
      <c r="F150" s="347">
        <v>0</v>
      </c>
    </row>
    <row r="151" spans="1:6" ht="12" hidden="1">
      <c r="A151" s="355"/>
      <c r="B151" s="358"/>
      <c r="C151" s="365"/>
      <c r="D151" s="355"/>
      <c r="E151" s="347">
        <v>0</v>
      </c>
      <c r="F151" s="347">
        <v>0</v>
      </c>
    </row>
    <row r="152" spans="1:6" ht="12" hidden="1">
      <c r="A152" s="355"/>
      <c r="B152" s="358"/>
      <c r="C152" s="365"/>
      <c r="D152" s="355"/>
      <c r="E152" s="347">
        <v>0</v>
      </c>
      <c r="F152" s="347">
        <v>0</v>
      </c>
    </row>
    <row r="153" spans="1:6" ht="12" hidden="1">
      <c r="A153" s="355"/>
      <c r="B153" s="358"/>
      <c r="C153" s="365"/>
      <c r="D153" s="355"/>
      <c r="E153" s="347">
        <v>0</v>
      </c>
      <c r="F153" s="347">
        <v>0</v>
      </c>
    </row>
    <row r="154" spans="1:6" ht="12" hidden="1">
      <c r="A154" s="355"/>
      <c r="B154" s="358"/>
      <c r="C154" s="365"/>
      <c r="D154" s="355"/>
      <c r="E154" s="347">
        <v>0</v>
      </c>
      <c r="F154" s="347">
        <v>0</v>
      </c>
    </row>
    <row r="155" spans="1:6" ht="12" hidden="1">
      <c r="A155" s="355"/>
      <c r="B155" s="358"/>
      <c r="C155" s="365"/>
      <c r="D155" s="355"/>
      <c r="E155" s="347">
        <v>0</v>
      </c>
      <c r="F155" s="347">
        <v>0</v>
      </c>
    </row>
    <row r="156" spans="1:6" ht="12" hidden="1">
      <c r="A156" s="355"/>
      <c r="B156" s="358"/>
      <c r="C156" s="365"/>
      <c r="D156" s="355"/>
      <c r="E156" s="347">
        <v>0</v>
      </c>
      <c r="F156" s="347">
        <v>0</v>
      </c>
    </row>
    <row r="157" spans="1:6" ht="12" hidden="1">
      <c r="A157" s="355"/>
      <c r="B157" s="358"/>
      <c r="C157" s="365"/>
      <c r="D157" s="355"/>
      <c r="E157" s="347">
        <v>0</v>
      </c>
      <c r="F157" s="347">
        <v>0</v>
      </c>
    </row>
    <row r="158" spans="1:6" ht="12" hidden="1">
      <c r="A158" s="355"/>
      <c r="B158" s="358"/>
      <c r="C158" s="365"/>
      <c r="D158" s="355"/>
      <c r="E158" s="347">
        <v>0</v>
      </c>
      <c r="F158" s="347">
        <v>0</v>
      </c>
    </row>
    <row r="159" spans="1:6" ht="12" hidden="1">
      <c r="A159" s="355"/>
      <c r="B159" s="358"/>
      <c r="C159" s="365"/>
      <c r="D159" s="355"/>
      <c r="E159" s="347">
        <v>0</v>
      </c>
      <c r="F159" s="347">
        <v>0</v>
      </c>
    </row>
    <row r="160" spans="1:6" ht="12" hidden="1">
      <c r="A160" s="355"/>
      <c r="B160" s="358"/>
      <c r="C160" s="365"/>
      <c r="D160" s="355"/>
      <c r="E160" s="347">
        <v>0</v>
      </c>
      <c r="F160" s="347">
        <v>0</v>
      </c>
    </row>
    <row r="161" spans="1:6" ht="12" hidden="1">
      <c r="A161" s="355"/>
      <c r="B161" s="358"/>
      <c r="C161" s="365"/>
      <c r="D161" s="355"/>
      <c r="E161" s="347">
        <v>0</v>
      </c>
      <c r="F161" s="347">
        <v>0</v>
      </c>
    </row>
    <row r="162" spans="1:6" ht="12" hidden="1">
      <c r="A162" s="355"/>
      <c r="B162" s="358"/>
      <c r="C162" s="365"/>
      <c r="D162" s="355"/>
      <c r="E162" s="347">
        <v>0</v>
      </c>
      <c r="F162" s="347">
        <v>0</v>
      </c>
    </row>
    <row r="163" spans="1:6" ht="12" hidden="1">
      <c r="A163" s="355"/>
      <c r="B163" s="358"/>
      <c r="C163" s="365"/>
      <c r="D163" s="355"/>
      <c r="E163" s="347">
        <v>0</v>
      </c>
      <c r="F163" s="347">
        <v>0</v>
      </c>
    </row>
    <row r="164" spans="1:6" ht="12" hidden="1">
      <c r="A164" s="355"/>
      <c r="B164" s="358"/>
      <c r="C164" s="365"/>
      <c r="D164" s="355"/>
      <c r="E164" s="347">
        <v>0</v>
      </c>
      <c r="F164" s="347">
        <v>0</v>
      </c>
    </row>
    <row r="165" spans="1:6" ht="12" hidden="1">
      <c r="A165" s="355"/>
      <c r="B165" s="358"/>
      <c r="C165" s="365"/>
      <c r="D165" s="355"/>
      <c r="E165" s="347">
        <v>0</v>
      </c>
      <c r="F165" s="347">
        <v>0</v>
      </c>
    </row>
    <row r="166" spans="1:6" ht="12" hidden="1">
      <c r="A166" s="355"/>
      <c r="B166" s="358"/>
      <c r="C166" s="365"/>
      <c r="D166" s="355"/>
      <c r="E166" s="347">
        <v>0</v>
      </c>
      <c r="F166" s="347">
        <v>0</v>
      </c>
    </row>
    <row r="167" spans="1:6" ht="12" hidden="1">
      <c r="A167" s="355"/>
      <c r="B167" s="358"/>
      <c r="C167" s="365"/>
      <c r="D167" s="355"/>
      <c r="E167" s="347">
        <v>0</v>
      </c>
      <c r="F167" s="347">
        <v>0</v>
      </c>
    </row>
    <row r="168" spans="1:6" ht="12" hidden="1">
      <c r="A168" s="355"/>
      <c r="B168" s="358"/>
      <c r="C168" s="365"/>
      <c r="D168" s="355"/>
      <c r="E168" s="347">
        <v>0</v>
      </c>
      <c r="F168" s="347">
        <v>0</v>
      </c>
    </row>
    <row r="169" spans="1:6" ht="12" hidden="1">
      <c r="A169" s="355"/>
      <c r="B169" s="358"/>
      <c r="C169" s="365"/>
      <c r="D169" s="355"/>
      <c r="E169" s="347">
        <v>0</v>
      </c>
      <c r="F169" s="347">
        <v>0</v>
      </c>
    </row>
    <row r="170" spans="1:6" ht="12" hidden="1">
      <c r="A170" s="355"/>
      <c r="B170" s="358"/>
      <c r="C170" s="365"/>
      <c r="D170" s="355"/>
      <c r="E170" s="347">
        <v>0</v>
      </c>
      <c r="F170" s="347">
        <v>0</v>
      </c>
    </row>
    <row r="171" spans="1:6" ht="12" hidden="1">
      <c r="A171" s="355"/>
      <c r="B171" s="358"/>
      <c r="C171" s="365"/>
      <c r="D171" s="355"/>
      <c r="E171" s="347">
        <v>0</v>
      </c>
      <c r="F171" s="347">
        <v>0</v>
      </c>
    </row>
    <row r="172" spans="1:6" ht="12" hidden="1">
      <c r="A172" s="355"/>
      <c r="B172" s="358"/>
      <c r="C172" s="365"/>
      <c r="D172" s="355"/>
      <c r="E172" s="347">
        <v>0</v>
      </c>
      <c r="F172" s="347">
        <v>0</v>
      </c>
    </row>
    <row r="173" spans="1:6" ht="12" hidden="1">
      <c r="A173" s="355"/>
      <c r="B173" s="358"/>
      <c r="C173" s="365"/>
      <c r="D173" s="355"/>
      <c r="E173" s="347">
        <v>0</v>
      </c>
      <c r="F173" s="347">
        <v>0</v>
      </c>
    </row>
    <row r="174" spans="1:6" ht="12" hidden="1">
      <c r="A174" s="355"/>
      <c r="B174" s="358"/>
      <c r="C174" s="365"/>
      <c r="D174" s="355"/>
      <c r="E174" s="347">
        <v>0</v>
      </c>
      <c r="F174" s="347">
        <v>0</v>
      </c>
    </row>
    <row r="175" spans="1:6" ht="12" hidden="1">
      <c r="A175" s="355"/>
      <c r="B175" s="358"/>
      <c r="C175" s="365"/>
      <c r="D175" s="355"/>
      <c r="E175" s="347">
        <v>0</v>
      </c>
      <c r="F175" s="347">
        <v>0</v>
      </c>
    </row>
    <row r="176" spans="1:6" ht="12" hidden="1">
      <c r="A176" s="355"/>
      <c r="B176" s="358"/>
      <c r="C176" s="365"/>
      <c r="D176" s="355"/>
      <c r="E176" s="347">
        <v>0</v>
      </c>
      <c r="F176" s="347">
        <v>0</v>
      </c>
    </row>
    <row r="177" spans="1:6" ht="12" hidden="1">
      <c r="A177" s="355"/>
      <c r="B177" s="358"/>
      <c r="C177" s="365"/>
      <c r="D177" s="355"/>
      <c r="E177" s="347">
        <v>0</v>
      </c>
      <c r="F177" s="347">
        <v>0</v>
      </c>
    </row>
    <row r="178" spans="1:6" ht="12" hidden="1">
      <c r="A178" s="355"/>
      <c r="B178" s="358"/>
      <c r="C178" s="365"/>
      <c r="D178" s="355"/>
      <c r="E178" s="347">
        <v>0</v>
      </c>
      <c r="F178" s="347">
        <v>0</v>
      </c>
    </row>
    <row r="179" spans="1:6" ht="12" hidden="1">
      <c r="A179" s="355"/>
      <c r="B179" s="358"/>
      <c r="C179" s="365"/>
      <c r="D179" s="355"/>
      <c r="E179" s="347">
        <v>0</v>
      </c>
      <c r="F179" s="347">
        <v>0</v>
      </c>
    </row>
    <row r="180" spans="1:6" ht="12" hidden="1">
      <c r="A180" s="355"/>
      <c r="B180" s="358"/>
      <c r="C180" s="365"/>
      <c r="D180" s="355"/>
      <c r="E180" s="347">
        <v>0</v>
      </c>
      <c r="F180" s="347">
        <v>0</v>
      </c>
    </row>
    <row r="181" spans="1:6" ht="12" hidden="1">
      <c r="A181" s="355"/>
      <c r="B181" s="358"/>
      <c r="C181" s="365"/>
      <c r="D181" s="355"/>
      <c r="E181" s="347">
        <v>0</v>
      </c>
      <c r="F181" s="347">
        <v>0</v>
      </c>
    </row>
    <row r="182" spans="1:6" ht="12" hidden="1">
      <c r="A182" s="355"/>
      <c r="B182" s="358"/>
      <c r="C182" s="365"/>
      <c r="D182" s="355"/>
      <c r="E182" s="347">
        <v>0</v>
      </c>
      <c r="F182" s="347">
        <v>0</v>
      </c>
    </row>
    <row r="183" spans="1:6" ht="12" hidden="1">
      <c r="A183" s="355"/>
      <c r="B183" s="358"/>
      <c r="C183" s="365"/>
      <c r="D183" s="355"/>
      <c r="E183" s="347">
        <v>0</v>
      </c>
      <c r="F183" s="347">
        <v>0</v>
      </c>
    </row>
    <row r="184" spans="1:6" ht="12" hidden="1">
      <c r="A184" s="355"/>
      <c r="B184" s="358"/>
      <c r="C184" s="365"/>
      <c r="D184" s="355"/>
      <c r="E184" s="347">
        <v>0</v>
      </c>
      <c r="F184" s="347">
        <v>0</v>
      </c>
    </row>
    <row r="185" spans="1:6" ht="12" hidden="1">
      <c r="A185" s="355"/>
      <c r="B185" s="358"/>
      <c r="C185" s="365"/>
      <c r="D185" s="355"/>
      <c r="E185" s="347">
        <v>0</v>
      </c>
      <c r="F185" s="347">
        <v>0</v>
      </c>
    </row>
    <row r="186" spans="1:6" ht="12" hidden="1">
      <c r="A186" s="355"/>
      <c r="B186" s="358"/>
      <c r="C186" s="365"/>
      <c r="D186" s="355"/>
      <c r="E186" s="347">
        <v>0</v>
      </c>
      <c r="F186" s="347">
        <v>0</v>
      </c>
    </row>
    <row r="187" spans="1:6" ht="12" hidden="1">
      <c r="A187" s="355"/>
      <c r="B187" s="358"/>
      <c r="C187" s="365"/>
      <c r="D187" s="355"/>
      <c r="E187" s="347">
        <v>0</v>
      </c>
      <c r="F187" s="347">
        <v>0</v>
      </c>
    </row>
    <row r="188" spans="1:6" ht="12" hidden="1">
      <c r="A188" s="355"/>
      <c r="B188" s="358"/>
      <c r="C188" s="365"/>
      <c r="D188" s="355"/>
      <c r="E188" s="347">
        <v>0</v>
      </c>
      <c r="F188" s="347">
        <v>0</v>
      </c>
    </row>
    <row r="189" spans="1:6" ht="12" hidden="1">
      <c r="A189" s="355"/>
      <c r="B189" s="358"/>
      <c r="C189" s="365"/>
      <c r="D189" s="355"/>
      <c r="E189" s="347">
        <v>0</v>
      </c>
      <c r="F189" s="347">
        <v>0</v>
      </c>
    </row>
    <row r="190" spans="1:6" ht="12" hidden="1">
      <c r="A190" s="355"/>
      <c r="B190" s="358"/>
      <c r="C190" s="365"/>
      <c r="D190" s="355"/>
      <c r="E190" s="347">
        <v>0</v>
      </c>
      <c r="F190" s="347">
        <v>0</v>
      </c>
    </row>
    <row r="191" spans="1:6" ht="12" hidden="1">
      <c r="A191" s="355"/>
      <c r="B191" s="358"/>
      <c r="C191" s="365"/>
      <c r="D191" s="355"/>
      <c r="E191" s="347">
        <v>0</v>
      </c>
      <c r="F191" s="347">
        <v>0</v>
      </c>
    </row>
    <row r="192" spans="1:6" ht="12" hidden="1">
      <c r="A192" s="355"/>
      <c r="B192" s="358"/>
      <c r="C192" s="365"/>
      <c r="D192" s="355"/>
      <c r="E192" s="347">
        <v>0</v>
      </c>
      <c r="F192" s="347">
        <v>0</v>
      </c>
    </row>
    <row r="193" spans="1:6" ht="12" hidden="1">
      <c r="A193" s="355"/>
      <c r="B193" s="358"/>
      <c r="C193" s="365"/>
      <c r="D193" s="355"/>
      <c r="E193" s="347">
        <v>0</v>
      </c>
      <c r="F193" s="347">
        <v>0</v>
      </c>
    </row>
    <row r="194" spans="1:6" ht="12" hidden="1">
      <c r="A194" s="355"/>
      <c r="B194" s="358"/>
      <c r="C194" s="365"/>
      <c r="D194" s="355"/>
      <c r="E194" s="347">
        <v>0</v>
      </c>
      <c r="F194" s="347">
        <v>0</v>
      </c>
    </row>
    <row r="195" spans="1:6" ht="12" hidden="1">
      <c r="A195" s="355"/>
      <c r="B195" s="358"/>
      <c r="C195" s="365"/>
      <c r="D195" s="355"/>
      <c r="E195" s="347">
        <v>0</v>
      </c>
      <c r="F195" s="347">
        <v>0</v>
      </c>
    </row>
    <row r="196" spans="1:6" ht="12" hidden="1">
      <c r="A196" s="355"/>
      <c r="B196" s="358"/>
      <c r="C196" s="365"/>
      <c r="D196" s="355"/>
      <c r="E196" s="347">
        <v>0</v>
      </c>
      <c r="F196" s="347">
        <v>0</v>
      </c>
    </row>
    <row r="197" spans="1:6" ht="12" hidden="1">
      <c r="A197" s="355"/>
      <c r="B197" s="358"/>
      <c r="C197" s="365"/>
      <c r="D197" s="355"/>
      <c r="E197" s="347">
        <v>0</v>
      </c>
      <c r="F197" s="347">
        <v>0</v>
      </c>
    </row>
    <row r="198" spans="1:6" ht="12" hidden="1">
      <c r="A198" s="355"/>
      <c r="B198" s="358"/>
      <c r="C198" s="365"/>
      <c r="D198" s="355"/>
      <c r="E198" s="347">
        <v>0</v>
      </c>
      <c r="F198" s="347">
        <v>0</v>
      </c>
    </row>
    <row r="199" spans="1:6" ht="12" hidden="1">
      <c r="A199" s="355"/>
      <c r="B199" s="358"/>
      <c r="C199" s="365"/>
      <c r="D199" s="355"/>
      <c r="E199" s="347">
        <v>0</v>
      </c>
      <c r="F199" s="347">
        <v>0</v>
      </c>
    </row>
    <row r="200" spans="1:6" ht="12" hidden="1">
      <c r="A200" s="355"/>
      <c r="B200" s="358"/>
      <c r="C200" s="365"/>
      <c r="D200" s="355"/>
      <c r="E200" s="347">
        <v>0</v>
      </c>
      <c r="F200" s="347">
        <v>0</v>
      </c>
    </row>
    <row r="201" spans="1:6" ht="12" hidden="1">
      <c r="A201" s="355"/>
      <c r="B201" s="358"/>
      <c r="C201" s="365"/>
      <c r="D201" s="355"/>
      <c r="E201" s="347">
        <v>0</v>
      </c>
      <c r="F201" s="347">
        <v>0</v>
      </c>
    </row>
    <row r="202" spans="1:6" ht="12" hidden="1">
      <c r="A202" s="355"/>
      <c r="B202" s="358"/>
      <c r="C202" s="365"/>
      <c r="D202" s="355"/>
      <c r="E202" s="347">
        <v>0</v>
      </c>
      <c r="F202" s="347">
        <v>0</v>
      </c>
    </row>
    <row r="203" spans="1:6" ht="12" hidden="1">
      <c r="A203" s="355"/>
      <c r="B203" s="358"/>
      <c r="C203" s="365"/>
      <c r="D203" s="355"/>
      <c r="E203" s="347">
        <v>0</v>
      </c>
      <c r="F203" s="347">
        <v>0</v>
      </c>
    </row>
    <row r="204" spans="1:6" ht="12" hidden="1">
      <c r="A204" s="355"/>
      <c r="B204" s="358"/>
      <c r="C204" s="365"/>
      <c r="D204" s="355"/>
      <c r="E204" s="347">
        <v>0</v>
      </c>
      <c r="F204" s="347">
        <v>0</v>
      </c>
    </row>
    <row r="205" spans="1:6" ht="12" hidden="1">
      <c r="A205" s="355"/>
      <c r="B205" s="358"/>
      <c r="C205" s="365"/>
      <c r="D205" s="355"/>
      <c r="E205" s="347">
        <v>0</v>
      </c>
      <c r="F205" s="347">
        <v>0</v>
      </c>
    </row>
    <row r="206" spans="1:6" ht="12" hidden="1">
      <c r="A206" s="355"/>
      <c r="B206" s="358"/>
      <c r="C206" s="365"/>
      <c r="D206" s="355"/>
      <c r="E206" s="347">
        <v>0</v>
      </c>
      <c r="F206" s="347">
        <v>0</v>
      </c>
    </row>
    <row r="207" spans="1:6" ht="12" hidden="1">
      <c r="A207" s="355"/>
      <c r="B207" s="358"/>
      <c r="C207" s="365"/>
      <c r="D207" s="355"/>
      <c r="E207" s="347">
        <v>0</v>
      </c>
      <c r="F207" s="347">
        <v>0</v>
      </c>
    </row>
    <row r="208" spans="1:6" ht="12" hidden="1">
      <c r="A208" s="355"/>
      <c r="B208" s="358"/>
      <c r="C208" s="365"/>
      <c r="D208" s="355"/>
      <c r="E208" s="347">
        <v>0</v>
      </c>
      <c r="F208" s="347">
        <v>0</v>
      </c>
    </row>
    <row r="209" spans="1:6" ht="12" hidden="1">
      <c r="A209" s="355"/>
      <c r="B209" s="358"/>
      <c r="C209" s="365"/>
      <c r="D209" s="355"/>
      <c r="E209" s="347">
        <v>0</v>
      </c>
      <c r="F209" s="347">
        <v>0</v>
      </c>
    </row>
    <row r="210" spans="1:6" ht="12" hidden="1">
      <c r="A210" s="355"/>
      <c r="B210" s="358"/>
      <c r="C210" s="365"/>
      <c r="D210" s="355"/>
      <c r="E210" s="347">
        <v>0</v>
      </c>
      <c r="F210" s="347">
        <v>0</v>
      </c>
    </row>
    <row r="211" spans="1:6" ht="12" hidden="1">
      <c r="A211" s="355"/>
      <c r="B211" s="358"/>
      <c r="C211" s="365"/>
      <c r="D211" s="355"/>
      <c r="E211" s="347">
        <v>0</v>
      </c>
      <c r="F211" s="347">
        <v>0</v>
      </c>
    </row>
    <row r="212" spans="1:6" ht="12" hidden="1">
      <c r="A212" s="381"/>
      <c r="B212" s="382"/>
      <c r="C212" s="383"/>
      <c r="D212" s="381"/>
      <c r="E212" s="347">
        <v>0</v>
      </c>
      <c r="F212" s="347">
        <v>0</v>
      </c>
    </row>
    <row r="213" spans="1:6" ht="12">
      <c r="A213" s="355"/>
      <c r="B213" s="349"/>
      <c r="C213" s="365"/>
      <c r="D213" s="355"/>
      <c r="E213" s="347" t="s">
        <v>1144</v>
      </c>
      <c r="F213" s="384">
        <f>SUM(F5:F45)</f>
        <v>0</v>
      </c>
    </row>
    <row r="214" spans="1:4" ht="12">
      <c r="A214" s="355"/>
      <c r="B214" s="349"/>
      <c r="C214" s="365"/>
      <c r="D214" s="355"/>
    </row>
    <row r="215" spans="1:4" ht="12">
      <c r="A215" s="355"/>
      <c r="B215" s="349"/>
      <c r="C215" s="365"/>
      <c r="D215" s="355"/>
    </row>
    <row r="216" spans="1:4" ht="12">
      <c r="A216" s="355"/>
      <c r="B216" s="349"/>
      <c r="C216" s="365"/>
      <c r="D216" s="355"/>
    </row>
  </sheetData>
  <sheetProtection selectLockedCells="1" selectUnlockedCells="1"/>
  <autoFilter ref="C1:C216"/>
  <printOptions gridLines="1" horizontalCentered="1" verticalCentered="1"/>
  <pageMargins left="0.39375" right="0.39375" top="0.9541666666666666" bottom="1.0583333333333333" header="0.39375" footer="0.39375"/>
  <pageSetup horizontalDpi="600" verticalDpi="600" orientation="landscape" paperSize="9" r:id="rId1"/>
  <headerFooter alignWithMargins="0">
    <oddHeader>&amp;C&amp;"Verdana,Tučné"&amp;12 19NAK0131 - PŘÍRODOVĚDA HK - Úprava trasy odvětrání Hélia</oddHeader>
    <oddFooter>&amp;L&amp;"Times New Roman,Obyčejné"&amp;12&amp;P&amp;C&amp;"Arial CE,Tučné"&amp;16IZOMAT s.r.o.
&amp;12 549 41 Červený Kostelec Stolín 71&amp;R&amp;"Arial CE,Obyčejné"&amp;9&amp;D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4">
      <selection activeCell="I90" sqref="I9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95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865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532" t="s">
        <v>19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1.4 - Elektroinstalace - silnoproud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866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524" t="str">
        <f>E7</f>
        <v>Stavební úpravy Univerzity Hradec Králové  -  budovy C, na úrovni 1.NP</v>
      </c>
      <c r="F75" s="525"/>
      <c r="G75" s="525"/>
      <c r="H75" s="525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524" t="s">
        <v>111</v>
      </c>
      <c r="F77" s="523"/>
      <c r="G77" s="523"/>
      <c r="H77" s="523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502" t="str">
        <f>E11</f>
        <v>1.4 - Elektroinstalace - silnoproud</v>
      </c>
      <c r="F79" s="523"/>
      <c r="G79" s="523"/>
      <c r="H79" s="523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867</v>
      </c>
      <c r="F89" s="184" t="s">
        <v>868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869</v>
      </c>
      <c r="F90" s="188" t="s">
        <v>870</v>
      </c>
      <c r="G90" s="189" t="s">
        <v>736</v>
      </c>
      <c r="H90" s="190">
        <v>1</v>
      </c>
      <c r="I90" s="191">
        <f>'1.4 - položky'!G83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871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eqLhRj3/j0m9oyJYknneEW43XMVglCfwMy+FF9WiktLDq5tV2KE+641Tq+sYjqggW+ElAII1I6I1LvEmyii5PA==" saltValue="o/roaoKLFawTWesK8cLiFq2i/r/dB/P1ZUD5kyW1EEifam8wTPWAIjpH24YhjCBOwdpcrZ5ZGBeD4On7nn5UIQ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workbookViewId="0" topLeftCell="A64">
      <selection activeCell="G82" sqref="G82"/>
    </sheetView>
  </sheetViews>
  <sheetFormatPr defaultColWidth="9.140625" defaultRowHeight="12"/>
  <cols>
    <col min="1" max="1" width="6.7109375" style="386" customWidth="1"/>
    <col min="2" max="2" width="13.7109375" style="386" customWidth="1"/>
    <col min="3" max="3" width="19.421875" style="386" customWidth="1"/>
    <col min="4" max="5" width="13.7109375" style="386" customWidth="1"/>
    <col min="6" max="6" width="9.00390625" style="386" customWidth="1"/>
    <col min="7" max="7" width="13.7109375" style="386" customWidth="1"/>
    <col min="8" max="1025" width="10.7109375" style="386" customWidth="1"/>
    <col min="1026" max="16384" width="9.28125" style="385" customWidth="1"/>
  </cols>
  <sheetData>
    <row r="2" spans="1:7" ht="15.75">
      <c r="A2" s="534" t="s">
        <v>1272</v>
      </c>
      <c r="B2" s="535"/>
      <c r="C2" s="535"/>
      <c r="D2" s="535"/>
      <c r="E2" s="535"/>
      <c r="F2" s="535"/>
      <c r="G2" s="535"/>
    </row>
    <row r="4" spans="1:7" ht="15.75">
      <c r="A4" s="533" t="s">
        <v>1271</v>
      </c>
      <c r="B4" s="533"/>
      <c r="C4" s="533"/>
      <c r="D4" s="533"/>
      <c r="E4" s="533"/>
      <c r="F4" s="533"/>
      <c r="G4" s="533"/>
    </row>
    <row r="5" spans="1:7" ht="12">
      <c r="A5" s="396" t="s">
        <v>1176</v>
      </c>
      <c r="B5" s="397" t="s">
        <v>1175</v>
      </c>
      <c r="C5" s="397" t="s">
        <v>1174</v>
      </c>
      <c r="D5" s="396" t="s">
        <v>1173</v>
      </c>
      <c r="E5" s="396" t="s">
        <v>1172</v>
      </c>
      <c r="F5" s="397" t="s">
        <v>1171</v>
      </c>
      <c r="G5" s="396" t="s">
        <v>1170</v>
      </c>
    </row>
    <row r="6" spans="1:7" ht="22.5">
      <c r="A6" s="395">
        <v>1</v>
      </c>
      <c r="B6" s="394" t="s">
        <v>1270</v>
      </c>
      <c r="C6" s="394" t="s">
        <v>1269</v>
      </c>
      <c r="D6" s="393"/>
      <c r="E6" s="393">
        <v>97</v>
      </c>
      <c r="F6" s="394" t="s">
        <v>1268</v>
      </c>
      <c r="G6" s="393">
        <f>D6*E6</f>
        <v>0</v>
      </c>
    </row>
    <row r="7" spans="1:7" ht="22.5">
      <c r="A7" s="395">
        <v>3</v>
      </c>
      <c r="B7" s="394" t="s">
        <v>1267</v>
      </c>
      <c r="C7" s="394" t="s">
        <v>1266</v>
      </c>
      <c r="D7" s="393"/>
      <c r="E7" s="393">
        <v>5</v>
      </c>
      <c r="F7" s="394" t="s">
        <v>228</v>
      </c>
      <c r="G7" s="393">
        <f>D7*E7</f>
        <v>0</v>
      </c>
    </row>
    <row r="8" ht="15.75" thickBot="1">
      <c r="A8" s="391" t="s">
        <v>1234</v>
      </c>
    </row>
    <row r="9" spans="1:7" ht="15.75" thickTop="1">
      <c r="A9" s="390"/>
      <c r="B9" s="390"/>
      <c r="C9" s="390"/>
      <c r="D9" s="390"/>
      <c r="E9" s="390"/>
      <c r="F9" s="390"/>
      <c r="G9" s="388">
        <f>G6+G7</f>
        <v>0</v>
      </c>
    </row>
    <row r="12" spans="1:7" ht="15.75">
      <c r="A12" s="533" t="s">
        <v>1265</v>
      </c>
      <c r="B12" s="533"/>
      <c r="C12" s="533"/>
      <c r="D12" s="533"/>
      <c r="E12" s="533"/>
      <c r="F12" s="533"/>
      <c r="G12" s="533"/>
    </row>
    <row r="13" spans="1:7" ht="12">
      <c r="A13" s="396" t="s">
        <v>1176</v>
      </c>
      <c r="B13" s="397" t="s">
        <v>1175</v>
      </c>
      <c r="C13" s="397" t="s">
        <v>1174</v>
      </c>
      <c r="D13" s="396" t="s">
        <v>1173</v>
      </c>
      <c r="E13" s="396" t="s">
        <v>1172</v>
      </c>
      <c r="F13" s="397" t="s">
        <v>1171</v>
      </c>
      <c r="G13" s="396" t="s">
        <v>1170</v>
      </c>
    </row>
    <row r="14" spans="1:7" ht="33.75">
      <c r="A14" s="395">
        <v>1</v>
      </c>
      <c r="B14" s="394" t="s">
        <v>1264</v>
      </c>
      <c r="C14" s="394" t="s">
        <v>1263</v>
      </c>
      <c r="D14" s="393"/>
      <c r="E14" s="393">
        <v>1</v>
      </c>
      <c r="F14" s="394" t="s">
        <v>1103</v>
      </c>
      <c r="G14" s="393">
        <f aca="true" t="shared" si="0" ref="G14:G28">D14*E14</f>
        <v>0</v>
      </c>
    </row>
    <row r="15" spans="1:7" ht="22.5">
      <c r="A15" s="395">
        <v>2</v>
      </c>
      <c r="B15" s="394" t="s">
        <v>1262</v>
      </c>
      <c r="C15" s="394" t="s">
        <v>1261</v>
      </c>
      <c r="D15" s="393"/>
      <c r="E15" s="393">
        <v>5</v>
      </c>
      <c r="F15" s="394" t="s">
        <v>1103</v>
      </c>
      <c r="G15" s="393">
        <f t="shared" si="0"/>
        <v>0</v>
      </c>
    </row>
    <row r="16" spans="1:7" ht="22.5">
      <c r="A16" s="395">
        <v>3</v>
      </c>
      <c r="B16" s="394" t="s">
        <v>1260</v>
      </c>
      <c r="C16" s="394" t="s">
        <v>1259</v>
      </c>
      <c r="D16" s="393"/>
      <c r="E16" s="393">
        <v>1</v>
      </c>
      <c r="F16" s="394" t="s">
        <v>1103</v>
      </c>
      <c r="G16" s="393">
        <f t="shared" si="0"/>
        <v>0</v>
      </c>
    </row>
    <row r="17" spans="1:7" ht="22.5">
      <c r="A17" s="395">
        <v>4</v>
      </c>
      <c r="B17" s="394" t="s">
        <v>1258</v>
      </c>
      <c r="C17" s="394" t="s">
        <v>1257</v>
      </c>
      <c r="D17" s="393"/>
      <c r="E17" s="393">
        <v>1</v>
      </c>
      <c r="F17" s="394" t="s">
        <v>1103</v>
      </c>
      <c r="G17" s="393">
        <f t="shared" si="0"/>
        <v>0</v>
      </c>
    </row>
    <row r="18" spans="1:7" ht="12">
      <c r="A18" s="395">
        <v>5</v>
      </c>
      <c r="B18" s="394" t="s">
        <v>1256</v>
      </c>
      <c r="C18" s="394" t="s">
        <v>1255</v>
      </c>
      <c r="D18" s="393"/>
      <c r="E18" s="393">
        <v>1</v>
      </c>
      <c r="F18" s="394" t="s">
        <v>1103</v>
      </c>
      <c r="G18" s="393">
        <f t="shared" si="0"/>
        <v>0</v>
      </c>
    </row>
    <row r="19" spans="1:7" ht="12">
      <c r="A19" s="395">
        <v>6</v>
      </c>
      <c r="B19" s="394" t="s">
        <v>1254</v>
      </c>
      <c r="C19" s="394" t="s">
        <v>1253</v>
      </c>
      <c r="D19" s="393"/>
      <c r="E19" s="393">
        <v>1</v>
      </c>
      <c r="F19" s="394" t="s">
        <v>1103</v>
      </c>
      <c r="G19" s="393">
        <f t="shared" si="0"/>
        <v>0</v>
      </c>
    </row>
    <row r="20" spans="1:7" ht="12">
      <c r="A20" s="395">
        <v>7</v>
      </c>
      <c r="B20" s="394" t="s">
        <v>1252</v>
      </c>
      <c r="C20" s="394" t="s">
        <v>1251</v>
      </c>
      <c r="D20" s="393"/>
      <c r="E20" s="393">
        <v>1</v>
      </c>
      <c r="F20" s="394" t="s">
        <v>1103</v>
      </c>
      <c r="G20" s="393">
        <f t="shared" si="0"/>
        <v>0</v>
      </c>
    </row>
    <row r="21" spans="1:7" ht="12">
      <c r="A21" s="395">
        <v>8</v>
      </c>
      <c r="B21" s="394" t="s">
        <v>1250</v>
      </c>
      <c r="C21" s="394" t="s">
        <v>1249</v>
      </c>
      <c r="D21" s="393"/>
      <c r="E21" s="393">
        <v>7</v>
      </c>
      <c r="F21" s="394" t="s">
        <v>1103</v>
      </c>
      <c r="G21" s="393">
        <f t="shared" si="0"/>
        <v>0</v>
      </c>
    </row>
    <row r="22" spans="1:7" ht="12">
      <c r="A22" s="395">
        <v>9</v>
      </c>
      <c r="B22" s="394" t="s">
        <v>1248</v>
      </c>
      <c r="C22" s="394" t="s">
        <v>1247</v>
      </c>
      <c r="D22" s="393"/>
      <c r="E22" s="393">
        <v>2</v>
      </c>
      <c r="F22" s="394" t="s">
        <v>1103</v>
      </c>
      <c r="G22" s="393">
        <f t="shared" si="0"/>
        <v>0</v>
      </c>
    </row>
    <row r="23" spans="1:7" ht="12">
      <c r="A23" s="395">
        <v>10</v>
      </c>
      <c r="B23" s="394" t="s">
        <v>1246</v>
      </c>
      <c r="C23" s="394" t="s">
        <v>1245</v>
      </c>
      <c r="D23" s="393"/>
      <c r="E23" s="393">
        <v>1</v>
      </c>
      <c r="F23" s="394" t="s">
        <v>1103</v>
      </c>
      <c r="G23" s="393">
        <f t="shared" si="0"/>
        <v>0</v>
      </c>
    </row>
    <row r="24" spans="1:7" ht="12">
      <c r="A24" s="395">
        <v>11</v>
      </c>
      <c r="B24" s="394" t="s">
        <v>1244</v>
      </c>
      <c r="C24" s="394" t="s">
        <v>1243</v>
      </c>
      <c r="D24" s="393"/>
      <c r="E24" s="393">
        <v>1</v>
      </c>
      <c r="F24" s="394" t="s">
        <v>1103</v>
      </c>
      <c r="G24" s="393">
        <f t="shared" si="0"/>
        <v>0</v>
      </c>
    </row>
    <row r="25" spans="1:7" ht="22.5">
      <c r="A25" s="395">
        <v>12</v>
      </c>
      <c r="B25" s="394" t="s">
        <v>1242</v>
      </c>
      <c r="C25" s="394" t="s">
        <v>1241</v>
      </c>
      <c r="D25" s="393"/>
      <c r="E25" s="393">
        <v>1</v>
      </c>
      <c r="F25" s="394" t="s">
        <v>1103</v>
      </c>
      <c r="G25" s="393">
        <f t="shared" si="0"/>
        <v>0</v>
      </c>
    </row>
    <row r="26" spans="1:7" ht="45">
      <c r="A26" s="395">
        <v>13</v>
      </c>
      <c r="B26" s="394" t="s">
        <v>1240</v>
      </c>
      <c r="C26" s="394" t="s">
        <v>1239</v>
      </c>
      <c r="D26" s="393"/>
      <c r="E26" s="393">
        <v>1</v>
      </c>
      <c r="F26" s="394" t="s">
        <v>1103</v>
      </c>
      <c r="G26" s="393">
        <f t="shared" si="0"/>
        <v>0</v>
      </c>
    </row>
    <row r="27" spans="1:7" ht="22.5">
      <c r="A27" s="395">
        <v>14</v>
      </c>
      <c r="B27" s="394" t="s">
        <v>1238</v>
      </c>
      <c r="C27" s="394" t="s">
        <v>1237</v>
      </c>
      <c r="D27" s="393"/>
      <c r="E27" s="393">
        <v>2</v>
      </c>
      <c r="F27" s="394" t="s">
        <v>1103</v>
      </c>
      <c r="G27" s="393">
        <f t="shared" si="0"/>
        <v>0</v>
      </c>
    </row>
    <row r="28" spans="1:7" ht="22.5">
      <c r="A28" s="395">
        <v>15</v>
      </c>
      <c r="B28" s="394" t="s">
        <v>1236</v>
      </c>
      <c r="C28" s="394" t="s">
        <v>1235</v>
      </c>
      <c r="D28" s="393"/>
      <c r="E28" s="393">
        <v>2</v>
      </c>
      <c r="F28" s="394" t="s">
        <v>1103</v>
      </c>
      <c r="G28" s="393">
        <f t="shared" si="0"/>
        <v>0</v>
      </c>
    </row>
    <row r="29" ht="12">
      <c r="G29" s="392"/>
    </row>
    <row r="30" ht="15.75" thickBot="1">
      <c r="A30" s="391" t="s">
        <v>1234</v>
      </c>
    </row>
    <row r="31" spans="1:7" ht="15.75" thickTop="1">
      <c r="A31" s="390"/>
      <c r="B31" s="390"/>
      <c r="C31" s="390"/>
      <c r="D31" s="390"/>
      <c r="E31" s="390"/>
      <c r="F31" s="390"/>
      <c r="G31" s="388">
        <f>SUM(G14:G28)</f>
        <v>0</v>
      </c>
    </row>
    <row r="34" spans="1:7" ht="15.75">
      <c r="A34" s="533" t="s">
        <v>1233</v>
      </c>
      <c r="B34" s="533"/>
      <c r="C34" s="533"/>
      <c r="D34" s="533"/>
      <c r="E34" s="533"/>
      <c r="F34" s="533"/>
      <c r="G34" s="533"/>
    </row>
    <row r="35" spans="1:7" ht="12">
      <c r="A35" s="396" t="s">
        <v>1176</v>
      </c>
      <c r="B35" s="397" t="s">
        <v>1175</v>
      </c>
      <c r="C35" s="397" t="s">
        <v>1174</v>
      </c>
      <c r="D35" s="396" t="s">
        <v>1173</v>
      </c>
      <c r="E35" s="396" t="s">
        <v>1172</v>
      </c>
      <c r="F35" s="397" t="s">
        <v>1171</v>
      </c>
      <c r="G35" s="396" t="s">
        <v>1170</v>
      </c>
    </row>
    <row r="36" spans="1:7" ht="22.5">
      <c r="A36" s="395">
        <v>1</v>
      </c>
      <c r="B36" s="394" t="s">
        <v>1232</v>
      </c>
      <c r="C36" s="394" t="s">
        <v>1231</v>
      </c>
      <c r="D36" s="393"/>
      <c r="E36" s="393">
        <v>5</v>
      </c>
      <c r="F36" s="394" t="s">
        <v>1103</v>
      </c>
      <c r="G36" s="393">
        <f aca="true" t="shared" si="1" ref="G36:G61">D36*E36</f>
        <v>0</v>
      </c>
    </row>
    <row r="37" spans="1:7" ht="22.5">
      <c r="A37" s="395">
        <v>2</v>
      </c>
      <c r="B37" s="394" t="s">
        <v>1230</v>
      </c>
      <c r="C37" s="394" t="s">
        <v>1229</v>
      </c>
      <c r="D37" s="393"/>
      <c r="E37" s="393">
        <v>19</v>
      </c>
      <c r="F37" s="394" t="s">
        <v>1103</v>
      </c>
      <c r="G37" s="393">
        <f t="shared" si="1"/>
        <v>0</v>
      </c>
    </row>
    <row r="38" spans="1:7" ht="22.5">
      <c r="A38" s="395">
        <v>3</v>
      </c>
      <c r="B38" s="394" t="s">
        <v>1228</v>
      </c>
      <c r="C38" s="394" t="s">
        <v>1227</v>
      </c>
      <c r="D38" s="393"/>
      <c r="E38" s="393">
        <v>4</v>
      </c>
      <c r="F38" s="394" t="s">
        <v>1103</v>
      </c>
      <c r="G38" s="393">
        <f t="shared" si="1"/>
        <v>0</v>
      </c>
    </row>
    <row r="39" spans="1:7" ht="22.5">
      <c r="A39" s="395">
        <v>5</v>
      </c>
      <c r="B39" s="394" t="s">
        <v>1226</v>
      </c>
      <c r="C39" s="394" t="s">
        <v>1225</v>
      </c>
      <c r="D39" s="393"/>
      <c r="E39" s="393">
        <v>6</v>
      </c>
      <c r="F39" s="394" t="s">
        <v>228</v>
      </c>
      <c r="G39" s="393">
        <f t="shared" si="1"/>
        <v>0</v>
      </c>
    </row>
    <row r="40" spans="1:7" ht="22.5">
      <c r="A40" s="395">
        <v>6</v>
      </c>
      <c r="B40" s="394" t="s">
        <v>1224</v>
      </c>
      <c r="C40" s="394" t="s">
        <v>1223</v>
      </c>
      <c r="D40" s="393"/>
      <c r="E40" s="393">
        <v>25</v>
      </c>
      <c r="F40" s="394" t="s">
        <v>228</v>
      </c>
      <c r="G40" s="393">
        <f t="shared" si="1"/>
        <v>0</v>
      </c>
    </row>
    <row r="41" spans="1:7" ht="22.5">
      <c r="A41" s="395">
        <v>7</v>
      </c>
      <c r="B41" s="394" t="s">
        <v>1222</v>
      </c>
      <c r="C41" s="394" t="s">
        <v>1221</v>
      </c>
      <c r="D41" s="393"/>
      <c r="E41" s="393">
        <v>14</v>
      </c>
      <c r="F41" s="394" t="s">
        <v>228</v>
      </c>
      <c r="G41" s="393">
        <f t="shared" si="1"/>
        <v>0</v>
      </c>
    </row>
    <row r="42" spans="1:7" ht="22.5">
      <c r="A42" s="395">
        <v>8</v>
      </c>
      <c r="B42" s="394" t="s">
        <v>1220</v>
      </c>
      <c r="C42" s="394" t="s">
        <v>1219</v>
      </c>
      <c r="D42" s="393"/>
      <c r="E42" s="393">
        <v>38</v>
      </c>
      <c r="F42" s="394" t="s">
        <v>228</v>
      </c>
      <c r="G42" s="393">
        <f t="shared" si="1"/>
        <v>0</v>
      </c>
    </row>
    <row r="43" spans="1:7" ht="22.5">
      <c r="A43" s="395">
        <v>9</v>
      </c>
      <c r="B43" s="394" t="s">
        <v>1218</v>
      </c>
      <c r="C43" s="394" t="s">
        <v>1217</v>
      </c>
      <c r="D43" s="393"/>
      <c r="E43" s="393">
        <v>119</v>
      </c>
      <c r="F43" s="394" t="s">
        <v>228</v>
      </c>
      <c r="G43" s="393">
        <f t="shared" si="1"/>
        <v>0</v>
      </c>
    </row>
    <row r="44" spans="1:7" ht="22.5">
      <c r="A44" s="395">
        <v>10</v>
      </c>
      <c r="B44" s="394" t="s">
        <v>1216</v>
      </c>
      <c r="C44" s="394" t="s">
        <v>1215</v>
      </c>
      <c r="D44" s="393"/>
      <c r="E44" s="393">
        <v>56</v>
      </c>
      <c r="F44" s="394" t="s">
        <v>228</v>
      </c>
      <c r="G44" s="393">
        <f t="shared" si="1"/>
        <v>0</v>
      </c>
    </row>
    <row r="45" spans="1:7" ht="22.5">
      <c r="A45" s="395">
        <v>11</v>
      </c>
      <c r="B45" s="394" t="s">
        <v>1214</v>
      </c>
      <c r="C45" s="394" t="s">
        <v>1213</v>
      </c>
      <c r="D45" s="393"/>
      <c r="E45" s="393">
        <v>24</v>
      </c>
      <c r="F45" s="394" t="s">
        <v>228</v>
      </c>
      <c r="G45" s="393">
        <f t="shared" si="1"/>
        <v>0</v>
      </c>
    </row>
    <row r="46" spans="1:7" ht="22.5">
      <c r="A46" s="395">
        <v>12</v>
      </c>
      <c r="B46" s="394" t="s">
        <v>1212</v>
      </c>
      <c r="C46" s="394" t="s">
        <v>1211</v>
      </c>
      <c r="D46" s="393"/>
      <c r="E46" s="393">
        <v>28</v>
      </c>
      <c r="F46" s="394" t="s">
        <v>228</v>
      </c>
      <c r="G46" s="393">
        <f t="shared" si="1"/>
        <v>0</v>
      </c>
    </row>
    <row r="47" spans="1:7" ht="33.75">
      <c r="A47" s="395">
        <v>13</v>
      </c>
      <c r="B47" s="394" t="s">
        <v>1210</v>
      </c>
      <c r="C47" s="394" t="s">
        <v>1209</v>
      </c>
      <c r="D47" s="393"/>
      <c r="E47" s="393">
        <v>19</v>
      </c>
      <c r="F47" s="394" t="s">
        <v>228</v>
      </c>
      <c r="G47" s="393">
        <f t="shared" si="1"/>
        <v>0</v>
      </c>
    </row>
    <row r="48" spans="1:7" ht="12">
      <c r="A48" s="395">
        <v>14</v>
      </c>
      <c r="B48" s="394" t="s">
        <v>1208</v>
      </c>
      <c r="C48" s="394" t="s">
        <v>1207</v>
      </c>
      <c r="D48" s="393"/>
      <c r="E48" s="393">
        <v>1</v>
      </c>
      <c r="F48" s="394" t="s">
        <v>1103</v>
      </c>
      <c r="G48" s="393">
        <f t="shared" si="1"/>
        <v>0</v>
      </c>
    </row>
    <row r="49" spans="1:7" ht="22.5">
      <c r="A49" s="395">
        <v>15</v>
      </c>
      <c r="B49" s="394" t="s">
        <v>1206</v>
      </c>
      <c r="C49" s="394" t="s">
        <v>1205</v>
      </c>
      <c r="D49" s="393"/>
      <c r="E49" s="393">
        <v>8</v>
      </c>
      <c r="F49" s="394" t="s">
        <v>1103</v>
      </c>
      <c r="G49" s="393">
        <f t="shared" si="1"/>
        <v>0</v>
      </c>
    </row>
    <row r="50" spans="1:7" ht="22.5">
      <c r="A50" s="395">
        <v>16</v>
      </c>
      <c r="B50" s="394" t="s">
        <v>1204</v>
      </c>
      <c r="C50" s="394" t="s">
        <v>1203</v>
      </c>
      <c r="D50" s="393"/>
      <c r="E50" s="393">
        <v>12</v>
      </c>
      <c r="F50" s="394" t="s">
        <v>1103</v>
      </c>
      <c r="G50" s="393">
        <f t="shared" si="1"/>
        <v>0</v>
      </c>
    </row>
    <row r="51" spans="1:7" ht="12">
      <c r="A51" s="395">
        <v>17</v>
      </c>
      <c r="B51" s="394" t="s">
        <v>1202</v>
      </c>
      <c r="C51" s="394" t="s">
        <v>1201</v>
      </c>
      <c r="D51" s="393"/>
      <c r="E51" s="393">
        <v>16</v>
      </c>
      <c r="F51" s="394" t="s">
        <v>1103</v>
      </c>
      <c r="G51" s="393">
        <f t="shared" si="1"/>
        <v>0</v>
      </c>
    </row>
    <row r="52" spans="1:7" ht="12">
      <c r="A52" s="395">
        <v>18</v>
      </c>
      <c r="B52" s="394" t="s">
        <v>1200</v>
      </c>
      <c r="C52" s="394" t="s">
        <v>1199</v>
      </c>
      <c r="D52" s="393"/>
      <c r="E52" s="393">
        <v>12</v>
      </c>
      <c r="F52" s="394" t="s">
        <v>1103</v>
      </c>
      <c r="G52" s="393">
        <f t="shared" si="1"/>
        <v>0</v>
      </c>
    </row>
    <row r="53" spans="1:7" ht="22.5">
      <c r="A53" s="395">
        <v>20</v>
      </c>
      <c r="B53" s="394" t="s">
        <v>1198</v>
      </c>
      <c r="C53" s="394" t="s">
        <v>1197</v>
      </c>
      <c r="D53" s="393"/>
      <c r="E53" s="393">
        <v>1</v>
      </c>
      <c r="F53" s="394" t="s">
        <v>1103</v>
      </c>
      <c r="G53" s="393">
        <f t="shared" si="1"/>
        <v>0</v>
      </c>
    </row>
    <row r="54" spans="1:7" ht="22.5">
      <c r="A54" s="395">
        <v>21</v>
      </c>
      <c r="B54" s="394" t="s">
        <v>1196</v>
      </c>
      <c r="C54" s="394" t="s">
        <v>1195</v>
      </c>
      <c r="D54" s="393"/>
      <c r="E54" s="393">
        <v>4</v>
      </c>
      <c r="F54" s="394" t="s">
        <v>1103</v>
      </c>
      <c r="G54" s="393">
        <f t="shared" si="1"/>
        <v>0</v>
      </c>
    </row>
    <row r="55" spans="1:7" ht="22.5">
      <c r="A55" s="395">
        <v>22</v>
      </c>
      <c r="B55" s="394" t="s">
        <v>1194</v>
      </c>
      <c r="C55" s="394" t="s">
        <v>1193</v>
      </c>
      <c r="D55" s="393"/>
      <c r="E55" s="393">
        <v>150</v>
      </c>
      <c r="F55" s="394" t="s">
        <v>1103</v>
      </c>
      <c r="G55" s="393">
        <f t="shared" si="1"/>
        <v>0</v>
      </c>
    </row>
    <row r="56" spans="1:7" ht="33.75">
      <c r="A56" s="395">
        <v>23</v>
      </c>
      <c r="B56" s="394" t="s">
        <v>1192</v>
      </c>
      <c r="C56" s="394" t="s">
        <v>1191</v>
      </c>
      <c r="D56" s="393"/>
      <c r="E56" s="393">
        <v>1</v>
      </c>
      <c r="F56" s="394" t="s">
        <v>1190</v>
      </c>
      <c r="G56" s="393">
        <f t="shared" si="1"/>
        <v>0</v>
      </c>
    </row>
    <row r="57" spans="1:7" ht="33.75">
      <c r="A57" s="395">
        <v>24</v>
      </c>
      <c r="B57" s="394" t="s">
        <v>1189</v>
      </c>
      <c r="C57" s="394" t="s">
        <v>1188</v>
      </c>
      <c r="D57" s="393"/>
      <c r="E57" s="393">
        <v>10</v>
      </c>
      <c r="F57" s="394" t="s">
        <v>1103</v>
      </c>
      <c r="G57" s="393">
        <f t="shared" si="1"/>
        <v>0</v>
      </c>
    </row>
    <row r="58" spans="1:7" ht="22.5">
      <c r="A58" s="395">
        <v>25</v>
      </c>
      <c r="B58" s="394" t="s">
        <v>1187</v>
      </c>
      <c r="C58" s="394" t="s">
        <v>1186</v>
      </c>
      <c r="D58" s="393"/>
      <c r="E58" s="393">
        <v>1</v>
      </c>
      <c r="F58" s="394" t="s">
        <v>1103</v>
      </c>
      <c r="G58" s="393">
        <f t="shared" si="1"/>
        <v>0</v>
      </c>
    </row>
    <row r="59" spans="1:7" ht="22.5">
      <c r="A59" s="395">
        <v>26</v>
      </c>
      <c r="B59" s="394" t="s">
        <v>1185</v>
      </c>
      <c r="C59" s="394" t="s">
        <v>1184</v>
      </c>
      <c r="D59" s="393"/>
      <c r="E59" s="393">
        <v>14</v>
      </c>
      <c r="F59" s="394" t="s">
        <v>1103</v>
      </c>
      <c r="G59" s="393">
        <f t="shared" si="1"/>
        <v>0</v>
      </c>
    </row>
    <row r="60" spans="1:7" ht="33.75">
      <c r="A60" s="395">
        <v>27</v>
      </c>
      <c r="B60" s="394" t="s">
        <v>1183</v>
      </c>
      <c r="C60" s="394" t="s">
        <v>1182</v>
      </c>
      <c r="D60" s="393"/>
      <c r="E60" s="393">
        <v>1</v>
      </c>
      <c r="F60" s="394" t="s">
        <v>1103</v>
      </c>
      <c r="G60" s="393">
        <f t="shared" si="1"/>
        <v>0</v>
      </c>
    </row>
    <row r="61" spans="1:7" ht="12">
      <c r="A61" s="395">
        <v>29</v>
      </c>
      <c r="B61" s="394" t="s">
        <v>1181</v>
      </c>
      <c r="C61" s="394" t="s">
        <v>1180</v>
      </c>
      <c r="D61" s="393"/>
      <c r="E61" s="393">
        <v>8</v>
      </c>
      <c r="F61" s="394" t="s">
        <v>1179</v>
      </c>
      <c r="G61" s="393">
        <f t="shared" si="1"/>
        <v>0</v>
      </c>
    </row>
    <row r="62" ht="12">
      <c r="G62" s="392"/>
    </row>
    <row r="63" ht="15.75" thickBot="1">
      <c r="A63" s="391" t="s">
        <v>1178</v>
      </c>
    </row>
    <row r="64" spans="1:7" ht="15.75" thickTop="1">
      <c r="A64" s="390"/>
      <c r="B64" s="390"/>
      <c r="C64" s="390"/>
      <c r="D64" s="390"/>
      <c r="E64" s="390"/>
      <c r="F64" s="390"/>
      <c r="G64" s="388">
        <f>SUM(G36:G63)</f>
        <v>0</v>
      </c>
    </row>
    <row r="66" ht="12">
      <c r="A66" s="389"/>
    </row>
    <row r="68" spans="1:7" ht="15.75">
      <c r="A68" s="533" t="s">
        <v>1177</v>
      </c>
      <c r="B68" s="533"/>
      <c r="C68" s="533"/>
      <c r="D68" s="533"/>
      <c r="E68" s="533"/>
      <c r="F68" s="533"/>
      <c r="G68" s="533"/>
    </row>
    <row r="69" spans="1:7" ht="12">
      <c r="A69" s="396" t="s">
        <v>1176</v>
      </c>
      <c r="B69" s="397" t="s">
        <v>1175</v>
      </c>
      <c r="C69" s="397" t="s">
        <v>1174</v>
      </c>
      <c r="D69" s="396" t="s">
        <v>1173</v>
      </c>
      <c r="E69" s="396" t="s">
        <v>1172</v>
      </c>
      <c r="F69" s="397" t="s">
        <v>1171</v>
      </c>
      <c r="G69" s="396" t="s">
        <v>1170</v>
      </c>
    </row>
    <row r="70" spans="1:7" ht="22.5">
      <c r="A70" s="395">
        <v>1</v>
      </c>
      <c r="B70" s="394"/>
      <c r="C70" s="394" t="s">
        <v>1169</v>
      </c>
      <c r="D70" s="393"/>
      <c r="E70" s="393">
        <v>4</v>
      </c>
      <c r="F70" s="394" t="s">
        <v>1163</v>
      </c>
      <c r="G70" s="393">
        <f aca="true" t="shared" si="2" ref="G70:G77">D70*E70</f>
        <v>0</v>
      </c>
    </row>
    <row r="71" spans="1:7" ht="12">
      <c r="A71" s="395">
        <v>2</v>
      </c>
      <c r="B71" s="394"/>
      <c r="C71" s="394" t="s">
        <v>1168</v>
      </c>
      <c r="D71" s="393"/>
      <c r="E71" s="393">
        <v>2</v>
      </c>
      <c r="F71" s="394" t="s">
        <v>1163</v>
      </c>
      <c r="G71" s="393">
        <f t="shared" si="2"/>
        <v>0</v>
      </c>
    </row>
    <row r="72" spans="1:7" ht="12">
      <c r="A72" s="395">
        <v>3</v>
      </c>
      <c r="B72" s="394"/>
      <c r="C72" s="394" t="s">
        <v>1167</v>
      </c>
      <c r="D72" s="393"/>
      <c r="E72" s="393">
        <v>13</v>
      </c>
      <c r="F72" s="394" t="s">
        <v>1163</v>
      </c>
      <c r="G72" s="393">
        <f t="shared" si="2"/>
        <v>0</v>
      </c>
    </row>
    <row r="73" spans="1:7" ht="22.5">
      <c r="A73" s="395">
        <v>4</v>
      </c>
      <c r="B73" s="394"/>
      <c r="C73" s="394" t="s">
        <v>1166</v>
      </c>
      <c r="D73" s="393"/>
      <c r="E73" s="393">
        <v>14</v>
      </c>
      <c r="F73" s="394" t="s">
        <v>1163</v>
      </c>
      <c r="G73" s="393">
        <f t="shared" si="2"/>
        <v>0</v>
      </c>
    </row>
    <row r="74" spans="1:7" ht="12">
      <c r="A74" s="395">
        <v>5</v>
      </c>
      <c r="B74" s="394"/>
      <c r="C74" s="394" t="s">
        <v>1165</v>
      </c>
      <c r="D74" s="393"/>
      <c r="E74" s="393">
        <v>1</v>
      </c>
      <c r="F74" s="394" t="s">
        <v>1163</v>
      </c>
      <c r="G74" s="393">
        <f t="shared" si="2"/>
        <v>0</v>
      </c>
    </row>
    <row r="75" spans="1:7" ht="22.5">
      <c r="A75" s="395">
        <v>6</v>
      </c>
      <c r="B75" s="394"/>
      <c r="C75" s="394" t="s">
        <v>1164</v>
      </c>
      <c r="D75" s="393"/>
      <c r="E75" s="393">
        <v>1</v>
      </c>
      <c r="F75" s="394" t="s">
        <v>1163</v>
      </c>
      <c r="G75" s="393">
        <f t="shared" si="2"/>
        <v>0</v>
      </c>
    </row>
    <row r="76" spans="1:7" ht="12">
      <c r="A76" s="395">
        <v>8</v>
      </c>
      <c r="B76" s="394"/>
      <c r="C76" s="394" t="s">
        <v>1158</v>
      </c>
      <c r="D76" s="393"/>
      <c r="E76" s="393">
        <v>1</v>
      </c>
      <c r="F76" s="394" t="s">
        <v>1109</v>
      </c>
      <c r="G76" s="393">
        <f t="shared" si="2"/>
        <v>0</v>
      </c>
    </row>
    <row r="77" spans="1:7" ht="33.75">
      <c r="A77" s="395">
        <v>9</v>
      </c>
      <c r="B77" s="394"/>
      <c r="C77" s="394" t="s">
        <v>1162</v>
      </c>
      <c r="D77" s="393"/>
      <c r="E77" s="393">
        <v>1</v>
      </c>
      <c r="F77" s="394" t="s">
        <v>1109</v>
      </c>
      <c r="G77" s="393">
        <f t="shared" si="2"/>
        <v>0</v>
      </c>
    </row>
    <row r="78" spans="1:7" ht="12">
      <c r="A78" s="395"/>
      <c r="B78" s="394"/>
      <c r="C78" s="394"/>
      <c r="D78" s="393"/>
      <c r="E78" s="393"/>
      <c r="F78" s="394"/>
      <c r="G78" s="393"/>
    </row>
    <row r="79" ht="12">
      <c r="G79" s="392"/>
    </row>
    <row r="80" ht="15.75" thickBot="1">
      <c r="A80" s="391" t="s">
        <v>1161</v>
      </c>
    </row>
    <row r="81" spans="1:7" ht="15.75" thickTop="1">
      <c r="A81" s="390"/>
      <c r="B81" s="390"/>
      <c r="C81" s="390"/>
      <c r="D81" s="390"/>
      <c r="E81" s="390"/>
      <c r="F81" s="390"/>
      <c r="G81" s="388">
        <f>SUM(G70:G77)</f>
        <v>0</v>
      </c>
    </row>
    <row r="83" spans="1:7" ht="15.75" thickTop="1">
      <c r="A83" s="389" t="s">
        <v>1160</v>
      </c>
      <c r="G83" s="388">
        <f>G9+G31+G64+G81</f>
        <v>0</v>
      </c>
    </row>
    <row r="84" spans="1:7" ht="12">
      <c r="A84" s="387"/>
      <c r="B84" s="387"/>
      <c r="C84" s="387"/>
      <c r="D84" s="387"/>
      <c r="E84" s="387"/>
      <c r="F84" s="387"/>
      <c r="G84" s="387"/>
    </row>
  </sheetData>
  <mergeCells count="5">
    <mergeCell ref="A4:G4"/>
    <mergeCell ref="A12:G12"/>
    <mergeCell ref="A34:G34"/>
    <mergeCell ref="A68:G68"/>
    <mergeCell ref="A2:G2"/>
  </mergeCells>
  <printOptions/>
  <pageMargins left="0.7" right="0.7" top="0.7875" bottom="0.7875" header="0.511805555555555" footer="0.3"/>
  <pageSetup horizontalDpi="300" verticalDpi="300" orientation="portrait" paperSize="9" r:id="rId1"/>
  <headerFooter>
    <oddFooter>&amp;CStrana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1"/>
  <sheetViews>
    <sheetView showGridLines="0" workbookViewId="0" topLeftCell="A67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AT2" s="18" t="s">
        <v>98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1"/>
      <c r="AT3" s="18" t="s">
        <v>81</v>
      </c>
    </row>
    <row r="4" spans="2:46" ht="24.95" customHeight="1">
      <c r="B4" s="21"/>
      <c r="D4" s="112" t="s">
        <v>109</v>
      </c>
      <c r="L4" s="21"/>
      <c r="M4" s="11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4" t="s">
        <v>16</v>
      </c>
      <c r="L6" s="21"/>
    </row>
    <row r="7" spans="2:12" ht="16.5" customHeight="1">
      <c r="B7" s="21"/>
      <c r="E7" s="526" t="str">
        <f>'Rekapitulace zakázky'!K6</f>
        <v>Stavební úpravy Univerzity Hradec Králové  -  budovy C, na úrovni 1.NP</v>
      </c>
      <c r="F7" s="527"/>
      <c r="G7" s="527"/>
      <c r="H7" s="527"/>
      <c r="L7" s="21"/>
    </row>
    <row r="8" spans="2:12" ht="12" customHeight="1">
      <c r="B8" s="21"/>
      <c r="D8" s="114" t="s">
        <v>110</v>
      </c>
      <c r="L8" s="21"/>
    </row>
    <row r="9" spans="2:12" s="1" customFormat="1" ht="16.5" customHeight="1">
      <c r="B9" s="39"/>
      <c r="E9" s="526" t="s">
        <v>111</v>
      </c>
      <c r="F9" s="528"/>
      <c r="G9" s="528"/>
      <c r="H9" s="528"/>
      <c r="I9" s="115"/>
      <c r="L9" s="39"/>
    </row>
    <row r="10" spans="2:12" s="1" customFormat="1" ht="12" customHeight="1">
      <c r="B10" s="39"/>
      <c r="D10" s="114" t="s">
        <v>112</v>
      </c>
      <c r="I10" s="115"/>
      <c r="L10" s="39"/>
    </row>
    <row r="11" spans="2:12" s="1" customFormat="1" ht="36.95" customHeight="1">
      <c r="B11" s="39"/>
      <c r="E11" s="529" t="s">
        <v>872</v>
      </c>
      <c r="F11" s="528"/>
      <c r="G11" s="528"/>
      <c r="H11" s="528"/>
      <c r="I11" s="115"/>
      <c r="L11" s="39"/>
    </row>
    <row r="12" spans="2:12" s="1" customFormat="1" ht="12">
      <c r="B12" s="39"/>
      <c r="I12" s="115"/>
      <c r="L12" s="39"/>
    </row>
    <row r="13" spans="2:12" s="1" customFormat="1" ht="12" customHeight="1">
      <c r="B13" s="39"/>
      <c r="D13" s="114" t="s">
        <v>18</v>
      </c>
      <c r="F13" s="103" t="s">
        <v>19</v>
      </c>
      <c r="I13" s="116" t="s">
        <v>20</v>
      </c>
      <c r="J13" s="103" t="s">
        <v>19</v>
      </c>
      <c r="L13" s="39"/>
    </row>
    <row r="14" spans="2:12" s="1" customFormat="1" ht="12" customHeight="1">
      <c r="B14" s="39"/>
      <c r="D14" s="114" t="s">
        <v>21</v>
      </c>
      <c r="F14" s="103" t="s">
        <v>22</v>
      </c>
      <c r="I14" s="116" t="s">
        <v>23</v>
      </c>
      <c r="J14" s="117" t="str">
        <f>'Rekapitulace zakázky'!AN8</f>
        <v>11. 6. 2019</v>
      </c>
      <c r="L14" s="39"/>
    </row>
    <row r="15" spans="2:12" s="1" customFormat="1" ht="10.9" customHeight="1">
      <c r="B15" s="39"/>
      <c r="I15" s="115"/>
      <c r="L15" s="39"/>
    </row>
    <row r="16" spans="2:12" s="1" customFormat="1" ht="12" customHeight="1">
      <c r="B16" s="39"/>
      <c r="D16" s="114" t="s">
        <v>25</v>
      </c>
      <c r="I16" s="116" t="s">
        <v>26</v>
      </c>
      <c r="J16" s="103" t="s">
        <v>19</v>
      </c>
      <c r="L16" s="39"/>
    </row>
    <row r="17" spans="2:12" s="1" customFormat="1" ht="18" customHeight="1">
      <c r="B17" s="39"/>
      <c r="E17" s="103" t="s">
        <v>27</v>
      </c>
      <c r="I17" s="116" t="s">
        <v>28</v>
      </c>
      <c r="J17" s="103" t="s">
        <v>19</v>
      </c>
      <c r="L17" s="39"/>
    </row>
    <row r="18" spans="2:12" s="1" customFormat="1" ht="6.95" customHeight="1">
      <c r="B18" s="39"/>
      <c r="I18" s="115"/>
      <c r="L18" s="39"/>
    </row>
    <row r="19" spans="2:12" s="1" customFormat="1" ht="12" customHeight="1">
      <c r="B19" s="39"/>
      <c r="D19" s="114" t="s">
        <v>29</v>
      </c>
      <c r="I19" s="116" t="s">
        <v>26</v>
      </c>
      <c r="J19" s="31" t="str">
        <f>'Rekapitulace zakázky'!AN13</f>
        <v>Vyplň údaj</v>
      </c>
      <c r="L19" s="39"/>
    </row>
    <row r="20" spans="2:12" s="1" customFormat="1" ht="18" customHeight="1">
      <c r="B20" s="39"/>
      <c r="E20" s="530" t="str">
        <f>'Rekapitulace zakázky'!E14</f>
        <v>Vyplň údaj</v>
      </c>
      <c r="F20" s="531"/>
      <c r="G20" s="531"/>
      <c r="H20" s="531"/>
      <c r="I20" s="116" t="s">
        <v>28</v>
      </c>
      <c r="J20" s="31" t="str">
        <f>'Rekapitulace zakázky'!AN14</f>
        <v>Vyplň údaj</v>
      </c>
      <c r="L20" s="39"/>
    </row>
    <row r="21" spans="2:12" s="1" customFormat="1" ht="6.95" customHeight="1">
      <c r="B21" s="39"/>
      <c r="I21" s="115"/>
      <c r="L21" s="39"/>
    </row>
    <row r="22" spans="2:12" s="1" customFormat="1" ht="12" customHeight="1">
      <c r="B22" s="39"/>
      <c r="D22" s="114" t="s">
        <v>31</v>
      </c>
      <c r="I22" s="116" t="s">
        <v>26</v>
      </c>
      <c r="J22" s="103" t="s">
        <v>32</v>
      </c>
      <c r="L22" s="39"/>
    </row>
    <row r="23" spans="2:12" s="1" customFormat="1" ht="18" customHeight="1">
      <c r="B23" s="39"/>
      <c r="E23" s="103" t="s">
        <v>33</v>
      </c>
      <c r="I23" s="116" t="s">
        <v>28</v>
      </c>
      <c r="J23" s="103" t="s">
        <v>19</v>
      </c>
      <c r="L23" s="39"/>
    </row>
    <row r="24" spans="2:12" s="1" customFormat="1" ht="6.95" customHeight="1">
      <c r="B24" s="39"/>
      <c r="I24" s="115"/>
      <c r="L24" s="39"/>
    </row>
    <row r="25" spans="2:12" s="1" customFormat="1" ht="12" customHeight="1">
      <c r="B25" s="39"/>
      <c r="D25" s="114" t="s">
        <v>35</v>
      </c>
      <c r="I25" s="116" t="s">
        <v>26</v>
      </c>
      <c r="J25" s="103" t="str">
        <f>IF('Rekapitulace zakázky'!AN19="","",'Rekapitulace zakázky'!AN19)</f>
        <v/>
      </c>
      <c r="L25" s="39"/>
    </row>
    <row r="26" spans="2:12" s="1" customFormat="1" ht="18" customHeight="1">
      <c r="B26" s="39"/>
      <c r="E26" s="103" t="str">
        <f>IF('Rekapitulace zakázky'!E20="","",'Rekapitulace zakázky'!E20)</f>
        <v>Jan Krčmář</v>
      </c>
      <c r="I26" s="116" t="s">
        <v>28</v>
      </c>
      <c r="J26" s="103" t="str">
        <f>IF('Rekapitulace zakázky'!AN20="","",'Rekapitulace zakázky'!AN20)</f>
        <v/>
      </c>
      <c r="L26" s="39"/>
    </row>
    <row r="27" spans="2:12" s="1" customFormat="1" ht="6.95" customHeight="1">
      <c r="B27" s="39"/>
      <c r="I27" s="115"/>
      <c r="L27" s="39"/>
    </row>
    <row r="28" spans="2:12" s="1" customFormat="1" ht="12" customHeight="1">
      <c r="B28" s="39"/>
      <c r="D28" s="114" t="s">
        <v>37</v>
      </c>
      <c r="I28" s="115"/>
      <c r="L28" s="39"/>
    </row>
    <row r="29" spans="2:12" s="7" customFormat="1" ht="16.5" customHeight="1">
      <c r="B29" s="118"/>
      <c r="E29" s="532" t="s">
        <v>19</v>
      </c>
      <c r="F29" s="532"/>
      <c r="G29" s="532"/>
      <c r="H29" s="532"/>
      <c r="I29" s="119"/>
      <c r="L29" s="118"/>
    </row>
    <row r="30" spans="2:12" s="1" customFormat="1" ht="6.95" customHeight="1">
      <c r="B30" s="39"/>
      <c r="I30" s="115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0"/>
      <c r="J31" s="60"/>
      <c r="K31" s="60"/>
      <c r="L31" s="39"/>
    </row>
    <row r="32" spans="2:12" s="1" customFormat="1" ht="25.35" customHeight="1">
      <c r="B32" s="39"/>
      <c r="D32" s="121" t="s">
        <v>39</v>
      </c>
      <c r="I32" s="115"/>
      <c r="J32" s="122">
        <f>ROUND(J87,2)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0"/>
      <c r="J33" s="60"/>
      <c r="K33" s="60"/>
      <c r="L33" s="39"/>
    </row>
    <row r="34" spans="2:12" s="1" customFormat="1" ht="14.45" customHeight="1">
      <c r="B34" s="39"/>
      <c r="F34" s="123" t="s">
        <v>41</v>
      </c>
      <c r="I34" s="124" t="s">
        <v>40</v>
      </c>
      <c r="J34" s="123" t="s">
        <v>42</v>
      </c>
      <c r="L34" s="39"/>
    </row>
    <row r="35" spans="2:12" s="1" customFormat="1" ht="14.45" customHeight="1">
      <c r="B35" s="39"/>
      <c r="D35" s="125" t="s">
        <v>43</v>
      </c>
      <c r="E35" s="114" t="s">
        <v>44</v>
      </c>
      <c r="F35" s="126">
        <f>ROUND((SUM(BE87:BE90)),2)</f>
        <v>0</v>
      </c>
      <c r="I35" s="127">
        <v>0.21</v>
      </c>
      <c r="J35" s="126">
        <f>ROUND(((SUM(BE87:BE90))*I35),2)</f>
        <v>0</v>
      </c>
      <c r="L35" s="39"/>
    </row>
    <row r="36" spans="2:12" s="1" customFormat="1" ht="14.45" customHeight="1">
      <c r="B36" s="39"/>
      <c r="E36" s="114" t="s">
        <v>45</v>
      </c>
      <c r="F36" s="126">
        <f>ROUND((SUM(BF87:BF90)),2)</f>
        <v>0</v>
      </c>
      <c r="I36" s="127">
        <v>0.15</v>
      </c>
      <c r="J36" s="126">
        <f>ROUND(((SUM(BF87:BF90))*I36),2)</f>
        <v>0</v>
      </c>
      <c r="L36" s="39"/>
    </row>
    <row r="37" spans="2:12" s="1" customFormat="1" ht="14.45" customHeight="1" hidden="1">
      <c r="B37" s="39"/>
      <c r="E37" s="114" t="s">
        <v>46</v>
      </c>
      <c r="F37" s="126">
        <f>ROUND((SUM(BG87:BG90)),2)</f>
        <v>0</v>
      </c>
      <c r="I37" s="127">
        <v>0.21</v>
      </c>
      <c r="J37" s="126">
        <f>0</f>
        <v>0</v>
      </c>
      <c r="L37" s="39"/>
    </row>
    <row r="38" spans="2:12" s="1" customFormat="1" ht="14.45" customHeight="1" hidden="1">
      <c r="B38" s="39"/>
      <c r="E38" s="114" t="s">
        <v>47</v>
      </c>
      <c r="F38" s="126">
        <f>ROUND((SUM(BH87:BH90)),2)</f>
        <v>0</v>
      </c>
      <c r="I38" s="127">
        <v>0.15</v>
      </c>
      <c r="J38" s="126">
        <f>0</f>
        <v>0</v>
      </c>
      <c r="L38" s="39"/>
    </row>
    <row r="39" spans="2:12" s="1" customFormat="1" ht="14.45" customHeight="1" hidden="1">
      <c r="B39" s="39"/>
      <c r="E39" s="114" t="s">
        <v>48</v>
      </c>
      <c r="F39" s="126">
        <f>ROUND((SUM(BI87:BI90)),2)</f>
        <v>0</v>
      </c>
      <c r="I39" s="127">
        <v>0</v>
      </c>
      <c r="J39" s="126">
        <f>0</f>
        <v>0</v>
      </c>
      <c r="L39" s="39"/>
    </row>
    <row r="40" spans="2:12" s="1" customFormat="1" ht="6.95" customHeight="1">
      <c r="B40" s="39"/>
      <c r="I40" s="115"/>
      <c r="L40" s="39"/>
    </row>
    <row r="41" spans="2:12" s="1" customFormat="1" ht="25.35" customHeight="1">
      <c r="B41" s="39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3"/>
      <c r="J41" s="134">
        <f>SUM(J32:J39)</f>
        <v>0</v>
      </c>
      <c r="K41" s="135"/>
      <c r="L41" s="39"/>
    </row>
    <row r="42" spans="2:12" s="1" customFormat="1" ht="14.45" customHeight="1"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39"/>
    </row>
    <row r="46" spans="2:12" s="1" customFormat="1" ht="6.95" customHeight="1">
      <c r="B46" s="139"/>
      <c r="C46" s="140"/>
      <c r="D46" s="140"/>
      <c r="E46" s="140"/>
      <c r="F46" s="140"/>
      <c r="G46" s="140"/>
      <c r="H46" s="140"/>
      <c r="I46" s="141"/>
      <c r="J46" s="140"/>
      <c r="K46" s="140"/>
      <c r="L46" s="39"/>
    </row>
    <row r="47" spans="2:12" s="1" customFormat="1" ht="24.95" customHeight="1">
      <c r="B47" s="35"/>
      <c r="C47" s="24" t="s">
        <v>114</v>
      </c>
      <c r="D47" s="36"/>
      <c r="E47" s="36"/>
      <c r="F47" s="36"/>
      <c r="G47" s="36"/>
      <c r="H47" s="36"/>
      <c r="I47" s="115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5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5"/>
      <c r="J49" s="36"/>
      <c r="K49" s="36"/>
      <c r="L49" s="39"/>
    </row>
    <row r="50" spans="2:12" s="1" customFormat="1" ht="16.5" customHeight="1">
      <c r="B50" s="35"/>
      <c r="C50" s="36"/>
      <c r="D50" s="36"/>
      <c r="E50" s="524" t="str">
        <f>E7</f>
        <v>Stavební úpravy Univerzity Hradec Králové  -  budovy C, na úrovni 1.NP</v>
      </c>
      <c r="F50" s="525"/>
      <c r="G50" s="525"/>
      <c r="H50" s="525"/>
      <c r="I50" s="115"/>
      <c r="J50" s="36"/>
      <c r="K50" s="36"/>
      <c r="L50" s="39"/>
    </row>
    <row r="51" spans="2:12" ht="12" customHeight="1">
      <c r="B51" s="22"/>
      <c r="C51" s="30" t="s">
        <v>110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524" t="s">
        <v>111</v>
      </c>
      <c r="F52" s="523"/>
      <c r="G52" s="523"/>
      <c r="H52" s="523"/>
      <c r="I52" s="115"/>
      <c r="J52" s="36"/>
      <c r="K52" s="36"/>
      <c r="L52" s="39"/>
    </row>
    <row r="53" spans="2:12" s="1" customFormat="1" ht="12" customHeight="1">
      <c r="B53" s="35"/>
      <c r="C53" s="30" t="s">
        <v>112</v>
      </c>
      <c r="D53" s="36"/>
      <c r="E53" s="36"/>
      <c r="F53" s="36"/>
      <c r="G53" s="36"/>
      <c r="H53" s="36"/>
      <c r="I53" s="115"/>
      <c r="J53" s="36"/>
      <c r="K53" s="36"/>
      <c r="L53" s="39"/>
    </row>
    <row r="54" spans="2:12" s="1" customFormat="1" ht="16.5" customHeight="1">
      <c r="B54" s="35"/>
      <c r="C54" s="36"/>
      <c r="D54" s="36"/>
      <c r="E54" s="502" t="str">
        <f>E11</f>
        <v>1.5 - Elektronická požární signalizace</v>
      </c>
      <c r="F54" s="523"/>
      <c r="G54" s="523"/>
      <c r="H54" s="523"/>
      <c r="I54" s="115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5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Hradec Králové</v>
      </c>
      <c r="G56" s="36"/>
      <c r="H56" s="36"/>
      <c r="I56" s="116" t="s">
        <v>23</v>
      </c>
      <c r="J56" s="59" t="str">
        <f>IF(J14="","",J14)</f>
        <v>11. 6. 2019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5"/>
      <c r="J57" s="36"/>
      <c r="K57" s="36"/>
      <c r="L57" s="39"/>
    </row>
    <row r="58" spans="2:12" s="1" customFormat="1" ht="27.95" customHeight="1">
      <c r="B58" s="35"/>
      <c r="C58" s="30" t="s">
        <v>25</v>
      </c>
      <c r="D58" s="36"/>
      <c r="E58" s="36"/>
      <c r="F58" s="28" t="str">
        <f>E17</f>
        <v>Univerzita Hradec Králové</v>
      </c>
      <c r="G58" s="36"/>
      <c r="H58" s="36"/>
      <c r="I58" s="116" t="s">
        <v>31</v>
      </c>
      <c r="J58" s="33" t="str">
        <f>E23</f>
        <v>Ing. Petr Tuček, Červený Kostelec</v>
      </c>
      <c r="K58" s="36"/>
      <c r="L58" s="39"/>
    </row>
    <row r="59" spans="2:12" s="1" customFormat="1" ht="15.2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6" t="s">
        <v>35</v>
      </c>
      <c r="J59" s="33" t="str">
        <f>E26</f>
        <v>Jan Krčmář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5"/>
      <c r="J60" s="36"/>
      <c r="K60" s="36"/>
      <c r="L60" s="39"/>
    </row>
    <row r="61" spans="2:12" s="1" customFormat="1" ht="29.25" customHeight="1">
      <c r="B61" s="35"/>
      <c r="C61" s="142" t="s">
        <v>115</v>
      </c>
      <c r="D61" s="143"/>
      <c r="E61" s="143"/>
      <c r="F61" s="143"/>
      <c r="G61" s="143"/>
      <c r="H61" s="143"/>
      <c r="I61" s="144"/>
      <c r="J61" s="145" t="s">
        <v>116</v>
      </c>
      <c r="K61" s="143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5"/>
      <c r="J62" s="36"/>
      <c r="K62" s="36"/>
      <c r="L62" s="39"/>
    </row>
    <row r="63" spans="2:47" s="1" customFormat="1" ht="22.9" customHeight="1">
      <c r="B63" s="35"/>
      <c r="C63" s="146" t="s">
        <v>71</v>
      </c>
      <c r="D63" s="36"/>
      <c r="E63" s="36"/>
      <c r="F63" s="36"/>
      <c r="G63" s="36"/>
      <c r="H63" s="36"/>
      <c r="I63" s="115"/>
      <c r="J63" s="77">
        <f>J87</f>
        <v>0</v>
      </c>
      <c r="K63" s="36"/>
      <c r="L63" s="39"/>
      <c r="AU63" s="18" t="s">
        <v>117</v>
      </c>
    </row>
    <row r="64" spans="2:12" s="8" customFormat="1" ht="24.95" customHeight="1">
      <c r="B64" s="147"/>
      <c r="C64" s="148"/>
      <c r="D64" s="149" t="s">
        <v>126</v>
      </c>
      <c r="E64" s="150"/>
      <c r="F64" s="150"/>
      <c r="G64" s="150"/>
      <c r="H64" s="150"/>
      <c r="I64" s="151"/>
      <c r="J64" s="152">
        <f>J88</f>
        <v>0</v>
      </c>
      <c r="K64" s="148"/>
      <c r="L64" s="153"/>
    </row>
    <row r="65" spans="2:12" s="9" customFormat="1" ht="19.9" customHeight="1">
      <c r="B65" s="154"/>
      <c r="C65" s="97"/>
      <c r="D65" s="155" t="s">
        <v>873</v>
      </c>
      <c r="E65" s="156"/>
      <c r="F65" s="156"/>
      <c r="G65" s="156"/>
      <c r="H65" s="156"/>
      <c r="I65" s="157"/>
      <c r="J65" s="158">
        <f>J89</f>
        <v>0</v>
      </c>
      <c r="K65" s="97"/>
      <c r="L65" s="159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5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8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41"/>
      <c r="J71" s="50"/>
      <c r="K71" s="50"/>
      <c r="L71" s="39"/>
    </row>
    <row r="72" spans="2:12" s="1" customFormat="1" ht="24.95" customHeight="1">
      <c r="B72" s="35"/>
      <c r="C72" s="24" t="s">
        <v>140</v>
      </c>
      <c r="D72" s="36"/>
      <c r="E72" s="36"/>
      <c r="F72" s="36"/>
      <c r="G72" s="36"/>
      <c r="H72" s="36"/>
      <c r="I72" s="115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5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5"/>
      <c r="J74" s="36"/>
      <c r="K74" s="36"/>
      <c r="L74" s="39"/>
    </row>
    <row r="75" spans="2:12" s="1" customFormat="1" ht="16.5" customHeight="1">
      <c r="B75" s="35"/>
      <c r="C75" s="36"/>
      <c r="D75" s="36"/>
      <c r="E75" s="524" t="str">
        <f>E7</f>
        <v>Stavební úpravy Univerzity Hradec Králové  -  budovy C, na úrovni 1.NP</v>
      </c>
      <c r="F75" s="525"/>
      <c r="G75" s="525"/>
      <c r="H75" s="525"/>
      <c r="I75" s="115"/>
      <c r="J75" s="36"/>
      <c r="K75" s="36"/>
      <c r="L75" s="39"/>
    </row>
    <row r="76" spans="2:12" ht="12" customHeight="1">
      <c r="B76" s="22"/>
      <c r="C76" s="30" t="s">
        <v>110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524" t="s">
        <v>111</v>
      </c>
      <c r="F77" s="523"/>
      <c r="G77" s="523"/>
      <c r="H77" s="523"/>
      <c r="I77" s="115"/>
      <c r="J77" s="36"/>
      <c r="K77" s="36"/>
      <c r="L77" s="39"/>
    </row>
    <row r="78" spans="2:12" s="1" customFormat="1" ht="12" customHeight="1">
      <c r="B78" s="35"/>
      <c r="C78" s="30" t="s">
        <v>112</v>
      </c>
      <c r="D78" s="36"/>
      <c r="E78" s="36"/>
      <c r="F78" s="36"/>
      <c r="G78" s="36"/>
      <c r="H78" s="36"/>
      <c r="I78" s="115"/>
      <c r="J78" s="36"/>
      <c r="K78" s="36"/>
      <c r="L78" s="39"/>
    </row>
    <row r="79" spans="2:12" s="1" customFormat="1" ht="16.5" customHeight="1">
      <c r="B79" s="35"/>
      <c r="C79" s="36"/>
      <c r="D79" s="36"/>
      <c r="E79" s="502" t="str">
        <f>E11</f>
        <v>1.5 - Elektronická požární signalizace</v>
      </c>
      <c r="F79" s="523"/>
      <c r="G79" s="523"/>
      <c r="H79" s="523"/>
      <c r="I79" s="115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5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Hradec Králové</v>
      </c>
      <c r="G81" s="36"/>
      <c r="H81" s="36"/>
      <c r="I81" s="116" t="s">
        <v>23</v>
      </c>
      <c r="J81" s="59" t="str">
        <f>IF(J14="","",J14)</f>
        <v>11. 6. 2019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5"/>
      <c r="J82" s="36"/>
      <c r="K82" s="36"/>
      <c r="L82" s="39"/>
    </row>
    <row r="83" spans="2:12" s="1" customFormat="1" ht="27.95" customHeight="1">
      <c r="B83" s="35"/>
      <c r="C83" s="30" t="s">
        <v>25</v>
      </c>
      <c r="D83" s="36"/>
      <c r="E83" s="36"/>
      <c r="F83" s="28" t="str">
        <f>E17</f>
        <v>Univerzita Hradec Králové</v>
      </c>
      <c r="G83" s="36"/>
      <c r="H83" s="36"/>
      <c r="I83" s="116" t="s">
        <v>31</v>
      </c>
      <c r="J83" s="33" t="str">
        <f>E23</f>
        <v>Ing. Petr Tuček, Červený Kostelec</v>
      </c>
      <c r="K83" s="36"/>
      <c r="L83" s="39"/>
    </row>
    <row r="84" spans="2:12" s="1" customFormat="1" ht="15.2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6" t="s">
        <v>35</v>
      </c>
      <c r="J84" s="33" t="str">
        <f>E26</f>
        <v>Jan Krčmář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5"/>
      <c r="J85" s="36"/>
      <c r="K85" s="36"/>
      <c r="L85" s="39"/>
    </row>
    <row r="86" spans="2:20" s="10" customFormat="1" ht="29.25" customHeight="1">
      <c r="B86" s="160"/>
      <c r="C86" s="161" t="s">
        <v>141</v>
      </c>
      <c r="D86" s="162" t="s">
        <v>58</v>
      </c>
      <c r="E86" s="162" t="s">
        <v>54</v>
      </c>
      <c r="F86" s="162" t="s">
        <v>55</v>
      </c>
      <c r="G86" s="162" t="s">
        <v>142</v>
      </c>
      <c r="H86" s="162" t="s">
        <v>143</v>
      </c>
      <c r="I86" s="163" t="s">
        <v>144</v>
      </c>
      <c r="J86" s="162" t="s">
        <v>116</v>
      </c>
      <c r="K86" s="164" t="s">
        <v>145</v>
      </c>
      <c r="L86" s="165"/>
      <c r="M86" s="68" t="s">
        <v>19</v>
      </c>
      <c r="N86" s="69" t="s">
        <v>43</v>
      </c>
      <c r="O86" s="69" t="s">
        <v>146</v>
      </c>
      <c r="P86" s="69" t="s">
        <v>147</v>
      </c>
      <c r="Q86" s="69" t="s">
        <v>148</v>
      </c>
      <c r="R86" s="69" t="s">
        <v>149</v>
      </c>
      <c r="S86" s="69" t="s">
        <v>150</v>
      </c>
      <c r="T86" s="70" t="s">
        <v>151</v>
      </c>
    </row>
    <row r="87" spans="2:63" s="1" customFormat="1" ht="22.9" customHeight="1">
      <c r="B87" s="35"/>
      <c r="C87" s="75" t="s">
        <v>152</v>
      </c>
      <c r="D87" s="36"/>
      <c r="E87" s="36"/>
      <c r="F87" s="36"/>
      <c r="G87" s="36"/>
      <c r="H87" s="36"/>
      <c r="I87" s="115"/>
      <c r="J87" s="166">
        <f>BK87</f>
        <v>0</v>
      </c>
      <c r="K87" s="36"/>
      <c r="L87" s="39"/>
      <c r="M87" s="71"/>
      <c r="N87" s="72"/>
      <c r="O87" s="72"/>
      <c r="P87" s="167">
        <f>P88</f>
        <v>0</v>
      </c>
      <c r="Q87" s="72"/>
      <c r="R87" s="167">
        <f>R88</f>
        <v>0</v>
      </c>
      <c r="S87" s="72"/>
      <c r="T87" s="168">
        <f>T88</f>
        <v>0</v>
      </c>
      <c r="AT87" s="18" t="s">
        <v>72</v>
      </c>
      <c r="AU87" s="18" t="s">
        <v>117</v>
      </c>
      <c r="BK87" s="169">
        <f>BK88</f>
        <v>0</v>
      </c>
    </row>
    <row r="88" spans="2:63" s="11" customFormat="1" ht="25.9" customHeight="1">
      <c r="B88" s="170"/>
      <c r="C88" s="171"/>
      <c r="D88" s="172" t="s">
        <v>72</v>
      </c>
      <c r="E88" s="173" t="s">
        <v>512</v>
      </c>
      <c r="F88" s="173" t="s">
        <v>513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AR88" s="181" t="s">
        <v>81</v>
      </c>
      <c r="AT88" s="182" t="s">
        <v>72</v>
      </c>
      <c r="AU88" s="182" t="s">
        <v>73</v>
      </c>
      <c r="AY88" s="181" t="s">
        <v>155</v>
      </c>
      <c r="BK88" s="183">
        <f>BK89</f>
        <v>0</v>
      </c>
    </row>
    <row r="89" spans="2:63" s="11" customFormat="1" ht="22.9" customHeight="1">
      <c r="B89" s="170"/>
      <c r="C89" s="171"/>
      <c r="D89" s="172" t="s">
        <v>72</v>
      </c>
      <c r="E89" s="184" t="s">
        <v>874</v>
      </c>
      <c r="F89" s="184" t="s">
        <v>875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P90</f>
        <v>0</v>
      </c>
      <c r="Q89" s="178"/>
      <c r="R89" s="179">
        <f>R90</f>
        <v>0</v>
      </c>
      <c r="S89" s="178"/>
      <c r="T89" s="180">
        <f>T90</f>
        <v>0</v>
      </c>
      <c r="AR89" s="181" t="s">
        <v>81</v>
      </c>
      <c r="AT89" s="182" t="s">
        <v>72</v>
      </c>
      <c r="AU89" s="182" t="s">
        <v>77</v>
      </c>
      <c r="AY89" s="181" t="s">
        <v>155</v>
      </c>
      <c r="BK89" s="183">
        <f>BK90</f>
        <v>0</v>
      </c>
    </row>
    <row r="90" spans="2:65" s="1" customFormat="1" ht="16.5" customHeight="1">
      <c r="B90" s="35"/>
      <c r="C90" s="186" t="s">
        <v>77</v>
      </c>
      <c r="D90" s="186" t="s">
        <v>158</v>
      </c>
      <c r="E90" s="187" t="s">
        <v>876</v>
      </c>
      <c r="F90" s="188" t="s">
        <v>877</v>
      </c>
      <c r="G90" s="189" t="s">
        <v>736</v>
      </c>
      <c r="H90" s="190">
        <v>1</v>
      </c>
      <c r="I90" s="191">
        <f>'1.5 - položky'!F25</f>
        <v>0</v>
      </c>
      <c r="J90" s="192">
        <f>ROUND(I90*H90,2)</f>
        <v>0</v>
      </c>
      <c r="K90" s="188" t="s">
        <v>19</v>
      </c>
      <c r="L90" s="39"/>
      <c r="M90" s="253" t="s">
        <v>19</v>
      </c>
      <c r="N90" s="254" t="s">
        <v>44</v>
      </c>
      <c r="O90" s="255"/>
      <c r="P90" s="256">
        <f>O90*H90</f>
        <v>0</v>
      </c>
      <c r="Q90" s="256">
        <v>0</v>
      </c>
      <c r="R90" s="256">
        <f>Q90*H90</f>
        <v>0</v>
      </c>
      <c r="S90" s="256">
        <v>0</v>
      </c>
      <c r="T90" s="257">
        <f>S90*H90</f>
        <v>0</v>
      </c>
      <c r="AR90" s="197" t="s">
        <v>251</v>
      </c>
      <c r="AT90" s="197" t="s">
        <v>158</v>
      </c>
      <c r="AU90" s="197" t="s">
        <v>81</v>
      </c>
      <c r="AY90" s="18" t="s">
        <v>155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77</v>
      </c>
      <c r="BK90" s="198">
        <f>ROUND(I90*H90,2)</f>
        <v>0</v>
      </c>
      <c r="BL90" s="18" t="s">
        <v>251</v>
      </c>
      <c r="BM90" s="197" t="s">
        <v>878</v>
      </c>
    </row>
    <row r="91" spans="2:12" s="1" customFormat="1" ht="6.95" customHeight="1">
      <c r="B91" s="47"/>
      <c r="C91" s="48"/>
      <c r="D91" s="48"/>
      <c r="E91" s="48"/>
      <c r="F91" s="48"/>
      <c r="G91" s="48"/>
      <c r="H91" s="48"/>
      <c r="I91" s="138"/>
      <c r="J91" s="48"/>
      <c r="K91" s="48"/>
      <c r="L91" s="39"/>
    </row>
  </sheetData>
  <sheetProtection algorithmName="SHA-512" hashValue="cM8jyZMdJFh34nknBgUDPeRATJcB5lKhRiBYe/37p90PNLUkLF9v0t2oLOl+phryuVIRrydh8DkTJbdSzlyrOg==" saltValue="0HobInBy7LLxVfgfmq16PjWCAlASKR7chqdtoWIPNhtAhR/Ta9poQ4IJKos46lg/iM03JvpxU0jGgCgHejqyGg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Jaromír Hejl</cp:lastModifiedBy>
  <cp:lastPrinted>2019-08-26T07:18:07Z</cp:lastPrinted>
  <dcterms:created xsi:type="dcterms:W3CDTF">2019-06-23T21:11:45Z</dcterms:created>
  <dcterms:modified xsi:type="dcterms:W3CDTF">2019-08-26T07:18:14Z</dcterms:modified>
  <cp:category/>
  <cp:version/>
  <cp:contentType/>
  <cp:contentStatus/>
</cp:coreProperties>
</file>