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5200" windowHeight="12675" activeTab="0"/>
  </bookViews>
  <sheets>
    <sheet name="DNS IT" sheetId="1" r:id="rId1"/>
    <sheet name="List1" sheetId="2" r:id="rId2"/>
  </sheets>
  <definedNames/>
  <calcPr calcId="162913"/>
  <extLst/>
</workbook>
</file>

<file path=xl/sharedStrings.xml><?xml version="1.0" encoding="utf-8"?>
<sst xmlns="http://schemas.openxmlformats.org/spreadsheetml/2006/main" count="64" uniqueCount="51">
  <si>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</si>
  <si>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</si>
  <si>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</si>
  <si>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</si>
  <si>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</si>
  <si>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</si>
  <si>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</si>
  <si>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</si>
  <si>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</si>
  <si>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</si>
  <si>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</si>
  <si>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</si>
  <si>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</si>
  <si>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</si>
  <si>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</si>
  <si>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</si>
  <si>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Pozn.V případě překročení celkové ceny za položku uvedené ve sloupci I má za následek vyloučení nabídky z dalšího hodnocení.</t>
  </si>
  <si>
    <t>Umístění  majetku - číslo místnosti</t>
  </si>
  <si>
    <t>Servery VDI</t>
  </si>
  <si>
    <t>SW VDI (Operační systémy + podpora)</t>
  </si>
  <si>
    <t>POPIS stávajícího prostředí:</t>
  </si>
  <si>
    <t>Ve stávajícím prostředí FIM UHK se používají licence speciálně pro desktopovou virtualizaci na platformě VMware vSphere a VMware Horizon. Taty platformy slouží jak pro serverovou část, tak pro samotné desktopy. Nové licence musí být plně kompatibilní se stávajícím prostředím z důvodu koexistence starého a nového řešení.</t>
  </si>
  <si>
    <t>Servery IMIT</t>
  </si>
  <si>
    <t>SW pro servery IMIT(Operační systémy + podpora)</t>
  </si>
  <si>
    <t>Servery Projektové</t>
  </si>
  <si>
    <t>SW pro projektové servery (Operační systémy + podpora)</t>
  </si>
  <si>
    <r>
      <rPr>
        <b/>
        <sz val="11"/>
        <rFont val="Verdana"/>
        <family val="2"/>
      </rPr>
      <t>Licence pro připojení minimálně 10 současné pracujících uživatelů k infrastruktuře virtuálních desktopů.</t>
    </r>
    <r>
      <rPr>
        <sz val="11"/>
        <rFont val="Verdana"/>
        <family val="2"/>
      </rPr>
      <t xml:space="preserve"> Tato licence bude mít platnou podporu pod dobu minimálně 3 let. Tato licence bude opravňovat k použití následujících funkcionalit:</t>
    </r>
    <r>
      <rPr>
        <b/>
        <sz val="11"/>
        <rFont val="Verdana"/>
        <family val="2"/>
      </rPr>
      <t xml:space="preserve">
</t>
    </r>
    <r>
      <rPr>
        <sz val="11"/>
        <rFont val="Verdana"/>
        <family val="2"/>
      </rPr>
      <t>- podpora windows desktopů s podporou RDSH, SaaS
- podpora RDSH aplikací
- podpora real-time doručování aplikací skrze technologií klonování
- nástroj HelpDesk pro podporu uživatelům a správu prostředí
- podpora vytváření aplikačních balíčků pro rychlé doručování do desktopů
- podpora SSO přístupu do desktopů a aplikací
- podpora image managementu pro fyzické stanice
- podpora 2D a 3D desktopů s využitím dedikovaných grafických karet</t>
    </r>
  </si>
  <si>
    <r>
      <rPr>
        <b/>
        <sz val="11"/>
        <rFont val="Verdana"/>
        <family val="2"/>
      </rPr>
      <t>Licence pro VDI
Licence pro desktopovou virtualizaci, která bude licencovat alespoň 200 VM na fyzických serverech a jejich nástroj na centrální management.</t>
    </r>
    <r>
      <rPr>
        <sz val="11"/>
        <rFont val="Verdana"/>
        <family val="2"/>
      </rPr>
      <t xml:space="preserve"> Tato licence bude mít platnou podporu pod dobu minimálně 3 let. Licence bude opravňovat k použití následujících funkcionalit:
- podpora živé migrace VM mezi servery s podporou dynamického balancování výkonu mezi servery
- podpora migrace VM datovými úložišti a podpora kontrol I/O operací
- podpora nativní replikace
- podpora vysoké dostupnosti High availability
- podpora TPM
- podpora šifrování VM
- podpora hybridního cloudu
- podpora 3D grafických karet pro Grid vGPU
</t>
    </r>
    <r>
      <rPr>
        <b/>
        <sz val="11"/>
        <rFont val="Verdana"/>
        <family val="2"/>
      </rPr>
      <t>Licence pro připojení minimálně 50 současné pracujících uživatelů k infrastruktuře virtuálních desktopů.</t>
    </r>
    <r>
      <rPr>
        <sz val="11"/>
        <rFont val="Verdana"/>
        <family val="2"/>
      </rPr>
      <t xml:space="preserve"> Tato licence bude mít platnou podporu pod dobu minimálně 3 let. Tato licence bude opravňovat k použití následujících funkcionalit:
- podpora windows desktopů s podporou RDSH, SaaS
- podpora RDSH aplikací
- podpora vytváření aplikačních balíčků pro rychlé doručování do desktopů
- podpora SSO přístupu do desktopů a aplikací
- podpora image managementu pro fyzické stanice
- podpora 2D a 3D desktopů s využitím dedikovaných grafických karet</t>
    </r>
  </si>
  <si>
    <r>
      <t>Licence pro serverovou virtualizaci, která bude licencovat minimálně 4 fyzické servery osazené dvěma procesory a nástroj na centrální management.</t>
    </r>
    <r>
      <rPr>
        <sz val="11"/>
        <rFont val="Verdana"/>
        <family val="2"/>
      </rPr>
      <t xml:space="preserve"> Tato licence bude mít platnou podporu pod dobu minimálně 3 let. Licence bude opravňovat k použití následujících funkcionalit:
- podpora živé migrace VM mezi servery s podporou dynamického balancování výkonu mezi servery
- podpora migrace VM datovými úložišti a podpora kontrol I/O operací
- podpora nativní replikace
- podpora vysoké dostupnosti High availability
- podpora TPM
- podpora šifrování VM
- podpora hybridního cloudu
- podpora 3D grafických karet pro Grid vGPU</t>
    </r>
    <r>
      <rPr>
        <b/>
        <sz val="11"/>
        <rFont val="Verdana"/>
        <family val="2"/>
      </rPr>
      <t xml:space="preserve">
</t>
    </r>
    <r>
      <rPr>
        <sz val="11"/>
        <rFont val="Verdana"/>
        <family val="2"/>
      </rPr>
      <t>- podpora pro virtuální storage napříč servery (např. VSAN) pro technologii desktop all-flash</t>
    </r>
  </si>
  <si>
    <t>IMIT
02920</t>
  </si>
  <si>
    <r>
      <rPr>
        <b/>
        <sz val="11"/>
        <rFont val="Verdana"/>
        <family val="2"/>
      </rPr>
      <t>Blade šasi: Minimální požadavky</t>
    </r>
    <r>
      <rPr>
        <sz val="11"/>
        <rFont val="Verdana"/>
        <family val="2"/>
      </rPr>
      <t xml:space="preserve">
Rackové provedení s možností konverze na tower řešení: max. 5U
Podpora serverů poloviční výšky v rámci chassis: min. 4 servery
Podpora interního sdíleného diskového pole: min. 25 diskových pozicí velikosti 2,5"
Interní sdílený duální diskový řadič: min. 1 GB cache
Disk bez pohyblivých částí (SSD): min. 8 ks
Kapacita jednoho SSD: min. 1.8 TB, rozhraní SAS
Chassis musí být osazeno maximálním počtem napájecích zdrojů: min. 4ks typu hot-plug s podporou řízení spotřeby
Redundantní řídící modul kompatibilní s IPMI 2.0 poskytující následující funkce; centrální řízení všech serverů, monitoring a inventory, možnost řízení spotřeby v reálném čase; přístup přes web. prohlížeč s podporou SSL, HTML5, Telnet / SSH a IPMI nástroje; podpora virtuálních médií
Integrovaný KVM přepínač: ANO
Duální chassis management controller: ANO
Interní switch: min. rychlost 10 Gb/s
Externí konektivita min. 2x 1Gb portů typu RJ-45 a 4x 10Gb portů SFP+
Ližiny pro instalaci do rack s ramenem pro kabeláž: ANO
Čelní panel: ANO
Twinax kabel: 4 ks, SFP+ to SFP+, 10 Gbps, délka minimálně 5m
Záruka výrobce: ANO
Typ záruky: min. 3 roky s reakční dobou do 4 hodin on site</t>
    </r>
  </si>
  <si>
    <r>
      <rPr>
        <b/>
        <sz val="11"/>
        <rFont val="Verdana"/>
        <family val="2"/>
      </rPr>
      <t>Fyzický server: Minimální požadavky</t>
    </r>
    <r>
      <rPr>
        <sz val="11"/>
        <rFont val="Verdana"/>
        <family val="2"/>
      </rPr>
      <t xml:space="preserve">
Blade server: plně kompatibilní s chassis uvedným výše
Kapacita osazené paměti : min. 512 GB
Kapacita jednoho RAM modulu: min. 32 GB
Počet paměťových slotů: min. 16
Frekvence operační paměti: min. 2666 MHz
Počet osazených CPU: 2 ks
Výkon v testu PassMark obou procesorů dohromady: min. 31 000 bodů
Počet jader jednoho procesoru: min. 18
RAID controller: ANO
Počet osazených HDD: 2
Disk bez pohyblivých částí (SSD) : min. 2 ks
Kapacita jednoho SSD: min. 400 GB
Modul pro boot optimized storage solution s podporou RAID: ANO
SSD pro systém: min. 128 GB
SSD pro systém: min. 2 ks v RAID1
Integrovaná karta pro vzdálenou správu: ANO
Optická mechanika: NE
Rychlost síťové karty: min. 10Gb/s
Počet portů síťové karty: min. 2
Certifikace pro Vmware VSphere 6.7 
Modul pro vzdálený management, přístup přes web. prohlížeč s podporou SSL, HTML5, Telnet / SSH a IPMI nástroje; podpora virtuálních médií, licence pro integraci do prostředí vCenter
Záruka výrobce: ANO
Typ záruky: min. 3 roky NBD</t>
    </r>
  </si>
  <si>
    <r>
      <rPr>
        <b/>
        <sz val="11"/>
        <rFont val="Verdana"/>
        <family val="2"/>
      </rPr>
      <t>Fyzický server: Minimální požadavky</t>
    </r>
    <r>
      <rPr>
        <sz val="11"/>
        <rFont val="Verdana"/>
        <family val="2"/>
      </rPr>
      <t xml:space="preserve">
Server v provedení rack: velikost max. 2U
Certifikace serveru: VMware ready for VSAN, vSphere 6.7
Podpora interního diskového pole : min. 24 disků ve velikosti 2,5"
Počet osazených CPU: 2
Výkon v testu PassMark jednoho procesoru: min. 25 000 bodů
Počet jader jednoho procesoru: min. 12
Kapacita osazené paměti : min. 640 GB
Počet paměťových slotů: min. 24
Frekvence operační paměti: min. 2666 MHz
RAID controller: ANO
Počet osazených HDD: min. 20 ks
Disky SSD write intensive: min. 4 ks o kapacitě min. 400 GB
Disky SSD Read Intensive: min. 16 ks o kapacitě min. 1.8 TB
Modul pro boot optimized storage solution s podporou RAID: ANO
SSD pro systém: min. 128 GB
SSD pro systém: min. 2 ks v RAID1
Duální napájecí zdroje: min. 2 ks
Integrovaná síťová karta: min. 4 porty 10 Gbps SPF+
Přídavná síťová karta: min. 4 porty 10 Gbps SPF+
Přídavná grafická karta: min. 2 ks
(Paramtery grafické karty: min. 4x GPU procesory, min. 32 GB GDDR5, podpora pro desktopovou virtualizaci VMware Horizon, podpora alespoň 64 uživatelů na grafickou kartu, minimální počet CUDA jader 2500, sběrnice PCI Express 3.0)
Modul pro vzdálený management, přístup přes web. prohlížeč s podporou SSL, HTML5, Telnet / SSH a IPMI nástroje; podpora virtuálních médií, licence pro integraci do prostředí vCenter podpora virtuálních médií</t>
    </r>
    <r>
      <rPr>
        <sz val="11"/>
        <color rgb="FFFF0000"/>
        <rFont val="Verdana"/>
        <family val="2"/>
      </rPr>
      <t xml:space="preserve">
</t>
    </r>
    <r>
      <rPr>
        <sz val="11"/>
        <rFont val="Verdana"/>
        <family val="2"/>
      </rPr>
      <t>TPM čip: ANO
Ližiny pro instalaci do rack s ramenem pro kabeláž: ANO
Záruka výrobce: ANO
Typ záruky: min. 3 roky NBD
Twinax kabel: 8 ks, SFP+ to SFP+, 10 GBps, délka minimálně 5m</t>
    </r>
  </si>
  <si>
    <r>
      <rPr>
        <b/>
        <sz val="11"/>
        <rFont val="Verdana"/>
        <family val="2"/>
      </rPr>
      <t>Fyzický server: Minimální požadavky</t>
    </r>
    <r>
      <rPr>
        <sz val="11"/>
        <rFont val="Verdana"/>
        <family val="2"/>
      </rPr>
      <t xml:space="preserve">
Server v provedení rack: velikost max. 2U
Certifikace server: VMware ready for VSAN, vSphere 6.7
Podpora interního diskového pole: min. 24 disků ve velikosti 2,5"
Počet osazených CPU: 2
Výkon v testu PassMark jednoho procesoru: min. 19 000 bodů
Počet jader jednoho procesoru: min. 12
Kapacita osazené paměti: min. 768 GB
Počet paměťových slotů: min. 24
Frekvence operační paměti: min. 2666 MHz
RAID controller: ANO
Počet osazených HDD: min. 22 ks
Disky SSD write intensive: min. 4 ks o kapacitě min. 400 GB
Disky SSD Read Intensive: min. 18 ks o kapacitě min. 1.8 TB
Modul pro boot optimized storage solution s podporou RAID: ANO
SSD pro systém: min. 128 GB
SSD pro systém: min. 2 ks v RAID1
Duální napájecí zdroje: min. 2 ks
Integrovaná síťová karta: min. 4 porty 10 Gbps SPF+
Přídavná síťová karta: min. 4 porty 10 Gbps SPF+
Modul pro vzdálený management, přístup přes web. prohlížeč s podporou SSL, HTML5, Telnet / SSH a IPMI nástroje; podpora virtuálních médií, licence pro integraci do prostředí vCenter</t>
    </r>
    <r>
      <rPr>
        <sz val="11"/>
        <color rgb="FFFF0000"/>
        <rFont val="Verdana"/>
        <family val="2"/>
      </rPr>
      <t xml:space="preserve">
</t>
    </r>
    <r>
      <rPr>
        <sz val="11"/>
        <rFont val="Verdana"/>
        <family val="2"/>
      </rPr>
      <t>TPM čip: ANO
Ližiny pro instalaci do rack s ramenem pro kabeláž: ANO
Záruka výrobce: ANO
Typ záruky: min. 3 roky NBD
Twinax kabel: 8 ks, SFP+ to SFP+, 10 GBps, délka minimálně 5m</t>
    </r>
  </si>
  <si>
    <t>DNS na dodávky IT -11-2019</t>
  </si>
  <si>
    <t>DELL
PowerEdge M640 Server</t>
  </si>
  <si>
    <t>DELL
PowerEdge VRTX Rack</t>
  </si>
  <si>
    <t>DELL
R740XD,VSAN-RN,AF</t>
  </si>
  <si>
    <t xml:space="preserve">2x VS6-DT100VM-A ACADEMIC VMWARE VSPHERE 6 FOR DESKTOP (100 VM PACK) SNS REQUIRED &amp; SOLD SEPARATELY
2x VS6-DT100VM-3G-SSS-A ACADEMIC BASIC SUPPORT/SUBSCRIPTION FOR VMWARE VSPHERE 6 FOR DESKTOP (100 VM PACK) FOR 3 YEARS 
5x  HZ7-A10-AERC-A Academic VMware Horizon 7 Advanced Add-on: 10 Pack (CCU) 
5x HZ7-A10-AERC-3G-SSS-A Academic Basic Support/Subscription VMware Horizon 7 Advanced Add-on: 10 Pack (CCU) - 3 Years
</t>
  </si>
  <si>
    <t>VMware</t>
  </si>
  <si>
    <t xml:space="preserve">1x HZ7-E10-AERC-A Academic VMware Horizon 7 Enterprise Add-on: 10 Pack (CCU)
1x HZ7-E10-AERC-3G-SSS-A Academic Basic Support/Subscription VMware Horizon 7 Enterprise Add-on: 10 Pack (CCU) - 3 Years
</t>
  </si>
  <si>
    <t>Blade šasi</t>
  </si>
  <si>
    <t>Fyzický server VDI</t>
  </si>
  <si>
    <t>Fyzický server IMIT</t>
  </si>
  <si>
    <t>Specifikace nabízeného zboží je uvedena na další straně</t>
  </si>
  <si>
    <t>8x VS6-EPL-A Academic VMware vSphere 6 Enterprise Plus for 1 processor
8x VS6-EPL-3G-SSS-A Academic Basic Support/Subscription VMware vSphere 6 Enterprise Plus for 1 processor for 3 year
8x ST6-VSAN-A Academic VMware vSAN 6 Standard for 1 processor
8x ST6-VSAN-3P-SSS-A Academic Production Support/Subscription for VMware vSAN 6 Standard for 1 processor for 3 years
1x VCS6-STD-A
Academic VMware vCenter Server 6 Standard for vSphere 6 (Per Instance)
1x VCS6-STD-3G-SSS-A Academic Basic Support/Subscription VMware vCenter Server 6 Standard for vSphere 6 (Per Instance) for 3 year</t>
  </si>
  <si>
    <t>Rack 5U s možností konverze na tower
Podpora serverů poloviční výšky v rámci chassis - 4 servery
Podpora interního sdíleného diskového pole - 25x 2,5"HDD
Interní sdílený duální diskový řadič PERC8 s 1 GB cache
8X 1.92TB SSD SAS Mixed use 12Gbps
zdroj PowerEdge VRTX Redundant Power Supply, 4 x 1600W hot-plug s podporou řízení spotřeby
Redundantní řídící modul kompatibilní s IPMI 2.0 poskytující následující funkce; centrální řízení všech serverů, monitoring a inventory, možnost řízení spotřeby v reálném čase; přístup přes web. prohlížeč s podporou SSL, HTML5, Telnet / SSH a IPMI nástroje; podpora virtuálních médií
Integrovaný KVM přepínač
Duální chassis management controller
Interní switch rychlost 10 Gb/s
Externí konektivita 2x 1Gb portů typu RJ-45 a 4x 10Gb portů SFP+
Ližiny pro instalaci do rack s ramenem pro kabeláž
Čelní panel
Twinax kabel: 4 ks Cable SFP+ to SFP+, 10GbE, Copper Twinax DAC, 5 Meter
Záruka výrobce, 3 roky s reakční dobou do 4 hodin on site</t>
  </si>
  <si>
    <t>Blade server plně kompatibilní s chassis uvedným výše
Kapacita osazené paměti : 512 GB 
Kapacita jednoho RAM modulu: 32GB RDIMM 2666MT/s Dual Rank
Počet paměťových slotů: 16
Frekvence operační paměti: 2666 MHz
Počet osazených CPU: 2 ks Intel Xeon Gold 6140 2.3G, 18C/36T, 10.4GT/s 2UPI, 25M Cache, Turbo, HT (140W) DDR4-2666
Výkon v testu PassMark obou procesorů dohromady: cca 47 900 bodů
Počet jader jednoho procesoru: 18
RAID controller: ANO
Počet osazených HDD: 2
Disk bez pohyblivých částí (SSD) : 2 
Kapacita jednoho SSD: 480GB SSD SATA Mix Use 6Gbps
Modul pro boot optimized storage solution s podporou RAID: ANO
SSD pro systém: 240 GB
SSD pro systém: 2 ks v RAID1
Integrovaná karta pro vzdálenou správu: ANO
Optická mechanika: NE
Rychlost síťové karty: 10Gb/s
Počet portů síťové karty: 2
Certifikace pro Vmware VSphere 6.7 
Modul pro vzdálený management, přístup přes web. prohlížeč s podporou SSL, HTML5, Telnet / SSH a IPMI nástroje; podpora virtuálních médií, licence pro integraci do prostředí vCenter
Záruka výrobce, 3 roky NBD</t>
  </si>
  <si>
    <t>Server v provedení rack: velikost 2U
Certifikace serveru: VMware ready for VSAN, vSphere 6.7
Podpora interního diskového pole : 24 x 2,5" HDD SAS/SATA
Počet osazených CPU: 2x Intel Xeon Gold 6146 3.2G,12C/24T,10.4GT/s 2UPI, 24M Cache,Turbo
Výkon v testu PassMark jednoho procesoru: 25 142 bodů
Počet jader jednoho procesoru: 12
Kapacita osazené paměti : 640 GB
Počet paměťových slotů:24 DIMM slots
Frekvence operační paměti: 2666 MHz
RAID controller: ANO
Počet osazených HDD: 20 ks
Disky SSD write intensive: 4x 400GB SSD SAS Write Intensive 12Gbps 
Disky SSD Read Intensive: 16x 1.92TB SSD SAS Read Intensive 12Gbps 
Modul pro boot optimized storage solution s podporou RAID: ANO
SSD pro systém: 240 GB
SSD pro systém: 2 ks v RAID1
Duální napájecí zdroje:Dual, Hot-plug, Redundant Power Supply (1+1), 1100W
Integrovaná síťová karta: 4 porty 10 Gbps SPF+
Přídavná síťová karta: 4 porty 10 Gbps SPF+
Přídavná grafická karta:2 NVIDIA Tesla M10 GPU, Requires GRID 2.0 SW for VDI Function
(Paramtery grafické karty: 4x GPU procesory, 32 GB GDDR5, podpora pro desktopovou virtualizaci VMware Horizon, podpora 64 uživatelů na grafickou kartu, počet CUDA jader 2560, sběrnice PCIe 3.0)
Modul pro vzdálený management, přístup přes web. prohlížeč s podporou SSL, HTML5, Telnet / SSH a IPMI nástroje; podpora virtuálních médií, licence pro integraci do prostředí vCenter podpora virtuálních médií
TPM čip: ANO
Ližiny pro instalaci do rack s ramenem pro kabeláž: ANO
Záruka výrobce, 3 roky NBD
Twinax kabel: 8 ks Cable SFP+ to SFP+, 10GbE, Copper Twinax DAC, 5 Meter</t>
  </si>
  <si>
    <t>Server v provedení rack: velikost 2U
Certifikace server: VMware ready for VSAN, vSphere 6.7
Podpora interního diskového pole : 24 x 2,5" HDD SAS/SATA
Počet osazených CPU: 2x Intel Xeon Gold 6126 2.6G, 12C/24T, 10.4GT/s 2UPI, 19.25M
Cache, Turbo, HT (125W) DDR4-2666
Výkon v testu PassMark jednoho procesoru: 19 711 bodů
Počet jader jednoho procesoru: 12
Kapacita osazené paměti: 768 GB
Počet paměťových slotů: 24
Frekvence operační paměti: 2666 MHz
RAID controller: ANO
Počet osazených HDD: 22 ks
Disky SSD write intensive: 4x 400GB SSD SAS Write Intensive 12Gbps 
Disky SSD Read Intensive: 18x 1.92TB SSD SAS Read Intensive 12Gbps 
Modul pro boot optimized storage solution s podporou RAID: ANO
SSD pro systém: 240 GB
SSD pro systém: 2 ks v RAID1
Duální napájecí zdroje:Dual, Hot-plug, Redundant Power Supply (1+1), 1100W
Integrovaná síťová karta: 4 porty 10 Gbps SPF+
Přídavná síťová karta: 4 porty 10 Gbps SPF+
Modul pro vzdálený management, přístup přes web. prohlížeč s podporou SSL, HTML5, Telnet / SSH a IPMI nástroje; podpora virtuálních médií, licence pro integraci do prostředí vCenter
TPM čip: ANO
Ližiny pro instalaci do rack s ramenem pro kabeláž: ANO
Záruka výrobce, 3 roky NBD
Twinax kabel: 8 ks Cable SFP+ to SFP+, 10GbE, Copper Twinax DAC, 5 Meter</t>
  </si>
  <si>
    <t>Uvedené konfigurace splňují všechny parametry definované v zadávací dokumentaci.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</si>
</sst>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27">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11"/>
      <name val="Verdana"/>
      <family val="2"/>
    </font>
    <font>
      <sz val="11"/>
      <color rgb="FFFF0000"/>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rgb="FF33CC33"/>
        <bgColor indexed="64"/>
      </patternFill>
    </fill>
    <fill>
      <patternFill patternType="solid">
        <fgColor rgb="FFC0C0C0"/>
        <bgColor indexed="64"/>
      </patternFill>
    </fill>
  </fills>
  <borders count="2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diagonalUp="1" diagonalDown="1">
      <left style="thin"/>
      <right style="thin"/>
      <top style="thin"/>
      <bottom style="medium"/>
      <diagonal style="thin"/>
    </border>
    <border diagonalUp="1" diagonalDown="1">
      <left style="thin"/>
      <right style="medium"/>
      <top style="thin"/>
      <bottom style="medium"/>
      <diagonal style="thin"/>
    </border>
    <border>
      <left style="thin"/>
      <right style="thin"/>
      <top style="thin"/>
      <bottom/>
    </border>
    <border>
      <left style="thin"/>
      <right style="thin"/>
      <top/>
      <bottom style="thin"/>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top/>
      <bottom/>
    </border>
    <border>
      <left/>
      <right/>
      <top/>
      <bottom style="medium"/>
    </border>
    <border>
      <left style="thin"/>
      <right/>
      <top/>
      <bottom/>
    </border>
    <border>
      <left/>
      <right style="thin"/>
      <top/>
      <bottom/>
    </border>
    <border>
      <left style="thin"/>
      <right style="medium"/>
      <top/>
      <bottom/>
    </border>
  </borders>
  <cellStyleXfs count="1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cellStyleXfs>
  <cellXfs count="110">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10" fillId="0" borderId="0" xfId="21" applyFont="1" applyFill="1" applyAlignment="1">
      <alignment horizontal="center" vertical="center" wrapText="1"/>
      <protection/>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0" fillId="0" borderId="0" xfId="0" applyNumberFormat="1" applyFont="1" applyFill="1" applyAlignment="1">
      <alignment horizontal="center"/>
    </xf>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0" fontId="5" fillId="0" borderId="0" xfId="0" applyFont="1" applyFill="1"/>
    <xf numFmtId="164" fontId="0"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xf numFmtId="0" fontId="0"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164" fontId="0" fillId="4" borderId="2" xfId="20" applyNumberFormat="1" applyFont="1" applyFill="1" applyBorder="1" applyAlignment="1">
      <alignment horizontal="center" vertical="center" wrapText="1"/>
    </xf>
    <xf numFmtId="0" fontId="8" fillId="0" borderId="2" xfId="0" applyNumberFormat="1" applyFont="1" applyFill="1" applyBorder="1" applyAlignment="1" applyProtection="1">
      <alignment vertical="top" wrapText="1"/>
      <protection locked="0"/>
    </xf>
    <xf numFmtId="0" fontId="0" fillId="0" borderId="2" xfId="0" applyFont="1" applyFill="1" applyBorder="1" applyAlignment="1">
      <alignment horizontal="center" vertical="center" wrapText="1"/>
    </xf>
    <xf numFmtId="0" fontId="10" fillId="4" borderId="3" xfId="42" applyFont="1" applyFill="1" applyBorder="1" applyAlignment="1">
      <alignment horizontal="center" vertical="center" wrapText="1"/>
      <protection/>
    </xf>
    <xf numFmtId="0" fontId="0" fillId="4" borderId="3" xfId="36" applyFont="1" applyFill="1" applyBorder="1" applyAlignment="1">
      <alignment horizontal="center" vertical="center" wrapText="1"/>
      <protection/>
    </xf>
    <xf numFmtId="0" fontId="4" fillId="5" borderId="4" xfId="0" applyFont="1" applyFill="1" applyBorder="1" applyAlignment="1">
      <alignment/>
    </xf>
    <xf numFmtId="164" fontId="0" fillId="4" borderId="2" xfId="849" applyNumberFormat="1" applyFont="1" applyFill="1" applyBorder="1" applyAlignment="1">
      <alignment horizontal="center" vertical="center" wrapText="1"/>
    </xf>
    <xf numFmtId="0" fontId="10" fillId="4" borderId="2" xfId="34" applyFont="1" applyFill="1" applyBorder="1" applyAlignment="1">
      <alignment horizontal="center" vertical="center" wrapText="1"/>
      <protection/>
    </xf>
    <xf numFmtId="0" fontId="25" fillId="0" borderId="2" xfId="23" applyFont="1" applyFill="1" applyBorder="1" applyAlignment="1">
      <alignment horizontal="left" vertical="center" wrapText="1"/>
      <protection/>
    </xf>
    <xf numFmtId="44" fontId="21" fillId="0" borderId="2" xfId="20"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wrapText="1"/>
    </xf>
    <xf numFmtId="0" fontId="7" fillId="6" borderId="6" xfId="0" applyFont="1" applyFill="1" applyBorder="1" applyAlignment="1" applyProtection="1">
      <alignment horizontal="center" vertical="center"/>
      <protection locked="0"/>
    </xf>
    <xf numFmtId="49" fontId="3" fillId="6" borderId="6"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wrapText="1"/>
    </xf>
    <xf numFmtId="0" fontId="8" fillId="0" borderId="2" xfId="0" applyNumberFormat="1" applyFont="1" applyFill="1" applyBorder="1" applyAlignment="1" applyProtection="1">
      <alignment vertical="center" wrapText="1"/>
      <protection locked="0"/>
    </xf>
    <xf numFmtId="0" fontId="0" fillId="0" borderId="8" xfId="0" applyFont="1" applyFill="1" applyBorder="1" applyAlignment="1">
      <alignment horizontal="center" vertical="center"/>
    </xf>
    <xf numFmtId="0" fontId="25" fillId="0" borderId="9" xfId="23" applyFont="1" applyFill="1" applyBorder="1" applyAlignment="1">
      <alignment horizontal="left" vertical="center" wrapText="1"/>
      <protection/>
    </xf>
    <xf numFmtId="0" fontId="25" fillId="0" borderId="9" xfId="0" applyNumberFormat="1" applyFont="1" applyFill="1" applyBorder="1" applyAlignment="1" applyProtection="1">
      <alignment vertical="center" wrapText="1"/>
      <protection locked="0"/>
    </xf>
    <xf numFmtId="44" fontId="7" fillId="6" borderId="6" xfId="20" applyFont="1" applyFill="1" applyBorder="1" applyAlignment="1">
      <alignment horizontal="center" vertical="center" wrapText="1"/>
    </xf>
    <xf numFmtId="44" fontId="6" fillId="6" borderId="6" xfId="20" applyFont="1" applyFill="1" applyBorder="1" applyAlignment="1">
      <alignment horizontal="center" vertical="center" wrapText="1"/>
    </xf>
    <xf numFmtId="44" fontId="0" fillId="4" borderId="2" xfId="20" applyFont="1" applyFill="1" applyBorder="1" applyAlignment="1">
      <alignment horizontal="center" vertical="center" wrapText="1"/>
    </xf>
    <xf numFmtId="44" fontId="5" fillId="0" borderId="0" xfId="20" applyFont="1" applyFill="1" applyProtection="1">
      <protection locked="0"/>
    </xf>
    <xf numFmtId="44" fontId="5" fillId="0" borderId="0" xfId="20" applyFont="1" applyFill="1" applyAlignment="1">
      <alignment horizontal="center" vertical="center"/>
    </xf>
    <xf numFmtId="44" fontId="0" fillId="4" borderId="10" xfId="20" applyFont="1" applyFill="1" applyBorder="1" applyAlignment="1">
      <alignment horizontal="center" vertical="center" wrapText="1"/>
    </xf>
    <xf numFmtId="164" fontId="0" fillId="4" borderId="10" xfId="20" applyNumberFormat="1" applyFont="1" applyFill="1" applyBorder="1" applyAlignment="1">
      <alignment horizontal="center" vertical="center" wrapText="1"/>
    </xf>
    <xf numFmtId="0" fontId="10" fillId="4" borderId="10" xfId="34" applyFont="1" applyFill="1" applyBorder="1" applyAlignment="1">
      <alignment horizontal="center" vertical="center" wrapText="1"/>
      <protection/>
    </xf>
    <xf numFmtId="0" fontId="0" fillId="4" borderId="11" xfId="36" applyFont="1" applyFill="1" applyBorder="1" applyAlignment="1">
      <alignment horizontal="center" vertical="center" wrapText="1"/>
      <protection/>
    </xf>
    <xf numFmtId="0" fontId="0"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44" fontId="21" fillId="4" borderId="10" xfId="20" applyFont="1" applyFill="1" applyBorder="1" applyAlignment="1">
      <alignment horizontal="center" vertical="center" wrapText="1"/>
    </xf>
    <xf numFmtId="0" fontId="25" fillId="0" borderId="2" xfId="0" applyNumberFormat="1" applyFont="1" applyFill="1" applyBorder="1" applyAlignment="1" applyProtection="1">
      <alignment vertical="center" wrapText="1"/>
      <protection locked="0"/>
    </xf>
    <xf numFmtId="44" fontId="21" fillId="0" borderId="2" xfId="2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1" fillId="0" borderId="2" xfId="0" applyNumberFormat="1" applyFont="1" applyFill="1" applyBorder="1" applyAlignment="1" applyProtection="1">
      <alignment vertical="center" wrapText="1"/>
      <protection locked="0"/>
    </xf>
    <xf numFmtId="0" fontId="5" fillId="0" borderId="0" xfId="0" applyFont="1"/>
    <xf numFmtId="0" fontId="5" fillId="0" borderId="2" xfId="0" applyFont="1" applyFill="1" applyBorder="1" applyAlignment="1">
      <alignment vertical="center" wrapText="1"/>
    </xf>
    <xf numFmtId="44" fontId="11" fillId="0" borderId="2" xfId="20" applyFont="1" applyFill="1" applyBorder="1" applyAlignment="1">
      <alignment horizontal="center" vertical="center" wrapText="1"/>
    </xf>
    <xf numFmtId="44" fontId="8" fillId="0" borderId="2" xfId="20" applyFont="1" applyFill="1" applyBorder="1" applyAlignment="1">
      <alignment horizontal="center" vertical="center" wrapText="1"/>
    </xf>
    <xf numFmtId="44" fontId="8" fillId="4" borderId="10" xfId="20" applyFont="1" applyFill="1" applyBorder="1" applyAlignment="1">
      <alignment horizontal="center" vertical="center" wrapText="1"/>
    </xf>
    <xf numFmtId="44" fontId="11" fillId="0" borderId="0" xfId="20" applyFont="1" applyFill="1" applyProtection="1">
      <protection locked="0"/>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4" borderId="3" xfId="36" applyFont="1" applyFill="1" applyBorder="1" applyAlignment="1">
      <alignment horizontal="center" vertical="center" wrapText="1"/>
      <protection/>
    </xf>
    <xf numFmtId="0" fontId="0"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8" fillId="0" borderId="2" xfId="0" applyNumberFormat="1" applyFont="1" applyFill="1" applyBorder="1" applyAlignment="1" applyProtection="1">
      <alignment horizontal="left" vertical="center" wrapText="1"/>
      <protection locked="0"/>
    </xf>
    <xf numFmtId="0" fontId="0" fillId="0" borderId="2" xfId="0" applyFont="1" applyFill="1" applyBorder="1" applyAlignment="1">
      <alignment horizontal="center" vertical="center" wrapText="1"/>
    </xf>
    <xf numFmtId="44" fontId="8" fillId="0" borderId="2" xfId="2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4" fontId="8" fillId="0" borderId="12" xfId="20" applyFont="1" applyFill="1" applyBorder="1" applyAlignment="1">
      <alignment horizontal="center" vertical="center" wrapText="1"/>
    </xf>
    <xf numFmtId="44" fontId="8" fillId="0" borderId="13" xfId="20" applyFont="1" applyFill="1" applyBorder="1" applyAlignment="1">
      <alignment horizontal="center" vertical="center" wrapText="1"/>
    </xf>
    <xf numFmtId="44" fontId="21" fillId="0" borderId="2" xfId="20" applyFont="1" applyFill="1" applyBorder="1" applyAlignment="1">
      <alignment horizontal="center" vertical="center" wrapText="1"/>
    </xf>
    <xf numFmtId="0" fontId="10" fillId="4" borderId="2" xfId="34" applyFont="1" applyFill="1" applyBorder="1" applyAlignment="1">
      <alignment horizontal="center" vertical="center" wrapText="1"/>
      <protection/>
    </xf>
    <xf numFmtId="44" fontId="0" fillId="4" borderId="2" xfId="20" applyFont="1" applyFill="1" applyBorder="1" applyAlignment="1">
      <alignment horizontal="center" vertical="center" wrapText="1"/>
    </xf>
    <xf numFmtId="164" fontId="0" fillId="4" borderId="2" xfId="20" applyNumberFormat="1" applyFont="1" applyFill="1" applyBorder="1" applyAlignment="1">
      <alignment horizontal="center" vertical="center" wrapText="1"/>
    </xf>
    <xf numFmtId="164" fontId="0" fillId="4" borderId="2" xfId="576" applyNumberFormat="1" applyFont="1" applyFill="1" applyBorder="1" applyAlignment="1">
      <alignment horizontal="center" vertical="center" wrapText="1"/>
    </xf>
    <xf numFmtId="44" fontId="21" fillId="0" borderId="12" xfId="20" applyFont="1" applyFill="1" applyBorder="1" applyAlignment="1">
      <alignment horizontal="center" vertical="center" wrapText="1"/>
    </xf>
    <xf numFmtId="44" fontId="21" fillId="0" borderId="13" xfId="20" applyFont="1" applyFill="1" applyBorder="1" applyAlignment="1">
      <alignment horizontal="center" vertical="center" wrapText="1"/>
    </xf>
    <xf numFmtId="0" fontId="4" fillId="5" borderId="14" xfId="0" applyFont="1" applyFill="1" applyBorder="1" applyAlignment="1">
      <alignment horizontal="center"/>
    </xf>
    <xf numFmtId="0" fontId="4" fillId="5" borderId="15" xfId="0" applyFont="1" applyFill="1" applyBorder="1" applyAlignment="1">
      <alignment horizontal="center"/>
    </xf>
    <xf numFmtId="0" fontId="3" fillId="0" borderId="2" xfId="0" applyFont="1" applyFill="1" applyBorder="1" applyAlignment="1">
      <alignment horizontal="center" vertical="center" wrapText="1"/>
    </xf>
    <xf numFmtId="44" fontId="3" fillId="0" borderId="16" xfId="20" applyFont="1" applyFill="1" applyBorder="1" applyAlignment="1" applyProtection="1">
      <alignment horizontal="center" vertical="center" wrapText="1"/>
      <protection locked="0"/>
    </xf>
    <xf numFmtId="44" fontId="3" fillId="0" borderId="17" xfId="20" applyFont="1" applyFill="1" applyBorder="1" applyAlignment="1" applyProtection="1">
      <alignment horizontal="center" vertical="center" wrapText="1"/>
      <protection locked="0"/>
    </xf>
    <xf numFmtId="44" fontId="3" fillId="0" borderId="18" xfId="20" applyFont="1" applyFill="1" applyBorder="1" applyAlignment="1" applyProtection="1">
      <alignment horizontal="center" vertical="center" wrapText="1"/>
      <protection locked="0"/>
    </xf>
    <xf numFmtId="44" fontId="3" fillId="0" borderId="19" xfId="20" applyFont="1" applyFill="1" applyBorder="1" applyAlignment="1" applyProtection="1">
      <alignment horizontal="center" vertical="center" wrapText="1"/>
      <protection locked="0"/>
    </xf>
    <xf numFmtId="44" fontId="19" fillId="0" borderId="20" xfId="20" applyFont="1" applyFill="1" applyBorder="1" applyAlignment="1" applyProtection="1">
      <alignment horizontal="center" vertical="center" wrapText="1"/>
      <protection/>
    </xf>
    <xf numFmtId="44" fontId="19" fillId="0" borderId="21" xfId="20" applyFont="1" applyFill="1" applyBorder="1" applyAlignment="1" applyProtection="1">
      <alignment horizontal="center" vertical="center" wrapText="1"/>
      <protection/>
    </xf>
    <xf numFmtId="44" fontId="19" fillId="0" borderId="22" xfId="20" applyFont="1" applyFill="1" applyBorder="1" applyAlignment="1" applyProtection="1">
      <alignment horizontal="center" vertical="center" wrapText="1"/>
      <protection/>
    </xf>
    <xf numFmtId="44" fontId="19" fillId="0" borderId="23" xfId="20" applyFont="1" applyFill="1" applyBorder="1" applyAlignment="1" applyProtection="1">
      <alignment horizontal="center" vertical="center" wrapText="1"/>
      <protection/>
    </xf>
    <xf numFmtId="0" fontId="0" fillId="0" borderId="24" xfId="0" applyFont="1" applyFill="1" applyBorder="1" applyAlignment="1">
      <alignment vertical="center" wrapText="1"/>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44" fontId="5" fillId="0" borderId="26" xfId="20" applyFont="1" applyFill="1" applyBorder="1" applyAlignment="1" applyProtection="1">
      <alignment horizontal="center" vertical="center" wrapText="1"/>
      <protection locked="0"/>
    </xf>
    <xf numFmtId="44" fontId="5" fillId="0" borderId="27" xfId="20" applyFont="1" applyFill="1" applyBorder="1" applyAlignment="1" applyProtection="1">
      <alignment horizontal="center" vertical="center" wrapText="1"/>
      <protection locked="0"/>
    </xf>
    <xf numFmtId="44" fontId="5" fillId="0" borderId="22" xfId="20" applyFont="1" applyFill="1" applyBorder="1" applyAlignment="1" applyProtection="1">
      <alignment horizontal="center" vertical="center" wrapText="1"/>
      <protection locked="0"/>
    </xf>
    <xf numFmtId="44" fontId="5" fillId="0" borderId="19" xfId="20" applyFont="1" applyFill="1" applyBorder="1" applyAlignment="1" applyProtection="1">
      <alignment horizontal="center" vertical="center" wrapText="1"/>
      <protection locked="0"/>
    </xf>
    <xf numFmtId="44" fontId="11" fillId="0" borderId="28" xfId="20" applyFont="1" applyFill="1" applyBorder="1" applyAlignment="1">
      <alignment horizontal="center" vertical="center"/>
    </xf>
  </cellXfs>
  <cellStyles count="1094">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70" zoomScaleNormal="70" workbookViewId="0" topLeftCell="C1">
      <selection activeCell="O3" sqref="O3:O11"/>
    </sheetView>
  </sheetViews>
  <sheetFormatPr defaultColWidth="8.796875" defaultRowHeight="14.25"/>
  <cols>
    <col min="1" max="1" width="5.296875" style="3" bestFit="1" customWidth="1"/>
    <col min="2" max="2" width="17.3984375" style="8" bestFit="1" customWidth="1"/>
    <col min="3" max="3" width="90.19921875" style="9" customWidth="1"/>
    <col min="4" max="4" width="5.59765625" style="3" bestFit="1" customWidth="1"/>
    <col min="5" max="5" width="14" style="3" customWidth="1"/>
    <col min="6" max="6" width="26.296875" style="3" customWidth="1"/>
    <col min="7" max="7" width="16.3984375" style="70" customWidth="1"/>
    <col min="8" max="8" width="22.3984375" style="51" customWidth="1"/>
    <col min="9" max="9" width="19" style="52" customWidth="1"/>
    <col min="10" max="10" width="9.09765625" style="10" customWidth="1"/>
    <col min="11" max="11" width="12.09765625" style="10" customWidth="1"/>
    <col min="12" max="12" width="7.296875" style="21" customWidth="1"/>
    <col min="13" max="13" width="9.296875" style="10" customWidth="1"/>
    <col min="14" max="14" width="9.296875" style="24" customWidth="1"/>
    <col min="15" max="15" width="15.59765625" style="3" customWidth="1"/>
    <col min="16" max="16" width="6.09765625" style="2" customWidth="1"/>
    <col min="17" max="16384" width="8.796875" style="3" customWidth="1"/>
  </cols>
  <sheetData>
    <row r="1" spans="1:15" ht="18.75" thickBot="1">
      <c r="A1" s="33">
        <v>906</v>
      </c>
      <c r="B1" s="90" t="s">
        <v>34</v>
      </c>
      <c r="C1" s="90"/>
      <c r="D1" s="90"/>
      <c r="E1" s="90"/>
      <c r="F1" s="90"/>
      <c r="G1" s="90"/>
      <c r="H1" s="90"/>
      <c r="I1" s="90"/>
      <c r="J1" s="90"/>
      <c r="K1" s="90"/>
      <c r="L1" s="90"/>
      <c r="M1" s="90"/>
      <c r="N1" s="90"/>
      <c r="O1" s="91"/>
    </row>
    <row r="2" spans="1:15" ht="51">
      <c r="A2" s="38" t="s">
        <v>0</v>
      </c>
      <c r="B2" s="39" t="s">
        <v>15</v>
      </c>
      <c r="C2" s="40" t="s">
        <v>1</v>
      </c>
      <c r="D2" s="39" t="s">
        <v>2</v>
      </c>
      <c r="E2" s="39" t="s">
        <v>14</v>
      </c>
      <c r="F2" s="39" t="s">
        <v>13</v>
      </c>
      <c r="G2" s="48" t="s">
        <v>3</v>
      </c>
      <c r="H2" s="48" t="s">
        <v>11</v>
      </c>
      <c r="I2" s="49" t="s">
        <v>12</v>
      </c>
      <c r="J2" s="39" t="s">
        <v>10</v>
      </c>
      <c r="K2" s="39" t="s">
        <v>9</v>
      </c>
      <c r="L2" s="41" t="s">
        <v>4</v>
      </c>
      <c r="M2" s="42" t="s">
        <v>5</v>
      </c>
      <c r="N2" s="39" t="s">
        <v>17</v>
      </c>
      <c r="O2" s="43" t="s">
        <v>8</v>
      </c>
    </row>
    <row r="3" spans="1:16" s="22" customFormat="1" ht="299.25">
      <c r="A3" s="74">
        <v>1</v>
      </c>
      <c r="B3" s="92" t="s">
        <v>18</v>
      </c>
      <c r="C3" s="44" t="s">
        <v>30</v>
      </c>
      <c r="D3" s="30">
        <v>1</v>
      </c>
      <c r="E3" s="27" t="s">
        <v>36</v>
      </c>
      <c r="F3" s="63" t="s">
        <v>44</v>
      </c>
      <c r="G3" s="67">
        <v>670400</v>
      </c>
      <c r="H3" s="83">
        <f>D3*G3+D4*G4</f>
        <v>2354800</v>
      </c>
      <c r="I3" s="85">
        <f>2850000/1.21</f>
        <v>2355371.9008264462</v>
      </c>
      <c r="J3" s="86"/>
      <c r="K3" s="87"/>
      <c r="L3" s="84">
        <v>4821</v>
      </c>
      <c r="M3" s="84" t="s">
        <v>29</v>
      </c>
      <c r="N3" s="84">
        <v>91391</v>
      </c>
      <c r="O3" s="73"/>
      <c r="P3" s="25"/>
    </row>
    <row r="4" spans="1:16" s="22" customFormat="1" ht="356.25">
      <c r="A4" s="74"/>
      <c r="B4" s="92"/>
      <c r="C4" s="44" t="s">
        <v>31</v>
      </c>
      <c r="D4" s="30">
        <v>4</v>
      </c>
      <c r="E4" s="27" t="s">
        <v>35</v>
      </c>
      <c r="F4" s="63" t="s">
        <v>44</v>
      </c>
      <c r="G4" s="67">
        <v>421100</v>
      </c>
      <c r="H4" s="83"/>
      <c r="I4" s="85"/>
      <c r="J4" s="86"/>
      <c r="K4" s="87"/>
      <c r="L4" s="84"/>
      <c r="M4" s="84"/>
      <c r="N4" s="84"/>
      <c r="O4" s="73"/>
      <c r="P4" s="25"/>
    </row>
    <row r="5" spans="1:16" s="22" customFormat="1" ht="343.35" customHeight="1">
      <c r="A5" s="26">
        <v>2</v>
      </c>
      <c r="B5" s="36" t="s">
        <v>19</v>
      </c>
      <c r="C5" s="29" t="s">
        <v>27</v>
      </c>
      <c r="D5" s="30">
        <v>1</v>
      </c>
      <c r="E5" s="27" t="s">
        <v>39</v>
      </c>
      <c r="F5" s="63" t="s">
        <v>38</v>
      </c>
      <c r="G5" s="68">
        <v>1233300</v>
      </c>
      <c r="H5" s="61">
        <f>D5*G5</f>
        <v>1233300</v>
      </c>
      <c r="I5" s="50">
        <f>1493748/1.21</f>
        <v>1234502.479338843</v>
      </c>
      <c r="J5" s="28"/>
      <c r="K5" s="34"/>
      <c r="L5" s="35">
        <v>4821</v>
      </c>
      <c r="M5" s="35" t="s">
        <v>29</v>
      </c>
      <c r="N5" s="35">
        <v>91391</v>
      </c>
      <c r="O5" s="31"/>
      <c r="P5" s="25"/>
    </row>
    <row r="6" spans="1:16" s="22" customFormat="1" ht="353.25" customHeight="1">
      <c r="A6" s="74"/>
      <c r="B6" s="75" t="s">
        <v>22</v>
      </c>
      <c r="C6" s="76" t="s">
        <v>32</v>
      </c>
      <c r="D6" s="77">
        <v>2</v>
      </c>
      <c r="E6" s="79" t="s">
        <v>37</v>
      </c>
      <c r="F6" s="80" t="s">
        <v>44</v>
      </c>
      <c r="G6" s="81">
        <v>723200</v>
      </c>
      <c r="H6" s="88">
        <f>D6*G6</f>
        <v>1446400</v>
      </c>
      <c r="I6" s="85">
        <f>(1752000)/1.21</f>
        <v>1447933.8842975206</v>
      </c>
      <c r="J6" s="86"/>
      <c r="K6" s="87"/>
      <c r="L6" s="84">
        <v>4821</v>
      </c>
      <c r="M6" s="84" t="s">
        <v>29</v>
      </c>
      <c r="N6" s="84">
        <v>91391</v>
      </c>
      <c r="O6" s="73"/>
      <c r="P6" s="25"/>
    </row>
    <row r="7" spans="1:16" s="22" customFormat="1" ht="99.75" customHeight="1">
      <c r="A7" s="74"/>
      <c r="B7" s="75"/>
      <c r="C7" s="76"/>
      <c r="D7" s="77"/>
      <c r="E7" s="79"/>
      <c r="F7" s="80"/>
      <c r="G7" s="82"/>
      <c r="H7" s="89"/>
      <c r="I7" s="85"/>
      <c r="J7" s="86"/>
      <c r="K7" s="87"/>
      <c r="L7" s="84"/>
      <c r="M7" s="84"/>
      <c r="N7" s="84"/>
      <c r="O7" s="73"/>
      <c r="P7" s="25"/>
    </row>
    <row r="8" spans="1:16" s="22" customFormat="1" ht="161.45" customHeight="1">
      <c r="A8" s="26">
        <v>4</v>
      </c>
      <c r="B8" s="36" t="s">
        <v>23</v>
      </c>
      <c r="C8" s="44" t="s">
        <v>26</v>
      </c>
      <c r="D8" s="30">
        <v>1</v>
      </c>
      <c r="E8" s="62" t="s">
        <v>39</v>
      </c>
      <c r="F8" s="63" t="s">
        <v>40</v>
      </c>
      <c r="G8" s="68">
        <v>416300</v>
      </c>
      <c r="H8" s="61">
        <f>D8*G8</f>
        <v>416300</v>
      </c>
      <c r="I8" s="50">
        <f>(504603)/1.21</f>
        <v>417027.27272727276</v>
      </c>
      <c r="J8" s="28"/>
      <c r="K8" s="28"/>
      <c r="L8" s="35">
        <v>4821</v>
      </c>
      <c r="M8" s="35" t="s">
        <v>29</v>
      </c>
      <c r="N8" s="35">
        <v>91391</v>
      </c>
      <c r="O8" s="32"/>
      <c r="P8" s="25"/>
    </row>
    <row r="9" spans="1:16" s="22" customFormat="1" ht="353.25" customHeight="1">
      <c r="A9" s="74">
        <v>5</v>
      </c>
      <c r="B9" s="75" t="s">
        <v>24</v>
      </c>
      <c r="C9" s="76" t="s">
        <v>33</v>
      </c>
      <c r="D9" s="77">
        <v>2</v>
      </c>
      <c r="E9" s="79" t="s">
        <v>37</v>
      </c>
      <c r="F9" s="80" t="s">
        <v>44</v>
      </c>
      <c r="G9" s="78">
        <v>599950</v>
      </c>
      <c r="H9" s="83">
        <f>D9*G9</f>
        <v>1199900</v>
      </c>
      <c r="I9" s="85">
        <f>(1455000)/1.21</f>
        <v>1202479.3388429752</v>
      </c>
      <c r="J9" s="86"/>
      <c r="K9" s="87"/>
      <c r="L9" s="84">
        <v>4821</v>
      </c>
      <c r="M9" s="84" t="s">
        <v>29</v>
      </c>
      <c r="N9" s="84">
        <v>91391</v>
      </c>
      <c r="O9" s="73"/>
      <c r="P9" s="25"/>
    </row>
    <row r="10" spans="1:16" s="22" customFormat="1" ht="29.25" customHeight="1">
      <c r="A10" s="74"/>
      <c r="B10" s="75"/>
      <c r="C10" s="76"/>
      <c r="D10" s="77"/>
      <c r="E10" s="79"/>
      <c r="F10" s="80"/>
      <c r="G10" s="78"/>
      <c r="H10" s="83"/>
      <c r="I10" s="85"/>
      <c r="J10" s="86"/>
      <c r="K10" s="87"/>
      <c r="L10" s="84"/>
      <c r="M10" s="84"/>
      <c r="N10" s="84"/>
      <c r="O10" s="73"/>
      <c r="P10" s="25"/>
    </row>
    <row r="11" spans="1:16" s="22" customFormat="1" ht="280.5">
      <c r="A11" s="26">
        <v>6</v>
      </c>
      <c r="B11" s="36" t="s">
        <v>25</v>
      </c>
      <c r="C11" s="60" t="s">
        <v>28</v>
      </c>
      <c r="D11" s="30">
        <v>1</v>
      </c>
      <c r="E11" s="62" t="s">
        <v>39</v>
      </c>
      <c r="F11" s="63" t="s">
        <v>45</v>
      </c>
      <c r="G11" s="68">
        <v>807990</v>
      </c>
      <c r="H11" s="37">
        <f>D11*G11</f>
        <v>807990</v>
      </c>
      <c r="I11" s="50">
        <f>(977967)/1.21</f>
        <v>808237.1900826447</v>
      </c>
      <c r="J11" s="28"/>
      <c r="K11" s="28"/>
      <c r="L11" s="35">
        <v>4821</v>
      </c>
      <c r="M11" s="35" t="s">
        <v>29</v>
      </c>
      <c r="N11" s="35">
        <v>91391</v>
      </c>
      <c r="O11" s="32"/>
      <c r="P11" s="25"/>
    </row>
    <row r="12" spans="1:16" s="22" customFormat="1" ht="57.75" thickBot="1">
      <c r="A12" s="45"/>
      <c r="B12" s="46" t="s">
        <v>20</v>
      </c>
      <c r="C12" s="47" t="s">
        <v>21</v>
      </c>
      <c r="D12" s="57"/>
      <c r="E12" s="58"/>
      <c r="F12" s="58"/>
      <c r="G12" s="69"/>
      <c r="H12" s="59"/>
      <c r="I12" s="53"/>
      <c r="J12" s="54"/>
      <c r="K12" s="54"/>
      <c r="L12" s="55"/>
      <c r="M12" s="55"/>
      <c r="N12" s="55"/>
      <c r="O12" s="56"/>
      <c r="P12" s="25"/>
    </row>
    <row r="13" spans="1:15" ht="14.25">
      <c r="A13" s="101" t="s">
        <v>16</v>
      </c>
      <c r="B13" s="102"/>
      <c r="C13" s="102"/>
      <c r="D13" s="102"/>
      <c r="E13" s="102"/>
      <c r="F13" s="102"/>
      <c r="G13" s="105" t="s">
        <v>6</v>
      </c>
      <c r="H13" s="106"/>
      <c r="I13" s="109">
        <f>SUM(I3:I11)</f>
        <v>7465552.0661157025</v>
      </c>
      <c r="J13" s="11"/>
      <c r="K13" s="11"/>
      <c r="L13" s="17"/>
      <c r="M13" s="11"/>
      <c r="N13" s="11"/>
      <c r="O13" s="14"/>
    </row>
    <row r="14" spans="1:15" ht="15" thickBot="1">
      <c r="A14" s="103"/>
      <c r="B14" s="104"/>
      <c r="C14" s="104"/>
      <c r="D14" s="104"/>
      <c r="E14" s="104"/>
      <c r="F14" s="104"/>
      <c r="G14" s="107"/>
      <c r="H14" s="108"/>
      <c r="I14" s="109"/>
      <c r="J14" s="6"/>
      <c r="K14" s="6"/>
      <c r="L14" s="18"/>
      <c r="M14" s="4"/>
      <c r="N14" s="4"/>
      <c r="O14" s="15"/>
    </row>
    <row r="15" spans="1:15" ht="30" customHeight="1">
      <c r="A15" s="14"/>
      <c r="B15" s="14"/>
      <c r="C15" s="7"/>
      <c r="D15" s="14"/>
      <c r="E15" s="14"/>
      <c r="F15" s="14"/>
      <c r="G15" s="93" t="s">
        <v>7</v>
      </c>
      <c r="H15" s="94"/>
      <c r="I15" s="97">
        <f>SUM(H3:H11)</f>
        <v>7458690</v>
      </c>
      <c r="J15" s="98"/>
      <c r="K15" s="11"/>
      <c r="L15" s="19"/>
      <c r="M15" s="12"/>
      <c r="N15" s="12"/>
      <c r="O15" s="16"/>
    </row>
    <row r="16" spans="1:15" ht="30" customHeight="1" thickBot="1">
      <c r="A16" s="14"/>
      <c r="B16" s="14"/>
      <c r="C16" s="7"/>
      <c r="D16" s="14"/>
      <c r="E16" s="14"/>
      <c r="F16" s="14"/>
      <c r="G16" s="95"/>
      <c r="H16" s="96"/>
      <c r="I16" s="99"/>
      <c r="J16" s="100"/>
      <c r="K16" s="13"/>
      <c r="L16" s="20"/>
      <c r="M16" s="23"/>
      <c r="N16" s="23"/>
      <c r="O16" s="16"/>
    </row>
    <row r="17" spans="12:15" ht="14.25">
      <c r="L17" s="20"/>
      <c r="M17" s="5"/>
      <c r="N17" s="5"/>
      <c r="O17" s="1"/>
    </row>
  </sheetData>
  <mergeCells count="46">
    <mergeCell ref="A3:A4"/>
    <mergeCell ref="H3:H4"/>
    <mergeCell ref="I3:I4"/>
    <mergeCell ref="J3:J4"/>
    <mergeCell ref="K3:K4"/>
    <mergeCell ref="G15:H16"/>
    <mergeCell ref="I15:J16"/>
    <mergeCell ref="A13:F14"/>
    <mergeCell ref="G13:H14"/>
    <mergeCell ref="I13:I14"/>
    <mergeCell ref="B1:O1"/>
    <mergeCell ref="B3:B4"/>
    <mergeCell ref="L3:L4"/>
    <mergeCell ref="M3:M4"/>
    <mergeCell ref="N3:N4"/>
    <mergeCell ref="O3:O4"/>
    <mergeCell ref="H9:H10"/>
    <mergeCell ref="N6:N7"/>
    <mergeCell ref="I6:I7"/>
    <mergeCell ref="J6:J7"/>
    <mergeCell ref="K6:K7"/>
    <mergeCell ref="L6:L7"/>
    <mergeCell ref="H6:H7"/>
    <mergeCell ref="I9:I10"/>
    <mergeCell ref="J9:J10"/>
    <mergeCell ref="K9:K10"/>
    <mergeCell ref="L9:L10"/>
    <mergeCell ref="M6:M7"/>
    <mergeCell ref="M9:M10"/>
    <mergeCell ref="N9:N10"/>
    <mergeCell ref="O9:O10"/>
    <mergeCell ref="A6:A7"/>
    <mergeCell ref="B9:B10"/>
    <mergeCell ref="C9:C10"/>
    <mergeCell ref="D9:D10"/>
    <mergeCell ref="G9:G10"/>
    <mergeCell ref="E6:E7"/>
    <mergeCell ref="F6:F7"/>
    <mergeCell ref="A9:A10"/>
    <mergeCell ref="E9:E10"/>
    <mergeCell ref="F9:F10"/>
    <mergeCell ref="B6:B7"/>
    <mergeCell ref="C6:C7"/>
    <mergeCell ref="D6:D7"/>
    <mergeCell ref="G6:G7"/>
    <mergeCell ref="O6:O7"/>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38" r:id="rId1"/>
  <headerFooter>
    <oddHeader>&amp;RPříloha č.1 ZD DNS na IT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80" zoomScaleNormal="80" workbookViewId="0" topLeftCell="A1">
      <selection activeCell="B12" sqref="B12"/>
    </sheetView>
  </sheetViews>
  <sheetFormatPr defaultColWidth="8.796875" defaultRowHeight="14.25"/>
  <cols>
    <col min="1" max="1" width="10.8984375" style="65" customWidth="1"/>
    <col min="2" max="2" width="95" style="0" customWidth="1"/>
  </cols>
  <sheetData>
    <row r="1" ht="14.25">
      <c r="B1" s="39" t="s">
        <v>13</v>
      </c>
    </row>
    <row r="2" spans="1:2" ht="223.35" customHeight="1">
      <c r="A2" s="66" t="s">
        <v>41</v>
      </c>
      <c r="B2" s="71" t="s">
        <v>46</v>
      </c>
    </row>
    <row r="3" spans="1:2" ht="309" customHeight="1">
      <c r="A3" s="66" t="s">
        <v>42</v>
      </c>
      <c r="B3" s="71" t="s">
        <v>47</v>
      </c>
    </row>
    <row r="4" spans="1:2" ht="367.35" customHeight="1">
      <c r="A4" s="66" t="s">
        <v>43</v>
      </c>
      <c r="B4" s="71" t="s">
        <v>48</v>
      </c>
    </row>
    <row r="5" spans="1:2" ht="360" customHeight="1">
      <c r="A5" s="66" t="s">
        <v>24</v>
      </c>
      <c r="B5" s="64" t="s">
        <v>49</v>
      </c>
    </row>
    <row r="7" ht="14.25">
      <c r="B7" s="72" t="s">
        <v>50</v>
      </c>
    </row>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2019-07-22T05:26:00Z</cp:lastPrinted>
  <dcterms:created xsi:type="dcterms:W3CDTF">2014-09-19T08:24:32Z</dcterms:created>
  <dcterms:modified xsi:type="dcterms:W3CDTF">2019-08-12T09:20:44Z</dcterms:modified>
  <cp:category/>
  <cp:version/>
  <cp:contentType/>
  <cp:contentStatus/>
</cp:coreProperties>
</file>