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970" activeTab="0"/>
  </bookViews>
  <sheets>
    <sheet name="Rekapitulace stavby" sheetId="1" r:id="rId1"/>
    <sheet name="UHK - STUDENTSKÉ ZÓNY" sheetId="2" r:id="rId2"/>
    <sheet name="74137 - Silnoproud" sheetId="4" r:id="rId3"/>
    <sheet name="Rekap_741-11 Slaboproud" sheetId="5" r:id="rId4"/>
    <sheet name="741-11 Slaboproud" sheetId="6" r:id="rId5"/>
  </sheets>
  <definedNames>
    <definedName name="_xlnm._FilterDatabase" localSheetId="1" hidden="1">'UHK - STUDENTSKÉ ZÓNY'!$C$124:$K$381</definedName>
    <definedName name="ACwvu.Skryté." localSheetId="4" hidden="1">#REF!</definedName>
    <definedName name="ACwvu.Skryté." hidden="1">#REF!</definedName>
    <definedName name="AP_IFS" localSheetId="4"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AP_IFS" localSheetId="3"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AP_IFS"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dd"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ddasdfdwsfasd"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kab" localSheetId="4"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kab" localSheetId="3"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kab"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l" localSheetId="4"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l" localSheetId="3"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l"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moje" localSheetId="4"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moje" localSheetId="3"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moje"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n">#REF!</definedName>
    <definedName name="nový" localSheetId="4"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nový" localSheetId="3"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nový"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NTB" localSheetId="4"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NTB" localSheetId="3"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NTB"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_xlnm.Print_Area" localSheetId="4">'741-11 Slaboproud'!$A$1:$L$77</definedName>
    <definedName name="_xlnm.Print_Area" localSheetId="3">'Rekap_741-11 Slaboproud'!$A$1:$M$32</definedName>
    <definedName name="_xlnm.Print_Area" localSheetId="0">'Rekapitulace stavby'!$D$4:$AO$76,'Rekapitulace stavby'!$C$82:$AQ$103</definedName>
    <definedName name="_xlnm.Print_Area" localSheetId="1">'UHK - STUDENTSKÉ ZÓNY'!$C$4:$J$76,'UHK - STUDENTSKÉ ZÓNY'!$C$82:$J$108,'UHK - STUDENTSKÉ ZÓNY'!$C$114:$K$381</definedName>
    <definedName name="pok" localSheetId="4"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pok" localSheetId="3"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pok"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Rwvu.Skryté." localSheetId="4" hidden="1">#REF!</definedName>
    <definedName name="Rwvu.Skryté." hidden="1">#REF!</definedName>
    <definedName name="section_A_Brutto">#REF!</definedName>
    <definedName name="section_A_Netto">#REF!</definedName>
    <definedName name="section_A_Total">#REF!</definedName>
    <definedName name="section_B_Brutto">#REF!</definedName>
    <definedName name="section_B_Netto">#REF!</definedName>
    <definedName name="section_B_Total">#REF!</definedName>
    <definedName name="section_C_Brutto">#REF!</definedName>
    <definedName name="section_C_Netto">#REF!</definedName>
    <definedName name="section_C_Total">#REF!</definedName>
    <definedName name="section_CUSTOM_Netto">#REF!,#REF!</definedName>
    <definedName name="Swvu.Skryté." localSheetId="4" hidden="1">#REF!</definedName>
    <definedName name="Swvu.Skryté." hidden="1">#REF!</definedName>
    <definedName name="total_Brutto">#REF!</definedName>
    <definedName name="wvu.Skryté." localSheetId="4"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wvu.Skryté." localSheetId="3"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wvu.Skryté."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Z_41C08ACD_675F_4EE3_AB03_BBE9495CA449_.wvu.PrintArea" localSheetId="4" hidden="1">#REF!</definedName>
    <definedName name="Z_46E3FD4E_B57D_4075_A933_3F5FD96BE8F4_.wvu.PrintArea" localSheetId="4" hidden="1">#REF!</definedName>
    <definedName name="Z_46E3FD4E_B57D_4075_A933_3F5FD96BE8F4_.wvu.PrintArea" localSheetId="3" hidden="1">#REF!</definedName>
    <definedName name="_xlnm.Print_Titles" localSheetId="0">'Rekapitulace stavby'!$92:$92</definedName>
    <definedName name="_xlnm.Print_Titles" localSheetId="1">'UHK - STUDENTSKÉ ZÓNY'!$124:$124</definedName>
  </definedNames>
  <calcPr calcId="152511"/>
</workbook>
</file>

<file path=xl/sharedStrings.xml><?xml version="1.0" encoding="utf-8"?>
<sst xmlns="http://schemas.openxmlformats.org/spreadsheetml/2006/main" count="3248" uniqueCount="683">
  <si>
    <t>Export Komplet</t>
  </si>
  <si>
    <t/>
  </si>
  <si>
    <t>2.0</t>
  </si>
  <si>
    <t>ZAMOK</t>
  </si>
  <si>
    <t>False</t>
  </si>
  <si>
    <t>{24b0008c-5ef6-46ba-887a-fa365f1c1a19}</t>
  </si>
  <si>
    <t>0,01</t>
  </si>
  <si>
    <t>21</t>
  </si>
  <si>
    <t>15</t>
  </si>
  <si>
    <t>REKAPITULACE STAVBY</t>
  </si>
  <si>
    <t>v ---  níže se nacházejí doplnkové a pomocné údaje k sestavám  --- v</t>
  </si>
  <si>
    <t>Návod na vyplnění</t>
  </si>
  <si>
    <t>0,001</t>
  </si>
  <si>
    <t>Kód:</t>
  </si>
  <si>
    <t>UHK</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</si>
  <si>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</si>
  <si>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</si>
  <si>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STUDENTSKÉ ZÓNY</t>
  </si>
  <si>
    <t>KSO:</t>
  </si>
  <si>
    <t>CC-CZ:</t>
  </si>
  <si>
    <t>Místo:</t>
  </si>
  <si>
    <t>HRADEC KRÁLOVÉ</t>
  </si>
  <si>
    <t>Datum:</t>
  </si>
  <si>
    <t>Zadavatel:</t>
  </si>
  <si>
    <t>IČ:</t>
  </si>
  <si>
    <t xml:space="preserve"> </t>
  </si>
  <si>
    <t>DIČ:</t>
  </si>
  <si>
    <t>Uchazeč:</t>
  </si>
  <si>
    <t>Vyplň údaj</t>
  </si>
  <si>
    <t>Projektant:</t>
  </si>
  <si>
    <t>ATELIER H1 &amp; ATELIÉR HÁJEK s.r.o.</t>
  </si>
  <si>
    <t>True</t>
  </si>
  <si>
    <t>Zpracovatel:</t>
  </si>
  <si>
    <t>ERŠILOVÁ</t>
  </si>
  <si>
    <t>Poznámka:</t>
  </si>
  <si>
    <t>Náklady z rozpočtů</t>
  </si>
  <si>
    <t>Ostatní náklady ze souhrnného listu</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</si>
  <si>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</si>
  <si>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</si>
  <si>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</si>
  <si>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</si>
  <si>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</si>
  <si>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</si>
  <si>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</si>
  <si>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</si>
  <si>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</si>
  <si>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</si>
  <si>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</si>
  <si>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</si>
  <si>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</si>
  <si>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</si>
  <si>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</si>
  <si>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</si>
  <si>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</si>
  <si>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</si>
  <si>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</si>
  <si>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</si>
  <si>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</si>
  <si>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</si>
  <si>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</si>
  <si>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</si>
  <si>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</si>
  <si>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</si>
  <si>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</si>
  <si>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</si>
  <si>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</si>
  <si>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</si>
  <si>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</si>
  <si>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</si>
  <si>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</si>
  <si>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</si>
  <si>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</si>
  <si>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</si>
  <si>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</si>
  <si>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</si>
  <si>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1) Náklady z rozpočtů</t>
  </si>
  <si>
    <t>D</t>
  </si>
  <si>
    <t>0</t>
  </si>
  <si>
    <t>IMPORT</t>
  </si>
  <si>
    <t>{00000000-0000-0000-0000-000000000000}</t>
  </si>
  <si>
    <t>/</t>
  </si>
  <si>
    <t>STA</t>
  </si>
  <si>
    <t>1</t>
  </si>
  <si>
    <t>###NOINSERT###</t>
  </si>
  <si>
    <t>2) Ostatní náklady ze souhrnného listu</t>
  </si>
  <si>
    <t>Procent. zadání
[% nákladů rozpočtu]</t>
  </si>
  <si>
    <t>Zařazení nákladů</t>
  </si>
  <si>
    <t>Ostatní náklady</t>
  </si>
  <si>
    <t>stavební čast</t>
  </si>
  <si>
    <t>OSTATNENAKLADY</t>
  </si>
  <si>
    <t>Vyplň vlastní</t>
  </si>
  <si>
    <t>OSTATNENAKLADYVLASTNE</t>
  </si>
  <si>
    <t>Celkové náklady za stavbu 1) + 2)</t>
  </si>
  <si>
    <t>2</t>
  </si>
  <si>
    <t>KRYCÍ LIST SOUPISU PRACÍ</t>
  </si>
  <si>
    <t>REKAPITULACE ČLENĚNÍ SOUPISU PRACÍ</t>
  </si>
  <si>
    <t>Kód dílu - Popis</t>
  </si>
  <si>
    <t>Cena celkem [CZK]</t>
  </si>
  <si>
    <t>Náklady ze soupisu prací</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</si>
  <si>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</si>
  <si>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</si>
  <si>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</si>
  <si>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</si>
  <si>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</si>
  <si>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</si>
  <si>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</si>
  <si>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735 - Ústřední vytápění - otopná tělesa</t>
  </si>
  <si>
    <t xml:space="preserve">    741 - Elektroinstalace - silnoproud</t>
  </si>
  <si>
    <t xml:space="preserve">    741-1 - Elektroinstalace - slaboproud</t>
  </si>
  <si>
    <t xml:space="preserve">    763 - Konstrukce suché výstavby</t>
  </si>
  <si>
    <t xml:space="preserve">    766 - Konstrukce truhlářské</t>
  </si>
  <si>
    <t xml:space="preserve">    776 - Podlahy povlakové</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</si>
  <si>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</si>
  <si>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</si>
  <si>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</si>
  <si>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</si>
  <si>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</si>
  <si>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</si>
  <si>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</si>
  <si>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</si>
  <si>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</si>
  <si>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</si>
  <si>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</si>
  <si>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</si>
  <si>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</si>
  <si>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</si>
  <si>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</si>
  <si>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</si>
  <si>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</si>
  <si>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</si>
  <si>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</si>
  <si>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</si>
  <si>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612321141</t>
  </si>
  <si>
    <t>Vápenocementová omítka štuková dvouvrstvá vnitřních stěn nanášená ručně</t>
  </si>
  <si>
    <t>m2</t>
  </si>
  <si>
    <t>CS ÚRS 2019 01</t>
  </si>
  <si>
    <t>4</t>
  </si>
  <si>
    <t>1862461113</t>
  </si>
  <si>
    <t>VV</t>
  </si>
  <si>
    <t>"3 np"</t>
  </si>
  <si>
    <t>"výkl 1"   3,8*3,29-1,20*2,38*2</t>
  </si>
  <si>
    <t>"výkl 2" 3,8*3,29-1,2*2,38*2</t>
  </si>
  <si>
    <t>"4 np "</t>
  </si>
  <si>
    <t>"výkl 3"  3,8*3,29-1,2*2,38*2</t>
  </si>
  <si>
    <t>"výkl 4"   3,5*3,29-1,2*2,38*2</t>
  </si>
  <si>
    <t>"výkl 5" 6,85*3,29-1,2*2,38*4</t>
  </si>
  <si>
    <t>Součet</t>
  </si>
  <si>
    <t>612325302</t>
  </si>
  <si>
    <t>Vápenocementová štuková omítka ostění nebo nadpraží</t>
  </si>
  <si>
    <t>-1890555749</t>
  </si>
  <si>
    <t>"okna"  (1,22+2,4*2)*0,31*(2*4+4)</t>
  </si>
  <si>
    <t>3</t>
  </si>
  <si>
    <t>632451023</t>
  </si>
  <si>
    <t>Vyrovnávací potěr tl do 40 mm z MC 15 provedený v pásu - parapety</t>
  </si>
  <si>
    <t>-477770631</t>
  </si>
  <si>
    <t>1,22*0,31*(2*4+4)</t>
  </si>
  <si>
    <t>9</t>
  </si>
  <si>
    <t>Ostatní konstrukce a práce, bourání</t>
  </si>
  <si>
    <t>949101111</t>
  </si>
  <si>
    <t>Lešení pomocné pro objekty pozemních staveb s lešeňovou podlahou v do 1,9 m zatížení do 150 kg/m2 podhledy</t>
  </si>
  <si>
    <t>620706682</t>
  </si>
  <si>
    <t>150,25</t>
  </si>
  <si>
    <t>5</t>
  </si>
  <si>
    <t>952901111</t>
  </si>
  <si>
    <t>Vyčištění budov bytové a občanské výstavby při výšce podlaží do 4 m</t>
  </si>
  <si>
    <t>-1052202988</t>
  </si>
  <si>
    <t>155,0</t>
  </si>
  <si>
    <t>96703174</t>
  </si>
  <si>
    <t>Odbourání parapetu  tl. 40 mm</t>
  </si>
  <si>
    <t>-849460767</t>
  </si>
  <si>
    <t>7</t>
  </si>
  <si>
    <t>978059541</t>
  </si>
  <si>
    <t>Odsekání a odebrání obkladů stěn z vnitřních obkládaček plochy přes 1 m2</t>
  </si>
  <si>
    <t>1142327816</t>
  </si>
  <si>
    <t>"ostění + parapet"  (1,20+2,38*2)*0,31*2</t>
  </si>
  <si>
    <t>"ostění + parapet"  (1,20+2,38*2)*0,31*4</t>
  </si>
  <si>
    <t>997</t>
  </si>
  <si>
    <t>Přesun sutě</t>
  </si>
  <si>
    <t>8</t>
  </si>
  <si>
    <t>997013117</t>
  </si>
  <si>
    <t>Vnitrostaveništní doprava suti a vybouraných hmot pro budovy v do 24 m s použitím mechanizace</t>
  </si>
  <si>
    <t>t</t>
  </si>
  <si>
    <t>1093372796</t>
  </si>
  <si>
    <t>997013501</t>
  </si>
  <si>
    <t>Odvoz suti a vybouraných hmot na skládku nebo meziskládku do 1 km se složením</t>
  </si>
  <si>
    <t>1721498212</t>
  </si>
  <si>
    <t>10</t>
  </si>
  <si>
    <t>997013509</t>
  </si>
  <si>
    <t>Příplatek k odvozu suti a vybouraných hmot na skládku ZKD 1 km přes 1 km</t>
  </si>
  <si>
    <t>1357702525</t>
  </si>
  <si>
    <t>6,696*14</t>
  </si>
  <si>
    <t>11</t>
  </si>
  <si>
    <t>99701380</t>
  </si>
  <si>
    <t xml:space="preserve">Poplatek za uložení na skládce (skládkovné) stavebního odpadu </t>
  </si>
  <si>
    <t>-439754214</t>
  </si>
  <si>
    <t>6,625-1,576</t>
  </si>
  <si>
    <t>12</t>
  </si>
  <si>
    <t>997013812</t>
  </si>
  <si>
    <t>Poplatek za uložení na skládce (skládkovné) stavebního odpadu na bázi sádry kód odpadu 170 802</t>
  </si>
  <si>
    <t>-169141429</t>
  </si>
  <si>
    <t>1,576</t>
  </si>
  <si>
    <t>998</t>
  </si>
  <si>
    <t>Přesun hmot</t>
  </si>
  <si>
    <t>13</t>
  </si>
  <si>
    <t>998011003</t>
  </si>
  <si>
    <t>Přesun hmot pro budovy zděné v do 24 m</t>
  </si>
  <si>
    <t>-1482593994</t>
  </si>
  <si>
    <t>PSV</t>
  </si>
  <si>
    <t>Práce a dodávky PSV</t>
  </si>
  <si>
    <t>735</t>
  </si>
  <si>
    <t>Ústřední vytápění - otopná tělesa</t>
  </si>
  <si>
    <t>14</t>
  </si>
  <si>
    <t>735151811</t>
  </si>
  <si>
    <t>Demontáž otopného tělesa panelového jednořadého délka do 1500 mm</t>
  </si>
  <si>
    <t>kus</t>
  </si>
  <si>
    <t>16</t>
  </si>
  <si>
    <t>-1464990885</t>
  </si>
  <si>
    <t>735191905</t>
  </si>
  <si>
    <t>Odvzdušnění otopných těles a smyček podlahového vytápění</t>
  </si>
  <si>
    <t>-1278373191</t>
  </si>
  <si>
    <t>735191910</t>
  </si>
  <si>
    <t>Napuštění vody do otopného systému</t>
  </si>
  <si>
    <t>-1095648838</t>
  </si>
  <si>
    <t>17</t>
  </si>
  <si>
    <t>735192921</t>
  </si>
  <si>
    <t>Zpětná montáž otopného tělesa panelového jednořadého do 1500 mm</t>
  </si>
  <si>
    <t>1497552101</t>
  </si>
  <si>
    <t>18</t>
  </si>
  <si>
    <t>998735203</t>
  </si>
  <si>
    <t>Přesun hmot procentní pro otopná tělesa v objektech v do 24 m</t>
  </si>
  <si>
    <t>%</t>
  </si>
  <si>
    <t>306843332</t>
  </si>
  <si>
    <t>741</t>
  </si>
  <si>
    <t>Elektroinstalace - silnoproud</t>
  </si>
  <si>
    <t>19</t>
  </si>
  <si>
    <t>74137</t>
  </si>
  <si>
    <t>Elektroinstalace</t>
  </si>
  <si>
    <t>kpl</t>
  </si>
  <si>
    <t>2050730487</t>
  </si>
  <si>
    <t>741-1</t>
  </si>
  <si>
    <t>Elektroinstalace - slaboproud</t>
  </si>
  <si>
    <t>20</t>
  </si>
  <si>
    <t>741-11</t>
  </si>
  <si>
    <t>Strukturovaná kabeláž</t>
  </si>
  <si>
    <t>1181113095</t>
  </si>
  <si>
    <t>763</t>
  </si>
  <si>
    <t>Konstrukce suché výstavby</t>
  </si>
  <si>
    <t>7631113260</t>
  </si>
  <si>
    <t>Zástěna z desek HPL tl. 12 mm, uzavřené oc. profily 50/50/3 mm žár zinkované</t>
  </si>
  <si>
    <t>1294051732</t>
  </si>
  <si>
    <t>"3 np -1"   2,25*1,8+(2,25+1,8)*0,1</t>
  </si>
  <si>
    <t>"3 np -2"   2,25*1,8+(2,25+1,8)*0,1</t>
  </si>
  <si>
    <t>"4 np -3"   2,25*1,8+(2,25+1,8)*0,1</t>
  </si>
  <si>
    <t>"4 np -4"   2,25*1,8+(2,25+1,8)*0,1</t>
  </si>
  <si>
    <t>22</t>
  </si>
  <si>
    <t>763111417</t>
  </si>
  <si>
    <t>SDK příčka tl 150 mm profil CW+UW 100 desky 2xA 12,5 TI 100 mm EI 60 Rw 55 DB</t>
  </si>
  <si>
    <t>-531785366</t>
  </si>
  <si>
    <t>"4 np- výkl. 5"  (0,235+6,0+0,385)*3,29-2,05*2,1</t>
  </si>
  <si>
    <t>23</t>
  </si>
  <si>
    <t>763121453</t>
  </si>
  <si>
    <t xml:space="preserve">SDK stěna předsazená tl 100 mm profil CW+UW 75 desky 2xDF 12,5 TI 50 mm </t>
  </si>
  <si>
    <t>-514666726</t>
  </si>
  <si>
    <t>"3 np -1"  7,115*2,95+0,3*0,34/2+0,315*0,34</t>
  </si>
  <si>
    <t>"3 np-2"  7,12*2,95+0,3*0,34/2+0,32*0,34</t>
  </si>
  <si>
    <t>"4 np -3"  7,12*2,95+0,3*0,34/2+0,32*0,34</t>
  </si>
  <si>
    <t>"4 np -4"  7,12*2,95+0,3*0,34/2+0,32*0,34</t>
  </si>
  <si>
    <t>"4 np -5"  (0,38+5,8+0,3+0,315)*2,95+0,3*0,34/2+0,315*0,34</t>
  </si>
  <si>
    <t>24</t>
  </si>
  <si>
    <t>7631216120</t>
  </si>
  <si>
    <t>Montáž + dodávka  nosné konstrukce z profilů CD a UD stěna předsazená- pro HPL desky</t>
  </si>
  <si>
    <t>-1118579282</t>
  </si>
  <si>
    <t>"4 np -5"  (0,38+5,8+0,3+0,315)*2,95+0,34/2+0,32*0,34</t>
  </si>
  <si>
    <t>25</t>
  </si>
  <si>
    <t>7631216121</t>
  </si>
  <si>
    <t>Montáž + dodávka - příprava pro zavěšení monitoru</t>
  </si>
  <si>
    <t>-559348411</t>
  </si>
  <si>
    <t>"3 np -1"  1</t>
  </si>
  <si>
    <t>"3 np-2"  1</t>
  </si>
  <si>
    <t>"4 np -3"  1</t>
  </si>
  <si>
    <t>"4 np -4"  1</t>
  </si>
  <si>
    <t>"4 np -5"  1</t>
  </si>
  <si>
    <t>26</t>
  </si>
  <si>
    <t>7631216210</t>
  </si>
  <si>
    <t>Montáž desek tl 12,5 mm na nosnou kci HPL  stěna předsazená</t>
  </si>
  <si>
    <t>-1245337598</t>
  </si>
  <si>
    <t>104,963</t>
  </si>
  <si>
    <t>27</t>
  </si>
  <si>
    <t>M</t>
  </si>
  <si>
    <t>62432056</t>
  </si>
  <si>
    <t>deska kompaktní laminátová jádro černé 5600/2790x2060x12mm</t>
  </si>
  <si>
    <t>32</t>
  </si>
  <si>
    <t>-2026287467</t>
  </si>
  <si>
    <t>104,964</t>
  </si>
  <si>
    <t>104,964*1,15 'Přepočtené koeficientem množství</t>
  </si>
  <si>
    <t>28</t>
  </si>
  <si>
    <t>7631313100</t>
  </si>
  <si>
    <t>SDK podhled deska 1xA - lepená deska na stáv podhled</t>
  </si>
  <si>
    <t>1637137930</t>
  </si>
  <si>
    <t>"výkl 1"   (0,33*2+3,0)*0,315</t>
  </si>
  <si>
    <t>"výkl 2"  (0,18*2+3,0)*0,32</t>
  </si>
  <si>
    <t>"výkl 3"  (0,33*2+3,0)*0,32</t>
  </si>
  <si>
    <t>"výkl 4"   (0,18*2+3,0)*0,32</t>
  </si>
  <si>
    <t>"výkl 5"  (0,325+6,0+0,385)*0,315</t>
  </si>
  <si>
    <t>29</t>
  </si>
  <si>
    <t>763131411</t>
  </si>
  <si>
    <t>SDK podhled desky 1xA 12,5 bez TI dvouvrstvá spodní kce profil CD+UD- šikmý podhled</t>
  </si>
  <si>
    <t>1081182921</t>
  </si>
  <si>
    <t>"výkl 1"   (0,33*2+3,0)*0,5</t>
  </si>
  <si>
    <t>"výkl 2"  (0,18*2+3,0)*0,5</t>
  </si>
  <si>
    <t>"výkl 3"  (0,33*2+3,0)*0,5</t>
  </si>
  <si>
    <t>"výkl 4"   (0,18*2+3,0)*0,5</t>
  </si>
  <si>
    <t>"výkl 5"  (0,325+6,0+0,385)*0,5</t>
  </si>
  <si>
    <t>30</t>
  </si>
  <si>
    <t>7631314110</t>
  </si>
  <si>
    <t>SDK podhled akustický  d+m -  T4  - průměr 800 mm - popis  ve výkresech</t>
  </si>
  <si>
    <t>307273999</t>
  </si>
  <si>
    <t>"výkl 1"  3,14*0,4*0,4*3</t>
  </si>
  <si>
    <t>"výkl 2"  3,14*0,4*0,4*3</t>
  </si>
  <si>
    <t>"výkl 3" 3,14*0,4*0,4*3</t>
  </si>
  <si>
    <t>"výkl 4"  3,14*0,4*0,4*3</t>
  </si>
  <si>
    <t>"výkl 5"  3,14*0,4*0,4*3</t>
  </si>
  <si>
    <t>31</t>
  </si>
  <si>
    <t>7631314111</t>
  </si>
  <si>
    <t>SDK podhled akustický  d+m -  T4  - průměr 1200 mm - popis  ve výkresech</t>
  </si>
  <si>
    <t>-1572500664</t>
  </si>
  <si>
    <t>"výkl 1"   3,14*0,6*0,6*3</t>
  </si>
  <si>
    <t>"výkl 2"  3,14*0,6*0,6*3</t>
  </si>
  <si>
    <t>"výkl 3" 3,14*0,6*0,6*3</t>
  </si>
  <si>
    <t>"výkl 4"  3,14*0,6*0,6*3</t>
  </si>
  <si>
    <t>"výkl 5"  3,14*0,6*0,6*3</t>
  </si>
  <si>
    <t>763131721</t>
  </si>
  <si>
    <t>SDK podhled skoková změna v do 0,5 m</t>
  </si>
  <si>
    <t>m</t>
  </si>
  <si>
    <t>-465410604</t>
  </si>
  <si>
    <t>10,375</t>
  </si>
  <si>
    <t>33</t>
  </si>
  <si>
    <t>763135102</t>
  </si>
  <si>
    <t>Montáž SDK kazetového podhledu z kazet 600x600 mm na zavěšenou nosnou konstrukci  T1</t>
  </si>
  <si>
    <t>270842549</t>
  </si>
  <si>
    <t>"výkl 1"   (0,5*2+5,4)*(0,33*2+3,0)</t>
  </si>
  <si>
    <t>"výkl 2"  (0,5*2+5,4)*(0,18*2+3,0)</t>
  </si>
  <si>
    <t>"výkl 3"  (0,5*2+5,4)*(0,33*2+3,0)</t>
  </si>
  <si>
    <t>"výkl 4"   (0,5*2+5,4)*(0,18*2+3,0)</t>
  </si>
  <si>
    <t>"výkl 5"  (0,325+6,0+0,385)*(0,36+5,8)</t>
  </si>
  <si>
    <t>34</t>
  </si>
  <si>
    <t>59030571</t>
  </si>
  <si>
    <t>podhled kazetový bez děrování polozapuštená hrana tl 10mm 600x600mm   T1</t>
  </si>
  <si>
    <t>-1300429641</t>
  </si>
  <si>
    <t>131,19</t>
  </si>
  <si>
    <t>131,19*1,05 'Přepočtené koeficientem množství</t>
  </si>
  <si>
    <t>35</t>
  </si>
  <si>
    <t>7631317120</t>
  </si>
  <si>
    <t>SDK podhled napojení na jiný druh podhledu š. 10 cm</t>
  </si>
  <si>
    <t>833987670</t>
  </si>
  <si>
    <t>"výkl 1"   (0,33*2+3,0)</t>
  </si>
  <si>
    <t>"výkl 2"  (0,18*2+3,0)</t>
  </si>
  <si>
    <t>"výkl 3"  (0,33*2+3,0)</t>
  </si>
  <si>
    <t>"výkl 4"   (0,18*2+3,0)</t>
  </si>
  <si>
    <t>36</t>
  </si>
  <si>
    <t>763131911</t>
  </si>
  <si>
    <t>Zhotovení otvoru vel. do 0,1 m2 v SDK podhledu a podkroví s vyztužením profily- osvětlení</t>
  </si>
  <si>
    <t>-225406795</t>
  </si>
  <si>
    <t>"výkl 1"   5*3</t>
  </si>
  <si>
    <t>"výkl 2"  5*3</t>
  </si>
  <si>
    <t>"výkl 3"  5*3</t>
  </si>
  <si>
    <t>"výkl 4"   5*3</t>
  </si>
  <si>
    <t>"výkl 5"  5*4</t>
  </si>
  <si>
    <t>37</t>
  </si>
  <si>
    <t>763135812</t>
  </si>
  <si>
    <t xml:space="preserve">Demontáž podhledu sádrokartonového kazetového na roštu </t>
  </si>
  <si>
    <t>-179336272</t>
  </si>
  <si>
    <t>"výkl 1"   7,1*3,8</t>
  </si>
  <si>
    <t>"výkl 2"  7,1*3,5</t>
  </si>
  <si>
    <t>"výkl 3"  7,1*3,8</t>
  </si>
  <si>
    <t>"výkl 4"   7,1*3,5</t>
  </si>
  <si>
    <t>"výkl 5"   6,85*6,8</t>
  </si>
  <si>
    <t>38</t>
  </si>
  <si>
    <t>763183212</t>
  </si>
  <si>
    <t>Montáž pouzdra posuvných dveří se dvěma kapsami pro dvě křídla šířky do 2450 mm do SDK příčky</t>
  </si>
  <si>
    <t>-1703451020</t>
  </si>
  <si>
    <t>39</t>
  </si>
  <si>
    <t>JAP.K710201</t>
  </si>
  <si>
    <t>pouzdro stavební KOMFORT K710-201 2050 mm</t>
  </si>
  <si>
    <t>1238544156</t>
  </si>
  <si>
    <t>40</t>
  </si>
  <si>
    <t>998763403</t>
  </si>
  <si>
    <t>Přesun hmot procentní pro sádrokartonové konstrukce v objektech v do 24 m</t>
  </si>
  <si>
    <t>1243684528</t>
  </si>
  <si>
    <t>766</t>
  </si>
  <si>
    <t>Konstrukce truhlářské</t>
  </si>
  <si>
    <t>41</t>
  </si>
  <si>
    <t>766660322</t>
  </si>
  <si>
    <t>01   Montáž posuvných dveří dvoukřídlových průchozí šířky do 2450 mm do pouzdra se dvěma kapsami</t>
  </si>
  <si>
    <t>-1494394826</t>
  </si>
  <si>
    <t>42</t>
  </si>
  <si>
    <t>611617400</t>
  </si>
  <si>
    <t>01  dveře vnitřní hladké dýhované plné 2křídlé  posuvné do pouzdra  2050*2100mm   CPL buk, FAB, kov. brouš. nerez, štítek s ozn</t>
  </si>
  <si>
    <t>87203398</t>
  </si>
  <si>
    <t>43</t>
  </si>
  <si>
    <t>766694122</t>
  </si>
  <si>
    <t>01/T   Montáž parapetních dřevěných nebo plastových šířky přes 30 cm délky do 1,6 m</t>
  </si>
  <si>
    <t>-824875650</t>
  </si>
  <si>
    <t>44</t>
  </si>
  <si>
    <t>611444030</t>
  </si>
  <si>
    <t>parapet  vnitřní MDF bílá deska , hrana ABS  350x40x1000mm</t>
  </si>
  <si>
    <t>296327256</t>
  </si>
  <si>
    <t>1,22*12</t>
  </si>
  <si>
    <t>45</t>
  </si>
  <si>
    <t>998766203</t>
  </si>
  <si>
    <t>Přesun hmot procentní pro konstrukce truhlářské v objektech v do 24 m</t>
  </si>
  <si>
    <t>-677396267</t>
  </si>
  <si>
    <t>776</t>
  </si>
  <si>
    <t>Podlahy povlakové</t>
  </si>
  <si>
    <t>46</t>
  </si>
  <si>
    <t>776111112</t>
  </si>
  <si>
    <t>Broušení betonového podkladu povlakových podlah - stěrka</t>
  </si>
  <si>
    <t>-1904235243</t>
  </si>
  <si>
    <t>47</t>
  </si>
  <si>
    <t>776111311</t>
  </si>
  <si>
    <t>Vysátí podkladu povlakových podlah</t>
  </si>
  <si>
    <t>-1265998148</t>
  </si>
  <si>
    <t>150,24</t>
  </si>
  <si>
    <t>48</t>
  </si>
  <si>
    <t>776121111</t>
  </si>
  <si>
    <t>Vodou ředitelná penetrace savého podkladu povlakových podlah ředěná v poměru 1:3</t>
  </si>
  <si>
    <t>352352124</t>
  </si>
  <si>
    <t>49</t>
  </si>
  <si>
    <t>776141122</t>
  </si>
  <si>
    <t>Vyrovnání podkladu povlakových podlah stěrkou pevnosti 30 MPa tl 5 mm</t>
  </si>
  <si>
    <t>-643521937</t>
  </si>
  <si>
    <t>50</t>
  </si>
  <si>
    <t>776231111</t>
  </si>
  <si>
    <t>Lepení lamel a čtverců z vinylu standardním lepidlem</t>
  </si>
  <si>
    <t>1886990536</t>
  </si>
  <si>
    <t>51</t>
  </si>
  <si>
    <t>284110500</t>
  </si>
  <si>
    <t xml:space="preserve">Akustické zátěžové vinylové  dílce - 500/500/5 - dle popisu ve výkresech </t>
  </si>
  <si>
    <t>-2117784838</t>
  </si>
  <si>
    <t>103,66</t>
  </si>
  <si>
    <t>103,66*1,1 'Přepočtené koeficientem množství</t>
  </si>
  <si>
    <t>52</t>
  </si>
  <si>
    <t>776241111</t>
  </si>
  <si>
    <t>Lepení hladkých (bez vzoru) pásů ze sametového vinylu</t>
  </si>
  <si>
    <t>2052355792</t>
  </si>
  <si>
    <t>"4 np- výkl. 5"  6,71*6,8+2,05*0,15</t>
  </si>
  <si>
    <t>53</t>
  </si>
  <si>
    <t>28411080</t>
  </si>
  <si>
    <t>vinyl sametový vyrobený systémem vločkování tl 4,3mm, nylon 6.6, hustota vlákna 70mil/m2, zátěž 33, R10, hořlavost Bfl S1, útlum 20dB</t>
  </si>
  <si>
    <t>-1712215788</t>
  </si>
  <si>
    <t>45,936*1,1 'Přepočtené koeficientem množství</t>
  </si>
  <si>
    <t>54</t>
  </si>
  <si>
    <t>776421111</t>
  </si>
  <si>
    <t>Montáž obvodových lišt lepením</t>
  </si>
  <si>
    <t>113463170</t>
  </si>
  <si>
    <t>"výkl 1" (7,115+3,66)*2-1,41</t>
  </si>
  <si>
    <t>"výkl 2"  (7,12+3,36)*2-1,11</t>
  </si>
  <si>
    <t>"výkl 3"  (7,12+3,66)*2-1,41</t>
  </si>
  <si>
    <t>"výkl 4"  ( 7,12+*3,36)*2-1,11</t>
  </si>
  <si>
    <t>"výkl 5"   (6,71+6,78)*2-2,05</t>
  </si>
  <si>
    <t>55</t>
  </si>
  <si>
    <t>28411010</t>
  </si>
  <si>
    <t>lišta soklová PVC 20x100mm</t>
  </si>
  <si>
    <t>891974744</t>
  </si>
  <si>
    <t>85,07</t>
  </si>
  <si>
    <t>85,07*1,02 'Přepočtené koeficientem množství</t>
  </si>
  <si>
    <t>56</t>
  </si>
  <si>
    <t>776421312</t>
  </si>
  <si>
    <t>Montáž přechodových  lišt</t>
  </si>
  <si>
    <t>-1164285743</t>
  </si>
  <si>
    <t>1,41*2+1,11*2+2,05</t>
  </si>
  <si>
    <t>57</t>
  </si>
  <si>
    <t>55343118</t>
  </si>
  <si>
    <t>profil přechodový Al  40mm bronz</t>
  </si>
  <si>
    <t>611930788</t>
  </si>
  <si>
    <t>7,09</t>
  </si>
  <si>
    <t>7,09*1,02 'Přepočtené koeficientem množství</t>
  </si>
  <si>
    <t>58</t>
  </si>
  <si>
    <t>998776203</t>
  </si>
  <si>
    <t>Přesun hmot procentní pro podlahy povlakové v objektech v do 24 m</t>
  </si>
  <si>
    <t>-1555679281</t>
  </si>
  <si>
    <t>784</t>
  </si>
  <si>
    <t>Dokončovací práce - malby a tapety</t>
  </si>
  <si>
    <t>59</t>
  </si>
  <si>
    <t>784111001</t>
  </si>
  <si>
    <t>Oprášení (ometení ) podkladu v místnostech výšky do 3,80 m</t>
  </si>
  <si>
    <t>-1058504648</t>
  </si>
  <si>
    <t>"omítky"   38,0+23,0</t>
  </si>
  <si>
    <t xml:space="preserve">"sdk příčky"   </t>
  </si>
  <si>
    <t>17,5*2+105,0</t>
  </si>
  <si>
    <t>"sdk podhled"   7,0+11,0</t>
  </si>
  <si>
    <t>60</t>
  </si>
  <si>
    <t>784111011</t>
  </si>
  <si>
    <t>Obroušení podkladu omítnutého v místnostech výšky do 3,80 m</t>
  </si>
  <si>
    <t>-1732351533</t>
  </si>
  <si>
    <t>"omítky"   61,0</t>
  </si>
  <si>
    <t>61</t>
  </si>
  <si>
    <t>784171101</t>
  </si>
  <si>
    <t>Zakrytí vnitřních podlah včetně pozdějšího odkrytí</t>
  </si>
  <si>
    <t>941444280</t>
  </si>
  <si>
    <t>151,0</t>
  </si>
  <si>
    <t>62</t>
  </si>
  <si>
    <t>784171111</t>
  </si>
  <si>
    <t>Zakrytí vnitřních ploch stěn v místnostech výšky do 3,80 m</t>
  </si>
  <si>
    <t>-1715774442</t>
  </si>
  <si>
    <t>1,3*2,5*(2*4+4)</t>
  </si>
  <si>
    <t>63</t>
  </si>
  <si>
    <t>58124842</t>
  </si>
  <si>
    <t>fólie pro malířské potřeby zakrývací tl 7µ 4x5m</t>
  </si>
  <si>
    <t>-1601096674</t>
  </si>
  <si>
    <t>151,0+39,0</t>
  </si>
  <si>
    <t>190*1,05 'Přepočtené koeficientem množství</t>
  </si>
  <si>
    <t>64</t>
  </si>
  <si>
    <t>784181001</t>
  </si>
  <si>
    <t>Jednonásobné pačokování v místnostech výšky do 3,80 m</t>
  </si>
  <si>
    <t>-915894680</t>
  </si>
  <si>
    <t>"omítky"  61,0</t>
  </si>
  <si>
    <t>65</t>
  </si>
  <si>
    <t>784181111</t>
  </si>
  <si>
    <t>Základní silikátová jednonásobná penetrace podkladu v místnostech výšky do 3,80m</t>
  </si>
  <si>
    <t>-1092026057</t>
  </si>
  <si>
    <t>219,0</t>
  </si>
  <si>
    <t>66</t>
  </si>
  <si>
    <t>784211101</t>
  </si>
  <si>
    <t>Dvojnásobné bílé malby ze směsí za mokra výborně otěruvzdorných v místnostech výšky do 3,80 m</t>
  </si>
  <si>
    <t>153918704</t>
  </si>
  <si>
    <t>67</t>
  </si>
  <si>
    <t>784211161</t>
  </si>
  <si>
    <t>Příplatek k cenám 2x maleb ze směsí za mokra otěruvzdorných za barevnou malbu v světlém odstínu</t>
  </si>
  <si>
    <t>1366898037</t>
  </si>
  <si>
    <t>"příčky sdk"   140,0</t>
  </si>
  <si>
    <t>CELKEM BEZ DPH (Kč):</t>
  </si>
  <si>
    <t>hod</t>
  </si>
  <si>
    <t>Revize</t>
  </si>
  <si>
    <t>ks</t>
  </si>
  <si>
    <t>Podružný materiál (svorky, izol. pásky, stahovací pásky apod.)</t>
  </si>
  <si>
    <t>Nastavení režimu hodin</t>
  </si>
  <si>
    <t>Montáž přístrojů, ukončení vodičů</t>
  </si>
  <si>
    <t>Příprava pro montáž přístrojů</t>
  </si>
  <si>
    <t>Úprava masky rozváděče</t>
  </si>
  <si>
    <t>Spínací hodiny digitální týdenní, 230V, 1přepínací kontakt 16A, přepínání zimního a letního času</t>
  </si>
  <si>
    <r>
      <t>Proudový chránič I</t>
    </r>
    <r>
      <rPr>
        <sz val="12"/>
        <color theme="1"/>
        <rFont val="Calibri"/>
        <family val="2"/>
      </rPr>
      <t>Δ=30mA</t>
    </r>
    <r>
      <rPr>
        <sz val="12"/>
        <color theme="1"/>
        <rFont val="Calibri"/>
        <family val="2"/>
        <scheme val="minor"/>
      </rPr>
      <t xml:space="preserve"> s nadproudovou ochranou In=10A, charakteristika B</t>
    </r>
  </si>
  <si>
    <t>Jistič jednopólový In=6A, charakteristika B</t>
  </si>
  <si>
    <t>Úprava v rozváděči RMS 430</t>
  </si>
  <si>
    <t>Úprava v rozváděči RMS 420</t>
  </si>
  <si>
    <t>Úprava v rozváděči RMS 330</t>
  </si>
  <si>
    <t>Úprava v rozváděči RMS 320</t>
  </si>
  <si>
    <t>Montáž kabelů - pevné uložení</t>
  </si>
  <si>
    <t>Kabel 1-CXKH-R-J 3x2,5</t>
  </si>
  <si>
    <t>Kabel 1-CXKH-R-O 3x1,5</t>
  </si>
  <si>
    <t>Kabel 1-CXKH-R-J 3x1,5</t>
  </si>
  <si>
    <t>Dvojité zapojení zásuvek</t>
  </si>
  <si>
    <t>Montáž zásuvek</t>
  </si>
  <si>
    <t>Montáž spínačů</t>
  </si>
  <si>
    <t>Dvojzásuvka  kompletní 16A/250Vstř./IP20</t>
  </si>
  <si>
    <t>Spínač sériový kompletní 10A/250Vstř./IP20</t>
  </si>
  <si>
    <t>Spínač jednopólový kompletní 10A/250Vstř./IP20</t>
  </si>
  <si>
    <t>Montáž rozvodných krabic</t>
  </si>
  <si>
    <t>Montáž přístrojových krabic</t>
  </si>
  <si>
    <t>Krabice rozbočovací na povrch IP54</t>
  </si>
  <si>
    <t>Krabice instalační rozbočovací - do sádrokartonu</t>
  </si>
  <si>
    <t>Krabice instalační přístrojová - do sádrokartonu</t>
  </si>
  <si>
    <t>Montáž svítidel</t>
  </si>
  <si>
    <t>Svítidlo LED podhledové zapuštěné kruhové s opálovým difuzérem, 15W, 1350lm, 4000K, IP42</t>
  </si>
  <si>
    <t>Svítidlo LED podhledové zapuštěné kruhové s opálovým difuzérem, 10W, 900lm, 4000K, IP42</t>
  </si>
  <si>
    <t>Demontáž a opětovná montáž požárních čidel včetně výchozí kontroly</t>
  </si>
  <si>
    <t>Demontáž a opětovná montáž podhledů na chodbách na trasách od rozváděčů k jednotlivým zónám</t>
  </si>
  <si>
    <t>Demontáže stávajících rozvodů, úprava stáv. rozvodů (demontáž svítidel a kabelů, přepojení vodičů, demontáž zásuvkových obvodů)</t>
  </si>
  <si>
    <t>Vyhledání vedení, průzkum v rozváděčích, zajištění bezproudého stavu</t>
  </si>
  <si>
    <t>(Kč)</t>
  </si>
  <si>
    <t>(Kč )</t>
  </si>
  <si>
    <t>jednotku</t>
  </si>
  <si>
    <t>jednotka</t>
  </si>
  <si>
    <t>Celkem</t>
  </si>
  <si>
    <t>Cena za</t>
  </si>
  <si>
    <t>Ks</t>
  </si>
  <si>
    <t>Měrná</t>
  </si>
  <si>
    <t>Položka</t>
  </si>
  <si>
    <t>Univerzita HK - studentské zóny - 3. a 4.NP - elektroinstalace</t>
  </si>
  <si>
    <t xml:space="preserve">4. V případě, že jsou ve výkazu výměr a další navazující dokumentaci uvedeny u navrhovaných výrobků a řešení odkazy na obchodní firmy, názvy nebo jména a příjmení, specifická označení zboží a služeb, které platí pro určitou osobu, popřípadě její organizační složku, odkazy na patenty a vynálezy, užitné vzory, průmyslové vzory, ochranné známky nebo označení původu, jedná se o referenční resp. srovnatelný výrobek nebo řešení, které určují nejnižší standard kvality.Tím není upřena uchazeči možnost použít i jiných kvalitativně a technicky stejných případně kvalitnějších řešení nebo výrobků. 
V případě, že uchazeč nabídne řešení nebo produkty od jiného výrobce, plně odpovídá za splnění všech parametrů určených tímto projektem a zároveň přejímá veškerou odpovědnost za koordinaci se všemi navazujícími systémy a profesemi. Případná nutná úprava prováděcího projektu z důvodu uvažovaných záměn bude provedena na náklady uchazeče. </t>
  </si>
  <si>
    <t>3. U zvýrazněných položek výkazu uchazeč doplní výrobce a typové označení komponenty. Specifikace zboží uvedením těchto označení musí být natolik určitá, aby zadavatel na základě uvedenéhooznačení konkrétního zboží byl schopen jednoznačně určit, zda uchazečem nabízené zboží technické podmínky zadavatele splňuje či nikoli.</t>
  </si>
  <si>
    <t>2. Každá uchazečem vyplněná položka musí obsahovat veškeré technicky a logicky dovoditelené součásti dodávky a montáže tak, aby cena byla konečná a celkové dílo bylo kompletní a funkční</t>
  </si>
  <si>
    <t>1. Při zpracování nabídky je nutné využít všechny části projektové dokumentace - technickou zprávu, výkresy, specifikaci dodávek a prací</t>
  </si>
  <si>
    <t>Při vyplňování výkazu výměr je nutné respektovat následující pokyny:</t>
  </si>
  <si>
    <t>Návrh předpokládá provedení všech montážních prací a dodávek materiálů zajišťujících dokončení kompletní (funkční) dodávky, proměření správnosti a kompletnosti zapojení, všechny kontroly, zkušební provoz, všechna předepsaná měření a revize, prohlášení o shodě, atesty a certifikáty, dokumentaci skutečného provedení.</t>
  </si>
  <si>
    <t>Výsledná cena s DPH je zaokrouhlena na celé koruny.</t>
  </si>
  <si>
    <t>Rozpočtová cena</t>
  </si>
  <si>
    <t>Cena
včetně DPH</t>
  </si>
  <si>
    <t>Cena</t>
  </si>
  <si>
    <t xml:space="preserve"> CENA CELKEM BEZ DPH</t>
  </si>
  <si>
    <t>1.</t>
  </si>
  <si>
    <t>záruka - rok</t>
  </si>
  <si>
    <t>cena bez DPH</t>
  </si>
  <si>
    <t>Specifikace</t>
  </si>
  <si>
    <t>Pol.</t>
  </si>
  <si>
    <t xml:space="preserve">CELKOVÁ REKAPITULACE </t>
  </si>
  <si>
    <t>495 405 911</t>
  </si>
  <si>
    <t>Telefon:</t>
  </si>
  <si>
    <t>skorepa@agcom.cz</t>
  </si>
  <si>
    <t>E-mail:</t>
  </si>
  <si>
    <t>Jiří Skořepa</t>
  </si>
  <si>
    <t>Obchodní kontakt:</t>
  </si>
  <si>
    <t>projekce@agcom.cz</t>
  </si>
  <si>
    <t>Martin Poppel</t>
  </si>
  <si>
    <t>Technický kontakt:</t>
  </si>
  <si>
    <t>Platnost nabídky:</t>
  </si>
  <si>
    <t>Datum zpracování:</t>
  </si>
  <si>
    <t>VV_190084A_prac</t>
  </si>
  <si>
    <t>Číslo rozpočtu:</t>
  </si>
  <si>
    <t>AG COM, s.r.o.
Nám. Míru 22, 503 03 Smiřice</t>
  </si>
  <si>
    <t xml:space="preserve">Zpracoval: </t>
  </si>
  <si>
    <t>Univerzita Hradec Králové</t>
  </si>
  <si>
    <t>Investor:</t>
  </si>
  <si>
    <t>UHK OSV budova A 
- rozšíření strukturované kabeláže do studentských zón</t>
  </si>
  <si>
    <t>Předmět rozpočtu:</t>
  </si>
  <si>
    <t>VÝKAZ VÝMĚR</t>
  </si>
  <si>
    <t>Celkem materiál + montáž bez DPH</t>
  </si>
  <si>
    <t>Celkem bez DPH</t>
  </si>
  <si>
    <t>Inženýrská činnost, dokumentace skutečného provedení</t>
  </si>
  <si>
    <t>Vedlejší náklady - cestovné + dopravné</t>
  </si>
  <si>
    <t>Provozní vlivy</t>
  </si>
  <si>
    <t>Ekologická likvidace odpadu (kpl)</t>
  </si>
  <si>
    <t>Spolupráce s ostatními profesemi stavby (kpl)</t>
  </si>
  <si>
    <t>Stavební přípomoci (kpl)</t>
  </si>
  <si>
    <t>Materiálová rezerva</t>
  </si>
  <si>
    <t>Podružný materiál</t>
  </si>
  <si>
    <t>Nízkoprofilový držák pro přidělání TV/LCD v rozměru až 178 cm (70") na zedˇ, pro váhu do 75kg, stabilní ocelová konstrukc, barva černá, minimální vzdálenost od stěny 45 mm, sklon a naklápění v rozmezí 10° (0-10°), pro televizory od 94-178 cm (37-70 "), pro maximální hmotnost až do 75 kg</t>
  </si>
  <si>
    <t>Displej podsvícení LED, úhlopříčka 48,5" (123cm), rozlišení 1920 x 1080, rozteč bodu 0,559 mm, poměr stran 16:9, jas 700 cd/m2, kontrast 1300:1, dynamický kontrastní poměr 500 000:1, odezva 8ms, pozorovací úhly (Horizontál / Vertikál) 178/178, počet barev 1,07 miliard, reproduktory 2x10W, display Port, HDMI (2x), datový vstup DVI-D, USB, VGA (přes DVI), RJ-45, micro SD slot, micro USB, 3,5 mm konektor, RCA L,R, montáž na zeď, barva černá, rozměry 1093 x 623 x 57, hmotnost 19kg, záruka 5 let</t>
  </si>
  <si>
    <t>Zóna 5 - Monitor</t>
  </si>
  <si>
    <t>Demontáž + montáž stávající kamery na kazetovém podhledu</t>
  </si>
  <si>
    <t>Trubka PVC LPE-2 2323</t>
  </si>
  <si>
    <t>Reinstalace dvou stávajících přípojů</t>
  </si>
  <si>
    <t>Krabice KUL 68-45/LD NA  do dutých stěn 73x44mm, vstupní otvory vyrobeny z pružného materiálu</t>
  </si>
  <si>
    <t>Rámeček ABB - bílý jednoduchý 3901A-B10B</t>
  </si>
  <si>
    <t>Kryt datové zásuvky ABB 5014A-A100B</t>
  </si>
  <si>
    <t>Molex Tango modul, 2xRJ45 DataGate+ kat.5e UTP, černý s prachovou krytkou</t>
  </si>
  <si>
    <t>MCZ-00004-04</t>
  </si>
  <si>
    <t>Molex PN</t>
  </si>
  <si>
    <t>proměření TP kabelu, měřící protokol</t>
  </si>
  <si>
    <t>RD04 - 4-NP  (Zóna 3 reinstalace stávající kabeláže)</t>
  </si>
  <si>
    <t>Příchytka Grip OBO 2031M/15</t>
  </si>
  <si>
    <t>D+M kazetového minerálního podhledu, pro zatažení kabeláže</t>
  </si>
  <si>
    <t>Kabel propoj UTP C5E 2m šedý</t>
  </si>
  <si>
    <t>Příplatek za protažení kabeláže SDK předstěnou</t>
  </si>
  <si>
    <t>Kabel UTP C5E 4páry LSZH, do 50 přípojů</t>
  </si>
  <si>
    <t>39-504-5E</t>
  </si>
  <si>
    <t>Molex Tango modul, 1xRJ45 DataGate+ kat.5e UTP, černý s prachovou krytkou</t>
  </si>
  <si>
    <t>MCZ-00003-04</t>
  </si>
  <si>
    <t>Zaústění kabelu do rozvaděče</t>
  </si>
  <si>
    <t>Ukončení kabelu v rozvaděči - UTP</t>
  </si>
  <si>
    <t>Modul 1xRJ45 UTP C5E keystone DG černý</t>
  </si>
  <si>
    <t>KSJ-00024-04</t>
  </si>
  <si>
    <t>Adaptér 2xDataGate na EUROMOD, neosazený, černý</t>
  </si>
  <si>
    <t>Stávající</t>
  </si>
  <si>
    <t>Panel propoj UTP C5E 16 portů modulární</t>
  </si>
  <si>
    <t>RD04 - 4-NP  (Zóna 3, 4, 5)</t>
  </si>
  <si>
    <t>Panel propoj UTP C5E 24 portů</t>
  </si>
  <si>
    <t>RD03 - 3.NP (Zóna 1, 2)</t>
  </si>
  <si>
    <t>Jednotková cena</t>
  </si>
  <si>
    <t>Typové číslo</t>
  </si>
  <si>
    <t>Výrobce</t>
  </si>
  <si>
    <t>Montáž</t>
  </si>
  <si>
    <t>Materiál</t>
  </si>
  <si>
    <t>Počet (ks/m)</t>
  </si>
  <si>
    <t xml:space="preserve">Specifikace </t>
  </si>
  <si>
    <t>Nabídka uchazeče</t>
  </si>
  <si>
    <t>Projekt - referenční výrobek</t>
  </si>
  <si>
    <t>Skladový kód</t>
  </si>
  <si>
    <t>Monitor</t>
  </si>
  <si>
    <t>PC</t>
  </si>
  <si>
    <t>počet přípojů</t>
  </si>
  <si>
    <t>Celkový počet přípojů</t>
  </si>
  <si>
    <t>4.NP zóna 5, m.č. 404</t>
  </si>
  <si>
    <t>4.NP zóna 4, m.č. 404</t>
  </si>
  <si>
    <t>4.NP zóna 3, m.č. 404</t>
  </si>
  <si>
    <t>Podlaží</t>
  </si>
  <si>
    <t>Datový rozvaděč RD04 - 4-NP  (Zóna 3, 4, 5)</t>
  </si>
  <si>
    <t>3.NP zóna 2, m.č. 304</t>
  </si>
  <si>
    <t>3.NP zóna 1, m.č. 304</t>
  </si>
  <si>
    <t>Datový rozvaděč RD03 - 3.NP (Zóna 1, 2)</t>
  </si>
  <si>
    <t>Ze stávajících datových rozvaděčů RD03, RD04, bude rozšířena strukturovaná kabeláž do studentských zón. Po chodbách bude kabeláž vedena kazetovým podhledem ve stávajících trasách, odbočky k zásuvkám budou provedeny trubkou to23 v předstěnách SDK.</t>
  </si>
  <si>
    <t>Poznámka :</t>
  </si>
  <si>
    <t>Rozšíření stávající strukturované kabeláže MOLEX PN do studentských zón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</si>
</sst>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63">
    <font>
      <sz val="8"/>
      <name val="Arial CE"/>
      <family val="2"/>
    </font>
    <font>
      <sz val="10"/>
      <name val="Arial"/>
      <family val="2"/>
    </font>
    <font>
      <sz val="11"/>
      <color theme="1"/>
      <name val="Calibri"/>
      <family val="2"/>
      <scheme val="minor"/>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sz val="10"/>
      <color rgb="FF46464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1"/>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
      <sz val="12"/>
      <color theme="1"/>
      <name val="Calibri"/>
      <family val="2"/>
      <scheme val="minor"/>
    </font>
    <font>
      <b/>
      <sz val="12"/>
      <color theme="1"/>
      <name val="Calibri"/>
      <family val="2"/>
      <scheme val="minor"/>
    </font>
    <font>
      <sz val="12"/>
      <color theme="1"/>
      <name val="Calibri"/>
      <family val="2"/>
    </font>
    <font>
      <b/>
      <u val="single"/>
      <sz val="12"/>
      <color theme="1"/>
      <name val="Calibri"/>
      <family val="2"/>
      <scheme val="minor"/>
    </font>
    <font>
      <b/>
      <sz val="12"/>
      <name val="Arial"/>
      <family val="2"/>
    </font>
    <font>
      <b/>
      <sz val="10"/>
      <name val="Arial"/>
      <family val="2"/>
    </font>
    <font>
      <b/>
      <sz val="9"/>
      <name val="Arial"/>
      <family val="2"/>
    </font>
    <font>
      <sz val="9"/>
      <name val="Arial"/>
      <family val="2"/>
    </font>
    <font>
      <sz val="9"/>
      <color indexed="9"/>
      <name val="Arial"/>
      <family val="2"/>
    </font>
    <font>
      <b/>
      <sz val="11"/>
      <name val="Arial"/>
      <family val="2"/>
    </font>
    <font>
      <sz val="11"/>
      <name val="Arial"/>
      <family val="2"/>
    </font>
    <font>
      <b/>
      <sz val="8"/>
      <name val="Arial"/>
      <family val="2"/>
    </font>
    <font>
      <b/>
      <sz val="14"/>
      <name val="Arial"/>
      <family val="2"/>
    </font>
    <font>
      <sz val="10"/>
      <name val="Helv"/>
      <family val="2"/>
    </font>
    <font>
      <sz val="10"/>
      <color indexed="10"/>
      <name val="Arial"/>
      <family val="2"/>
    </font>
    <font>
      <b/>
      <sz val="10"/>
      <color indexed="10"/>
      <name val="Arial"/>
      <family val="2"/>
    </font>
    <font>
      <u val="single"/>
      <sz val="10"/>
      <color indexed="12"/>
      <name val="Arial CE"/>
      <family val="2"/>
    </font>
    <font>
      <sz val="10"/>
      <color indexed="9"/>
      <name val="Arial"/>
      <family val="2"/>
    </font>
    <font>
      <sz val="8"/>
      <name val="Arial"/>
      <family val="2"/>
    </font>
    <font>
      <b/>
      <sz val="8"/>
      <color indexed="10"/>
      <name val="Arial"/>
      <family val="2"/>
    </font>
    <font>
      <b/>
      <sz val="9"/>
      <color indexed="10"/>
      <name val="Arial"/>
      <family val="2"/>
    </font>
    <font>
      <b/>
      <sz val="8"/>
      <color rgb="FFFF0000"/>
      <name val="Arial CE"/>
      <family val="2"/>
    </font>
    <font>
      <b/>
      <sz val="9"/>
      <name val="Arial CE"/>
      <family val="2"/>
    </font>
  </fonts>
  <fills count="8">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indexed="9"/>
        <bgColor indexed="64"/>
      </patternFill>
    </fill>
    <fill>
      <patternFill patternType="solid">
        <fgColor rgb="FFA3ADB2"/>
        <bgColor indexed="64"/>
      </patternFill>
    </fill>
    <fill>
      <patternFill patternType="solid">
        <fgColor rgb="FFFABF8F"/>
        <bgColor indexed="64"/>
      </patternFill>
    </fill>
  </fills>
  <borders count="99">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style="thin"/>
      <right style="medium"/>
      <top style="thin"/>
      <bottom style="thin"/>
    </border>
    <border>
      <left style="thin"/>
      <right style="thin"/>
      <top style="thin"/>
      <bottom style="thin"/>
    </border>
    <border>
      <left style="medium"/>
      <right style="thin"/>
      <top style="thin"/>
      <bottom style="thin"/>
    </border>
    <border>
      <left style="thin"/>
      <right style="medium"/>
      <top style="medium"/>
      <bottom style="thin"/>
    </border>
    <border>
      <left style="thin"/>
      <right style="thin"/>
      <top style="medium"/>
      <bottom style="thin"/>
    </border>
    <border>
      <left style="medium"/>
      <right style="thin"/>
      <top style="medium"/>
      <bottom style="thin"/>
    </border>
    <border>
      <left/>
      <right style="medium"/>
      <top/>
      <bottom/>
    </border>
    <border>
      <left style="thin"/>
      <right style="thin"/>
      <top/>
      <bottom style="medium"/>
    </border>
    <border>
      <left/>
      <right style="thin"/>
      <top/>
      <bottom style="medium"/>
    </border>
    <border>
      <left style="medium"/>
      <right style="thin"/>
      <top/>
      <bottom style="medium"/>
    </border>
    <border>
      <left style="thin"/>
      <right style="thin"/>
      <top/>
      <bottom/>
    </border>
    <border>
      <left/>
      <right style="thin"/>
      <top/>
      <bottom/>
    </border>
    <border>
      <left style="medium"/>
      <right style="thin"/>
      <top/>
      <bottom/>
    </border>
    <border>
      <left/>
      <right style="medium"/>
      <top style="medium"/>
      <bottom/>
    </border>
    <border>
      <left style="thin"/>
      <right style="thin"/>
      <top style="medium"/>
      <bottom/>
    </border>
    <border>
      <left/>
      <right style="thin"/>
      <top style="medium"/>
      <bottom/>
    </border>
    <border>
      <left style="medium"/>
      <right style="thin"/>
      <top style="medium"/>
      <bottom/>
    </border>
    <border>
      <left style="thin"/>
      <right style="double"/>
      <top style="thin"/>
      <bottom style="double"/>
    </border>
    <border>
      <left/>
      <right style="thin"/>
      <top/>
      <bottom style="double"/>
    </border>
    <border>
      <left style="thin"/>
      <right/>
      <top/>
      <bottom style="double"/>
    </border>
    <border>
      <left style="double"/>
      <right/>
      <top/>
      <bottom style="double"/>
    </border>
    <border>
      <left style="thin"/>
      <right style="double"/>
      <top style="double"/>
      <bottom style="thin"/>
    </border>
    <border>
      <left/>
      <right style="thin"/>
      <top style="double"/>
      <bottom style="thin"/>
    </border>
    <border>
      <left style="thin"/>
      <right/>
      <top style="double"/>
      <bottom style="thin"/>
    </border>
    <border>
      <left/>
      <right/>
      <top style="double"/>
      <bottom style="thin"/>
    </border>
    <border>
      <left style="double"/>
      <right/>
      <top style="double"/>
      <bottom style="thin"/>
    </border>
    <border>
      <left style="double"/>
      <right style="double"/>
      <top style="thin"/>
      <bottom style="double"/>
    </border>
    <border>
      <left/>
      <right/>
      <top style="thin"/>
      <bottom style="double"/>
    </border>
    <border>
      <left style="double"/>
      <right/>
      <top style="thin"/>
      <bottom style="double"/>
    </border>
    <border>
      <left style="double"/>
      <right style="double"/>
      <top/>
      <bottom style="hair"/>
    </border>
    <border>
      <left style="thin"/>
      <right style="double"/>
      <top/>
      <bottom style="hair"/>
    </border>
    <border>
      <left style="thin"/>
      <right style="thin"/>
      <top/>
      <bottom style="hair"/>
    </border>
    <border>
      <left style="double"/>
      <right/>
      <top/>
      <bottom style="hair"/>
    </border>
    <border>
      <left style="double"/>
      <right style="double"/>
      <top style="double"/>
      <bottom style="thin"/>
    </border>
    <border>
      <left style="thin"/>
      <right style="thin"/>
      <top style="double"/>
      <bottom style="thin"/>
    </border>
    <border>
      <left/>
      <right/>
      <top style="double"/>
      <bottom style="double"/>
    </border>
    <border>
      <left style="double"/>
      <right/>
      <top style="double"/>
      <bottom style="double"/>
    </border>
    <border>
      <left style="thin"/>
      <right style="double"/>
      <top style="hair"/>
      <bottom style="hair"/>
    </border>
    <border>
      <left style="thin"/>
      <right style="thin"/>
      <top style="hair"/>
      <bottom style="hair"/>
    </border>
    <border>
      <left/>
      <right style="thin"/>
      <top style="hair"/>
      <bottom style="hair"/>
    </border>
    <border>
      <left style="double"/>
      <right style="thin"/>
      <top style="hair"/>
      <bottom style="hair"/>
    </border>
    <border>
      <left style="thin"/>
      <right/>
      <top/>
      <bottom style="hair"/>
    </border>
    <border>
      <left/>
      <right style="thin"/>
      <top/>
      <bottom style="hair"/>
    </border>
    <border>
      <left style="double"/>
      <right style="thin"/>
      <top/>
      <bottom style="hair"/>
    </border>
    <border>
      <left style="thin"/>
      <right style="double"/>
      <top/>
      <bottom style="double"/>
    </border>
    <border>
      <left style="thin"/>
      <right style="thin"/>
      <top/>
      <bottom style="double"/>
    </border>
    <border>
      <left style="thin"/>
      <right/>
      <top style="thin"/>
      <bottom style="double"/>
    </border>
    <border>
      <left/>
      <right style="thin"/>
      <top style="thin"/>
      <bottom style="double"/>
    </border>
    <border>
      <left style="thin"/>
      <right/>
      <top style="thin"/>
      <bottom style="thin"/>
    </border>
    <border>
      <left/>
      <right/>
      <top style="thin"/>
      <bottom style="thin"/>
    </border>
    <border>
      <left/>
      <right style="thin"/>
      <top style="thin"/>
      <bottom style="thin"/>
    </border>
    <border>
      <left/>
      <right style="double"/>
      <top style="double"/>
      <bottom style="double"/>
    </border>
    <border>
      <left style="thin"/>
      <right/>
      <top style="double"/>
      <bottom style="double"/>
    </border>
    <border>
      <left style="double"/>
      <right/>
      <top style="thin"/>
      <bottom style="hair"/>
    </border>
    <border>
      <left/>
      <right/>
      <top style="thin"/>
      <bottom style="hair"/>
    </border>
    <border>
      <left/>
      <right style="thin"/>
      <top style="thin"/>
      <bottom style="hair"/>
    </border>
    <border>
      <left style="double"/>
      <right/>
      <top style="hair"/>
      <bottom style="hair"/>
    </border>
    <border>
      <left/>
      <right/>
      <top style="hair"/>
      <bottom style="hair"/>
    </border>
    <border>
      <left/>
      <right style="thin"/>
      <top style="double"/>
      <bottom style="double"/>
    </border>
    <border>
      <left style="double"/>
      <right style="thin"/>
      <top style="double"/>
      <bottom/>
    </border>
    <border>
      <left style="double"/>
      <right style="thin"/>
      <top/>
      <bottom style="double"/>
    </border>
    <border>
      <left/>
      <right style="thin"/>
      <top style="double"/>
      <bottom/>
    </border>
    <border>
      <left style="thin"/>
      <right style="thin"/>
      <top style="double"/>
      <bottom/>
    </border>
    <border>
      <left/>
      <right style="double"/>
      <top style="thin"/>
      <bottom style="double"/>
    </border>
    <border>
      <left/>
      <right style="double"/>
      <top style="double"/>
      <bottom style="thin"/>
    </border>
    <border>
      <left style="thin"/>
      <right/>
      <top style="hair"/>
      <bottom style="hair"/>
    </border>
    <border>
      <left/>
      <right style="double"/>
      <top style="hair"/>
      <bottom style="hair"/>
    </border>
    <border>
      <left style="thin"/>
      <right/>
      <top style="thin"/>
      <bottom style="hair"/>
    </border>
    <border>
      <left/>
      <right style="double"/>
      <top style="thin"/>
      <bottom style="hair"/>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xf numFmtId="0" fontId="2" fillId="0" borderId="0">
      <alignment/>
      <protection/>
    </xf>
    <xf numFmtId="0" fontId="4" fillId="0" borderId="0">
      <alignment/>
      <protection/>
    </xf>
    <xf numFmtId="0" fontId="4" fillId="0" borderId="0">
      <alignment/>
      <protection/>
    </xf>
    <xf numFmtId="9" fontId="4" fillId="0" borderId="0" applyFont="0" applyFill="0" applyBorder="0" applyAlignment="0" applyProtection="0"/>
    <xf numFmtId="0" fontId="53" fillId="0" borderId="0">
      <alignment/>
      <protection/>
    </xf>
    <xf numFmtId="0" fontId="4" fillId="0" borderId="0" applyProtection="0">
      <alignment/>
    </xf>
    <xf numFmtId="0" fontId="56" fillId="0" borderId="0" applyNumberFormat="0" applyFill="0" applyBorder="0">
      <alignment/>
      <protection locked="0"/>
    </xf>
    <xf numFmtId="0" fontId="4" fillId="0" borderId="0">
      <alignment/>
      <protection/>
    </xf>
    <xf numFmtId="0" fontId="4" fillId="0" borderId="0">
      <alignment/>
      <protection/>
    </xf>
    <xf numFmtId="0" fontId="53" fillId="0" borderId="0">
      <alignment/>
      <protection/>
    </xf>
  </cellStyleXfs>
  <cellXfs count="548">
    <xf numFmtId="0" fontId="0" fillId="0" borderId="0" xfId="0"/>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xf>
    <xf numFmtId="0" fontId="0" fillId="0" borderId="0" xfId="0" applyFont="1" applyAlignment="1">
      <alignment horizontal="center" vertical="center" wrapText="1"/>
    </xf>
    <xf numFmtId="0" fontId="10" fillId="0" borderId="0" xfId="0" applyFont="1" applyAlignment="1">
      <alignment/>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3" fillId="0" borderId="0" xfId="0" applyFont="1" applyAlignment="1" applyProtection="1">
      <alignment horizontal="left" vertical="top"/>
      <protection/>
    </xf>
    <xf numFmtId="0" fontId="4"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2" borderId="0" xfId="0" applyFont="1" applyFill="1" applyAlignment="1" applyProtection="1">
      <alignment horizontal="left" vertical="center"/>
      <protection locked="0"/>
    </xf>
    <xf numFmtId="49" fontId="4" fillId="2" borderId="0" xfId="0" applyNumberFormat="1" applyFont="1" applyFill="1" applyAlignment="1" applyProtection="1">
      <alignment horizontal="left" vertical="center"/>
      <protection locked="0"/>
    </xf>
    <xf numFmtId="0" fontId="4" fillId="0" borderId="0" xfId="0" applyFont="1" applyAlignment="1" applyProtection="1">
      <alignment horizontal="left" vertical="center" wrapText="1"/>
      <protection/>
    </xf>
    <xf numFmtId="0" fontId="0" fillId="0" borderId="4" xfId="0" applyBorder="1" applyProtection="1">
      <protection/>
    </xf>
    <xf numFmtId="0" fontId="19" fillId="0" borderId="0" xfId="0" applyFont="1" applyAlignment="1" applyProtection="1">
      <alignment horizontal="left" vertical="center"/>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0" fillId="0" borderId="3" xfId="0" applyFont="1" applyBorder="1" applyAlignment="1">
      <alignment vertical="center"/>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0" fillId="3" borderId="0" xfId="0" applyFont="1" applyFill="1" applyAlignment="1" applyProtection="1">
      <alignment vertical="center"/>
      <protection/>
    </xf>
    <xf numFmtId="0" fontId="6"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6" fillId="3" borderId="7" xfId="0" applyFont="1" applyFill="1" applyBorder="1" applyAlignment="1" applyProtection="1">
      <alignment horizontal="center" vertical="center"/>
      <protection/>
    </xf>
    <xf numFmtId="0" fontId="22" fillId="0" borderId="4" xfId="0" applyFont="1" applyBorder="1" applyAlignment="1" applyProtection="1">
      <alignment horizontal="left" vertical="center"/>
      <protection/>
    </xf>
    <xf numFmtId="0" fontId="0" fillId="0" borderId="4" xfId="0" applyFont="1" applyBorder="1" applyAlignment="1" applyProtection="1">
      <alignment vertical="center"/>
      <protection/>
    </xf>
    <xf numFmtId="0" fontId="3" fillId="0" borderId="5" xfId="0" applyFont="1" applyBorder="1" applyAlignment="1" applyProtection="1">
      <alignment horizontal="lef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4" fillId="0" borderId="3" xfId="0" applyFont="1" applyBorder="1" applyAlignment="1" applyProtection="1">
      <alignmen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5" fillId="0" borderId="3" xfId="0" applyFont="1" applyBorder="1" applyAlignment="1" applyProtection="1">
      <alignment vertical="center"/>
      <protection/>
    </xf>
    <xf numFmtId="0" fontId="5" fillId="0" borderId="0" xfId="0" applyFont="1" applyAlignment="1" applyProtection="1">
      <alignment horizontal="left" vertical="center"/>
      <protection/>
    </xf>
    <xf numFmtId="0" fontId="5" fillId="0" borderId="0" xfId="0" applyFont="1" applyAlignment="1" applyProtection="1">
      <alignment vertical="center"/>
      <protection/>
    </xf>
    <xf numFmtId="0" fontId="5" fillId="0" borderId="3" xfId="0" applyFont="1" applyBorder="1" applyAlignment="1">
      <alignment vertical="center"/>
    </xf>
    <xf numFmtId="0" fontId="20" fillId="0" borderId="0" xfId="0" applyFont="1" applyAlignment="1" applyProtection="1">
      <alignment vertical="center"/>
      <protection/>
    </xf>
    <xf numFmtId="165" fontId="4"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5" fillId="4" borderId="0" xfId="0" applyFont="1" applyFill="1" applyAlignment="1" applyProtection="1">
      <alignment horizontal="center" vertical="center"/>
      <protection/>
    </xf>
    <xf numFmtId="0" fontId="26" fillId="0" borderId="13" xfId="0" applyFont="1" applyBorder="1" applyAlignment="1" applyProtection="1">
      <alignment horizontal="center" vertical="center" wrapText="1"/>
      <protection/>
    </xf>
    <xf numFmtId="0" fontId="26" fillId="0" borderId="14" xfId="0" applyFont="1" applyBorder="1" applyAlignment="1" applyProtection="1">
      <alignment horizontal="center" vertical="center" wrapText="1"/>
      <protection/>
    </xf>
    <xf numFmtId="0" fontId="26"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6" fillId="0" borderId="3" xfId="0" applyFont="1" applyBorder="1" applyAlignment="1" applyProtection="1">
      <alignment vertical="center"/>
      <protection/>
    </xf>
    <xf numFmtId="0" fontId="27" fillId="0" borderId="0" xfId="0" applyFont="1" applyAlignment="1" applyProtection="1">
      <alignment horizontal="left" vertical="center"/>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3" xfId="0" applyFont="1" applyBorder="1" applyAlignment="1">
      <alignment vertical="center"/>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2" xfId="0" applyNumberFormat="1" applyFont="1" applyBorder="1" applyAlignment="1" applyProtection="1">
      <alignment vertical="center"/>
      <protection/>
    </xf>
    <xf numFmtId="0" fontId="6" fillId="0" borderId="0" xfId="0" applyFont="1" applyAlignment="1">
      <alignment horizontal="left" vertical="center"/>
    </xf>
    <xf numFmtId="0" fontId="28" fillId="0" borderId="0" xfId="20" applyFont="1" applyAlignment="1">
      <alignment horizontal="center" vertical="center"/>
    </xf>
    <xf numFmtId="0" fontId="7" fillId="0" borderId="3" xfId="0" applyFont="1" applyBorder="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5" fillId="0" borderId="0" xfId="0" applyFont="1" applyAlignment="1" applyProtection="1">
      <alignment horizontal="center" vertical="center"/>
      <protection/>
    </xf>
    <xf numFmtId="0" fontId="7" fillId="0" borderId="3" xfId="0" applyFont="1" applyBorder="1" applyAlignment="1">
      <alignment vertical="center"/>
    </xf>
    <xf numFmtId="4" fontId="31" fillId="0" borderId="18" xfId="0" applyNumberFormat="1" applyFont="1" applyBorder="1" applyAlignment="1" applyProtection="1">
      <alignment vertical="center"/>
      <protection/>
    </xf>
    <xf numFmtId="4" fontId="31" fillId="0" borderId="19" xfId="0" applyNumberFormat="1" applyFont="1" applyBorder="1" applyAlignment="1" applyProtection="1">
      <alignment vertical="center"/>
      <protection/>
    </xf>
    <xf numFmtId="166"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0" fontId="7" fillId="0" borderId="0" xfId="0" applyFont="1" applyAlignment="1">
      <alignment horizontal="left" vertical="center"/>
    </xf>
    <xf numFmtId="0" fontId="0" fillId="0" borderId="21" xfId="0" applyFont="1" applyBorder="1" applyAlignment="1" applyProtection="1">
      <alignment vertical="center"/>
      <protection/>
    </xf>
    <xf numFmtId="164" fontId="3" fillId="2" borderId="17"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4" fontId="3" fillId="0" borderId="12" xfId="0" applyNumberFormat="1" applyFont="1" applyBorder="1" applyAlignment="1" applyProtection="1">
      <alignment vertical="center"/>
      <protection/>
    </xf>
    <xf numFmtId="4" fontId="0" fillId="0" borderId="0" xfId="0" applyNumberFormat="1" applyFont="1" applyAlignment="1">
      <alignment vertical="center"/>
    </xf>
    <xf numFmtId="164" fontId="3" fillId="2" borderId="18" xfId="0" applyNumberFormat="1"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4" fontId="3" fillId="0" borderId="20" xfId="0" applyNumberFormat="1" applyFont="1" applyBorder="1" applyAlignment="1" applyProtection="1">
      <alignment vertical="center"/>
      <protection/>
    </xf>
    <xf numFmtId="0" fontId="27"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2" fillId="0" borderId="0" xfId="0" applyFont="1" applyAlignment="1">
      <alignment horizontal="left" vertical="center"/>
    </xf>
    <xf numFmtId="0" fontId="3" fillId="0" borderId="0" xfId="0" applyFont="1" applyAlignment="1">
      <alignment horizontal="left" vertical="center"/>
    </xf>
    <xf numFmtId="0" fontId="0" fillId="0" borderId="0" xfId="0" applyFont="1" applyAlignment="1" applyProtection="1">
      <alignment vertical="center"/>
      <protection locked="0"/>
    </xf>
    <xf numFmtId="0" fontId="4" fillId="0" borderId="0" xfId="0" applyFont="1" applyAlignment="1">
      <alignment horizontal="left" vertical="center"/>
    </xf>
    <xf numFmtId="0" fontId="3" fillId="0" borderId="0" xfId="0" applyFont="1" applyAlignment="1" applyProtection="1">
      <alignment horizontal="left" vertical="center"/>
      <protection locked="0"/>
    </xf>
    <xf numFmtId="165" fontId="4"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20" fillId="0" borderId="0" xfId="0" applyFont="1" applyAlignment="1">
      <alignment horizontal="left" vertical="center"/>
    </xf>
    <xf numFmtId="4" fontId="27" fillId="0" borderId="0" xfId="0" applyNumberFormat="1" applyFont="1" applyAlignment="1">
      <alignment vertical="center"/>
    </xf>
    <xf numFmtId="0" fontId="3" fillId="0" borderId="0" xfId="0" applyFont="1" applyAlignment="1">
      <alignment horizontal="right" vertical="center"/>
    </xf>
    <xf numFmtId="0" fontId="3" fillId="0" borderId="0" xfId="0" applyFont="1" applyAlignment="1" applyProtection="1">
      <alignment horizontal="right" vertical="center"/>
      <protection locked="0"/>
    </xf>
    <xf numFmtId="0" fontId="24" fillId="0" borderId="0" xfId="0" applyFont="1" applyAlignment="1">
      <alignment horizontal="left" vertical="center"/>
    </xf>
    <xf numFmtId="4" fontId="3" fillId="0" borderId="0" xfId="0" applyNumberFormat="1" applyFont="1" applyAlignment="1">
      <alignment vertical="center"/>
    </xf>
    <xf numFmtId="164" fontId="3"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6" fillId="4" borderId="6" xfId="0" applyFont="1" applyFill="1" applyBorder="1" applyAlignment="1">
      <alignment horizontal="left" vertical="center"/>
    </xf>
    <xf numFmtId="0" fontId="0" fillId="4" borderId="7" xfId="0" applyFont="1" applyFill="1" applyBorder="1" applyAlignment="1">
      <alignment vertical="center"/>
    </xf>
    <xf numFmtId="0" fontId="6" fillId="4" borderId="7" xfId="0" applyFont="1" applyFill="1" applyBorder="1" applyAlignment="1">
      <alignment horizontal="right" vertical="center"/>
    </xf>
    <xf numFmtId="0" fontId="6"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6" fillId="4" borderId="7" xfId="0" applyNumberFormat="1" applyFont="1" applyFill="1" applyBorder="1" applyAlignment="1">
      <alignment vertical="center"/>
    </xf>
    <xf numFmtId="0" fontId="0" fillId="4" borderId="22" xfId="0" applyFont="1" applyFill="1" applyBorder="1" applyAlignment="1">
      <alignment vertical="center"/>
    </xf>
    <xf numFmtId="0" fontId="22" fillId="0" borderId="4" xfId="0" applyFont="1" applyBorder="1" applyAlignment="1">
      <alignment horizontal="lef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3" fillId="0" borderId="5" xfId="0" applyFont="1" applyBorder="1" applyAlignment="1">
      <alignment horizontal="left" vertical="center"/>
    </xf>
    <xf numFmtId="0" fontId="0" fillId="0" borderId="5" xfId="0" applyFont="1" applyBorder="1" applyAlignment="1">
      <alignment vertical="center"/>
    </xf>
    <xf numFmtId="0" fontId="3" fillId="0" borderId="5" xfId="0" applyFont="1" applyBorder="1" applyAlignment="1">
      <alignment horizontal="center" vertical="center"/>
    </xf>
    <xf numFmtId="0" fontId="0" fillId="0" borderId="5" xfId="0" applyFont="1" applyBorder="1" applyAlignment="1" applyProtection="1">
      <alignment vertical="center"/>
      <protection locked="0"/>
    </xf>
    <xf numFmtId="0" fontId="3" fillId="0" borderId="5" xfId="0" applyFont="1" applyBorder="1" applyAlignment="1">
      <alignment horizontal="righ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5" fillId="4" borderId="0" xfId="0" applyFont="1" applyFill="1" applyAlignment="1" applyProtection="1">
      <alignment horizontal="left" vertical="center"/>
      <protection/>
    </xf>
    <xf numFmtId="0" fontId="0" fillId="4" borderId="0" xfId="0" applyFont="1" applyFill="1" applyAlignment="1" applyProtection="1">
      <alignment vertical="center"/>
      <protection locked="0"/>
    </xf>
    <xf numFmtId="0" fontId="25"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0" fontId="8" fillId="0" borderId="19" xfId="0" applyFont="1" applyBorder="1" applyAlignment="1" applyProtection="1">
      <alignment vertical="center"/>
      <protection locked="0"/>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19" xfId="0" applyFont="1" applyBorder="1" applyAlignment="1" applyProtection="1">
      <alignment horizontal="left" vertical="center"/>
      <protection/>
    </xf>
    <xf numFmtId="0" fontId="9" fillId="0" borderId="19" xfId="0" applyFont="1" applyBorder="1" applyAlignment="1" applyProtection="1">
      <alignment vertical="center"/>
      <protection/>
    </xf>
    <xf numFmtId="0" fontId="9" fillId="0" borderId="19" xfId="0" applyFont="1" applyBorder="1" applyAlignment="1" applyProtection="1">
      <alignment vertical="center"/>
      <protection locked="0"/>
    </xf>
    <xf numFmtId="4" fontId="9" fillId="0" borderId="19" xfId="0" applyNumberFormat="1" applyFont="1" applyBorder="1" applyAlignment="1" applyProtection="1">
      <alignment vertical="center"/>
      <protection/>
    </xf>
    <xf numFmtId="0" fontId="9"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5" fillId="4" borderId="13" xfId="0" applyFont="1" applyFill="1" applyBorder="1" applyAlignment="1" applyProtection="1">
      <alignment horizontal="center" vertical="center" wrapText="1"/>
      <protection/>
    </xf>
    <xf numFmtId="0" fontId="25" fillId="4" borderId="14" xfId="0" applyFont="1" applyFill="1" applyBorder="1" applyAlignment="1" applyProtection="1">
      <alignment horizontal="center" vertical="center" wrapText="1"/>
      <protection/>
    </xf>
    <xf numFmtId="0" fontId="25" fillId="4" borderId="14" xfId="0" applyFont="1" applyFill="1" applyBorder="1" applyAlignment="1" applyProtection="1">
      <alignment horizontal="center" vertical="center" wrapText="1"/>
      <protection locked="0"/>
    </xf>
    <xf numFmtId="0" fontId="25" fillId="4" borderId="15" xfId="0" applyFont="1" applyFill="1" applyBorder="1" applyAlignment="1" applyProtection="1">
      <alignment horizontal="center" vertical="center" wrapText="1"/>
      <protection/>
    </xf>
    <xf numFmtId="0" fontId="25" fillId="4" borderId="0" xfId="0" applyFont="1" applyFill="1" applyAlignment="1" applyProtection="1">
      <alignment horizontal="center" vertical="center" wrapText="1"/>
      <protection/>
    </xf>
    <xf numFmtId="0" fontId="0" fillId="0" borderId="3" xfId="0" applyFont="1" applyBorder="1" applyAlignment="1">
      <alignment horizontal="center" vertical="center" wrapText="1"/>
    </xf>
    <xf numFmtId="4" fontId="27" fillId="0" borderId="0" xfId="0" applyNumberFormat="1" applyFont="1" applyAlignment="1" applyProtection="1">
      <alignment/>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10" fillId="0" borderId="3" xfId="0" applyFont="1" applyBorder="1" applyAlignment="1" applyProtection="1">
      <alignment/>
      <protection/>
    </xf>
    <xf numFmtId="0" fontId="10" fillId="0" borderId="0" xfId="0" applyFont="1" applyAlignment="1" applyProtection="1">
      <alignment/>
      <protection/>
    </xf>
    <xf numFmtId="0" fontId="10" fillId="0" borderId="0" xfId="0" applyFont="1" applyAlignment="1" applyProtection="1">
      <alignment horizontal="left"/>
      <protection/>
    </xf>
    <xf numFmtId="0" fontId="8" fillId="0" borderId="0" xfId="0" applyFont="1" applyAlignment="1" applyProtection="1">
      <alignment horizontal="left"/>
      <protection/>
    </xf>
    <xf numFmtId="0" fontId="10" fillId="0" borderId="0" xfId="0" applyFont="1" applyAlignment="1" applyProtection="1">
      <alignment/>
      <protection locked="0"/>
    </xf>
    <xf numFmtId="4" fontId="8" fillId="0" borderId="0" xfId="0" applyNumberFormat="1" applyFont="1" applyAlignment="1" applyProtection="1">
      <alignment/>
      <protection/>
    </xf>
    <xf numFmtId="0" fontId="10" fillId="0" borderId="3" xfId="0" applyFont="1" applyBorder="1" applyAlignment="1">
      <alignment/>
    </xf>
    <xf numFmtId="0" fontId="10" fillId="0" borderId="17" xfId="0" applyFont="1" applyBorder="1" applyAlignment="1" applyProtection="1">
      <alignment/>
      <protection/>
    </xf>
    <xf numFmtId="0" fontId="10" fillId="0" borderId="0" xfId="0" applyFont="1" applyBorder="1" applyAlignment="1" applyProtection="1">
      <alignment/>
      <protection/>
    </xf>
    <xf numFmtId="166" fontId="10" fillId="0" borderId="0" xfId="0" applyNumberFormat="1" applyFont="1" applyBorder="1" applyAlignment="1" applyProtection="1">
      <alignment/>
      <protection/>
    </xf>
    <xf numFmtId="166" fontId="10" fillId="0" borderId="12" xfId="0" applyNumberFormat="1" applyFont="1" applyBorder="1" applyAlignment="1" applyProtection="1">
      <alignment/>
      <protection/>
    </xf>
    <xf numFmtId="0" fontId="10" fillId="0" borderId="0" xfId="0" applyFont="1" applyAlignment="1">
      <alignment horizontal="left"/>
    </xf>
    <xf numFmtId="0" fontId="10" fillId="0" borderId="0" xfId="0" applyFont="1" applyAlignment="1">
      <alignment horizontal="center"/>
    </xf>
    <xf numFmtId="4" fontId="10" fillId="0" borderId="0" xfId="0" applyNumberFormat="1" applyFont="1" applyAlignment="1">
      <alignmen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25" fillId="0" borderId="23" xfId="0" applyFont="1" applyBorder="1" applyAlignment="1" applyProtection="1">
      <alignment horizontal="center" vertical="center"/>
      <protection/>
    </xf>
    <xf numFmtId="49" fontId="25" fillId="0" borderId="23" xfId="0" applyNumberFormat="1" applyFont="1" applyBorder="1" applyAlignment="1" applyProtection="1">
      <alignment horizontal="left" vertical="center" wrapText="1"/>
      <protection/>
    </xf>
    <xf numFmtId="0" fontId="25" fillId="0" borderId="23" xfId="0" applyFont="1" applyBorder="1" applyAlignment="1" applyProtection="1">
      <alignment horizontal="left" vertical="center" wrapText="1"/>
      <protection/>
    </xf>
    <xf numFmtId="0" fontId="25" fillId="0" borderId="23" xfId="0" applyFont="1" applyBorder="1" applyAlignment="1" applyProtection="1">
      <alignment horizontal="center" vertical="center" wrapText="1"/>
      <protection/>
    </xf>
    <xf numFmtId="167" fontId="25" fillId="0" borderId="23" xfId="0" applyNumberFormat="1" applyFont="1" applyBorder="1" applyAlignment="1" applyProtection="1">
      <alignment vertical="center"/>
      <protection/>
    </xf>
    <xf numFmtId="4" fontId="25" fillId="2" borderId="23" xfId="0" applyNumberFormat="1" applyFont="1" applyFill="1" applyBorder="1" applyAlignment="1" applyProtection="1">
      <alignment vertical="center"/>
      <protection locked="0"/>
    </xf>
    <xf numFmtId="4" fontId="25" fillId="0" borderId="23" xfId="0" applyNumberFormat="1" applyFont="1" applyBorder="1" applyAlignment="1" applyProtection="1">
      <alignment vertical="center"/>
      <protection/>
    </xf>
    <xf numFmtId="0" fontId="26" fillId="2" borderId="17" xfId="0" applyFont="1" applyFill="1" applyBorder="1" applyAlignment="1" applyProtection="1">
      <alignment horizontal="left" vertical="center"/>
      <protection locked="0"/>
    </xf>
    <xf numFmtId="0" fontId="26" fillId="0" borderId="0" xfId="0" applyFont="1" applyBorder="1" applyAlignment="1" applyProtection="1">
      <alignment horizontal="center" vertical="center"/>
      <protection/>
    </xf>
    <xf numFmtId="166" fontId="26" fillId="0" borderId="0" xfId="0" applyNumberFormat="1" applyFont="1" applyBorder="1" applyAlignment="1" applyProtection="1">
      <alignment vertical="center"/>
      <protection/>
    </xf>
    <xf numFmtId="166" fontId="26" fillId="0" borderId="12" xfId="0" applyNumberFormat="1" applyFont="1" applyBorder="1" applyAlignment="1" applyProtection="1">
      <alignment vertical="center"/>
      <protection/>
    </xf>
    <xf numFmtId="0" fontId="25"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36" fillId="0" borderId="0" xfId="0" applyFont="1" applyAlignment="1" applyProtection="1">
      <alignment horizontal="lef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167" fontId="25" fillId="2" borderId="23" xfId="0" applyNumberFormat="1" applyFont="1" applyFill="1" applyBorder="1" applyAlignment="1" applyProtection="1">
      <alignment vertical="center"/>
      <protection locked="0"/>
    </xf>
    <xf numFmtId="0" fontId="37" fillId="0" borderId="23" xfId="0" applyFont="1" applyBorder="1" applyAlignment="1" applyProtection="1">
      <alignment horizontal="center" vertical="center"/>
      <protection/>
    </xf>
    <xf numFmtId="49" fontId="37" fillId="0" borderId="23" xfId="0" applyNumberFormat="1" applyFont="1" applyBorder="1" applyAlignment="1" applyProtection="1">
      <alignment horizontal="left" vertical="center" wrapText="1"/>
      <protection/>
    </xf>
    <xf numFmtId="0" fontId="37" fillId="0" borderId="23" xfId="0" applyFont="1" applyBorder="1" applyAlignment="1" applyProtection="1">
      <alignment horizontal="left" vertical="center" wrapText="1"/>
      <protection/>
    </xf>
    <xf numFmtId="0" fontId="37" fillId="0" borderId="23" xfId="0" applyFont="1" applyBorder="1" applyAlignment="1" applyProtection="1">
      <alignment horizontal="center" vertical="center" wrapText="1"/>
      <protection/>
    </xf>
    <xf numFmtId="167" fontId="37" fillId="0" borderId="23" xfId="0" applyNumberFormat="1" applyFont="1" applyBorder="1" applyAlignment="1" applyProtection="1">
      <alignment vertical="center"/>
      <protection/>
    </xf>
    <xf numFmtId="4" fontId="37" fillId="2" borderId="23" xfId="0" applyNumberFormat="1" applyFont="1" applyFill="1" applyBorder="1" applyAlignment="1" applyProtection="1">
      <alignment vertical="center"/>
      <protection locked="0"/>
    </xf>
    <xf numFmtId="4" fontId="37" fillId="0" borderId="23" xfId="0" applyNumberFormat="1" applyFont="1" applyBorder="1" applyAlignment="1" applyProtection="1">
      <alignment vertical="center"/>
      <protection/>
    </xf>
    <xf numFmtId="0" fontId="38" fillId="0" borderId="3" xfId="0" applyFont="1" applyBorder="1" applyAlignment="1">
      <alignment vertical="center"/>
    </xf>
    <xf numFmtId="0" fontId="37" fillId="2" borderId="1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3" fillId="0" borderId="18" xfId="0" applyFont="1" applyBorder="1" applyAlignment="1" applyProtection="1">
      <alignment vertical="center"/>
      <protection/>
    </xf>
    <xf numFmtId="0" fontId="13" fillId="0" borderId="19" xfId="0" applyFont="1" applyBorder="1" applyAlignment="1" applyProtection="1">
      <alignment vertical="center"/>
      <protection/>
    </xf>
    <xf numFmtId="0" fontId="13" fillId="0" borderId="20" xfId="0" applyFont="1" applyBorder="1" applyAlignment="1" applyProtection="1">
      <alignment vertical="center"/>
      <protection/>
    </xf>
    <xf numFmtId="0" fontId="40" fillId="0" borderId="0" xfId="21" applyFont="1">
      <alignment/>
      <protection/>
    </xf>
    <xf numFmtId="3" fontId="40" fillId="0" borderId="0" xfId="21" applyNumberFormat="1" applyFont="1">
      <alignment/>
      <protection/>
    </xf>
    <xf numFmtId="3" fontId="41" fillId="0" borderId="24" xfId="21" applyNumberFormat="1" applyFont="1" applyBorder="1">
      <alignment/>
      <protection/>
    </xf>
    <xf numFmtId="0" fontId="40" fillId="0" borderId="25" xfId="21" applyFont="1" applyBorder="1">
      <alignment/>
      <protection/>
    </xf>
    <xf numFmtId="0" fontId="41" fillId="0" borderId="25" xfId="21" applyFont="1" applyBorder="1">
      <alignment/>
      <protection/>
    </xf>
    <xf numFmtId="0" fontId="40" fillId="0" borderId="26" xfId="21" applyFont="1" applyBorder="1">
      <alignment/>
      <protection/>
    </xf>
    <xf numFmtId="3" fontId="40" fillId="0" borderId="27" xfId="21" applyNumberFormat="1" applyFont="1" applyBorder="1">
      <alignment/>
      <protection/>
    </xf>
    <xf numFmtId="0" fontId="40" fillId="0" borderId="28" xfId="21" applyFont="1" applyBorder="1">
      <alignment/>
      <protection/>
    </xf>
    <xf numFmtId="0" fontId="40" fillId="0" borderId="28" xfId="21" applyFont="1" applyBorder="1" applyAlignment="1">
      <alignment horizontal="center"/>
      <protection/>
    </xf>
    <xf numFmtId="0" fontId="40" fillId="0" borderId="29" xfId="21" applyFont="1" applyBorder="1">
      <alignment/>
      <protection/>
    </xf>
    <xf numFmtId="3" fontId="40" fillId="0" borderId="30" xfId="21" applyNumberFormat="1" applyFont="1" applyBorder="1">
      <alignment/>
      <protection/>
    </xf>
    <xf numFmtId="0" fontId="40" fillId="0" borderId="31" xfId="21" applyFont="1" applyBorder="1">
      <alignment/>
      <protection/>
    </xf>
    <xf numFmtId="0" fontId="40" fillId="0" borderId="31" xfId="21" applyFont="1" applyBorder="1" applyAlignment="1">
      <alignment horizontal="center"/>
      <protection/>
    </xf>
    <xf numFmtId="0" fontId="40" fillId="0" borderId="32" xfId="21" applyFont="1" applyBorder="1">
      <alignment/>
      <protection/>
    </xf>
    <xf numFmtId="0" fontId="40" fillId="0" borderId="31" xfId="21" applyFont="1" applyBorder="1" applyAlignment="1">
      <alignment wrapText="1"/>
      <protection/>
    </xf>
    <xf numFmtId="0" fontId="43" fillId="0" borderId="31" xfId="21" applyFont="1" applyBorder="1">
      <alignment/>
      <protection/>
    </xf>
    <xf numFmtId="0" fontId="2" fillId="0" borderId="0" xfId="21">
      <alignment/>
      <protection/>
    </xf>
    <xf numFmtId="0" fontId="40" fillId="0" borderId="31" xfId="21" applyFont="1" applyBorder="1" applyAlignment="1">
      <alignment horizontal="right"/>
      <protection/>
    </xf>
    <xf numFmtId="3" fontId="40" fillId="0" borderId="30" xfId="21" applyNumberFormat="1" applyFont="1" applyBorder="1" applyAlignment="1">
      <alignment vertical="center"/>
      <protection/>
    </xf>
    <xf numFmtId="0" fontId="40" fillId="0" borderId="31" xfId="21" applyFont="1" applyBorder="1" applyAlignment="1">
      <alignment horizontal="right" vertical="center"/>
      <protection/>
    </xf>
    <xf numFmtId="0" fontId="40" fillId="0" borderId="31" xfId="21" applyFont="1" applyBorder="1" applyAlignment="1">
      <alignment vertical="center"/>
      <protection/>
    </xf>
    <xf numFmtId="0" fontId="40" fillId="0" borderId="31" xfId="21" applyFont="1" applyBorder="1" applyAlignment="1">
      <alignment horizontal="center" vertical="center"/>
      <protection/>
    </xf>
    <xf numFmtId="3" fontId="40" fillId="0" borderId="33" xfId="21" applyNumberFormat="1" applyFont="1" applyBorder="1">
      <alignment/>
      <protection/>
    </xf>
    <xf numFmtId="0" fontId="40" fillId="0" borderId="34" xfId="21" applyFont="1" applyBorder="1" applyAlignment="1">
      <alignment horizontal="right"/>
      <protection/>
    </xf>
    <xf numFmtId="0" fontId="40" fillId="0" borderId="34" xfId="21" applyFont="1" applyBorder="1">
      <alignment/>
      <protection/>
    </xf>
    <xf numFmtId="0" fontId="40" fillId="0" borderId="34" xfId="21" applyFont="1" applyBorder="1" applyAlignment="1">
      <alignment horizontal="center"/>
      <protection/>
    </xf>
    <xf numFmtId="0" fontId="40" fillId="0" borderId="34" xfId="21" applyFont="1" applyBorder="1" applyAlignment="1">
      <alignment wrapText="1"/>
      <protection/>
    </xf>
    <xf numFmtId="0" fontId="40" fillId="0" borderId="35" xfId="21" applyFont="1" applyBorder="1">
      <alignment/>
      <protection/>
    </xf>
    <xf numFmtId="0" fontId="40" fillId="0" borderId="36" xfId="21" applyFont="1" applyBorder="1" applyAlignment="1">
      <alignment horizontal="center"/>
      <protection/>
    </xf>
    <xf numFmtId="0" fontId="40" fillId="0" borderId="37" xfId="21" applyFont="1" applyBorder="1" applyAlignment="1">
      <alignment horizontal="center"/>
      <protection/>
    </xf>
    <xf numFmtId="0" fontId="40" fillId="0" borderId="37" xfId="21" applyFont="1" applyBorder="1">
      <alignment/>
      <protection/>
    </xf>
    <xf numFmtId="0" fontId="40" fillId="0" borderId="38" xfId="21" applyFont="1" applyBorder="1" applyAlignment="1">
      <alignment horizontal="center"/>
      <protection/>
    </xf>
    <xf numFmtId="0" fontId="40" fillId="0" borderId="39" xfId="21" applyFont="1" applyBorder="1">
      <alignment/>
      <protection/>
    </xf>
    <xf numFmtId="0" fontId="41" fillId="0" borderId="36" xfId="21" applyFont="1" applyBorder="1" applyAlignment="1">
      <alignment horizontal="center"/>
      <protection/>
    </xf>
    <xf numFmtId="0" fontId="41" fillId="0" borderId="40" xfId="21" applyFont="1" applyBorder="1" applyAlignment="1">
      <alignment horizontal="center"/>
      <protection/>
    </xf>
    <xf numFmtId="0" fontId="41" fillId="0" borderId="41" xfId="21" applyFont="1" applyBorder="1" applyAlignment="1">
      <alignment horizontal="center"/>
      <protection/>
    </xf>
    <xf numFmtId="0" fontId="40" fillId="0" borderId="40" xfId="21" applyFont="1" applyBorder="1">
      <alignment/>
      <protection/>
    </xf>
    <xf numFmtId="0" fontId="40" fillId="0" borderId="42" xfId="21" applyFont="1" applyBorder="1">
      <alignment/>
      <protection/>
    </xf>
    <xf numFmtId="0" fontId="41" fillId="0" borderId="43" xfId="21" applyFont="1" applyBorder="1" applyAlignment="1">
      <alignment horizontal="center"/>
      <protection/>
    </xf>
    <xf numFmtId="0" fontId="41" fillId="0" borderId="44" xfId="21" applyFont="1" applyBorder="1" applyAlignment="1">
      <alignment horizontal="center"/>
      <protection/>
    </xf>
    <xf numFmtId="0" fontId="41" fillId="0" borderId="45" xfId="21" applyFont="1" applyBorder="1" applyAlignment="1">
      <alignment horizontal="center"/>
      <protection/>
    </xf>
    <xf numFmtId="0" fontId="40" fillId="0" borderId="46" xfId="21" applyFont="1" applyBorder="1">
      <alignment/>
      <protection/>
    </xf>
    <xf numFmtId="0" fontId="40" fillId="0" borderId="0" xfId="21" applyFont="1" applyAlignment="1">
      <alignment horizontal="center"/>
      <protection/>
    </xf>
    <xf numFmtId="0" fontId="40" fillId="0" borderId="0" xfId="21" applyFont="1" applyAlignment="1">
      <alignment horizontal="right"/>
      <protection/>
    </xf>
    <xf numFmtId="0" fontId="4" fillId="5" borderId="0" xfId="22" applyFont="1" applyFill="1">
      <alignment/>
      <protection/>
    </xf>
    <xf numFmtId="0" fontId="20" fillId="5" borderId="0" xfId="22" applyFont="1" applyFill="1" applyAlignment="1">
      <alignment horizontal="center"/>
      <protection/>
    </xf>
    <xf numFmtId="0" fontId="44" fillId="5" borderId="0" xfId="22" applyFont="1" applyFill="1" applyAlignment="1">
      <alignment horizontal="left"/>
      <protection/>
    </xf>
    <xf numFmtId="0" fontId="45" fillId="5" borderId="0" xfId="22" applyFont="1" applyFill="1" applyAlignment="1">
      <alignment horizontal="center"/>
      <protection/>
    </xf>
    <xf numFmtId="0" fontId="1" fillId="5" borderId="0" xfId="22" applyFont="1" applyFill="1">
      <alignment/>
      <protection/>
    </xf>
    <xf numFmtId="4" fontId="46" fillId="0" borderId="47" xfId="23" applyNumberFormat="1" applyFont="1" applyFill="1" applyBorder="1" applyAlignment="1">
      <alignment horizontal="right" vertical="center" wrapText="1"/>
      <protection/>
    </xf>
    <xf numFmtId="4" fontId="45" fillId="0" borderId="48" xfId="23" applyNumberFormat="1" applyFont="1" applyFill="1" applyBorder="1" applyAlignment="1">
      <alignment horizontal="right" vertical="center" wrapText="1"/>
      <protection/>
    </xf>
    <xf numFmtId="4" fontId="45" fillId="0" borderId="49" xfId="23" applyNumberFormat="1" applyFont="1" applyFill="1" applyBorder="1" applyAlignment="1">
      <alignment horizontal="right" vertical="center" wrapText="1"/>
      <protection/>
    </xf>
    <xf numFmtId="0" fontId="45" fillId="0" borderId="50" xfId="23" applyFont="1" applyFill="1" applyBorder="1" applyAlignment="1">
      <alignment horizontal="left" vertical="center"/>
      <protection/>
    </xf>
    <xf numFmtId="0" fontId="4" fillId="0" borderId="0" xfId="22" applyFont="1" applyFill="1">
      <alignment/>
      <protection/>
    </xf>
    <xf numFmtId="4" fontId="46" fillId="6" borderId="51" xfId="23" applyNumberFormat="1" applyFont="1" applyFill="1" applyBorder="1" applyAlignment="1">
      <alignment horizontal="center" vertical="center" wrapText="1"/>
      <protection/>
    </xf>
    <xf numFmtId="9" fontId="46" fillId="6" borderId="52" xfId="23" applyNumberFormat="1" applyFont="1" applyFill="1" applyBorder="1" applyAlignment="1">
      <alignment horizontal="center" vertical="center"/>
      <protection/>
    </xf>
    <xf numFmtId="0" fontId="46" fillId="6" borderId="53" xfId="23" applyFont="1" applyFill="1" applyBorder="1" applyAlignment="1">
      <alignment horizontal="center" vertical="center"/>
      <protection/>
    </xf>
    <xf numFmtId="0" fontId="45" fillId="6" borderId="52" xfId="23" applyFont="1" applyFill="1" applyBorder="1" applyAlignment="1">
      <alignment vertical="center"/>
      <protection/>
    </xf>
    <xf numFmtId="0" fontId="45" fillId="6" borderId="54" xfId="23" applyFont="1" applyFill="1" applyBorder="1" applyAlignment="1">
      <alignment vertical="center"/>
      <protection/>
    </xf>
    <xf numFmtId="0" fontId="45" fillId="6" borderId="55" xfId="23" applyFont="1" applyFill="1" applyBorder="1" applyAlignment="1">
      <alignment vertical="center"/>
      <protection/>
    </xf>
    <xf numFmtId="0" fontId="1" fillId="0" borderId="0" xfId="22" applyFont="1" applyFill="1">
      <alignment/>
      <protection/>
    </xf>
    <xf numFmtId="0" fontId="45" fillId="0" borderId="0" xfId="22" applyFont="1" applyFill="1" applyAlignment="1">
      <alignment horizontal="center"/>
      <protection/>
    </xf>
    <xf numFmtId="0" fontId="7" fillId="5" borderId="0" xfId="22" applyFont="1" applyFill="1" applyBorder="1" applyAlignment="1">
      <alignment vertical="center"/>
      <protection/>
    </xf>
    <xf numFmtId="0" fontId="49" fillId="6" borderId="56" xfId="22" applyFont="1" applyFill="1" applyBorder="1" applyAlignment="1">
      <alignment vertical="center"/>
      <protection/>
    </xf>
    <xf numFmtId="4" fontId="49" fillId="6" borderId="47" xfId="22" applyNumberFormat="1" applyFont="1" applyFill="1" applyBorder="1" applyAlignment="1">
      <alignment horizontal="right" vertical="center"/>
      <protection/>
    </xf>
    <xf numFmtId="0" fontId="49" fillId="6" borderId="57" xfId="22" applyFont="1" applyFill="1" applyBorder="1" applyAlignment="1">
      <alignment vertical="center"/>
      <protection/>
    </xf>
    <xf numFmtId="0" fontId="49" fillId="6" borderId="58" xfId="22" applyFont="1" applyFill="1" applyBorder="1" applyAlignment="1">
      <alignment horizontal="left" vertical="center"/>
      <protection/>
    </xf>
    <xf numFmtId="1" fontId="1" fillId="5" borderId="59" xfId="24" applyNumberFormat="1" applyFont="1" applyFill="1" applyBorder="1" applyAlignment="1">
      <alignment horizontal="center" vertical="center"/>
    </xf>
    <xf numFmtId="4" fontId="1" fillId="5" borderId="60" xfId="22" applyNumberFormat="1" applyFont="1" applyFill="1" applyBorder="1" applyAlignment="1">
      <alignment horizontal="right" vertical="center"/>
      <protection/>
    </xf>
    <xf numFmtId="9" fontId="1" fillId="5" borderId="61" xfId="22" applyNumberFormat="1" applyFont="1" applyFill="1" applyBorder="1" applyAlignment="1">
      <alignment horizontal="center" vertical="center"/>
      <protection/>
    </xf>
    <xf numFmtId="49" fontId="50" fillId="5" borderId="62" xfId="22" applyNumberFormat="1" applyFont="1" applyFill="1" applyBorder="1" applyAlignment="1">
      <alignment horizontal="center" vertical="center"/>
      <protection/>
    </xf>
    <xf numFmtId="0" fontId="7" fillId="5" borderId="0" xfId="22" applyFont="1" applyFill="1" applyAlignment="1">
      <alignment vertical="center"/>
      <protection/>
    </xf>
    <xf numFmtId="0" fontId="51" fillId="6" borderId="63" xfId="22" applyFont="1" applyFill="1" applyBorder="1" applyAlignment="1">
      <alignment horizontal="center" vertical="center"/>
      <protection/>
    </xf>
    <xf numFmtId="0" fontId="51" fillId="6" borderId="51" xfId="22" applyFont="1" applyFill="1" applyBorder="1" applyAlignment="1">
      <alignment horizontal="center" vertical="center"/>
      <protection/>
    </xf>
    <xf numFmtId="0" fontId="51" fillId="6" borderId="64" xfId="22" applyFont="1" applyFill="1" applyBorder="1" applyAlignment="1">
      <alignment horizontal="center" vertical="center"/>
      <protection/>
    </xf>
    <xf numFmtId="0" fontId="50" fillId="6" borderId="54" xfId="22" applyFont="1" applyFill="1" applyBorder="1" applyAlignment="1">
      <alignment vertical="center"/>
      <protection/>
    </xf>
    <xf numFmtId="0" fontId="7" fillId="6" borderId="54" xfId="22" applyFont="1" applyFill="1" applyBorder="1" applyAlignment="1">
      <alignment vertical="center"/>
      <protection/>
    </xf>
    <xf numFmtId="0" fontId="49" fillId="6" borderId="53" xfId="22" applyFont="1" applyFill="1" applyBorder="1" applyAlignment="1">
      <alignment horizontal="left" vertical="center" indent="1"/>
      <protection/>
    </xf>
    <xf numFmtId="0" fontId="45" fillId="6" borderId="55" xfId="22" applyFont="1" applyFill="1" applyBorder="1" applyAlignment="1">
      <alignment horizontal="center" vertical="center"/>
      <protection/>
    </xf>
    <xf numFmtId="0" fontId="7" fillId="5" borderId="0" xfId="22" applyFont="1" applyFill="1">
      <alignment/>
      <protection/>
    </xf>
    <xf numFmtId="0" fontId="50" fillId="5" borderId="0" xfId="22" applyFont="1" applyFill="1">
      <alignment/>
      <protection/>
    </xf>
    <xf numFmtId="0" fontId="50" fillId="5" borderId="0" xfId="22" applyFont="1" applyFill="1" applyAlignment="1">
      <alignment horizontal="left"/>
      <protection/>
    </xf>
    <xf numFmtId="0" fontId="52" fillId="5" borderId="0" xfId="22" applyFont="1" applyFill="1" applyAlignment="1">
      <alignment horizontal="left"/>
      <protection/>
    </xf>
    <xf numFmtId="49" fontId="54" fillId="5" borderId="0" xfId="25" applyNumberFormat="1" applyFont="1" applyFill="1" applyAlignment="1">
      <alignment horizontal="left"/>
      <protection/>
    </xf>
    <xf numFmtId="0" fontId="52" fillId="5" borderId="0" xfId="22" applyFont="1" applyFill="1">
      <alignment/>
      <protection/>
    </xf>
    <xf numFmtId="49" fontId="55" fillId="5" borderId="0" xfId="25" applyNumberFormat="1" applyFont="1" applyFill="1" applyAlignment="1">
      <alignment horizontal="left"/>
      <protection/>
    </xf>
    <xf numFmtId="49" fontId="1" fillId="5" borderId="0" xfId="22" applyNumberFormat="1" applyFont="1" applyFill="1">
      <alignment/>
      <protection/>
    </xf>
    <xf numFmtId="0" fontId="1" fillId="5" borderId="0" xfId="26" applyFont="1" applyFill="1" applyAlignment="1">
      <alignment vertical="center"/>
    </xf>
    <xf numFmtId="0" fontId="4" fillId="5" borderId="0" xfId="25" applyFont="1" applyFill="1" applyAlignment="1">
      <alignment vertical="center"/>
      <protection/>
    </xf>
    <xf numFmtId="0" fontId="56" fillId="5" borderId="0" xfId="27" applyFill="1" applyAlignment="1" applyProtection="1">
      <alignment vertical="center"/>
      <protection/>
    </xf>
    <xf numFmtId="0" fontId="45" fillId="5" borderId="0" xfId="26" applyFont="1" applyFill="1" applyAlignment="1">
      <alignment vertical="center"/>
    </xf>
    <xf numFmtId="0" fontId="1" fillId="5" borderId="0" xfId="25" applyFont="1" applyFill="1" applyAlignment="1">
      <alignment vertical="center"/>
      <protection/>
    </xf>
    <xf numFmtId="49" fontId="45" fillId="5" borderId="0" xfId="25" applyNumberFormat="1" applyFont="1" applyFill="1" applyAlignment="1">
      <alignment vertical="center"/>
      <protection/>
    </xf>
    <xf numFmtId="0" fontId="57" fillId="5" borderId="0" xfId="26" applyFont="1" applyFill="1" applyAlignment="1">
      <alignment vertical="center"/>
    </xf>
    <xf numFmtId="49" fontId="44" fillId="5" borderId="0" xfId="25" applyNumberFormat="1" applyFont="1" applyFill="1" applyAlignment="1">
      <alignment vertical="center" wrapText="1"/>
      <protection/>
    </xf>
    <xf numFmtId="0" fontId="1" fillId="5" borderId="0" xfId="26" applyFont="1" applyFill="1" applyAlignment="1">
      <alignment vertical="top"/>
    </xf>
    <xf numFmtId="0" fontId="15" fillId="5" borderId="0" xfId="22" applyFont="1" applyFill="1" applyAlignment="1">
      <alignment/>
      <protection/>
    </xf>
    <xf numFmtId="0" fontId="25" fillId="0" borderId="0" xfId="28" applyFont="1" applyAlignment="1">
      <alignment vertical="center"/>
      <protection/>
    </xf>
    <xf numFmtId="3" fontId="25" fillId="0" borderId="0" xfId="28" applyNumberFormat="1" applyFont="1" applyAlignment="1">
      <alignment horizontal="center" vertical="center"/>
      <protection/>
    </xf>
    <xf numFmtId="0" fontId="25" fillId="0" borderId="0" xfId="28" applyFont="1" applyAlignment="1">
      <alignment horizontal="left" vertical="center"/>
      <protection/>
    </xf>
    <xf numFmtId="0" fontId="25" fillId="0" borderId="0" xfId="28" applyFont="1" applyAlignment="1">
      <alignment horizontal="center" vertical="center"/>
      <protection/>
    </xf>
    <xf numFmtId="3" fontId="0" fillId="6" borderId="65" xfId="28" applyNumberFormat="1" applyFont="1" applyFill="1" applyBorder="1" applyAlignment="1">
      <alignment horizontal="center" vertical="center"/>
      <protection/>
    </xf>
    <xf numFmtId="0" fontId="0" fillId="6" borderId="65" xfId="28" applyFont="1" applyFill="1" applyBorder="1" applyAlignment="1">
      <alignment vertical="center"/>
      <protection/>
    </xf>
    <xf numFmtId="0" fontId="35" fillId="6" borderId="65" xfId="28" applyFont="1" applyFill="1" applyBorder="1" applyAlignment="1">
      <alignment horizontal="left" vertical="center"/>
      <protection/>
    </xf>
    <xf numFmtId="0" fontId="20" fillId="6" borderId="66" xfId="28" applyFont="1" applyFill="1" applyBorder="1" applyAlignment="1">
      <alignment horizontal="left" vertical="center" indent="1"/>
      <protection/>
    </xf>
    <xf numFmtId="3" fontId="0" fillId="0" borderId="65" xfId="28" applyNumberFormat="1" applyFont="1" applyBorder="1" applyAlignment="1">
      <alignment horizontal="center" vertical="center"/>
      <protection/>
    </xf>
    <xf numFmtId="0" fontId="0" fillId="0" borderId="65" xfId="28" applyFont="1" applyBorder="1" applyAlignment="1">
      <alignment vertical="center"/>
      <protection/>
    </xf>
    <xf numFmtId="0" fontId="35" fillId="0" borderId="65" xfId="28" applyFont="1" applyBorder="1" applyAlignment="1">
      <alignment horizontal="left" vertical="center"/>
      <protection/>
    </xf>
    <xf numFmtId="0" fontId="20" fillId="5" borderId="66" xfId="28" applyFont="1" applyFill="1" applyBorder="1" applyAlignment="1">
      <alignment horizontal="left" vertical="center" indent="1"/>
      <protection/>
    </xf>
    <xf numFmtId="0" fontId="25" fillId="0" borderId="0" xfId="26" applyFont="1" applyAlignment="1">
      <alignment vertical="center"/>
    </xf>
    <xf numFmtId="4" fontId="0" fillId="0" borderId="67" xfId="28" applyNumberFormat="1" applyFont="1" applyBorder="1" applyAlignment="1">
      <alignment vertical="center" wrapText="1"/>
      <protection/>
    </xf>
    <xf numFmtId="4" fontId="0" fillId="0" borderId="68" xfId="28" applyNumberFormat="1" applyFont="1" applyFill="1" applyBorder="1" applyAlignment="1">
      <alignment vertical="center" wrapText="1"/>
      <protection/>
    </xf>
    <xf numFmtId="4" fontId="0" fillId="0" borderId="68" xfId="28" applyNumberFormat="1" applyFont="1" applyBorder="1" applyAlignment="1">
      <alignment vertical="center" wrapText="1"/>
      <protection/>
    </xf>
    <xf numFmtId="3" fontId="0" fillId="0" borderId="68" xfId="26" applyNumberFormat="1" applyFont="1" applyFill="1" applyBorder="1" applyAlignment="1">
      <alignment horizontal="center" vertical="center" wrapText="1"/>
    </xf>
    <xf numFmtId="0" fontId="0" fillId="0" borderId="68" xfId="29" applyFont="1" applyFill="1" applyBorder="1" applyAlignment="1">
      <alignment vertical="center" wrapText="1"/>
      <protection/>
    </xf>
    <xf numFmtId="0" fontId="58" fillId="0" borderId="68" xfId="26" applyFont="1" applyBorder="1" applyAlignment="1">
      <alignment horizontal="left" vertical="center" wrapText="1"/>
    </xf>
    <xf numFmtId="0" fontId="58" fillId="0" borderId="69" xfId="28" applyFont="1" applyBorder="1" applyAlignment="1">
      <alignment horizontal="left" vertical="center" wrapText="1"/>
      <protection/>
    </xf>
    <xf numFmtId="0" fontId="58" fillId="0" borderId="70" xfId="28" applyFont="1" applyBorder="1" applyAlignment="1">
      <alignment horizontal="center" vertical="center" wrapText="1"/>
      <protection/>
    </xf>
    <xf numFmtId="3" fontId="0" fillId="0" borderId="68" xfId="28" applyNumberFormat="1" applyFont="1" applyFill="1" applyBorder="1" applyAlignment="1">
      <alignment horizontal="center" vertical="center" wrapText="1"/>
      <protection/>
    </xf>
    <xf numFmtId="0" fontId="58" fillId="0" borderId="68" xfId="28" applyFont="1" applyBorder="1" applyAlignment="1">
      <alignment horizontal="left" vertical="center" wrapText="1"/>
      <protection/>
    </xf>
    <xf numFmtId="0" fontId="0" fillId="0" borderId="68" xfId="28" applyFont="1" applyBorder="1" applyAlignment="1">
      <alignment vertical="center" wrapText="1"/>
      <protection/>
    </xf>
    <xf numFmtId="3" fontId="0" fillId="0" borderId="68" xfId="30" applyNumberFormat="1" applyFont="1" applyFill="1" applyBorder="1" applyAlignment="1" applyProtection="1">
      <alignment horizontal="center" vertical="center"/>
      <protection locked="0"/>
    </xf>
    <xf numFmtId="0" fontId="46" fillId="0" borderId="69" xfId="28" applyFont="1" applyBorder="1" applyAlignment="1">
      <alignment horizontal="left" vertical="center"/>
      <protection/>
    </xf>
    <xf numFmtId="0" fontId="59" fillId="0" borderId="69" xfId="28" applyFont="1" applyBorder="1" applyAlignment="1">
      <alignment horizontal="left" vertical="center" wrapText="1"/>
      <protection/>
    </xf>
    <xf numFmtId="0" fontId="58" fillId="7" borderId="68" xfId="28" applyFont="1" applyFill="1" applyBorder="1" applyAlignment="1">
      <alignment horizontal="left" vertical="center" wrapText="1"/>
      <protection/>
    </xf>
    <xf numFmtId="4" fontId="0" fillId="0" borderId="68" xfId="28" applyNumberFormat="1" applyFont="1" applyBorder="1" applyAlignment="1">
      <alignment horizontal="centerContinuous" vertical="center" wrapText="1"/>
      <protection/>
    </xf>
    <xf numFmtId="4" fontId="0" fillId="0" borderId="68" xfId="28" applyNumberFormat="1" applyFont="1" applyFill="1" applyBorder="1" applyAlignment="1">
      <alignment horizontal="centerContinuous" vertical="center" wrapText="1"/>
      <protection/>
    </xf>
    <xf numFmtId="0" fontId="49" fillId="0" borderId="69" xfId="28" applyFont="1" applyBorder="1" applyAlignment="1">
      <alignment horizontal="left" vertical="center" wrapText="1"/>
      <protection/>
    </xf>
    <xf numFmtId="4" fontId="25" fillId="0" borderId="61" xfId="28" applyNumberFormat="1" applyFont="1" applyFill="1" applyBorder="1" applyAlignment="1">
      <alignment vertical="center" wrapText="1"/>
      <protection/>
    </xf>
    <xf numFmtId="3" fontId="25" fillId="0" borderId="61" xfId="28" applyNumberFormat="1" applyFont="1" applyBorder="1" applyAlignment="1">
      <alignment horizontal="center" vertical="center" wrapText="1"/>
      <protection/>
    </xf>
    <xf numFmtId="0" fontId="49" fillId="0" borderId="61" xfId="28" applyFont="1" applyBorder="1" applyAlignment="1">
      <alignment horizontal="left" vertical="center" wrapText="1"/>
      <protection/>
    </xf>
    <xf numFmtId="0" fontId="47" fillId="0" borderId="71" xfId="28" applyFont="1" applyBorder="1" applyAlignment="1">
      <alignment horizontal="left" vertical="center" wrapText="1"/>
      <protection/>
    </xf>
    <xf numFmtId="0" fontId="60" fillId="0" borderId="72" xfId="28" applyFont="1" applyBorder="1" applyAlignment="1">
      <alignment horizontal="left" vertical="center" wrapText="1"/>
      <protection/>
    </xf>
    <xf numFmtId="0" fontId="58" fillId="0" borderId="73" xfId="28" applyFont="1" applyBorder="1" applyAlignment="1">
      <alignment horizontal="center" vertical="center" wrapText="1"/>
      <protection/>
    </xf>
    <xf numFmtId="0" fontId="25" fillId="0" borderId="0" xfId="28" applyFont="1" applyFill="1" applyAlignment="1">
      <alignment vertical="center"/>
      <protection/>
    </xf>
    <xf numFmtId="0" fontId="35" fillId="6" borderId="74" xfId="28" applyFont="1" applyFill="1" applyBorder="1" applyAlignment="1">
      <alignment horizontal="center" vertical="center" wrapText="1"/>
      <protection/>
    </xf>
    <xf numFmtId="0" fontId="35" fillId="6" borderId="75" xfId="28" applyFont="1" applyFill="1" applyBorder="1" applyAlignment="1">
      <alignment horizontal="center" vertical="center" wrapText="1"/>
      <protection/>
    </xf>
    <xf numFmtId="0" fontId="35" fillId="6" borderId="48" xfId="28" applyFont="1" applyFill="1" applyBorder="1" applyAlignment="1">
      <alignment horizontal="center" vertical="center" wrapText="1"/>
      <protection/>
    </xf>
    <xf numFmtId="0" fontId="25" fillId="0" borderId="0" xfId="28" applyFont="1" applyAlignment="1">
      <alignment vertical="center" wrapText="1"/>
      <protection/>
    </xf>
    <xf numFmtId="3" fontId="25" fillId="0" borderId="0" xfId="28" applyNumberFormat="1" applyFont="1" applyAlignment="1">
      <alignment horizontal="center" vertical="center" wrapText="1"/>
      <protection/>
    </xf>
    <xf numFmtId="0" fontId="25" fillId="0" borderId="0" xfId="28" applyFont="1" applyAlignment="1">
      <alignment horizontal="left" vertical="center" wrapText="1"/>
      <protection/>
    </xf>
    <xf numFmtId="0" fontId="25" fillId="0" borderId="0" xfId="28" applyFont="1" applyAlignment="1">
      <alignment horizontal="center" vertical="center" wrapText="1"/>
      <protection/>
    </xf>
    <xf numFmtId="0" fontId="62" fillId="0" borderId="0" xfId="28" applyFont="1" applyAlignment="1">
      <alignment horizontal="left" vertical="center"/>
      <protection/>
    </xf>
    <xf numFmtId="49" fontId="62" fillId="0" borderId="0" xfId="28" applyNumberFormat="1" applyFont="1" applyBorder="1" applyAlignment="1">
      <alignment horizontal="left" vertical="center"/>
      <protection/>
    </xf>
    <xf numFmtId="3" fontId="62" fillId="0" borderId="0" xfId="28" applyNumberFormat="1" applyFont="1" applyBorder="1" applyAlignment="1">
      <alignment horizontal="center" vertical="center"/>
      <protection/>
    </xf>
    <xf numFmtId="49" fontId="62" fillId="0" borderId="0" xfId="28" applyNumberFormat="1" applyFont="1" applyBorder="1" applyAlignment="1">
      <alignment horizontal="left" vertical="center" indent="1"/>
      <protection/>
    </xf>
    <xf numFmtId="49" fontId="20" fillId="0" borderId="0" xfId="28" applyNumberFormat="1" applyFont="1" applyBorder="1" applyAlignment="1">
      <alignment horizontal="left" vertical="center"/>
      <protection/>
    </xf>
    <xf numFmtId="3" fontId="35" fillId="0" borderId="0" xfId="28" applyNumberFormat="1" applyFont="1" applyBorder="1" applyAlignment="1">
      <alignment horizontal="center" vertical="center"/>
      <protection/>
    </xf>
    <xf numFmtId="1" fontId="35" fillId="0" borderId="0" xfId="28" applyNumberFormat="1" applyFont="1" applyBorder="1" applyAlignment="1">
      <alignment horizontal="center" vertical="center"/>
      <protection/>
    </xf>
    <xf numFmtId="49" fontId="35" fillId="0" borderId="0" xfId="28" applyNumberFormat="1" applyFont="1" applyBorder="1" applyAlignment="1">
      <alignment horizontal="center" vertical="center"/>
      <protection/>
    </xf>
    <xf numFmtId="1" fontId="62" fillId="0" borderId="0" xfId="28" applyNumberFormat="1" applyFont="1" applyBorder="1" applyAlignment="1">
      <alignment horizontal="center" vertical="center"/>
      <protection/>
    </xf>
    <xf numFmtId="49" fontId="62" fillId="0" borderId="0" xfId="28" applyNumberFormat="1" applyFont="1" applyBorder="1" applyAlignment="1">
      <alignment horizontal="center" vertical="center"/>
      <protection/>
    </xf>
    <xf numFmtId="0" fontId="62" fillId="0" borderId="0" xfId="28" applyFont="1" applyAlignment="1">
      <alignment horizontal="left" vertical="top"/>
      <protection/>
    </xf>
    <xf numFmtId="0" fontId="62" fillId="0" borderId="0" xfId="28" applyFont="1" applyAlignment="1">
      <alignment vertical="top"/>
      <protection/>
    </xf>
    <xf numFmtId="0" fontId="62" fillId="0" borderId="0" xfId="28" applyFont="1" applyAlignment="1">
      <alignment horizontal="center" vertical="top"/>
      <protection/>
    </xf>
    <xf numFmtId="0" fontId="62" fillId="0" borderId="0" xfId="28" applyFont="1" applyAlignment="1">
      <alignment vertical="top" wrapText="1"/>
      <protection/>
    </xf>
    <xf numFmtId="0" fontId="62" fillId="0" borderId="0" xfId="28" applyFont="1" applyAlignment="1">
      <alignment vertical="center"/>
      <protection/>
    </xf>
    <xf numFmtId="0" fontId="5" fillId="0" borderId="0" xfId="28" applyFont="1" applyAlignment="1">
      <alignment horizontal="left" vertical="center"/>
      <protection/>
    </xf>
    <xf numFmtId="0" fontId="5" fillId="0" borderId="0" xfId="28" applyFont="1" applyAlignment="1">
      <alignment horizontal="center" vertical="center"/>
      <protection/>
    </xf>
    <xf numFmtId="0" fontId="15" fillId="0" borderId="0" xfId="28" applyFont="1" applyAlignment="1">
      <alignment horizontal="left" vertical="center"/>
      <protection/>
    </xf>
    <xf numFmtId="49" fontId="52" fillId="0" borderId="0" xfId="28" applyNumberFormat="1" applyFont="1" applyFill="1" applyAlignment="1">
      <alignment horizontal="left" vertical="center"/>
      <protection/>
    </xf>
    <xf numFmtId="0" fontId="0" fillId="0" borderId="0" xfId="0"/>
    <xf numFmtId="0" fontId="18" fillId="0" borderId="0" xfId="0" applyFont="1" applyAlignment="1">
      <alignment horizontal="left" vertical="top" wrapText="1"/>
    </xf>
    <xf numFmtId="0" fontId="18" fillId="0" borderId="0" xfId="0" applyFont="1" applyAlignment="1">
      <alignment horizontal="left" vertical="center"/>
    </xf>
    <xf numFmtId="0" fontId="21" fillId="0" borderId="0" xfId="0" applyFont="1" applyAlignment="1">
      <alignment horizontal="left" vertical="center"/>
    </xf>
    <xf numFmtId="0" fontId="25" fillId="4" borderId="6" xfId="0" applyFont="1" applyFill="1" applyBorder="1" applyAlignment="1" applyProtection="1">
      <alignment horizontal="center" vertical="center"/>
      <protection/>
    </xf>
    <xf numFmtId="0" fontId="25" fillId="4" borderId="7" xfId="0" applyFont="1" applyFill="1" applyBorder="1" applyAlignment="1" applyProtection="1">
      <alignment horizontal="left" vertical="center"/>
      <protection/>
    </xf>
    <xf numFmtId="0" fontId="25" fillId="4" borderId="7" xfId="0" applyFont="1" applyFill="1" applyBorder="1" applyAlignment="1" applyProtection="1">
      <alignment horizontal="center" vertical="center"/>
      <protection/>
    </xf>
    <xf numFmtId="0" fontId="25" fillId="4" borderId="7" xfId="0" applyFont="1" applyFill="1" applyBorder="1" applyAlignment="1" applyProtection="1">
      <alignment horizontal="right" vertical="center"/>
      <protection/>
    </xf>
    <xf numFmtId="0" fontId="25" fillId="4" borderId="22" xfId="0" applyFont="1" applyFill="1" applyBorder="1" applyAlignment="1" applyProtection="1">
      <alignment horizontal="left" vertical="center"/>
      <protection/>
    </xf>
    <xf numFmtId="4" fontId="30" fillId="0" borderId="0" xfId="0" applyNumberFormat="1" applyFont="1" applyAlignment="1" applyProtection="1">
      <alignment vertical="center"/>
      <protection/>
    </xf>
    <xf numFmtId="0" fontId="30" fillId="0" borderId="0" xfId="0" applyFont="1" applyAlignment="1" applyProtection="1">
      <alignment vertical="center"/>
      <protection/>
    </xf>
    <xf numFmtId="0" fontId="29" fillId="0" borderId="0" xfId="0" applyFont="1" applyAlignment="1" applyProtection="1">
      <alignment horizontal="left" vertical="center" wrapText="1"/>
      <protection/>
    </xf>
    <xf numFmtId="4" fontId="27" fillId="0" borderId="0" xfId="0" applyNumberFormat="1" applyFont="1" applyAlignment="1" applyProtection="1">
      <alignment horizontal="right" vertical="center"/>
      <protection/>
    </xf>
    <xf numFmtId="4" fontId="27" fillId="0" borderId="0" xfId="0" applyNumberFormat="1" applyFont="1" applyAlignment="1" applyProtection="1">
      <alignment vertical="center"/>
      <protection/>
    </xf>
    <xf numFmtId="0" fontId="5" fillId="0" borderId="0" xfId="0" applyFont="1" applyAlignment="1" applyProtection="1">
      <alignment horizontal="left" vertical="center" wrapText="1"/>
      <protection/>
    </xf>
    <xf numFmtId="0" fontId="5"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center"/>
      <protection/>
    </xf>
    <xf numFmtId="165" fontId="4" fillId="0" borderId="0" xfId="0" applyNumberFormat="1" applyFont="1" applyAlignment="1" applyProtection="1">
      <alignment horizontal="left" vertical="center"/>
      <protection/>
    </xf>
    <xf numFmtId="0" fontId="23" fillId="0" borderId="16" xfId="0" applyFont="1" applyBorder="1" applyAlignment="1">
      <alignment horizontal="center" vertical="center"/>
    </xf>
    <xf numFmtId="0" fontId="23" fillId="0" borderId="10" xfId="0" applyFont="1" applyBorder="1" applyAlignment="1">
      <alignment horizontal="left" vertical="center"/>
    </xf>
    <xf numFmtId="0" fontId="24" fillId="0" borderId="17" xfId="0" applyFont="1" applyBorder="1" applyAlignment="1">
      <alignment horizontal="left" vertical="center"/>
    </xf>
    <xf numFmtId="0" fontId="24" fillId="0" borderId="0" xfId="0" applyFont="1" applyBorder="1" applyAlignment="1">
      <alignment horizontal="left" vertical="center"/>
    </xf>
    <xf numFmtId="0" fontId="24" fillId="0" borderId="17" xfId="0" applyFont="1" applyBorder="1" applyAlignment="1" applyProtection="1">
      <alignment horizontal="left" vertical="center"/>
      <protection/>
    </xf>
    <xf numFmtId="0" fontId="24" fillId="0" borderId="0" xfId="0" applyFont="1" applyBorder="1" applyAlignment="1" applyProtection="1">
      <alignment horizontal="left" vertical="center"/>
      <protection/>
    </xf>
    <xf numFmtId="4" fontId="27" fillId="4" borderId="0" xfId="0" applyNumberFormat="1" applyFont="1" applyFill="1" applyAlignment="1" applyProtection="1">
      <alignment vertical="center"/>
      <protection/>
    </xf>
    <xf numFmtId="0" fontId="4" fillId="0" borderId="0" xfId="0" applyFont="1" applyAlignment="1" applyProtection="1">
      <alignment horizontal="left" vertical="center"/>
      <protection/>
    </xf>
    <xf numFmtId="0" fontId="0" fillId="0" borderId="0" xfId="0" applyProtection="1">
      <protection/>
    </xf>
    <xf numFmtId="0" fontId="5" fillId="0" borderId="0" xfId="0" applyFont="1" applyAlignment="1" applyProtection="1">
      <alignment horizontal="left" vertical="top" wrapText="1"/>
      <protection/>
    </xf>
    <xf numFmtId="49" fontId="4" fillId="2" borderId="0" xfId="0" applyNumberFormat="1" applyFont="1" applyFill="1" applyAlignment="1" applyProtection="1">
      <alignment horizontal="left" vertical="center"/>
      <protection locked="0"/>
    </xf>
    <xf numFmtId="49" fontId="4" fillId="0" borderId="0" xfId="0" applyNumberFormat="1" applyFont="1" applyAlignment="1" applyProtection="1">
      <alignment horizontal="left" vertical="center"/>
      <protection/>
    </xf>
    <xf numFmtId="0" fontId="4" fillId="0" borderId="0" xfId="0" applyFont="1" applyAlignment="1" applyProtection="1">
      <alignment horizontal="left" vertical="center" wrapText="1"/>
      <protection/>
    </xf>
    <xf numFmtId="0" fontId="3" fillId="0" borderId="0" xfId="0" applyFont="1" applyAlignment="1" applyProtection="1">
      <alignment horizontal="right" vertical="center"/>
      <protection/>
    </xf>
    <xf numFmtId="164"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9" fillId="2" borderId="0" xfId="0" applyFont="1" applyFill="1" applyAlignment="1" applyProtection="1">
      <alignment horizontal="left" vertical="center"/>
      <protection locked="0"/>
    </xf>
    <xf numFmtId="0" fontId="9" fillId="0" borderId="0" xfId="0" applyFont="1" applyAlignment="1" applyProtection="1">
      <alignment horizontal="left" vertical="center"/>
      <protection/>
    </xf>
    <xf numFmtId="4" fontId="9" fillId="2" borderId="0" xfId="0" applyNumberFormat="1" applyFont="1" applyFill="1" applyAlignment="1" applyProtection="1">
      <alignment vertical="center"/>
      <protection locked="0"/>
    </xf>
    <xf numFmtId="4" fontId="9" fillId="0" borderId="0" xfId="0" applyNumberFormat="1" applyFont="1" applyAlignment="1" applyProtection="1">
      <alignment vertical="center"/>
      <protection/>
    </xf>
    <xf numFmtId="0" fontId="6"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21" fillId="0" borderId="0" xfId="0" applyNumberFormat="1" applyFont="1" applyAlignment="1" applyProtection="1">
      <alignment vertical="center"/>
      <protection/>
    </xf>
    <xf numFmtId="4" fontId="4" fillId="0" borderId="0" xfId="0" applyNumberFormat="1" applyFont="1" applyAlignment="1" applyProtection="1">
      <alignment vertical="center"/>
      <protection/>
    </xf>
    <xf numFmtId="4" fontId="20"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4" fontId="6" fillId="3" borderId="7" xfId="0" applyNumberFormat="1" applyFont="1" applyFill="1" applyBorder="1" applyAlignment="1" applyProtection="1">
      <alignment vertical="center"/>
      <protection/>
    </xf>
    <xf numFmtId="0" fontId="0" fillId="3" borderId="22" xfId="0" applyFont="1" applyFill="1" applyBorder="1" applyAlignment="1" applyProtection="1">
      <alignment vertical="center"/>
      <protection/>
    </xf>
    <xf numFmtId="0" fontId="5" fillId="0" borderId="0" xfId="0" applyFont="1" applyAlignment="1">
      <alignment horizontal="left" vertical="center" wrapText="1"/>
    </xf>
    <xf numFmtId="0" fontId="0" fillId="0" borderId="0" xfId="0" applyFont="1" applyAlignment="1">
      <alignment vertical="center"/>
    </xf>
    <xf numFmtId="0" fontId="4" fillId="2" borderId="0" xfId="0" applyFont="1" applyFill="1" applyAlignment="1" applyProtection="1">
      <alignment horizontal="left" vertical="center"/>
      <protection locked="0"/>
    </xf>
    <xf numFmtId="0" fontId="4"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pplyProtection="1">
      <alignment vertical="center"/>
      <protection/>
    </xf>
    <xf numFmtId="0" fontId="46" fillId="6" borderId="53" xfId="23" applyFont="1" applyFill="1" applyBorder="1" applyAlignment="1">
      <alignment horizontal="center" vertical="center" wrapText="1"/>
      <protection/>
    </xf>
    <xf numFmtId="0" fontId="46" fillId="6" borderId="54" xfId="23" applyFont="1" applyFill="1" applyBorder="1" applyAlignment="1">
      <alignment horizontal="center" vertical="center" wrapText="1"/>
      <protection/>
    </xf>
    <xf numFmtId="0" fontId="15" fillId="5" borderId="0" xfId="22" applyFont="1" applyFill="1" applyAlignment="1">
      <alignment horizontal="center" vertical="center"/>
      <protection/>
    </xf>
    <xf numFmtId="0" fontId="44" fillId="5" borderId="0" xfId="22" applyFont="1" applyFill="1" applyAlignment="1">
      <alignment horizontal="center"/>
      <protection/>
    </xf>
    <xf numFmtId="14" fontId="45" fillId="5" borderId="0" xfId="26" applyNumberFormat="1" applyFont="1" applyFill="1" applyAlignment="1">
      <alignment horizontal="left" vertical="center"/>
    </xf>
    <xf numFmtId="0" fontId="1" fillId="5" borderId="0" xfId="22" applyFont="1" applyFill="1" applyAlignment="1">
      <alignment horizontal="left" vertical="top" wrapText="1"/>
      <protection/>
    </xf>
    <xf numFmtId="0" fontId="1" fillId="7" borderId="0" xfId="22" applyFont="1" applyFill="1" applyAlignment="1">
      <alignment horizontal="left" vertical="top" wrapText="1"/>
      <protection/>
    </xf>
    <xf numFmtId="4" fontId="46" fillId="6" borderId="53" xfId="23" applyNumberFormat="1" applyFont="1" applyFill="1" applyBorder="1" applyAlignment="1">
      <alignment horizontal="center" vertical="center" wrapText="1"/>
      <protection/>
    </xf>
    <xf numFmtId="4" fontId="46" fillId="6" borderId="52" xfId="23" applyNumberFormat="1" applyFont="1" applyFill="1" applyBorder="1" applyAlignment="1">
      <alignment horizontal="center" vertical="center" wrapText="1"/>
      <protection/>
    </xf>
    <xf numFmtId="4" fontId="47" fillId="0" borderId="76" xfId="23" applyNumberFormat="1" applyFont="1" applyFill="1" applyBorder="1" applyAlignment="1">
      <alignment horizontal="right" vertical="center" wrapText="1"/>
      <protection/>
    </xf>
    <xf numFmtId="4" fontId="47" fillId="0" borderId="77" xfId="23" applyNumberFormat="1" applyFont="1" applyFill="1" applyBorder="1" applyAlignment="1">
      <alignment horizontal="right" vertical="center" wrapText="1"/>
      <protection/>
    </xf>
    <xf numFmtId="0" fontId="45" fillId="5" borderId="0" xfId="22" applyFont="1" applyFill="1" applyAlignment="1">
      <alignment horizontal="center" vertical="center" wrapText="1"/>
      <protection/>
    </xf>
    <xf numFmtId="0" fontId="45" fillId="5" borderId="0" xfId="22" applyFont="1" applyFill="1" applyAlignment="1">
      <alignment horizontal="center"/>
      <protection/>
    </xf>
    <xf numFmtId="0" fontId="44" fillId="5" borderId="0" xfId="26" applyFont="1" applyFill="1" applyAlignment="1">
      <alignment horizontal="left" vertical="center" wrapText="1"/>
    </xf>
    <xf numFmtId="0" fontId="44" fillId="5" borderId="0" xfId="26" applyFont="1" applyFill="1" applyAlignment="1">
      <alignment horizontal="left" vertical="center"/>
    </xf>
    <xf numFmtId="4" fontId="46" fillId="0" borderId="76" xfId="23" applyNumberFormat="1" applyFont="1" applyFill="1" applyBorder="1" applyAlignment="1">
      <alignment horizontal="right" vertical="center" wrapText="1"/>
      <protection/>
    </xf>
    <xf numFmtId="4" fontId="46" fillId="0" borderId="77" xfId="23" applyNumberFormat="1" applyFont="1" applyFill="1" applyBorder="1" applyAlignment="1">
      <alignment horizontal="right" vertical="center" wrapText="1"/>
      <protection/>
    </xf>
    <xf numFmtId="0" fontId="50" fillId="5" borderId="78" xfId="22" applyFont="1" applyFill="1" applyBorder="1" applyAlignment="1">
      <alignment horizontal="left" vertical="center" wrapText="1"/>
      <protection/>
    </xf>
    <xf numFmtId="0" fontId="50" fillId="5" borderId="79" xfId="22" applyFont="1" applyFill="1" applyBorder="1" applyAlignment="1">
      <alignment horizontal="left" vertical="center" wrapText="1"/>
      <protection/>
    </xf>
    <xf numFmtId="0" fontId="50" fillId="5" borderId="80" xfId="22" applyFont="1" applyFill="1" applyBorder="1" applyAlignment="1">
      <alignment horizontal="left" vertical="center" wrapText="1"/>
      <protection/>
    </xf>
    <xf numFmtId="4" fontId="48" fillId="0" borderId="76" xfId="23" applyNumberFormat="1" applyFont="1" applyFill="1" applyBorder="1" applyAlignment="1">
      <alignment horizontal="right" vertical="center" wrapText="1"/>
      <protection/>
    </xf>
    <xf numFmtId="4" fontId="48" fillId="0" borderId="77" xfId="23" applyNumberFormat="1" applyFont="1" applyFill="1" applyBorder="1" applyAlignment="1">
      <alignment horizontal="right" vertical="center" wrapText="1"/>
      <protection/>
    </xf>
    <xf numFmtId="0" fontId="44" fillId="5" borderId="0" xfId="25" applyFont="1" applyFill="1" applyAlignment="1">
      <alignment horizontal="left" vertical="center" wrapText="1"/>
      <protection/>
    </xf>
    <xf numFmtId="4" fontId="20" fillId="0" borderId="65" xfId="28" applyNumberFormat="1" applyFont="1" applyFill="1" applyBorder="1" applyAlignment="1">
      <alignment horizontal="center" vertical="center"/>
      <protection/>
    </xf>
    <xf numFmtId="4" fontId="20" fillId="0" borderId="81" xfId="28" applyNumberFormat="1" applyFont="1" applyFill="1" applyBorder="1" applyAlignment="1">
      <alignment horizontal="center" vertical="center"/>
      <protection/>
    </xf>
    <xf numFmtId="4" fontId="20" fillId="6" borderId="82" xfId="28" applyNumberFormat="1" applyFont="1" applyFill="1" applyBorder="1" applyAlignment="1">
      <alignment horizontal="center" vertical="center"/>
      <protection/>
    </xf>
    <xf numFmtId="4" fontId="20" fillId="6" borderId="65" xfId="28" applyNumberFormat="1" applyFont="1" applyFill="1" applyBorder="1" applyAlignment="1">
      <alignment horizontal="center" vertical="center"/>
      <protection/>
    </xf>
    <xf numFmtId="4" fontId="20" fillId="6" borderId="81" xfId="28" applyNumberFormat="1" applyFont="1" applyFill="1" applyBorder="1" applyAlignment="1">
      <alignment horizontal="center" vertical="center"/>
      <protection/>
    </xf>
    <xf numFmtId="49" fontId="35" fillId="0" borderId="58" xfId="28" applyNumberFormat="1" applyFont="1" applyBorder="1" applyAlignment="1">
      <alignment horizontal="center" vertical="center"/>
      <protection/>
    </xf>
    <xf numFmtId="49" fontId="35" fillId="0" borderId="57" xfId="28" applyNumberFormat="1" applyFont="1" applyBorder="1" applyAlignment="1">
      <alignment horizontal="center" vertical="center"/>
      <protection/>
    </xf>
    <xf numFmtId="49" fontId="35" fillId="0" borderId="77" xfId="28" applyNumberFormat="1" applyFont="1" applyBorder="1" applyAlignment="1">
      <alignment horizontal="center" vertical="center"/>
      <protection/>
    </xf>
    <xf numFmtId="49" fontId="35" fillId="0" borderId="55" xfId="28" applyNumberFormat="1" applyFont="1" applyBorder="1" applyAlignment="1">
      <alignment horizontal="center" vertical="center"/>
      <protection/>
    </xf>
    <xf numFmtId="49" fontId="35" fillId="0" borderId="54" xfId="28" applyNumberFormat="1" applyFont="1" applyBorder="1" applyAlignment="1">
      <alignment horizontal="center" vertical="center"/>
      <protection/>
    </xf>
    <xf numFmtId="49" fontId="35" fillId="0" borderId="52" xfId="28" applyNumberFormat="1" applyFont="1" applyBorder="1" applyAlignment="1">
      <alignment horizontal="center" vertical="center"/>
      <protection/>
    </xf>
    <xf numFmtId="49" fontId="35" fillId="0" borderId="83" xfId="28" applyNumberFormat="1" applyFont="1" applyBorder="1" applyAlignment="1">
      <alignment horizontal="center" vertical="center"/>
      <protection/>
    </xf>
    <xf numFmtId="49" fontId="35" fillId="0" borderId="84" xfId="28" applyNumberFormat="1" applyFont="1" applyBorder="1" applyAlignment="1">
      <alignment horizontal="center" vertical="center"/>
      <protection/>
    </xf>
    <xf numFmtId="49" fontId="35" fillId="0" borderId="85" xfId="28" applyNumberFormat="1" applyFont="1" applyBorder="1" applyAlignment="1">
      <alignment horizontal="center" vertical="center"/>
      <protection/>
    </xf>
    <xf numFmtId="49" fontId="35" fillId="0" borderId="86" xfId="28" applyNumberFormat="1" applyFont="1" applyBorder="1" applyAlignment="1">
      <alignment horizontal="center" vertical="center"/>
      <protection/>
    </xf>
    <xf numFmtId="49" fontId="35" fillId="0" borderId="87" xfId="28" applyNumberFormat="1" applyFont="1" applyBorder="1" applyAlignment="1">
      <alignment horizontal="center" vertical="center"/>
      <protection/>
    </xf>
    <xf numFmtId="49" fontId="35" fillId="0" borderId="69" xfId="28" applyNumberFormat="1" applyFont="1" applyBorder="1" applyAlignment="1">
      <alignment horizontal="center" vertical="center"/>
      <protection/>
    </xf>
    <xf numFmtId="4" fontId="20" fillId="0" borderId="82" xfId="28" applyNumberFormat="1" applyFont="1" applyFill="1" applyBorder="1" applyAlignment="1">
      <alignment horizontal="center" vertical="center"/>
      <protection/>
    </xf>
    <xf numFmtId="4" fontId="20" fillId="0" borderId="88" xfId="28" applyNumberFormat="1" applyFont="1" applyFill="1" applyBorder="1" applyAlignment="1">
      <alignment horizontal="center" vertical="center"/>
      <protection/>
    </xf>
    <xf numFmtId="0" fontId="35" fillId="6" borderId="89" xfId="28" applyFont="1" applyFill="1" applyBorder="1" applyAlignment="1">
      <alignment horizontal="center" vertical="center" wrapText="1"/>
      <protection/>
    </xf>
    <xf numFmtId="0" fontId="35" fillId="6" borderId="90" xfId="28" applyFont="1" applyFill="1" applyBorder="1" applyAlignment="1">
      <alignment horizontal="center" vertical="center" wrapText="1"/>
      <protection/>
    </xf>
    <xf numFmtId="0" fontId="35" fillId="6" borderId="91" xfId="28" applyFont="1" applyFill="1" applyBorder="1" applyAlignment="1">
      <alignment horizontal="center" vertical="center" wrapText="1"/>
      <protection/>
    </xf>
    <xf numFmtId="0" fontId="35" fillId="6" borderId="48" xfId="28" applyFont="1" applyFill="1" applyBorder="1" applyAlignment="1">
      <alignment horizontal="center" vertical="center" wrapText="1"/>
      <protection/>
    </xf>
    <xf numFmtId="0" fontId="35" fillId="6" borderId="92" xfId="28" applyFont="1" applyFill="1" applyBorder="1" applyAlignment="1">
      <alignment horizontal="center" vertical="center" wrapText="1"/>
      <protection/>
    </xf>
    <xf numFmtId="0" fontId="35" fillId="6" borderId="75" xfId="28" applyFont="1" applyFill="1" applyBorder="1" applyAlignment="1">
      <alignment horizontal="center" vertical="center" wrapText="1"/>
      <protection/>
    </xf>
    <xf numFmtId="3" fontId="61" fillId="0" borderId="76" xfId="28" applyNumberFormat="1" applyFont="1" applyBorder="1" applyAlignment="1">
      <alignment horizontal="center" vertical="center"/>
      <protection/>
    </xf>
    <xf numFmtId="3" fontId="61" fillId="0" borderId="93" xfId="28" applyNumberFormat="1" applyFont="1" applyBorder="1" applyAlignment="1">
      <alignment horizontal="center" vertical="center"/>
      <protection/>
    </xf>
    <xf numFmtId="0" fontId="35" fillId="6" borderId="53" xfId="28" applyFont="1" applyFill="1" applyBorder="1" applyAlignment="1">
      <alignment horizontal="center" vertical="center" wrapText="1"/>
      <protection/>
    </xf>
    <xf numFmtId="0" fontId="35" fillId="6" borderId="52" xfId="28" applyFont="1" applyFill="1" applyBorder="1" applyAlignment="1">
      <alignment horizontal="center" vertical="center" wrapText="1"/>
      <protection/>
    </xf>
    <xf numFmtId="3" fontId="35" fillId="6" borderId="92" xfId="28" applyNumberFormat="1" applyFont="1" applyFill="1" applyBorder="1" applyAlignment="1">
      <alignment horizontal="center" vertical="center" wrapText="1"/>
      <protection/>
    </xf>
    <xf numFmtId="3" fontId="35" fillId="6" borderId="75" xfId="28" applyNumberFormat="1" applyFont="1" applyFill="1" applyBorder="1" applyAlignment="1">
      <alignment horizontal="center" vertical="center" wrapText="1"/>
      <protection/>
    </xf>
    <xf numFmtId="0" fontId="35" fillId="6" borderId="94" xfId="28" applyFont="1" applyFill="1" applyBorder="1" applyAlignment="1">
      <alignment horizontal="center" vertical="center" wrapText="1"/>
      <protection/>
    </xf>
    <xf numFmtId="1" fontId="35" fillId="0" borderId="76" xfId="28" applyNumberFormat="1" applyFont="1" applyBorder="1" applyAlignment="1">
      <alignment horizontal="center" vertical="center"/>
      <protection/>
    </xf>
    <xf numFmtId="1" fontId="35" fillId="0" borderId="77" xfId="28" applyNumberFormat="1" applyFont="1" applyBorder="1" applyAlignment="1">
      <alignment horizontal="center" vertical="center"/>
      <protection/>
    </xf>
    <xf numFmtId="3" fontId="35" fillId="0" borderId="76" xfId="28" applyNumberFormat="1" applyFont="1" applyBorder="1" applyAlignment="1">
      <alignment horizontal="center" vertical="center"/>
      <protection/>
    </xf>
    <xf numFmtId="3" fontId="35" fillId="0" borderId="77" xfId="28" applyNumberFormat="1" applyFont="1" applyBorder="1" applyAlignment="1">
      <alignment horizontal="center" vertical="center"/>
      <protection/>
    </xf>
    <xf numFmtId="3" fontId="35" fillId="0" borderId="93" xfId="28" applyNumberFormat="1" applyFont="1" applyBorder="1" applyAlignment="1">
      <alignment horizontal="center" vertical="center"/>
      <protection/>
    </xf>
    <xf numFmtId="49" fontId="35" fillId="0" borderId="53" xfId="28" applyNumberFormat="1" applyFont="1" applyBorder="1" applyAlignment="1">
      <alignment horizontal="center" vertical="center"/>
      <protection/>
    </xf>
    <xf numFmtId="3" fontId="35" fillId="0" borderId="53" xfId="28" applyNumberFormat="1" applyFont="1" applyBorder="1" applyAlignment="1">
      <alignment horizontal="center" vertical="center"/>
      <protection/>
    </xf>
    <xf numFmtId="3" fontId="35" fillId="0" borderId="52" xfId="28" applyNumberFormat="1" applyFont="1" applyBorder="1" applyAlignment="1">
      <alignment horizontal="center" vertical="center"/>
      <protection/>
    </xf>
    <xf numFmtId="3" fontId="35" fillId="0" borderId="94" xfId="28" applyNumberFormat="1" applyFont="1" applyBorder="1" applyAlignment="1">
      <alignment horizontal="center" vertical="center"/>
      <protection/>
    </xf>
    <xf numFmtId="1" fontId="61" fillId="0" borderId="76" xfId="28" applyNumberFormat="1" applyFont="1" applyBorder="1" applyAlignment="1">
      <alignment horizontal="center" vertical="center"/>
      <protection/>
    </xf>
    <xf numFmtId="1" fontId="61" fillId="0" borderId="77" xfId="28" applyNumberFormat="1" applyFont="1" applyBorder="1" applyAlignment="1">
      <alignment horizontal="center" vertical="center"/>
      <protection/>
    </xf>
    <xf numFmtId="1" fontId="35" fillId="0" borderId="95" xfId="28" applyNumberFormat="1" applyFont="1" applyBorder="1" applyAlignment="1">
      <alignment horizontal="center" vertical="center"/>
      <protection/>
    </xf>
    <xf numFmtId="1" fontId="35" fillId="0" borderId="69" xfId="28" applyNumberFormat="1" applyFont="1" applyBorder="1" applyAlignment="1">
      <alignment horizontal="center" vertical="center"/>
      <protection/>
    </xf>
    <xf numFmtId="3" fontId="35" fillId="0" borderId="95" xfId="28" applyNumberFormat="1" applyFont="1" applyBorder="1" applyAlignment="1">
      <alignment horizontal="center" vertical="center"/>
      <protection/>
    </xf>
    <xf numFmtId="3" fontId="35" fillId="0" borderId="69" xfId="28" applyNumberFormat="1" applyFont="1" applyBorder="1" applyAlignment="1">
      <alignment horizontal="center" vertical="center"/>
      <protection/>
    </xf>
    <xf numFmtId="3" fontId="35" fillId="0" borderId="96" xfId="28" applyNumberFormat="1" applyFont="1" applyBorder="1" applyAlignment="1">
      <alignment horizontal="center" vertical="center"/>
      <protection/>
    </xf>
    <xf numFmtId="1" fontId="35" fillId="0" borderId="97" xfId="28" applyNumberFormat="1" applyFont="1" applyBorder="1" applyAlignment="1">
      <alignment horizontal="center" vertical="center"/>
      <protection/>
    </xf>
    <xf numFmtId="1" fontId="35" fillId="0" borderId="85" xfId="28" applyNumberFormat="1" applyFont="1" applyBorder="1" applyAlignment="1">
      <alignment horizontal="center" vertical="center"/>
      <protection/>
    </xf>
    <xf numFmtId="3" fontId="35" fillId="0" borderId="97" xfId="28" applyNumberFormat="1" applyFont="1" applyBorder="1" applyAlignment="1">
      <alignment horizontal="center" vertical="center"/>
      <protection/>
    </xf>
    <xf numFmtId="3" fontId="35" fillId="0" borderId="85" xfId="28" applyNumberFormat="1" applyFont="1" applyBorder="1" applyAlignment="1">
      <alignment horizontal="center" vertical="center"/>
      <protection/>
    </xf>
    <xf numFmtId="3" fontId="35" fillId="0" borderId="98" xfId="28" applyNumberFormat="1" applyFont="1" applyBorder="1" applyAlignment="1">
      <alignment horizontal="center" vertical="center"/>
      <protection/>
    </xf>
    <xf numFmtId="0" fontId="15" fillId="0" borderId="0" xfId="28" applyFont="1" applyAlignment="1">
      <alignment horizontal="left" vertical="center" wrapText="1"/>
      <protection/>
    </xf>
    <xf numFmtId="0" fontId="62" fillId="0" borderId="0" xfId="28" applyFont="1" applyAlignment="1">
      <alignment horizontal="left" vertical="top" wrapText="1"/>
      <protection/>
    </xf>
    <xf numFmtId="14" fontId="4" fillId="2" borderId="0" xfId="0" applyNumberFormat="1" applyFont="1" applyFill="1" applyAlignment="1" applyProtection="1">
      <alignment horizontal="left" vertical="center"/>
      <protection locked="0"/>
    </xf>
  </cellXfs>
  <cellStyles count="17">
    <cellStyle name="Normal" xfId="0"/>
    <cellStyle name="Percent" xfId="15"/>
    <cellStyle name="Currency" xfId="16"/>
    <cellStyle name="Currency [0]" xfId="17"/>
    <cellStyle name="Comma" xfId="18"/>
    <cellStyle name="Comma [0]" xfId="19"/>
    <cellStyle name="Hypertextový odkaz" xfId="20"/>
    <cellStyle name="Normální 2" xfId="21"/>
    <cellStyle name="normální_N020198A" xfId="22"/>
    <cellStyle name="normální_N_sitova_vzor_kveten_05" xfId="23"/>
    <cellStyle name="Procenta 2" xfId="24"/>
    <cellStyle name="normální_Np_030038" xfId="25"/>
    <cellStyle name="Normální 3" xfId="26"/>
    <cellStyle name="Hypertextový odkaz 2" xfId="27"/>
    <cellStyle name="normální_N_sitova_vzor_II" xfId="28"/>
    <cellStyle name="normální_N_02024A" xfId="29"/>
    <cellStyle name="normální_SK I" xfId="3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409575</xdr:colOff>
      <xdr:row>1</xdr:row>
      <xdr:rowOff>152400</xdr:rowOff>
    </xdr:from>
    <xdr:ext cx="1447800" cy="390525"/>
    <xdr:pic>
      <xdr:nvPicPr>
        <xdr:cNvPr id="2"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838700" y="390525"/>
          <a:ext cx="14478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447675</xdr:colOff>
      <xdr:row>0</xdr:row>
      <xdr:rowOff>38100</xdr:rowOff>
    </xdr:from>
    <xdr:ext cx="1457325" cy="390525"/>
    <xdr:pic>
      <xdr:nvPicPr>
        <xdr:cNvPr id="2"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676900" y="38100"/>
          <a:ext cx="14573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mailto:projekce@agcom.cz" TargetMode="External" /><Relationship Id="rId2" Type="http://schemas.openxmlformats.org/officeDocument/2006/relationships/hyperlink" Target="mailto:skorepa@agcom.cz" TargetMode="Externa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104"/>
  <sheetViews>
    <sheetView showGridLines="0" tabSelected="1" workbookViewId="0" topLeftCell="A1">
      <selection activeCell="AK26" sqref="AK26:AO26"/>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AR2" s="416"/>
      <c r="AS2" s="416"/>
      <c r="AT2" s="416"/>
      <c r="AU2" s="416"/>
      <c r="AV2" s="416"/>
      <c r="AW2" s="416"/>
      <c r="AX2" s="416"/>
      <c r="AY2" s="416"/>
      <c r="AZ2" s="416"/>
      <c r="BA2" s="416"/>
      <c r="BB2" s="416"/>
      <c r="BC2" s="416"/>
      <c r="BD2" s="416"/>
      <c r="BE2" s="416"/>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442" t="s">
        <v>14</v>
      </c>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21"/>
      <c r="AQ5" s="21"/>
      <c r="AR5" s="19"/>
      <c r="BE5" s="417" t="s">
        <v>15</v>
      </c>
      <c r="BS5" s="16" t="s">
        <v>6</v>
      </c>
    </row>
    <row r="6" spans="2:71" ht="36.95" customHeight="1">
      <c r="B6" s="20"/>
      <c r="C6" s="21"/>
      <c r="D6" s="27" t="s">
        <v>16</v>
      </c>
      <c r="E6" s="21"/>
      <c r="F6" s="21"/>
      <c r="G6" s="21"/>
      <c r="H6" s="21"/>
      <c r="I6" s="21"/>
      <c r="J6" s="21"/>
      <c r="K6" s="444" t="s">
        <v>17</v>
      </c>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21"/>
      <c r="AQ6" s="21"/>
      <c r="AR6" s="19"/>
      <c r="BE6" s="418"/>
      <c r="BS6" s="16" t="s">
        <v>6</v>
      </c>
    </row>
    <row r="7" spans="2:71" ht="12" customHeight="1">
      <c r="B7" s="20"/>
      <c r="C7" s="21"/>
      <c r="D7" s="28" t="s">
        <v>18</v>
      </c>
      <c r="E7" s="21"/>
      <c r="F7" s="21"/>
      <c r="G7" s="21"/>
      <c r="H7" s="21"/>
      <c r="I7" s="21"/>
      <c r="J7" s="21"/>
      <c r="K7" s="26" t="s">
        <v>1</v>
      </c>
      <c r="L7" s="21"/>
      <c r="M7" s="21"/>
      <c r="N7" s="21"/>
      <c r="O7" s="21"/>
      <c r="P7" s="21"/>
      <c r="Q7" s="21"/>
      <c r="R7" s="21"/>
      <c r="S7" s="21"/>
      <c r="T7" s="21"/>
      <c r="U7" s="21"/>
      <c r="V7" s="21"/>
      <c r="W7" s="21"/>
      <c r="X7" s="21"/>
      <c r="Y7" s="21"/>
      <c r="Z7" s="21"/>
      <c r="AA7" s="21"/>
      <c r="AB7" s="21"/>
      <c r="AC7" s="21"/>
      <c r="AD7" s="21"/>
      <c r="AE7" s="21"/>
      <c r="AF7" s="21"/>
      <c r="AG7" s="21"/>
      <c r="AH7" s="21"/>
      <c r="AI7" s="21"/>
      <c r="AJ7" s="21"/>
      <c r="AK7" s="28" t="s">
        <v>19</v>
      </c>
      <c r="AL7" s="21"/>
      <c r="AM7" s="21"/>
      <c r="AN7" s="26" t="s">
        <v>1</v>
      </c>
      <c r="AO7" s="21"/>
      <c r="AP7" s="21"/>
      <c r="AQ7" s="21"/>
      <c r="AR7" s="19"/>
      <c r="BE7" s="418"/>
      <c r="BS7" s="16" t="s">
        <v>6</v>
      </c>
    </row>
    <row r="8" spans="2:71" ht="12" customHeight="1">
      <c r="B8" s="20"/>
      <c r="C8" s="21"/>
      <c r="D8" s="28" t="s">
        <v>20</v>
      </c>
      <c r="E8" s="21"/>
      <c r="F8" s="21"/>
      <c r="G8" s="21"/>
      <c r="H8" s="21"/>
      <c r="I8" s="21"/>
      <c r="J8" s="21"/>
      <c r="K8" s="26" t="s">
        <v>21</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22</v>
      </c>
      <c r="AL8" s="21"/>
      <c r="AM8" s="21"/>
      <c r="AN8" s="547">
        <v>43588</v>
      </c>
      <c r="AO8" s="21"/>
      <c r="AP8" s="21"/>
      <c r="AQ8" s="21"/>
      <c r="AR8" s="19"/>
      <c r="BE8" s="418"/>
      <c r="BS8" s="16" t="s">
        <v>6</v>
      </c>
    </row>
    <row r="9" spans="2:71" ht="14.4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418"/>
      <c r="BS9" s="16" t="s">
        <v>6</v>
      </c>
    </row>
    <row r="10" spans="2:71" ht="12" customHeight="1">
      <c r="B10" s="20"/>
      <c r="C10" s="21"/>
      <c r="D10" s="28" t="s">
        <v>23</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24</v>
      </c>
      <c r="AL10" s="21"/>
      <c r="AM10" s="21"/>
      <c r="AN10" s="26" t="s">
        <v>1</v>
      </c>
      <c r="AO10" s="21"/>
      <c r="AP10" s="21"/>
      <c r="AQ10" s="21"/>
      <c r="AR10" s="19"/>
      <c r="BE10" s="418"/>
      <c r="BS10" s="16" t="s">
        <v>6</v>
      </c>
    </row>
    <row r="11" spans="2:71" ht="18.4" customHeight="1">
      <c r="B11" s="20"/>
      <c r="C11" s="21"/>
      <c r="D11" s="21"/>
      <c r="E11" s="26" t="s">
        <v>25</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26</v>
      </c>
      <c r="AL11" s="21"/>
      <c r="AM11" s="21"/>
      <c r="AN11" s="26" t="s">
        <v>1</v>
      </c>
      <c r="AO11" s="21"/>
      <c r="AP11" s="21"/>
      <c r="AQ11" s="21"/>
      <c r="AR11" s="19"/>
      <c r="BE11" s="418"/>
      <c r="BS11" s="16" t="s">
        <v>6</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418"/>
      <c r="BS12" s="16" t="s">
        <v>6</v>
      </c>
    </row>
    <row r="13" spans="2:71" ht="12" customHeight="1">
      <c r="B13" s="20"/>
      <c r="C13" s="21"/>
      <c r="D13" s="28" t="s">
        <v>27</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24</v>
      </c>
      <c r="AL13" s="21"/>
      <c r="AM13" s="21"/>
      <c r="AN13" s="30" t="s">
        <v>28</v>
      </c>
      <c r="AO13" s="21"/>
      <c r="AP13" s="21"/>
      <c r="AQ13" s="21"/>
      <c r="AR13" s="19"/>
      <c r="BE13" s="418"/>
      <c r="BS13" s="16" t="s">
        <v>6</v>
      </c>
    </row>
    <row r="14" spans="2:71" ht="12.75">
      <c r="B14" s="20"/>
      <c r="C14" s="21"/>
      <c r="D14" s="21"/>
      <c r="E14" s="445" t="s">
        <v>28</v>
      </c>
      <c r="F14" s="446"/>
      <c r="G14" s="446"/>
      <c r="H14" s="446"/>
      <c r="I14" s="446"/>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28" t="s">
        <v>26</v>
      </c>
      <c r="AL14" s="21"/>
      <c r="AM14" s="21"/>
      <c r="AN14" s="30" t="s">
        <v>28</v>
      </c>
      <c r="AO14" s="21"/>
      <c r="AP14" s="21"/>
      <c r="AQ14" s="21"/>
      <c r="AR14" s="19"/>
      <c r="BE14" s="418"/>
      <c r="BS14" s="16" t="s">
        <v>6</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418"/>
      <c r="BS15" s="16" t="s">
        <v>4</v>
      </c>
    </row>
    <row r="16" spans="2:71" ht="12" customHeight="1">
      <c r="B16" s="20"/>
      <c r="C16" s="21"/>
      <c r="D16" s="28" t="s">
        <v>29</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24</v>
      </c>
      <c r="AL16" s="21"/>
      <c r="AM16" s="21"/>
      <c r="AN16" s="26" t="s">
        <v>1</v>
      </c>
      <c r="AO16" s="21"/>
      <c r="AP16" s="21"/>
      <c r="AQ16" s="21"/>
      <c r="AR16" s="19"/>
      <c r="BE16" s="418"/>
      <c r="BS16" s="16" t="s">
        <v>4</v>
      </c>
    </row>
    <row r="17" spans="2:71" ht="18.4" customHeight="1">
      <c r="B17" s="20"/>
      <c r="C17" s="21"/>
      <c r="D17" s="21"/>
      <c r="E17" s="26" t="s">
        <v>30</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26</v>
      </c>
      <c r="AL17" s="21"/>
      <c r="AM17" s="21"/>
      <c r="AN17" s="26" t="s">
        <v>1</v>
      </c>
      <c r="AO17" s="21"/>
      <c r="AP17" s="21"/>
      <c r="AQ17" s="21"/>
      <c r="AR17" s="19"/>
      <c r="BE17" s="418"/>
      <c r="BS17" s="16" t="s">
        <v>31</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418"/>
      <c r="BS18" s="16" t="s">
        <v>6</v>
      </c>
    </row>
    <row r="19" spans="2:71" ht="12" customHeight="1">
      <c r="B19" s="20"/>
      <c r="C19" s="21"/>
      <c r="D19" s="28" t="s">
        <v>32</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24</v>
      </c>
      <c r="AL19" s="21"/>
      <c r="AM19" s="21"/>
      <c r="AN19" s="26" t="s">
        <v>1</v>
      </c>
      <c r="AO19" s="21"/>
      <c r="AP19" s="21"/>
      <c r="AQ19" s="21"/>
      <c r="AR19" s="19"/>
      <c r="BE19" s="418"/>
      <c r="BS19" s="16" t="s">
        <v>6</v>
      </c>
    </row>
    <row r="20" spans="2:71" ht="18.4" customHeight="1">
      <c r="B20" s="20"/>
      <c r="C20" s="21"/>
      <c r="D20" s="21"/>
      <c r="E20" s="26" t="s">
        <v>33</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26</v>
      </c>
      <c r="AL20" s="21"/>
      <c r="AM20" s="21"/>
      <c r="AN20" s="26" t="s">
        <v>1</v>
      </c>
      <c r="AO20" s="21"/>
      <c r="AP20" s="21"/>
      <c r="AQ20" s="21"/>
      <c r="AR20" s="19"/>
      <c r="BE20" s="418"/>
      <c r="BS20" s="16" t="s">
        <v>31</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418"/>
    </row>
    <row r="22" spans="2:57" ht="12" customHeight="1">
      <c r="B22" s="20"/>
      <c r="C22" s="21"/>
      <c r="D22" s="28" t="s">
        <v>34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418"/>
    </row>
    <row r="23" spans="2:57" ht="16.5" customHeight="1">
      <c r="B23" s="20"/>
      <c r="C23" s="21"/>
      <c r="D23" s="21"/>
      <c r="E23" s="447" t="s">
        <v>1</v>
      </c>
      <c r="F23" s="447"/>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21"/>
      <c r="AP23" s="21"/>
      <c r="AQ23" s="21"/>
      <c r="AR23" s="19"/>
      <c r="BE23" s="418"/>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418"/>
    </row>
    <row r="25" spans="2:57" ht="6.95" customHeight="1">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418"/>
    </row>
    <row r="26" spans="2:57" ht="14.45" customHeight="1">
      <c r="B26" s="20"/>
      <c r="C26" s="21"/>
      <c r="D26" s="33" t="s">
        <v>35</v>
      </c>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458">
        <f>ROUND(AG94,2)</f>
        <v>0</v>
      </c>
      <c r="AL26" s="443"/>
      <c r="AM26" s="443"/>
      <c r="AN26" s="443"/>
      <c r="AO26" s="443"/>
      <c r="AP26" s="21"/>
      <c r="AQ26" s="21"/>
      <c r="AR26" s="19"/>
      <c r="BE26" s="418"/>
    </row>
    <row r="27" spans="2:57" ht="14.45" customHeight="1">
      <c r="B27" s="20"/>
      <c r="C27" s="21"/>
      <c r="D27" s="33" t="s">
        <v>36</v>
      </c>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458">
        <f>ROUND(AG97,2)</f>
        <v>0</v>
      </c>
      <c r="AL27" s="458"/>
      <c r="AM27" s="458"/>
      <c r="AN27" s="458"/>
      <c r="AO27" s="458"/>
      <c r="AP27" s="21"/>
      <c r="AQ27" s="21"/>
      <c r="AR27" s="19"/>
      <c r="BE27" s="418"/>
    </row>
    <row r="28" spans="2:57" s="1" customFormat="1" ht="6.95" customHeight="1">
      <c r="B28" s="34"/>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6"/>
      <c r="BE28" s="418"/>
    </row>
    <row r="29" spans="2:57" s="1" customFormat="1" ht="25.9" customHeight="1">
      <c r="B29" s="34"/>
      <c r="C29" s="35"/>
      <c r="D29" s="37" t="s">
        <v>37</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459">
        <f>ROUND(AK26+AK27,2)</f>
        <v>0</v>
      </c>
      <c r="AL29" s="460"/>
      <c r="AM29" s="460"/>
      <c r="AN29" s="460"/>
      <c r="AO29" s="460"/>
      <c r="AP29" s="35"/>
      <c r="AQ29" s="35"/>
      <c r="AR29" s="36"/>
      <c r="BE29" s="418"/>
    </row>
    <row r="30" spans="2:57" s="1" customFormat="1" ht="6.95" customHeight="1">
      <c r="B30" s="34"/>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6"/>
      <c r="BE30" s="418"/>
    </row>
    <row r="31" spans="2:57" s="1" customFormat="1" ht="12.75">
      <c r="B31" s="34"/>
      <c r="C31" s="35"/>
      <c r="D31" s="35"/>
      <c r="E31" s="35"/>
      <c r="F31" s="35"/>
      <c r="G31" s="35"/>
      <c r="H31" s="35"/>
      <c r="I31" s="35"/>
      <c r="J31" s="35"/>
      <c r="K31" s="35"/>
      <c r="L31" s="448" t="s">
        <v>38</v>
      </c>
      <c r="M31" s="448"/>
      <c r="N31" s="448"/>
      <c r="O31" s="448"/>
      <c r="P31" s="448"/>
      <c r="Q31" s="35"/>
      <c r="R31" s="35"/>
      <c r="S31" s="35"/>
      <c r="T31" s="35"/>
      <c r="U31" s="35"/>
      <c r="V31" s="35"/>
      <c r="W31" s="448" t="s">
        <v>39</v>
      </c>
      <c r="X31" s="448"/>
      <c r="Y31" s="448"/>
      <c r="Z31" s="448"/>
      <c r="AA31" s="448"/>
      <c r="AB31" s="448"/>
      <c r="AC31" s="448"/>
      <c r="AD31" s="448"/>
      <c r="AE31" s="448"/>
      <c r="AF31" s="35"/>
      <c r="AG31" s="35"/>
      <c r="AH31" s="35"/>
      <c r="AI31" s="35"/>
      <c r="AJ31" s="35"/>
      <c r="AK31" s="448" t="s">
        <v>40</v>
      </c>
      <c r="AL31" s="448"/>
      <c r="AM31" s="448"/>
      <c r="AN31" s="448"/>
      <c r="AO31" s="448"/>
      <c r="AP31" s="35"/>
      <c r="AQ31" s="35"/>
      <c r="AR31" s="36"/>
      <c r="BE31" s="418"/>
    </row>
    <row r="32" spans="2:57" s="2" customFormat="1" ht="14.45" customHeight="1">
      <c r="B32" s="39"/>
      <c r="C32" s="40"/>
      <c r="D32" s="28" t="s">
        <v>41</v>
      </c>
      <c r="E32" s="40"/>
      <c r="F32" s="28" t="s">
        <v>42</v>
      </c>
      <c r="G32" s="40"/>
      <c r="H32" s="40"/>
      <c r="I32" s="40"/>
      <c r="J32" s="40"/>
      <c r="K32" s="40"/>
      <c r="L32" s="449">
        <v>0.21</v>
      </c>
      <c r="M32" s="450"/>
      <c r="N32" s="450"/>
      <c r="O32" s="450"/>
      <c r="P32" s="450"/>
      <c r="Q32" s="40"/>
      <c r="R32" s="40"/>
      <c r="S32" s="40"/>
      <c r="T32" s="40"/>
      <c r="U32" s="40"/>
      <c r="V32" s="40"/>
      <c r="W32" s="457">
        <f>ROUND(AZ94+SUM(CD97:CD101),2)</f>
        <v>0</v>
      </c>
      <c r="X32" s="450"/>
      <c r="Y32" s="450"/>
      <c r="Z32" s="450"/>
      <c r="AA32" s="450"/>
      <c r="AB32" s="450"/>
      <c r="AC32" s="450"/>
      <c r="AD32" s="450"/>
      <c r="AE32" s="450"/>
      <c r="AF32" s="40"/>
      <c r="AG32" s="40"/>
      <c r="AH32" s="40"/>
      <c r="AI32" s="40"/>
      <c r="AJ32" s="40"/>
      <c r="AK32" s="457">
        <f>ROUND(AV94+SUM(BY97:BY101),2)</f>
        <v>0</v>
      </c>
      <c r="AL32" s="450"/>
      <c r="AM32" s="450"/>
      <c r="AN32" s="450"/>
      <c r="AO32" s="450"/>
      <c r="AP32" s="40"/>
      <c r="AQ32" s="40"/>
      <c r="AR32" s="41"/>
      <c r="BE32" s="419"/>
    </row>
    <row r="33" spans="2:57" s="2" customFormat="1" ht="14.45" customHeight="1">
      <c r="B33" s="39"/>
      <c r="C33" s="40"/>
      <c r="D33" s="40"/>
      <c r="E33" s="40"/>
      <c r="F33" s="28" t="s">
        <v>43</v>
      </c>
      <c r="G33" s="40"/>
      <c r="H33" s="40"/>
      <c r="I33" s="40"/>
      <c r="J33" s="40"/>
      <c r="K33" s="40"/>
      <c r="L33" s="449">
        <v>0.15</v>
      </c>
      <c r="M33" s="450"/>
      <c r="N33" s="450"/>
      <c r="O33" s="450"/>
      <c r="P33" s="450"/>
      <c r="Q33" s="40"/>
      <c r="R33" s="40"/>
      <c r="S33" s="40"/>
      <c r="T33" s="40"/>
      <c r="U33" s="40"/>
      <c r="V33" s="40"/>
      <c r="W33" s="457">
        <f>ROUND(BA94+SUM(CE97:CE101),2)</f>
        <v>0</v>
      </c>
      <c r="X33" s="450"/>
      <c r="Y33" s="450"/>
      <c r="Z33" s="450"/>
      <c r="AA33" s="450"/>
      <c r="AB33" s="450"/>
      <c r="AC33" s="450"/>
      <c r="AD33" s="450"/>
      <c r="AE33" s="450"/>
      <c r="AF33" s="40"/>
      <c r="AG33" s="40"/>
      <c r="AH33" s="40"/>
      <c r="AI33" s="40"/>
      <c r="AJ33" s="40"/>
      <c r="AK33" s="457">
        <f>ROUND(AW94+SUM(BZ97:BZ101),2)</f>
        <v>0</v>
      </c>
      <c r="AL33" s="450"/>
      <c r="AM33" s="450"/>
      <c r="AN33" s="450"/>
      <c r="AO33" s="450"/>
      <c r="AP33" s="40"/>
      <c r="AQ33" s="40"/>
      <c r="AR33" s="41"/>
      <c r="BE33" s="419"/>
    </row>
    <row r="34" spans="2:57" s="2" customFormat="1" ht="14.45" customHeight="1" hidden="1">
      <c r="B34" s="39"/>
      <c r="C34" s="40"/>
      <c r="D34" s="40"/>
      <c r="E34" s="40"/>
      <c r="F34" s="28" t="s">
        <v>44</v>
      </c>
      <c r="G34" s="40"/>
      <c r="H34" s="40"/>
      <c r="I34" s="40"/>
      <c r="J34" s="40"/>
      <c r="K34" s="40"/>
      <c r="L34" s="449">
        <v>0.21</v>
      </c>
      <c r="M34" s="450"/>
      <c r="N34" s="450"/>
      <c r="O34" s="450"/>
      <c r="P34" s="450"/>
      <c r="Q34" s="40"/>
      <c r="R34" s="40"/>
      <c r="S34" s="40"/>
      <c r="T34" s="40"/>
      <c r="U34" s="40"/>
      <c r="V34" s="40"/>
      <c r="W34" s="457">
        <f>ROUND(BB94+SUM(CF97:CF101),2)</f>
        <v>0</v>
      </c>
      <c r="X34" s="450"/>
      <c r="Y34" s="450"/>
      <c r="Z34" s="450"/>
      <c r="AA34" s="450"/>
      <c r="AB34" s="450"/>
      <c r="AC34" s="450"/>
      <c r="AD34" s="450"/>
      <c r="AE34" s="450"/>
      <c r="AF34" s="40"/>
      <c r="AG34" s="40"/>
      <c r="AH34" s="40"/>
      <c r="AI34" s="40"/>
      <c r="AJ34" s="40"/>
      <c r="AK34" s="457">
        <v>0</v>
      </c>
      <c r="AL34" s="450"/>
      <c r="AM34" s="450"/>
      <c r="AN34" s="450"/>
      <c r="AO34" s="450"/>
      <c r="AP34" s="40"/>
      <c r="AQ34" s="40"/>
      <c r="AR34" s="41"/>
      <c r="BE34" s="419"/>
    </row>
    <row r="35" spans="2:44" s="2" customFormat="1" ht="14.45" customHeight="1" hidden="1">
      <c r="B35" s="39"/>
      <c r="C35" s="40"/>
      <c r="D35" s="40"/>
      <c r="E35" s="40"/>
      <c r="F35" s="28" t="s">
        <v>45</v>
      </c>
      <c r="G35" s="40"/>
      <c r="H35" s="40"/>
      <c r="I35" s="40"/>
      <c r="J35" s="40"/>
      <c r="K35" s="40"/>
      <c r="L35" s="449">
        <v>0.15</v>
      </c>
      <c r="M35" s="450"/>
      <c r="N35" s="450"/>
      <c r="O35" s="450"/>
      <c r="P35" s="450"/>
      <c r="Q35" s="40"/>
      <c r="R35" s="40"/>
      <c r="S35" s="40"/>
      <c r="T35" s="40"/>
      <c r="U35" s="40"/>
      <c r="V35" s="40"/>
      <c r="W35" s="457">
        <f>ROUND(BC94+SUM(CG97:CG101),2)</f>
        <v>0</v>
      </c>
      <c r="X35" s="450"/>
      <c r="Y35" s="450"/>
      <c r="Z35" s="450"/>
      <c r="AA35" s="450"/>
      <c r="AB35" s="450"/>
      <c r="AC35" s="450"/>
      <c r="AD35" s="450"/>
      <c r="AE35" s="450"/>
      <c r="AF35" s="40"/>
      <c r="AG35" s="40"/>
      <c r="AH35" s="40"/>
      <c r="AI35" s="40"/>
      <c r="AJ35" s="40"/>
      <c r="AK35" s="457">
        <v>0</v>
      </c>
      <c r="AL35" s="450"/>
      <c r="AM35" s="450"/>
      <c r="AN35" s="450"/>
      <c r="AO35" s="450"/>
      <c r="AP35" s="40"/>
      <c r="AQ35" s="40"/>
      <c r="AR35" s="41"/>
    </row>
    <row r="36" spans="2:44" s="2" customFormat="1" ht="14.45" customHeight="1" hidden="1">
      <c r="B36" s="39"/>
      <c r="C36" s="40"/>
      <c r="D36" s="40"/>
      <c r="E36" s="40"/>
      <c r="F36" s="28" t="s">
        <v>46</v>
      </c>
      <c r="G36" s="40"/>
      <c r="H36" s="40"/>
      <c r="I36" s="40"/>
      <c r="J36" s="40"/>
      <c r="K36" s="40"/>
      <c r="L36" s="449">
        <v>0</v>
      </c>
      <c r="M36" s="450"/>
      <c r="N36" s="450"/>
      <c r="O36" s="450"/>
      <c r="P36" s="450"/>
      <c r="Q36" s="40"/>
      <c r="R36" s="40"/>
      <c r="S36" s="40"/>
      <c r="T36" s="40"/>
      <c r="U36" s="40"/>
      <c r="V36" s="40"/>
      <c r="W36" s="457">
        <f>ROUND(BD94+SUM(CH97:CH101),2)</f>
        <v>0</v>
      </c>
      <c r="X36" s="450"/>
      <c r="Y36" s="450"/>
      <c r="Z36" s="450"/>
      <c r="AA36" s="450"/>
      <c r="AB36" s="450"/>
      <c r="AC36" s="450"/>
      <c r="AD36" s="450"/>
      <c r="AE36" s="450"/>
      <c r="AF36" s="40"/>
      <c r="AG36" s="40"/>
      <c r="AH36" s="40"/>
      <c r="AI36" s="40"/>
      <c r="AJ36" s="40"/>
      <c r="AK36" s="457">
        <v>0</v>
      </c>
      <c r="AL36" s="450"/>
      <c r="AM36" s="450"/>
      <c r="AN36" s="450"/>
      <c r="AO36" s="450"/>
      <c r="AP36" s="40"/>
      <c r="AQ36" s="40"/>
      <c r="AR36" s="41"/>
    </row>
    <row r="37" spans="2:44" s="1" customFormat="1" ht="6.95" customHeight="1">
      <c r="B37" s="34"/>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6"/>
    </row>
    <row r="38" spans="2:44" s="1" customFormat="1" ht="25.9" customHeight="1">
      <c r="B38" s="34"/>
      <c r="C38" s="42"/>
      <c r="D38" s="43" t="s">
        <v>47</v>
      </c>
      <c r="E38" s="44"/>
      <c r="F38" s="44"/>
      <c r="G38" s="44"/>
      <c r="H38" s="44"/>
      <c r="I38" s="44"/>
      <c r="J38" s="44"/>
      <c r="K38" s="44"/>
      <c r="L38" s="44"/>
      <c r="M38" s="44"/>
      <c r="N38" s="44"/>
      <c r="O38" s="44"/>
      <c r="P38" s="44"/>
      <c r="Q38" s="44"/>
      <c r="R38" s="44"/>
      <c r="S38" s="44"/>
      <c r="T38" s="45" t="s">
        <v>48</v>
      </c>
      <c r="U38" s="44"/>
      <c r="V38" s="44"/>
      <c r="W38" s="44"/>
      <c r="X38" s="455" t="s">
        <v>49</v>
      </c>
      <c r="Y38" s="456"/>
      <c r="Z38" s="456"/>
      <c r="AA38" s="456"/>
      <c r="AB38" s="456"/>
      <c r="AC38" s="44"/>
      <c r="AD38" s="44"/>
      <c r="AE38" s="44"/>
      <c r="AF38" s="44"/>
      <c r="AG38" s="44"/>
      <c r="AH38" s="44"/>
      <c r="AI38" s="44"/>
      <c r="AJ38" s="44"/>
      <c r="AK38" s="461">
        <f>SUM(AK29:AK36)</f>
        <v>0</v>
      </c>
      <c r="AL38" s="456"/>
      <c r="AM38" s="456"/>
      <c r="AN38" s="456"/>
      <c r="AO38" s="462"/>
      <c r="AP38" s="42"/>
      <c r="AQ38" s="42"/>
      <c r="AR38" s="36"/>
    </row>
    <row r="39" spans="2:44" s="1" customFormat="1" ht="6.95" customHeight="1">
      <c r="B39" s="34"/>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6"/>
    </row>
    <row r="40" spans="2:44" s="1" customFormat="1" ht="14.45" customHeight="1">
      <c r="B40" s="34"/>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6"/>
    </row>
    <row r="41" spans="2:44" ht="14.45"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spans="2:44" ht="14.45"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spans="2:44" ht="14.45"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spans="2:44" ht="14.45"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spans="2:44" ht="14.45"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spans="2:44" ht="14.45"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spans="2:44" ht="14.45"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spans="2:44" ht="14.45"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pans="2:44" s="1" customFormat="1" ht="14.45" customHeight="1">
      <c r="B49" s="34"/>
      <c r="C49" s="35"/>
      <c r="D49" s="46" t="s">
        <v>50</v>
      </c>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6" t="s">
        <v>51</v>
      </c>
      <c r="AI49" s="47"/>
      <c r="AJ49" s="47"/>
      <c r="AK49" s="47"/>
      <c r="AL49" s="47"/>
      <c r="AM49" s="47"/>
      <c r="AN49" s="47"/>
      <c r="AO49" s="47"/>
      <c r="AP49" s="35"/>
      <c r="AQ49" s="35"/>
      <c r="AR49" s="36"/>
    </row>
    <row r="50" spans="2:44" ht="12">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spans="2:44" ht="12">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spans="2:44" ht="12">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spans="2:44" ht="12">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spans="2:44" ht="12">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spans="2:44" ht="12">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spans="2:44" ht="12">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spans="2:44" ht="12">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spans="2:44" ht="12">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spans="2:44" ht="12">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pans="2:44" s="1" customFormat="1" ht="12.75">
      <c r="B60" s="34"/>
      <c r="C60" s="35"/>
      <c r="D60" s="48" t="s">
        <v>52</v>
      </c>
      <c r="E60" s="38"/>
      <c r="F60" s="38"/>
      <c r="G60" s="38"/>
      <c r="H60" s="38"/>
      <c r="I60" s="38"/>
      <c r="J60" s="38"/>
      <c r="K60" s="38"/>
      <c r="L60" s="38"/>
      <c r="M60" s="38"/>
      <c r="N60" s="38"/>
      <c r="O60" s="38"/>
      <c r="P60" s="38"/>
      <c r="Q60" s="38"/>
      <c r="R60" s="38"/>
      <c r="S60" s="38"/>
      <c r="T60" s="38"/>
      <c r="U60" s="38"/>
      <c r="V60" s="48" t="s">
        <v>53</v>
      </c>
      <c r="W60" s="38"/>
      <c r="X60" s="38"/>
      <c r="Y60" s="38"/>
      <c r="Z60" s="38"/>
      <c r="AA60" s="38"/>
      <c r="AB60" s="38"/>
      <c r="AC60" s="38"/>
      <c r="AD60" s="38"/>
      <c r="AE60" s="38"/>
      <c r="AF60" s="38"/>
      <c r="AG60" s="38"/>
      <c r="AH60" s="48" t="s">
        <v>52</v>
      </c>
      <c r="AI60" s="38"/>
      <c r="AJ60" s="38"/>
      <c r="AK60" s="38"/>
      <c r="AL60" s="38"/>
      <c r="AM60" s="48" t="s">
        <v>53</v>
      </c>
      <c r="AN60" s="38"/>
      <c r="AO60" s="38"/>
      <c r="AP60" s="35"/>
      <c r="AQ60" s="35"/>
      <c r="AR60" s="36"/>
    </row>
    <row r="61" spans="2:44" ht="12">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spans="2:44" ht="12">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spans="2:44" ht="12">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pans="2:44" s="1" customFormat="1" ht="12.75">
      <c r="B64" s="34"/>
      <c r="C64" s="35"/>
      <c r="D64" s="46" t="s">
        <v>54</v>
      </c>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6" t="s">
        <v>55</v>
      </c>
      <c r="AI64" s="47"/>
      <c r="AJ64" s="47"/>
      <c r="AK64" s="47"/>
      <c r="AL64" s="47"/>
      <c r="AM64" s="47"/>
      <c r="AN64" s="47"/>
      <c r="AO64" s="47"/>
      <c r="AP64" s="35"/>
      <c r="AQ64" s="35"/>
      <c r="AR64" s="36"/>
    </row>
    <row r="65" spans="2:44" ht="12">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spans="2:44" ht="12">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spans="2:44" ht="12">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spans="2:44" ht="12">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spans="2:44" ht="12">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spans="2:44" ht="12">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spans="2:44" ht="12">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spans="2:44" ht="12">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spans="2:44" ht="12">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spans="2:44" ht="12">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pans="2:44" s="1" customFormat="1" ht="12.75">
      <c r="B75" s="34"/>
      <c r="C75" s="35"/>
      <c r="D75" s="48" t="s">
        <v>52</v>
      </c>
      <c r="E75" s="38"/>
      <c r="F75" s="38"/>
      <c r="G75" s="38"/>
      <c r="H75" s="38"/>
      <c r="I75" s="38"/>
      <c r="J75" s="38"/>
      <c r="K75" s="38"/>
      <c r="L75" s="38"/>
      <c r="M75" s="38"/>
      <c r="N75" s="38"/>
      <c r="O75" s="38"/>
      <c r="P75" s="38"/>
      <c r="Q75" s="38"/>
      <c r="R75" s="38"/>
      <c r="S75" s="38"/>
      <c r="T75" s="38"/>
      <c r="U75" s="38"/>
      <c r="V75" s="48" t="s">
        <v>53</v>
      </c>
      <c r="W75" s="38"/>
      <c r="X75" s="38"/>
      <c r="Y75" s="38"/>
      <c r="Z75" s="38"/>
      <c r="AA75" s="38"/>
      <c r="AB75" s="38"/>
      <c r="AC75" s="38"/>
      <c r="AD75" s="38"/>
      <c r="AE75" s="38"/>
      <c r="AF75" s="38"/>
      <c r="AG75" s="38"/>
      <c r="AH75" s="48" t="s">
        <v>52</v>
      </c>
      <c r="AI75" s="38"/>
      <c r="AJ75" s="38"/>
      <c r="AK75" s="38"/>
      <c r="AL75" s="38"/>
      <c r="AM75" s="48" t="s">
        <v>53</v>
      </c>
      <c r="AN75" s="38"/>
      <c r="AO75" s="38"/>
      <c r="AP75" s="35"/>
      <c r="AQ75" s="35"/>
      <c r="AR75" s="36"/>
    </row>
    <row r="76" spans="2:44" s="1" customFormat="1" ht="12">
      <c r="B76" s="34"/>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6"/>
    </row>
    <row r="77" spans="2:44" s="1" customFormat="1" ht="6.95" customHeight="1">
      <c r="B77" s="49"/>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36"/>
    </row>
    <row r="81" spans="2:44" s="1" customFormat="1" ht="6.95" customHeight="1">
      <c r="B81" s="51"/>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36"/>
    </row>
    <row r="82" spans="2:44" s="1" customFormat="1" ht="24.95" customHeight="1">
      <c r="B82" s="34"/>
      <c r="C82" s="22" t="s">
        <v>56</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6"/>
    </row>
    <row r="83" spans="2:44" s="1" customFormat="1" ht="6.95" customHeight="1">
      <c r="B83" s="34"/>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6"/>
    </row>
    <row r="84" spans="2:44" s="3" customFormat="1" ht="12" customHeight="1">
      <c r="B84" s="53"/>
      <c r="C84" s="28" t="s">
        <v>13</v>
      </c>
      <c r="D84" s="54"/>
      <c r="E84" s="54"/>
      <c r="F84" s="54"/>
      <c r="G84" s="54"/>
      <c r="H84" s="54"/>
      <c r="I84" s="54"/>
      <c r="J84" s="54"/>
      <c r="K84" s="54"/>
      <c r="L84" s="54" t="str">
        <f>K5</f>
        <v>UHK</v>
      </c>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5"/>
    </row>
    <row r="85" spans="2:44" s="4" customFormat="1" ht="36.95" customHeight="1">
      <c r="B85" s="56"/>
      <c r="C85" s="57" t="s">
        <v>16</v>
      </c>
      <c r="D85" s="58"/>
      <c r="E85" s="58"/>
      <c r="F85" s="58"/>
      <c r="G85" s="58"/>
      <c r="H85" s="58"/>
      <c r="I85" s="58"/>
      <c r="J85" s="58"/>
      <c r="K85" s="58"/>
      <c r="L85" s="430" t="str">
        <f>K6</f>
        <v>STUDENTSKÉ ZÓNY</v>
      </c>
      <c r="M85" s="431"/>
      <c r="N85" s="431"/>
      <c r="O85" s="431"/>
      <c r="P85" s="431"/>
      <c r="Q85" s="431"/>
      <c r="R85" s="431"/>
      <c r="S85" s="431"/>
      <c r="T85" s="431"/>
      <c r="U85" s="431"/>
      <c r="V85" s="431"/>
      <c r="W85" s="431"/>
      <c r="X85" s="431"/>
      <c r="Y85" s="431"/>
      <c r="Z85" s="431"/>
      <c r="AA85" s="431"/>
      <c r="AB85" s="431"/>
      <c r="AC85" s="431"/>
      <c r="AD85" s="431"/>
      <c r="AE85" s="431"/>
      <c r="AF85" s="431"/>
      <c r="AG85" s="431"/>
      <c r="AH85" s="431"/>
      <c r="AI85" s="431"/>
      <c r="AJ85" s="431"/>
      <c r="AK85" s="431"/>
      <c r="AL85" s="431"/>
      <c r="AM85" s="431"/>
      <c r="AN85" s="431"/>
      <c r="AO85" s="431"/>
      <c r="AP85" s="58"/>
      <c r="AQ85" s="58"/>
      <c r="AR85" s="59"/>
    </row>
    <row r="86" spans="2:44" s="1" customFormat="1" ht="6.95" customHeight="1">
      <c r="B86" s="34"/>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6"/>
    </row>
    <row r="87" spans="2:44" s="1" customFormat="1" ht="12" customHeight="1">
      <c r="B87" s="34"/>
      <c r="C87" s="28" t="s">
        <v>20</v>
      </c>
      <c r="D87" s="35"/>
      <c r="E87" s="35"/>
      <c r="F87" s="35"/>
      <c r="G87" s="35"/>
      <c r="H87" s="35"/>
      <c r="I87" s="35"/>
      <c r="J87" s="35"/>
      <c r="K87" s="35"/>
      <c r="L87" s="60" t="str">
        <f>IF(K8="","",K8)</f>
        <v>HRADEC KRÁLOVÉ</v>
      </c>
      <c r="M87" s="35"/>
      <c r="N87" s="35"/>
      <c r="O87" s="35"/>
      <c r="P87" s="35"/>
      <c r="Q87" s="35"/>
      <c r="R87" s="35"/>
      <c r="S87" s="35"/>
      <c r="T87" s="35"/>
      <c r="U87" s="35"/>
      <c r="V87" s="35"/>
      <c r="W87" s="35"/>
      <c r="X87" s="35"/>
      <c r="Y87" s="35"/>
      <c r="Z87" s="35"/>
      <c r="AA87" s="35"/>
      <c r="AB87" s="35"/>
      <c r="AC87" s="35"/>
      <c r="AD87" s="35"/>
      <c r="AE87" s="35"/>
      <c r="AF87" s="35"/>
      <c r="AG87" s="35"/>
      <c r="AH87" s="35"/>
      <c r="AI87" s="28" t="s">
        <v>22</v>
      </c>
      <c r="AJ87" s="35"/>
      <c r="AK87" s="35"/>
      <c r="AL87" s="35"/>
      <c r="AM87" s="434">
        <f>IF(AN8="","",AN8)</f>
        <v>43588</v>
      </c>
      <c r="AN87" s="434"/>
      <c r="AO87" s="35"/>
      <c r="AP87" s="35"/>
      <c r="AQ87" s="35"/>
      <c r="AR87" s="36"/>
    </row>
    <row r="88" spans="2:44" s="1" customFormat="1" ht="6.95" customHeight="1">
      <c r="B88" s="34"/>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6"/>
    </row>
    <row r="89" spans="2:56" s="1" customFormat="1" ht="27.95" customHeight="1">
      <c r="B89" s="34"/>
      <c r="C89" s="28" t="s">
        <v>23</v>
      </c>
      <c r="D89" s="35"/>
      <c r="E89" s="35"/>
      <c r="F89" s="35"/>
      <c r="G89" s="35"/>
      <c r="H89" s="35"/>
      <c r="I89" s="35"/>
      <c r="J89" s="35"/>
      <c r="K89" s="35"/>
      <c r="L89" s="54" t="str">
        <f>IF(E11="","",E11)</f>
        <v xml:space="preserve"> </v>
      </c>
      <c r="M89" s="35"/>
      <c r="N89" s="35"/>
      <c r="O89" s="35"/>
      <c r="P89" s="35"/>
      <c r="Q89" s="35"/>
      <c r="R89" s="35"/>
      <c r="S89" s="35"/>
      <c r="T89" s="35"/>
      <c r="U89" s="35"/>
      <c r="V89" s="35"/>
      <c r="W89" s="35"/>
      <c r="X89" s="35"/>
      <c r="Y89" s="35"/>
      <c r="Z89" s="35"/>
      <c r="AA89" s="35"/>
      <c r="AB89" s="35"/>
      <c r="AC89" s="35"/>
      <c r="AD89" s="35"/>
      <c r="AE89" s="35"/>
      <c r="AF89" s="35"/>
      <c r="AG89" s="35"/>
      <c r="AH89" s="35"/>
      <c r="AI89" s="28" t="s">
        <v>29</v>
      </c>
      <c r="AJ89" s="35"/>
      <c r="AK89" s="35"/>
      <c r="AL89" s="35"/>
      <c r="AM89" s="432" t="str">
        <f>IF(E17="","",E17)</f>
        <v>ATELIER H1 &amp; ATELIÉR HÁJEK s.r.o.</v>
      </c>
      <c r="AN89" s="433"/>
      <c r="AO89" s="433"/>
      <c r="AP89" s="433"/>
      <c r="AQ89" s="35"/>
      <c r="AR89" s="36"/>
      <c r="AS89" s="435" t="s">
        <v>57</v>
      </c>
      <c r="AT89" s="436"/>
      <c r="AU89" s="62"/>
      <c r="AV89" s="62"/>
      <c r="AW89" s="62"/>
      <c r="AX89" s="62"/>
      <c r="AY89" s="62"/>
      <c r="AZ89" s="62"/>
      <c r="BA89" s="62"/>
      <c r="BB89" s="62"/>
      <c r="BC89" s="62"/>
      <c r="BD89" s="63"/>
    </row>
    <row r="90" spans="2:56" s="1" customFormat="1" ht="15.2" customHeight="1">
      <c r="B90" s="34"/>
      <c r="C90" s="28" t="s">
        <v>27</v>
      </c>
      <c r="D90" s="35"/>
      <c r="E90" s="35"/>
      <c r="F90" s="35"/>
      <c r="G90" s="35"/>
      <c r="H90" s="35"/>
      <c r="I90" s="35"/>
      <c r="J90" s="35"/>
      <c r="K90" s="35"/>
      <c r="L90" s="54" t="str">
        <f>IF(E14="Vyplň údaj","",E14)</f>
        <v/>
      </c>
      <c r="M90" s="35"/>
      <c r="N90" s="35"/>
      <c r="O90" s="35"/>
      <c r="P90" s="35"/>
      <c r="Q90" s="35"/>
      <c r="R90" s="35"/>
      <c r="S90" s="35"/>
      <c r="T90" s="35"/>
      <c r="U90" s="35"/>
      <c r="V90" s="35"/>
      <c r="W90" s="35"/>
      <c r="X90" s="35"/>
      <c r="Y90" s="35"/>
      <c r="Z90" s="35"/>
      <c r="AA90" s="35"/>
      <c r="AB90" s="35"/>
      <c r="AC90" s="35"/>
      <c r="AD90" s="35"/>
      <c r="AE90" s="35"/>
      <c r="AF90" s="35"/>
      <c r="AG90" s="35"/>
      <c r="AH90" s="35"/>
      <c r="AI90" s="28" t="s">
        <v>32</v>
      </c>
      <c r="AJ90" s="35"/>
      <c r="AK90" s="35"/>
      <c r="AL90" s="35"/>
      <c r="AM90" s="432" t="str">
        <f>IF(E20="","",E20)</f>
        <v>ERŠILOVÁ</v>
      </c>
      <c r="AN90" s="433"/>
      <c r="AO90" s="433"/>
      <c r="AP90" s="433"/>
      <c r="AQ90" s="35"/>
      <c r="AR90" s="36"/>
      <c r="AS90" s="437"/>
      <c r="AT90" s="438"/>
      <c r="AU90" s="64"/>
      <c r="AV90" s="64"/>
      <c r="AW90" s="64"/>
      <c r="AX90" s="64"/>
      <c r="AY90" s="64"/>
      <c r="AZ90" s="64"/>
      <c r="BA90" s="64"/>
      <c r="BB90" s="64"/>
      <c r="BC90" s="64"/>
      <c r="BD90" s="65"/>
    </row>
    <row r="91" spans="2:56" s="1" customFormat="1" ht="10.9" customHeight="1">
      <c r="B91" s="34"/>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6"/>
      <c r="AS91" s="439"/>
      <c r="AT91" s="440"/>
      <c r="AU91" s="66"/>
      <c r="AV91" s="66"/>
      <c r="AW91" s="66"/>
      <c r="AX91" s="66"/>
      <c r="AY91" s="66"/>
      <c r="AZ91" s="66"/>
      <c r="BA91" s="66"/>
      <c r="BB91" s="66"/>
      <c r="BC91" s="66"/>
      <c r="BD91" s="67"/>
    </row>
    <row r="92" spans="2:56" s="1" customFormat="1" ht="29.25" customHeight="1">
      <c r="B92" s="34"/>
      <c r="C92" s="420" t="s">
        <v>58</v>
      </c>
      <c r="D92" s="421"/>
      <c r="E92" s="421"/>
      <c r="F92" s="421"/>
      <c r="G92" s="421"/>
      <c r="H92" s="68"/>
      <c r="I92" s="422" t="s">
        <v>59</v>
      </c>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3" t="s">
        <v>60</v>
      </c>
      <c r="AH92" s="421"/>
      <c r="AI92" s="421"/>
      <c r="AJ92" s="421"/>
      <c r="AK92" s="421"/>
      <c r="AL92" s="421"/>
      <c r="AM92" s="421"/>
      <c r="AN92" s="422" t="s">
        <v>61</v>
      </c>
      <c r="AO92" s="421"/>
      <c r="AP92" s="424"/>
      <c r="AQ92" s="69" t="s">
        <v>62</v>
      </c>
      <c r="AR92" s="36"/>
      <c r="AS92" s="70" t="s">
        <v>63</v>
      </c>
      <c r="AT92" s="71" t="s">
        <v>64</v>
      </c>
      <c r="AU92" s="71" t="s">
        <v>65</v>
      </c>
      <c r="AV92" s="71" t="s">
        <v>66</v>
      </c>
      <c r="AW92" s="71" t="s">
        <v>67</v>
      </c>
      <c r="AX92" s="71" t="s">
        <v>68</v>
      </c>
      <c r="AY92" s="71" t="s">
        <v>69</v>
      </c>
      <c r="AZ92" s="71" t="s">
        <v>70</v>
      </c>
      <c r="BA92" s="71" t="s">
        <v>71</v>
      </c>
      <c r="BB92" s="71" t="s">
        <v>72</v>
      </c>
      <c r="BC92" s="71" t="s">
        <v>73</v>
      </c>
      <c r="BD92" s="72" t="s">
        <v>74</v>
      </c>
    </row>
    <row r="93" spans="2:56" s="1" customFormat="1" ht="10.9" customHeight="1">
      <c r="B93" s="34"/>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6"/>
      <c r="AS93" s="73"/>
      <c r="AT93" s="74"/>
      <c r="AU93" s="74"/>
      <c r="AV93" s="74"/>
      <c r="AW93" s="74"/>
      <c r="AX93" s="74"/>
      <c r="AY93" s="74"/>
      <c r="AZ93" s="74"/>
      <c r="BA93" s="74"/>
      <c r="BB93" s="74"/>
      <c r="BC93" s="74"/>
      <c r="BD93" s="75"/>
    </row>
    <row r="94" spans="2:90" s="5" customFormat="1" ht="32.45" customHeight="1">
      <c r="B94" s="76"/>
      <c r="C94" s="77" t="s">
        <v>75</v>
      </c>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428">
        <f>ROUND(AG95,2)</f>
        <v>0</v>
      </c>
      <c r="AH94" s="428"/>
      <c r="AI94" s="428"/>
      <c r="AJ94" s="428"/>
      <c r="AK94" s="428"/>
      <c r="AL94" s="428"/>
      <c r="AM94" s="428"/>
      <c r="AN94" s="429">
        <f>SUM(AG94,AT94)</f>
        <v>0</v>
      </c>
      <c r="AO94" s="429"/>
      <c r="AP94" s="429"/>
      <c r="AQ94" s="80" t="s">
        <v>1</v>
      </c>
      <c r="AR94" s="81"/>
      <c r="AS94" s="82">
        <f>ROUND(AS95,2)</f>
        <v>0</v>
      </c>
      <c r="AT94" s="83">
        <f>ROUND(SUM(AV94:AW94),2)</f>
        <v>0</v>
      </c>
      <c r="AU94" s="84">
        <f>ROUND(AU95,5)</f>
        <v>0</v>
      </c>
      <c r="AV94" s="83">
        <f>ROUND(AZ94*L32,2)</f>
        <v>0</v>
      </c>
      <c r="AW94" s="83">
        <f>ROUND(BA94*L33,2)</f>
        <v>0</v>
      </c>
      <c r="AX94" s="83">
        <f>ROUND(BB94*L32,2)</f>
        <v>0</v>
      </c>
      <c r="AY94" s="83">
        <f>ROUND(BC94*L33,2)</f>
        <v>0</v>
      </c>
      <c r="AZ94" s="83">
        <f>ROUND(AZ95,2)</f>
        <v>0</v>
      </c>
      <c r="BA94" s="83">
        <f>ROUND(BA95,2)</f>
        <v>0</v>
      </c>
      <c r="BB94" s="83">
        <f>ROUND(BB95,2)</f>
        <v>0</v>
      </c>
      <c r="BC94" s="83">
        <f>ROUND(BC95,2)</f>
        <v>0</v>
      </c>
      <c r="BD94" s="85">
        <f>ROUND(BD95,2)</f>
        <v>0</v>
      </c>
      <c r="BS94" s="86" t="s">
        <v>76</v>
      </c>
      <c r="BT94" s="86" t="s">
        <v>77</v>
      </c>
      <c r="BV94" s="86" t="s">
        <v>78</v>
      </c>
      <c r="BW94" s="86" t="s">
        <v>5</v>
      </c>
      <c r="BX94" s="86" t="s">
        <v>79</v>
      </c>
      <c r="CL94" s="86" t="s">
        <v>1</v>
      </c>
    </row>
    <row r="95" spans="1:90" s="6" customFormat="1" ht="16.5" customHeight="1">
      <c r="A95" s="87" t="s">
        <v>80</v>
      </c>
      <c r="B95" s="88"/>
      <c r="C95" s="89"/>
      <c r="D95" s="427" t="s">
        <v>14</v>
      </c>
      <c r="E95" s="427"/>
      <c r="F95" s="427"/>
      <c r="G95" s="427"/>
      <c r="H95" s="427"/>
      <c r="I95" s="90"/>
      <c r="J95" s="427" t="s">
        <v>17</v>
      </c>
      <c r="K95" s="427"/>
      <c r="L95" s="427"/>
      <c r="M95" s="427"/>
      <c r="N95" s="427"/>
      <c r="O95" s="427"/>
      <c r="P95" s="427"/>
      <c r="Q95" s="427"/>
      <c r="R95" s="427"/>
      <c r="S95" s="427"/>
      <c r="T95" s="427"/>
      <c r="U95" s="427"/>
      <c r="V95" s="427"/>
      <c r="W95" s="427"/>
      <c r="X95" s="427"/>
      <c r="Y95" s="427"/>
      <c r="Z95" s="427"/>
      <c r="AA95" s="427"/>
      <c r="AB95" s="427"/>
      <c r="AC95" s="427"/>
      <c r="AD95" s="427"/>
      <c r="AE95" s="427"/>
      <c r="AF95" s="427"/>
      <c r="AG95" s="425">
        <f>'UHK - STUDENTSKÉ ZÓNY'!J28</f>
        <v>0</v>
      </c>
      <c r="AH95" s="426"/>
      <c r="AI95" s="426"/>
      <c r="AJ95" s="426"/>
      <c r="AK95" s="426"/>
      <c r="AL95" s="426"/>
      <c r="AM95" s="426"/>
      <c r="AN95" s="425">
        <f>SUM(AG95,AT95)</f>
        <v>0</v>
      </c>
      <c r="AO95" s="426"/>
      <c r="AP95" s="426"/>
      <c r="AQ95" s="91" t="s">
        <v>81</v>
      </c>
      <c r="AR95" s="92"/>
      <c r="AS95" s="93">
        <v>0</v>
      </c>
      <c r="AT95" s="94">
        <f>ROUND(SUM(AV95:AW95),2)</f>
        <v>0</v>
      </c>
      <c r="AU95" s="95">
        <f>'UHK - STUDENTSKÉ ZÓNY'!P125</f>
        <v>0</v>
      </c>
      <c r="AV95" s="94">
        <f>'UHK - STUDENTSKÉ ZÓNY'!J31</f>
        <v>0</v>
      </c>
      <c r="AW95" s="94">
        <f>'UHK - STUDENTSKÉ ZÓNY'!J32</f>
        <v>0</v>
      </c>
      <c r="AX95" s="94">
        <f>'UHK - STUDENTSKÉ ZÓNY'!J33</f>
        <v>0</v>
      </c>
      <c r="AY95" s="94">
        <f>'UHK - STUDENTSKÉ ZÓNY'!J34</f>
        <v>0</v>
      </c>
      <c r="AZ95" s="94">
        <f>'UHK - STUDENTSKÉ ZÓNY'!F31</f>
        <v>0</v>
      </c>
      <c r="BA95" s="94">
        <f>'UHK - STUDENTSKÉ ZÓNY'!F32</f>
        <v>0</v>
      </c>
      <c r="BB95" s="94">
        <f>'UHK - STUDENTSKÉ ZÓNY'!F33</f>
        <v>0</v>
      </c>
      <c r="BC95" s="94">
        <f>'UHK - STUDENTSKÉ ZÓNY'!F34</f>
        <v>0</v>
      </c>
      <c r="BD95" s="96">
        <f>'UHK - STUDENTSKÉ ZÓNY'!F35</f>
        <v>0</v>
      </c>
      <c r="BT95" s="97" t="s">
        <v>82</v>
      </c>
      <c r="BU95" s="97" t="s">
        <v>83</v>
      </c>
      <c r="BV95" s="97" t="s">
        <v>78</v>
      </c>
      <c r="BW95" s="97" t="s">
        <v>5</v>
      </c>
      <c r="BX95" s="97" t="s">
        <v>79</v>
      </c>
      <c r="CL95" s="97" t="s">
        <v>1</v>
      </c>
    </row>
    <row r="96" spans="2:44" ht="12">
      <c r="B96" s="20"/>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19"/>
    </row>
    <row r="97" spans="2:48" s="1" customFormat="1" ht="30" customHeight="1">
      <c r="B97" s="34"/>
      <c r="C97" s="77" t="s">
        <v>84</v>
      </c>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429">
        <f>ROUND(SUM(AG98:AG101),2)</f>
        <v>0</v>
      </c>
      <c r="AH97" s="429"/>
      <c r="AI97" s="429"/>
      <c r="AJ97" s="429"/>
      <c r="AK97" s="429"/>
      <c r="AL97" s="429"/>
      <c r="AM97" s="429"/>
      <c r="AN97" s="429">
        <f>ROUND(SUM(AN98:AN101),2)</f>
        <v>0</v>
      </c>
      <c r="AO97" s="429"/>
      <c r="AP97" s="429"/>
      <c r="AQ97" s="98"/>
      <c r="AR97" s="36"/>
      <c r="AS97" s="70" t="s">
        <v>85</v>
      </c>
      <c r="AT97" s="71" t="s">
        <v>86</v>
      </c>
      <c r="AU97" s="71" t="s">
        <v>41</v>
      </c>
      <c r="AV97" s="72" t="s">
        <v>64</v>
      </c>
    </row>
    <row r="98" spans="2:89" s="1" customFormat="1" ht="19.9" customHeight="1">
      <c r="B98" s="34"/>
      <c r="C98" s="35"/>
      <c r="D98" s="452" t="s">
        <v>87</v>
      </c>
      <c r="E98" s="452"/>
      <c r="F98" s="452"/>
      <c r="G98" s="452"/>
      <c r="H98" s="452"/>
      <c r="I98" s="452"/>
      <c r="J98" s="452"/>
      <c r="K98" s="452"/>
      <c r="L98" s="452"/>
      <c r="M98" s="452"/>
      <c r="N98" s="452"/>
      <c r="O98" s="452"/>
      <c r="P98" s="452"/>
      <c r="Q98" s="452"/>
      <c r="R98" s="452"/>
      <c r="S98" s="452"/>
      <c r="T98" s="452"/>
      <c r="U98" s="452"/>
      <c r="V98" s="452"/>
      <c r="W98" s="452"/>
      <c r="X98" s="452"/>
      <c r="Y98" s="452"/>
      <c r="Z98" s="452"/>
      <c r="AA98" s="452"/>
      <c r="AB98" s="452"/>
      <c r="AC98" s="35"/>
      <c r="AD98" s="35"/>
      <c r="AE98" s="35"/>
      <c r="AF98" s="35"/>
      <c r="AG98" s="453">
        <f>ROUND(AG94*AS98,2)</f>
        <v>0</v>
      </c>
      <c r="AH98" s="454"/>
      <c r="AI98" s="454"/>
      <c r="AJ98" s="454"/>
      <c r="AK98" s="454"/>
      <c r="AL98" s="454"/>
      <c r="AM98" s="454"/>
      <c r="AN98" s="454">
        <f>ROUND(AG98+AV98,2)</f>
        <v>0</v>
      </c>
      <c r="AO98" s="454"/>
      <c r="AP98" s="454"/>
      <c r="AQ98" s="35"/>
      <c r="AR98" s="36"/>
      <c r="AS98" s="99">
        <v>0</v>
      </c>
      <c r="AT98" s="100" t="s">
        <v>88</v>
      </c>
      <c r="AU98" s="100" t="s">
        <v>42</v>
      </c>
      <c r="AV98" s="101">
        <f>ROUND(IF(AU98="základní",AG98*L32,IF(AU98="snížená",AG98*L33,0)),2)</f>
        <v>0</v>
      </c>
      <c r="BV98" s="16" t="s">
        <v>89</v>
      </c>
      <c r="BY98" s="102">
        <f>IF(AU98="základní",AV98,0)</f>
        <v>0</v>
      </c>
      <c r="BZ98" s="102">
        <f>IF(AU98="snížená",AV98,0)</f>
        <v>0</v>
      </c>
      <c r="CA98" s="102">
        <v>0</v>
      </c>
      <c r="CB98" s="102">
        <v>0</v>
      </c>
      <c r="CC98" s="102">
        <v>0</v>
      </c>
      <c r="CD98" s="102">
        <f>IF(AU98="základní",AG98,0)</f>
        <v>0</v>
      </c>
      <c r="CE98" s="102">
        <f>IF(AU98="snížená",AG98,0)</f>
        <v>0</v>
      </c>
      <c r="CF98" s="102">
        <f>IF(AU98="zákl. přenesená",AG98,0)</f>
        <v>0</v>
      </c>
      <c r="CG98" s="102">
        <f>IF(AU98="sníž. přenesená",AG98,0)</f>
        <v>0</v>
      </c>
      <c r="CH98" s="102">
        <f>IF(AU98="nulová",AG98,0)</f>
        <v>0</v>
      </c>
      <c r="CI98" s="16">
        <f>IF(AU98="základní",1,IF(AU98="snížená",2,IF(AU98="zákl. přenesená",4,IF(AU98="sníž. přenesená",5,3))))</f>
        <v>1</v>
      </c>
      <c r="CJ98" s="16">
        <f>IF(AT98="stavební čast",1,IF(AT98="investiční čast",2,3))</f>
        <v>1</v>
      </c>
      <c r="CK98" s="16" t="str">
        <f>IF(D98="Vyplň vlastní","","x")</f>
        <v>x</v>
      </c>
    </row>
    <row r="99" spans="2:89" s="1" customFormat="1" ht="19.9" customHeight="1">
      <c r="B99" s="34"/>
      <c r="C99" s="35"/>
      <c r="D99" s="451" t="s">
        <v>90</v>
      </c>
      <c r="E99" s="452"/>
      <c r="F99" s="452"/>
      <c r="G99" s="452"/>
      <c r="H99" s="452"/>
      <c r="I99" s="452"/>
      <c r="J99" s="452"/>
      <c r="K99" s="452"/>
      <c r="L99" s="452"/>
      <c r="M99" s="452"/>
      <c r="N99" s="452"/>
      <c r="O99" s="452"/>
      <c r="P99" s="452"/>
      <c r="Q99" s="452"/>
      <c r="R99" s="452"/>
      <c r="S99" s="452"/>
      <c r="T99" s="452"/>
      <c r="U99" s="452"/>
      <c r="V99" s="452"/>
      <c r="W99" s="452"/>
      <c r="X99" s="452"/>
      <c r="Y99" s="452"/>
      <c r="Z99" s="452"/>
      <c r="AA99" s="452"/>
      <c r="AB99" s="452"/>
      <c r="AC99" s="35"/>
      <c r="AD99" s="35"/>
      <c r="AE99" s="35"/>
      <c r="AF99" s="35"/>
      <c r="AG99" s="453">
        <f>ROUND(AG94*AS99,2)</f>
        <v>0</v>
      </c>
      <c r="AH99" s="454"/>
      <c r="AI99" s="454"/>
      <c r="AJ99" s="454"/>
      <c r="AK99" s="454"/>
      <c r="AL99" s="454"/>
      <c r="AM99" s="454"/>
      <c r="AN99" s="454">
        <f>ROUND(AG99+AV99,2)</f>
        <v>0</v>
      </c>
      <c r="AO99" s="454"/>
      <c r="AP99" s="454"/>
      <c r="AQ99" s="35"/>
      <c r="AR99" s="36"/>
      <c r="AS99" s="99">
        <v>0</v>
      </c>
      <c r="AT99" s="100" t="s">
        <v>88</v>
      </c>
      <c r="AU99" s="100" t="s">
        <v>42</v>
      </c>
      <c r="AV99" s="101">
        <f>ROUND(IF(AU99="základní",AG99*L32,IF(AU99="snížená",AG99*L33,0)),2)</f>
        <v>0</v>
      </c>
      <c r="BV99" s="16" t="s">
        <v>91</v>
      </c>
      <c r="BY99" s="102">
        <f>IF(AU99="základní",AV99,0)</f>
        <v>0</v>
      </c>
      <c r="BZ99" s="102">
        <f>IF(AU99="snížená",AV99,0)</f>
        <v>0</v>
      </c>
      <c r="CA99" s="102">
        <v>0</v>
      </c>
      <c r="CB99" s="102">
        <v>0</v>
      </c>
      <c r="CC99" s="102">
        <v>0</v>
      </c>
      <c r="CD99" s="102">
        <f>IF(AU99="základní",AG99,0)</f>
        <v>0</v>
      </c>
      <c r="CE99" s="102">
        <f>IF(AU99="snížená",AG99,0)</f>
        <v>0</v>
      </c>
      <c r="CF99" s="102">
        <f>IF(AU99="zákl. přenesená",AG99,0)</f>
        <v>0</v>
      </c>
      <c r="CG99" s="102">
        <f>IF(AU99="sníž. přenesená",AG99,0)</f>
        <v>0</v>
      </c>
      <c r="CH99" s="102">
        <f>IF(AU99="nulová",AG99,0)</f>
        <v>0</v>
      </c>
      <c r="CI99" s="16">
        <f>IF(AU99="základní",1,IF(AU99="snížená",2,IF(AU99="zákl. přenesená",4,IF(AU99="sníž. přenesená",5,3))))</f>
        <v>1</v>
      </c>
      <c r="CJ99" s="16">
        <f>IF(AT99="stavební čast",1,IF(AT99="investiční čast",2,3))</f>
        <v>1</v>
      </c>
      <c r="CK99" s="16" t="str">
        <f>IF(D99="Vyplň vlastní","","x")</f>
        <v/>
      </c>
    </row>
    <row r="100" spans="2:89" s="1" customFormat="1" ht="19.9" customHeight="1">
      <c r="B100" s="34"/>
      <c r="C100" s="35"/>
      <c r="D100" s="451" t="s">
        <v>90</v>
      </c>
      <c r="E100" s="452"/>
      <c r="F100" s="452"/>
      <c r="G100" s="452"/>
      <c r="H100" s="452"/>
      <c r="I100" s="452"/>
      <c r="J100" s="452"/>
      <c r="K100" s="452"/>
      <c r="L100" s="452"/>
      <c r="M100" s="452"/>
      <c r="N100" s="452"/>
      <c r="O100" s="452"/>
      <c r="P100" s="452"/>
      <c r="Q100" s="452"/>
      <c r="R100" s="452"/>
      <c r="S100" s="452"/>
      <c r="T100" s="452"/>
      <c r="U100" s="452"/>
      <c r="V100" s="452"/>
      <c r="W100" s="452"/>
      <c r="X100" s="452"/>
      <c r="Y100" s="452"/>
      <c r="Z100" s="452"/>
      <c r="AA100" s="452"/>
      <c r="AB100" s="452"/>
      <c r="AC100" s="35"/>
      <c r="AD100" s="35"/>
      <c r="AE100" s="35"/>
      <c r="AF100" s="35"/>
      <c r="AG100" s="453">
        <f>ROUND(AG94*AS100,2)</f>
        <v>0</v>
      </c>
      <c r="AH100" s="454"/>
      <c r="AI100" s="454"/>
      <c r="AJ100" s="454"/>
      <c r="AK100" s="454"/>
      <c r="AL100" s="454"/>
      <c r="AM100" s="454"/>
      <c r="AN100" s="454">
        <f>ROUND(AG100+AV100,2)</f>
        <v>0</v>
      </c>
      <c r="AO100" s="454"/>
      <c r="AP100" s="454"/>
      <c r="AQ100" s="35"/>
      <c r="AR100" s="36"/>
      <c r="AS100" s="99">
        <v>0</v>
      </c>
      <c r="AT100" s="100" t="s">
        <v>88</v>
      </c>
      <c r="AU100" s="100" t="s">
        <v>42</v>
      </c>
      <c r="AV100" s="101">
        <f>ROUND(IF(AU100="základní",AG100*L32,IF(AU100="snížená",AG100*L33,0)),2)</f>
        <v>0</v>
      </c>
      <c r="BV100" s="16" t="s">
        <v>91</v>
      </c>
      <c r="BY100" s="102">
        <f>IF(AU100="základní",AV100,0)</f>
        <v>0</v>
      </c>
      <c r="BZ100" s="102">
        <f>IF(AU100="snížená",AV100,0)</f>
        <v>0</v>
      </c>
      <c r="CA100" s="102">
        <v>0</v>
      </c>
      <c r="CB100" s="102">
        <v>0</v>
      </c>
      <c r="CC100" s="102">
        <v>0</v>
      </c>
      <c r="CD100" s="102">
        <f>IF(AU100="základní",AG100,0)</f>
        <v>0</v>
      </c>
      <c r="CE100" s="102">
        <f>IF(AU100="snížená",AG100,0)</f>
        <v>0</v>
      </c>
      <c r="CF100" s="102">
        <f>IF(AU100="zákl. přenesená",AG100,0)</f>
        <v>0</v>
      </c>
      <c r="CG100" s="102">
        <f>IF(AU100="sníž. přenesená",AG100,0)</f>
        <v>0</v>
      </c>
      <c r="CH100" s="102">
        <f>IF(AU100="nulová",AG100,0)</f>
        <v>0</v>
      </c>
      <c r="CI100" s="16">
        <f>IF(AU100="základní",1,IF(AU100="snížená",2,IF(AU100="zákl. přenesená",4,IF(AU100="sníž. přenesená",5,3))))</f>
        <v>1</v>
      </c>
      <c r="CJ100" s="16">
        <f>IF(AT100="stavební čast",1,IF(AT100="investiční čast",2,3))</f>
        <v>1</v>
      </c>
      <c r="CK100" s="16" t="str">
        <f>IF(D100="Vyplň vlastní","","x")</f>
        <v/>
      </c>
    </row>
    <row r="101" spans="2:89" s="1" customFormat="1" ht="19.9" customHeight="1">
      <c r="B101" s="34"/>
      <c r="C101" s="35"/>
      <c r="D101" s="451" t="s">
        <v>90</v>
      </c>
      <c r="E101" s="452"/>
      <c r="F101" s="452"/>
      <c r="G101" s="452"/>
      <c r="H101" s="452"/>
      <c r="I101" s="452"/>
      <c r="J101" s="452"/>
      <c r="K101" s="452"/>
      <c r="L101" s="452"/>
      <c r="M101" s="452"/>
      <c r="N101" s="452"/>
      <c r="O101" s="452"/>
      <c r="P101" s="452"/>
      <c r="Q101" s="452"/>
      <c r="R101" s="452"/>
      <c r="S101" s="452"/>
      <c r="T101" s="452"/>
      <c r="U101" s="452"/>
      <c r="V101" s="452"/>
      <c r="W101" s="452"/>
      <c r="X101" s="452"/>
      <c r="Y101" s="452"/>
      <c r="Z101" s="452"/>
      <c r="AA101" s="452"/>
      <c r="AB101" s="452"/>
      <c r="AC101" s="35"/>
      <c r="AD101" s="35"/>
      <c r="AE101" s="35"/>
      <c r="AF101" s="35"/>
      <c r="AG101" s="453">
        <f>ROUND(AG94*AS101,2)</f>
        <v>0</v>
      </c>
      <c r="AH101" s="454"/>
      <c r="AI101" s="454"/>
      <c r="AJ101" s="454"/>
      <c r="AK101" s="454"/>
      <c r="AL101" s="454"/>
      <c r="AM101" s="454"/>
      <c r="AN101" s="454">
        <f>ROUND(AG101+AV101,2)</f>
        <v>0</v>
      </c>
      <c r="AO101" s="454"/>
      <c r="AP101" s="454"/>
      <c r="AQ101" s="35"/>
      <c r="AR101" s="36"/>
      <c r="AS101" s="103">
        <v>0</v>
      </c>
      <c r="AT101" s="104" t="s">
        <v>88</v>
      </c>
      <c r="AU101" s="104" t="s">
        <v>42</v>
      </c>
      <c r="AV101" s="105">
        <f>ROUND(IF(AU101="základní",AG101*L32,IF(AU101="snížená",AG101*L33,0)),2)</f>
        <v>0</v>
      </c>
      <c r="BV101" s="16" t="s">
        <v>91</v>
      </c>
      <c r="BY101" s="102">
        <f>IF(AU101="základní",AV101,0)</f>
        <v>0</v>
      </c>
      <c r="BZ101" s="102">
        <f>IF(AU101="snížená",AV101,0)</f>
        <v>0</v>
      </c>
      <c r="CA101" s="102">
        <v>0</v>
      </c>
      <c r="CB101" s="102">
        <v>0</v>
      </c>
      <c r="CC101" s="102">
        <v>0</v>
      </c>
      <c r="CD101" s="102">
        <f>IF(AU101="základní",AG101,0)</f>
        <v>0</v>
      </c>
      <c r="CE101" s="102">
        <f>IF(AU101="snížená",AG101,0)</f>
        <v>0</v>
      </c>
      <c r="CF101" s="102">
        <f>IF(AU101="zákl. přenesená",AG101,0)</f>
        <v>0</v>
      </c>
      <c r="CG101" s="102">
        <f>IF(AU101="sníž. přenesená",AG101,0)</f>
        <v>0</v>
      </c>
      <c r="CH101" s="102">
        <f>IF(AU101="nulová",AG101,0)</f>
        <v>0</v>
      </c>
      <c r="CI101" s="16">
        <f>IF(AU101="základní",1,IF(AU101="snížená",2,IF(AU101="zákl. přenesená",4,IF(AU101="sníž. přenesená",5,3))))</f>
        <v>1</v>
      </c>
      <c r="CJ101" s="16">
        <f>IF(AT101="stavební čast",1,IF(AT101="investiční čast",2,3))</f>
        <v>1</v>
      </c>
      <c r="CK101" s="16" t="str">
        <f>IF(D101="Vyplň vlastní","","x")</f>
        <v/>
      </c>
    </row>
    <row r="102" spans="2:44" s="1" customFormat="1" ht="10.9" customHeight="1">
      <c r="B102" s="34"/>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6"/>
    </row>
    <row r="103" spans="2:44" s="1" customFormat="1" ht="30" customHeight="1">
      <c r="B103" s="34"/>
      <c r="C103" s="106" t="s">
        <v>92</v>
      </c>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441">
        <f>ROUND(AG94+AG97,2)</f>
        <v>0</v>
      </c>
      <c r="AH103" s="441"/>
      <c r="AI103" s="441"/>
      <c r="AJ103" s="441"/>
      <c r="AK103" s="441"/>
      <c r="AL103" s="441"/>
      <c r="AM103" s="441"/>
      <c r="AN103" s="441">
        <f>ROUND(AN94+AN97,2)</f>
        <v>0</v>
      </c>
      <c r="AO103" s="441"/>
      <c r="AP103" s="441"/>
      <c r="AQ103" s="107"/>
      <c r="AR103" s="36"/>
    </row>
    <row r="104" spans="2:44" s="1" customFormat="1" ht="6.95" customHeight="1">
      <c r="B104" s="49"/>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36"/>
    </row>
  </sheetData>
  <sheetProtection algorithmName="SHA-512" hashValue="HShTFTBLaP3gla3gdsq5xT12GS4CKfi1JI67FaBnmdy8r+p9t3SkQbCcgwI7Q10mva7CALDc1QS9MrV6qn5qnQ==" saltValue="8tZjqfdxQmeswNKBkisEV5eD7N+LVjOnljlatyJWMJyuxw3UaXv+JT5Oveg2xQfNpSqLT8TqmPfNupDn4GqjXA==" spinCount="100000" sheet="1" objects="1" scenarios="1" formatColumns="0" formatRows="0"/>
  <mergeCells count="60">
    <mergeCell ref="W35:AE35"/>
    <mergeCell ref="AK35:AO35"/>
    <mergeCell ref="W36:AE36"/>
    <mergeCell ref="AK36:AO36"/>
    <mergeCell ref="AK38:AO38"/>
    <mergeCell ref="W32:AE32"/>
    <mergeCell ref="AK32:AO32"/>
    <mergeCell ref="AK33:AO33"/>
    <mergeCell ref="W34:AE34"/>
    <mergeCell ref="AK34:AO34"/>
    <mergeCell ref="D98:AB98"/>
    <mergeCell ref="AG98:AM98"/>
    <mergeCell ref="AN98:AP98"/>
    <mergeCell ref="D99:AB99"/>
    <mergeCell ref="AG99:AM99"/>
    <mergeCell ref="AN99:AP99"/>
    <mergeCell ref="D100:AB100"/>
    <mergeCell ref="AG100:AM100"/>
    <mergeCell ref="AN100:AP100"/>
    <mergeCell ref="D101:AB101"/>
    <mergeCell ref="AG101:AM101"/>
    <mergeCell ref="AN101:AP101"/>
    <mergeCell ref="AG97:AM97"/>
    <mergeCell ref="AN97:AP97"/>
    <mergeCell ref="AG103:AM103"/>
    <mergeCell ref="AN103:AP103"/>
    <mergeCell ref="K5:AO5"/>
    <mergeCell ref="K6:AO6"/>
    <mergeCell ref="E14:AJ14"/>
    <mergeCell ref="E23:AN23"/>
    <mergeCell ref="L31:P31"/>
    <mergeCell ref="W31:AE31"/>
    <mergeCell ref="AK31:AO31"/>
    <mergeCell ref="L32:P32"/>
    <mergeCell ref="L33:P33"/>
    <mergeCell ref="L34:P34"/>
    <mergeCell ref="L35:P35"/>
    <mergeCell ref="L36:P36"/>
    <mergeCell ref="AN95:AP95"/>
    <mergeCell ref="AG95:AM95"/>
    <mergeCell ref="D95:H95"/>
    <mergeCell ref="J95:AF95"/>
    <mergeCell ref="AG94:AM94"/>
    <mergeCell ref="AN94:AP94"/>
    <mergeCell ref="AR2:BE2"/>
    <mergeCell ref="BE5:BE34"/>
    <mergeCell ref="C92:G92"/>
    <mergeCell ref="I92:AF92"/>
    <mergeCell ref="AG92:AM92"/>
    <mergeCell ref="AN92:AP92"/>
    <mergeCell ref="L85:AO85"/>
    <mergeCell ref="AM90:AP90"/>
    <mergeCell ref="AM87:AN87"/>
    <mergeCell ref="AM89:AP89"/>
    <mergeCell ref="AS89:AT91"/>
    <mergeCell ref="X38:AB38"/>
    <mergeCell ref="W33:AE33"/>
    <mergeCell ref="AK26:AO26"/>
    <mergeCell ref="AK27:AO27"/>
    <mergeCell ref="AK29:AO29"/>
  </mergeCells>
  <dataValidations count="2">
    <dataValidation type="list" allowBlank="1" showInputMessage="1" showErrorMessage="1" error="Povoleny jsou hodnoty základní, snížená, zákl. přenesená, sníž. přenesená, nulová." sqref="AU97:AU101">
      <formula1>"základní, snížená, zákl. přenesená, sníž. přenesená, nulová"</formula1>
    </dataValidation>
    <dataValidation type="list" allowBlank="1" showInputMessage="1" showErrorMessage="1" error="Povoleny jsou hodnoty stavební čast, technologická čast, investiční čast." sqref="AT97:AT101">
      <formula1>"stavební čast, technologická čast, investiční čast"</formula1>
    </dataValidation>
  </dataValidations>
  <hyperlinks>
    <hyperlink ref="A95" location="'UHK - STUDENTSKÉ ZÓNY'!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382"/>
  <sheetViews>
    <sheetView showGridLines="0" workbookViewId="0" topLeftCell="A1">
      <selection activeCell="E181" sqref="E181"/>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08" customWidth="1"/>
    <col min="10" max="10" width="20.140625" style="0" customWidth="1"/>
    <col min="11" max="11" width="20.1406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416"/>
      <c r="M2" s="416"/>
      <c r="N2" s="416"/>
      <c r="O2" s="416"/>
      <c r="P2" s="416"/>
      <c r="Q2" s="416"/>
      <c r="R2" s="416"/>
      <c r="S2" s="416"/>
      <c r="T2" s="416"/>
      <c r="U2" s="416"/>
      <c r="V2" s="416"/>
      <c r="AT2" s="16" t="s">
        <v>5</v>
      </c>
    </row>
    <row r="3" spans="2:46" ht="6.95" customHeight="1">
      <c r="B3" s="109"/>
      <c r="C3" s="110"/>
      <c r="D3" s="110"/>
      <c r="E3" s="110"/>
      <c r="F3" s="110"/>
      <c r="G3" s="110"/>
      <c r="H3" s="110"/>
      <c r="I3" s="111"/>
      <c r="J3" s="110"/>
      <c r="K3" s="110"/>
      <c r="L3" s="19"/>
      <c r="AT3" s="16" t="s">
        <v>93</v>
      </c>
    </row>
    <row r="4" spans="2:46" ht="24.95" customHeight="1">
      <c r="B4" s="19"/>
      <c r="D4" s="112" t="s">
        <v>94</v>
      </c>
      <c r="L4" s="19"/>
      <c r="M4" s="113" t="s">
        <v>10</v>
      </c>
      <c r="AT4" s="16" t="s">
        <v>4</v>
      </c>
    </row>
    <row r="5" spans="2:12" ht="6.95" customHeight="1">
      <c r="B5" s="19"/>
      <c r="L5" s="19"/>
    </row>
    <row r="6" spans="2:12" s="1" customFormat="1" ht="12" customHeight="1">
      <c r="B6" s="36"/>
      <c r="D6" s="114" t="s">
        <v>16</v>
      </c>
      <c r="I6" s="115"/>
      <c r="L6" s="36"/>
    </row>
    <row r="7" spans="2:12" s="1" customFormat="1" ht="36.95" customHeight="1">
      <c r="B7" s="36"/>
      <c r="E7" s="463" t="s">
        <v>17</v>
      </c>
      <c r="F7" s="464"/>
      <c r="G7" s="464"/>
      <c r="H7" s="464"/>
      <c r="I7" s="115"/>
      <c r="L7" s="36"/>
    </row>
    <row r="8" spans="2:12" s="1" customFormat="1" ht="12">
      <c r="B8" s="36"/>
      <c r="I8" s="115"/>
      <c r="L8" s="36"/>
    </row>
    <row r="9" spans="2:12" s="1" customFormat="1" ht="12" customHeight="1">
      <c r="B9" s="36"/>
      <c r="D9" s="114" t="s">
        <v>18</v>
      </c>
      <c r="F9" s="116" t="s">
        <v>1</v>
      </c>
      <c r="I9" s="117" t="s">
        <v>19</v>
      </c>
      <c r="J9" s="116" t="s">
        <v>1</v>
      </c>
      <c r="L9" s="36"/>
    </row>
    <row r="10" spans="2:12" s="1" customFormat="1" ht="12" customHeight="1">
      <c r="B10" s="36"/>
      <c r="D10" s="114" t="s">
        <v>20</v>
      </c>
      <c r="F10" s="116" t="s">
        <v>21</v>
      </c>
      <c r="I10" s="117" t="s">
        <v>22</v>
      </c>
      <c r="J10" s="118">
        <f>'Rekapitulace stavby'!AN8</f>
        <v>43588</v>
      </c>
      <c r="L10" s="36"/>
    </row>
    <row r="11" spans="2:12" s="1" customFormat="1" ht="10.9" customHeight="1">
      <c r="B11" s="36"/>
      <c r="I11" s="115"/>
      <c r="L11" s="36"/>
    </row>
    <row r="12" spans="2:12" s="1" customFormat="1" ht="12" customHeight="1">
      <c r="B12" s="36"/>
      <c r="D12" s="114" t="s">
        <v>23</v>
      </c>
      <c r="I12" s="117" t="s">
        <v>24</v>
      </c>
      <c r="J12" s="116" t="str">
        <f>IF('Rekapitulace stavby'!AN10="","",'Rekapitulace stavby'!AN10)</f>
        <v/>
      </c>
      <c r="L12" s="36"/>
    </row>
    <row r="13" spans="2:12" s="1" customFormat="1" ht="18" customHeight="1">
      <c r="B13" s="36"/>
      <c r="E13" s="116" t="str">
        <f>IF('Rekapitulace stavby'!E11="","",'Rekapitulace stavby'!E11)</f>
        <v xml:space="preserve"> </v>
      </c>
      <c r="I13" s="117" t="s">
        <v>26</v>
      </c>
      <c r="J13" s="116" t="str">
        <f>IF('Rekapitulace stavby'!AN11="","",'Rekapitulace stavby'!AN11)</f>
        <v/>
      </c>
      <c r="L13" s="36"/>
    </row>
    <row r="14" spans="2:12" s="1" customFormat="1" ht="6.95" customHeight="1">
      <c r="B14" s="36"/>
      <c r="I14" s="115"/>
      <c r="L14" s="36"/>
    </row>
    <row r="15" spans="2:12" s="1" customFormat="1" ht="12" customHeight="1">
      <c r="B15" s="36"/>
      <c r="D15" s="114" t="s">
        <v>27</v>
      </c>
      <c r="I15" s="117" t="s">
        <v>24</v>
      </c>
      <c r="J15" s="29" t="str">
        <f>'Rekapitulace stavby'!AN13</f>
        <v>Vyplň údaj</v>
      </c>
      <c r="L15" s="36"/>
    </row>
    <row r="16" spans="2:12" s="1" customFormat="1" ht="18" customHeight="1">
      <c r="B16" s="36"/>
      <c r="E16" s="465" t="str">
        <f>'Rekapitulace stavby'!E14</f>
        <v>Vyplň údaj</v>
      </c>
      <c r="F16" s="466"/>
      <c r="G16" s="466"/>
      <c r="H16" s="466"/>
      <c r="I16" s="117" t="s">
        <v>26</v>
      </c>
      <c r="J16" s="29" t="str">
        <f>'Rekapitulace stavby'!AN14</f>
        <v>Vyplň údaj</v>
      </c>
      <c r="L16" s="36"/>
    </row>
    <row r="17" spans="2:12" s="1" customFormat="1" ht="6.95" customHeight="1">
      <c r="B17" s="36"/>
      <c r="I17" s="115"/>
      <c r="L17" s="36"/>
    </row>
    <row r="18" spans="2:12" s="1" customFormat="1" ht="12" customHeight="1">
      <c r="B18" s="36"/>
      <c r="D18" s="114" t="s">
        <v>29</v>
      </c>
      <c r="I18" s="117" t="s">
        <v>24</v>
      </c>
      <c r="J18" s="116" t="s">
        <v>1</v>
      </c>
      <c r="L18" s="36"/>
    </row>
    <row r="19" spans="2:12" s="1" customFormat="1" ht="18" customHeight="1">
      <c r="B19" s="36"/>
      <c r="E19" s="116" t="s">
        <v>30</v>
      </c>
      <c r="I19" s="117" t="s">
        <v>26</v>
      </c>
      <c r="J19" s="116" t="s">
        <v>1</v>
      </c>
      <c r="L19" s="36"/>
    </row>
    <row r="20" spans="2:12" s="1" customFormat="1" ht="6.95" customHeight="1">
      <c r="B20" s="36"/>
      <c r="I20" s="115"/>
      <c r="L20" s="36"/>
    </row>
    <row r="21" spans="2:12" s="1" customFormat="1" ht="12" customHeight="1">
      <c r="B21" s="36"/>
      <c r="D21" s="114" t="s">
        <v>32</v>
      </c>
      <c r="I21" s="117" t="s">
        <v>24</v>
      </c>
      <c r="J21" s="116" t="s">
        <v>1</v>
      </c>
      <c r="L21" s="36"/>
    </row>
    <row r="22" spans="2:12" s="1" customFormat="1" ht="18" customHeight="1">
      <c r="B22" s="36"/>
      <c r="E22" s="116" t="s">
        <v>33</v>
      </c>
      <c r="I22" s="117" t="s">
        <v>26</v>
      </c>
      <c r="J22" s="116" t="s">
        <v>1</v>
      </c>
      <c r="L22" s="36"/>
    </row>
    <row r="23" spans="2:12" s="1" customFormat="1" ht="6.95" customHeight="1">
      <c r="B23" s="36"/>
      <c r="I23" s="115"/>
      <c r="L23" s="36"/>
    </row>
    <row r="24" spans="2:12" s="1" customFormat="1" ht="12" customHeight="1">
      <c r="B24" s="36"/>
      <c r="D24" s="114" t="s">
        <v>34</v>
      </c>
      <c r="I24" s="115"/>
      <c r="L24" s="36"/>
    </row>
    <row r="25" spans="2:12" s="7" customFormat="1" ht="16.5" customHeight="1">
      <c r="B25" s="119"/>
      <c r="E25" s="467" t="s">
        <v>1</v>
      </c>
      <c r="F25" s="467"/>
      <c r="G25" s="467"/>
      <c r="H25" s="467"/>
      <c r="I25" s="120"/>
      <c r="L25" s="119"/>
    </row>
    <row r="26" spans="2:12" s="1" customFormat="1" ht="6.95" customHeight="1">
      <c r="B26" s="36"/>
      <c r="I26" s="115"/>
      <c r="L26" s="36"/>
    </row>
    <row r="27" spans="2:12" s="1" customFormat="1" ht="6.95" customHeight="1">
      <c r="B27" s="36"/>
      <c r="D27" s="62"/>
      <c r="E27" s="62"/>
      <c r="F27" s="62"/>
      <c r="G27" s="62"/>
      <c r="H27" s="62"/>
      <c r="I27" s="121"/>
      <c r="J27" s="62"/>
      <c r="K27" s="62"/>
      <c r="L27" s="36"/>
    </row>
    <row r="28" spans="2:12" s="1" customFormat="1" ht="25.35" customHeight="1">
      <c r="B28" s="36"/>
      <c r="D28" s="122" t="s">
        <v>37</v>
      </c>
      <c r="I28" s="115"/>
      <c r="J28" s="123">
        <f>ROUND(J125,2)</f>
        <v>0</v>
      </c>
      <c r="L28" s="36"/>
    </row>
    <row r="29" spans="2:12" s="1" customFormat="1" ht="6.95" customHeight="1">
      <c r="B29" s="36"/>
      <c r="D29" s="62"/>
      <c r="E29" s="62"/>
      <c r="F29" s="62"/>
      <c r="G29" s="62"/>
      <c r="H29" s="62"/>
      <c r="I29" s="121"/>
      <c r="J29" s="62"/>
      <c r="K29" s="62"/>
      <c r="L29" s="36"/>
    </row>
    <row r="30" spans="2:12" s="1" customFormat="1" ht="14.45" customHeight="1">
      <c r="B30" s="36"/>
      <c r="F30" s="124" t="s">
        <v>39</v>
      </c>
      <c r="I30" s="125" t="s">
        <v>38</v>
      </c>
      <c r="J30" s="124" t="s">
        <v>40</v>
      </c>
      <c r="L30" s="36"/>
    </row>
    <row r="31" spans="2:12" s="1" customFormat="1" ht="14.45" customHeight="1">
      <c r="B31" s="36"/>
      <c r="D31" s="126" t="s">
        <v>41</v>
      </c>
      <c r="E31" s="114" t="s">
        <v>42</v>
      </c>
      <c r="F31" s="127">
        <f>ROUND((SUM(BE125:BE381)),2)</f>
        <v>0</v>
      </c>
      <c r="I31" s="128">
        <v>0.21</v>
      </c>
      <c r="J31" s="127">
        <f>ROUND(((SUM(BE125:BE381))*I31),2)</f>
        <v>0</v>
      </c>
      <c r="L31" s="36"/>
    </row>
    <row r="32" spans="2:12" s="1" customFormat="1" ht="14.45" customHeight="1">
      <c r="B32" s="36"/>
      <c r="E32" s="114" t="s">
        <v>43</v>
      </c>
      <c r="F32" s="127">
        <f>ROUND((SUM(BF125:BF381)),2)</f>
        <v>0</v>
      </c>
      <c r="I32" s="128">
        <v>0.15</v>
      </c>
      <c r="J32" s="127">
        <f>ROUND(((SUM(BF125:BF381))*I32),2)</f>
        <v>0</v>
      </c>
      <c r="L32" s="36"/>
    </row>
    <row r="33" spans="2:12" s="1" customFormat="1" ht="14.45" customHeight="1" hidden="1">
      <c r="B33" s="36"/>
      <c r="E33" s="114" t="s">
        <v>44</v>
      </c>
      <c r="F33" s="127">
        <f>ROUND((SUM(BG125:BG381)),2)</f>
        <v>0</v>
      </c>
      <c r="I33" s="128">
        <v>0.21</v>
      </c>
      <c r="J33" s="127">
        <f>0</f>
        <v>0</v>
      </c>
      <c r="L33" s="36"/>
    </row>
    <row r="34" spans="2:12" s="1" customFormat="1" ht="14.45" customHeight="1" hidden="1">
      <c r="B34" s="36"/>
      <c r="E34" s="114" t="s">
        <v>45</v>
      </c>
      <c r="F34" s="127">
        <f>ROUND((SUM(BH125:BH381)),2)</f>
        <v>0</v>
      </c>
      <c r="I34" s="128">
        <v>0.15</v>
      </c>
      <c r="J34" s="127">
        <f>0</f>
        <v>0</v>
      </c>
      <c r="L34" s="36"/>
    </row>
    <row r="35" spans="2:12" s="1" customFormat="1" ht="14.45" customHeight="1" hidden="1">
      <c r="B35" s="36"/>
      <c r="E35" s="114" t="s">
        <v>46</v>
      </c>
      <c r="F35" s="127">
        <f>ROUND((SUM(BI125:BI381)),2)</f>
        <v>0</v>
      </c>
      <c r="I35" s="128">
        <v>0</v>
      </c>
      <c r="J35" s="127">
        <f>0</f>
        <v>0</v>
      </c>
      <c r="L35" s="36"/>
    </row>
    <row r="36" spans="2:12" s="1" customFormat="1" ht="6.95" customHeight="1">
      <c r="B36" s="36"/>
      <c r="I36" s="115"/>
      <c r="L36" s="36"/>
    </row>
    <row r="37" spans="2:12" s="1" customFormat="1" ht="25.35" customHeight="1">
      <c r="B37" s="36"/>
      <c r="C37" s="129"/>
      <c r="D37" s="130" t="s">
        <v>47</v>
      </c>
      <c r="E37" s="131"/>
      <c r="F37" s="131"/>
      <c r="G37" s="132" t="s">
        <v>48</v>
      </c>
      <c r="H37" s="133" t="s">
        <v>49</v>
      </c>
      <c r="I37" s="134"/>
      <c r="J37" s="135">
        <f>SUM(J28:J35)</f>
        <v>0</v>
      </c>
      <c r="K37" s="136"/>
      <c r="L37" s="36"/>
    </row>
    <row r="38" spans="2:12" s="1" customFormat="1" ht="14.45" customHeight="1">
      <c r="B38" s="36"/>
      <c r="I38" s="115"/>
      <c r="L38" s="36"/>
    </row>
    <row r="39" spans="2:12" ht="14.45" customHeight="1">
      <c r="B39" s="19"/>
      <c r="L39" s="19"/>
    </row>
    <row r="40" spans="2:12" ht="14.45" customHeight="1">
      <c r="B40" s="19"/>
      <c r="L40" s="19"/>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6"/>
      <c r="D50" s="137" t="s">
        <v>50</v>
      </c>
      <c r="E50" s="138"/>
      <c r="F50" s="138"/>
      <c r="G50" s="137" t="s">
        <v>51</v>
      </c>
      <c r="H50" s="138"/>
      <c r="I50" s="139"/>
      <c r="J50" s="138"/>
      <c r="K50" s="138"/>
      <c r="L50" s="36"/>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2:12" s="1" customFormat="1" ht="12.75">
      <c r="B61" s="36"/>
      <c r="D61" s="140" t="s">
        <v>52</v>
      </c>
      <c r="E61" s="141"/>
      <c r="F61" s="142" t="s">
        <v>53</v>
      </c>
      <c r="G61" s="140" t="s">
        <v>52</v>
      </c>
      <c r="H61" s="141"/>
      <c r="I61" s="143"/>
      <c r="J61" s="144" t="s">
        <v>53</v>
      </c>
      <c r="K61" s="141"/>
      <c r="L61" s="36"/>
    </row>
    <row r="62" spans="2:12" ht="12">
      <c r="B62" s="19"/>
      <c r="L62" s="19"/>
    </row>
    <row r="63" spans="2:12" ht="12">
      <c r="B63" s="19"/>
      <c r="L63" s="19"/>
    </row>
    <row r="64" spans="2:12" ht="12">
      <c r="B64" s="19"/>
      <c r="L64" s="19"/>
    </row>
    <row r="65" spans="2:12" s="1" customFormat="1" ht="12.75">
      <c r="B65" s="36"/>
      <c r="D65" s="137" t="s">
        <v>54</v>
      </c>
      <c r="E65" s="138"/>
      <c r="F65" s="138"/>
      <c r="G65" s="137" t="s">
        <v>55</v>
      </c>
      <c r="H65" s="138"/>
      <c r="I65" s="139"/>
      <c r="J65" s="138"/>
      <c r="K65" s="138"/>
      <c r="L65" s="36"/>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2:12" s="1" customFormat="1" ht="12.75">
      <c r="B76" s="36"/>
      <c r="D76" s="140" t="s">
        <v>52</v>
      </c>
      <c r="E76" s="141"/>
      <c r="F76" s="142" t="s">
        <v>53</v>
      </c>
      <c r="G76" s="140" t="s">
        <v>52</v>
      </c>
      <c r="H76" s="141"/>
      <c r="I76" s="143"/>
      <c r="J76" s="144" t="s">
        <v>53</v>
      </c>
      <c r="K76" s="141"/>
      <c r="L76" s="36"/>
    </row>
    <row r="77" spans="2:12" s="1" customFormat="1" ht="14.45" customHeight="1">
      <c r="B77" s="145"/>
      <c r="C77" s="146"/>
      <c r="D77" s="146"/>
      <c r="E77" s="146"/>
      <c r="F77" s="146"/>
      <c r="G77" s="146"/>
      <c r="H77" s="146"/>
      <c r="I77" s="147"/>
      <c r="J77" s="146"/>
      <c r="K77" s="146"/>
      <c r="L77" s="36"/>
    </row>
    <row r="81" spans="2:12" s="1" customFormat="1" ht="6.95" customHeight="1">
      <c r="B81" s="148"/>
      <c r="C81" s="149"/>
      <c r="D81" s="149"/>
      <c r="E81" s="149"/>
      <c r="F81" s="149"/>
      <c r="G81" s="149"/>
      <c r="H81" s="149"/>
      <c r="I81" s="150"/>
      <c r="J81" s="149"/>
      <c r="K81" s="149"/>
      <c r="L81" s="36"/>
    </row>
    <row r="82" spans="2:12" s="1" customFormat="1" ht="24.95" customHeight="1">
      <c r="B82" s="34"/>
      <c r="C82" s="22" t="s">
        <v>95</v>
      </c>
      <c r="D82" s="35"/>
      <c r="E82" s="35"/>
      <c r="F82" s="35"/>
      <c r="G82" s="35"/>
      <c r="H82" s="35"/>
      <c r="I82" s="115"/>
      <c r="J82" s="35"/>
      <c r="K82" s="35"/>
      <c r="L82" s="36"/>
    </row>
    <row r="83" spans="2:12" s="1" customFormat="1" ht="6.95" customHeight="1">
      <c r="B83" s="34"/>
      <c r="C83" s="35"/>
      <c r="D83" s="35"/>
      <c r="E83" s="35"/>
      <c r="F83" s="35"/>
      <c r="G83" s="35"/>
      <c r="H83" s="35"/>
      <c r="I83" s="115"/>
      <c r="J83" s="35"/>
      <c r="K83" s="35"/>
      <c r="L83" s="36"/>
    </row>
    <row r="84" spans="2:12" s="1" customFormat="1" ht="12" customHeight="1">
      <c r="B84" s="34"/>
      <c r="C84" s="28" t="s">
        <v>16</v>
      </c>
      <c r="D84" s="35"/>
      <c r="E84" s="35"/>
      <c r="F84" s="35"/>
      <c r="G84" s="35"/>
      <c r="H84" s="35"/>
      <c r="I84" s="115"/>
      <c r="J84" s="35"/>
      <c r="K84" s="35"/>
      <c r="L84" s="36"/>
    </row>
    <row r="85" spans="2:12" s="1" customFormat="1" ht="16.5" customHeight="1">
      <c r="B85" s="34"/>
      <c r="C85" s="35"/>
      <c r="D85" s="35"/>
      <c r="E85" s="430" t="str">
        <f>E7</f>
        <v>STUDENTSKÉ ZÓNY</v>
      </c>
      <c r="F85" s="468"/>
      <c r="G85" s="468"/>
      <c r="H85" s="468"/>
      <c r="I85" s="115"/>
      <c r="J85" s="35"/>
      <c r="K85" s="35"/>
      <c r="L85" s="36"/>
    </row>
    <row r="86" spans="2:12" s="1" customFormat="1" ht="6.95" customHeight="1">
      <c r="B86" s="34"/>
      <c r="C86" s="35"/>
      <c r="D86" s="35"/>
      <c r="E86" s="35"/>
      <c r="F86" s="35"/>
      <c r="G86" s="35"/>
      <c r="H86" s="35"/>
      <c r="I86" s="115"/>
      <c r="J86" s="35"/>
      <c r="K86" s="35"/>
      <c r="L86" s="36"/>
    </row>
    <row r="87" spans="2:12" s="1" customFormat="1" ht="12" customHeight="1">
      <c r="B87" s="34"/>
      <c r="C87" s="28" t="s">
        <v>20</v>
      </c>
      <c r="D87" s="35"/>
      <c r="E87" s="35"/>
      <c r="F87" s="26" t="str">
        <f>F10</f>
        <v>HRADEC KRÁLOVÉ</v>
      </c>
      <c r="G87" s="35"/>
      <c r="H87" s="35"/>
      <c r="I87" s="117" t="s">
        <v>22</v>
      </c>
      <c r="J87" s="61">
        <f>IF(J10="","",J10)</f>
        <v>43588</v>
      </c>
      <c r="K87" s="35"/>
      <c r="L87" s="36"/>
    </row>
    <row r="88" spans="2:12" s="1" customFormat="1" ht="6.95" customHeight="1">
      <c r="B88" s="34"/>
      <c r="C88" s="35"/>
      <c r="D88" s="35"/>
      <c r="E88" s="35"/>
      <c r="F88" s="35"/>
      <c r="G88" s="35"/>
      <c r="H88" s="35"/>
      <c r="I88" s="115"/>
      <c r="J88" s="35"/>
      <c r="K88" s="35"/>
      <c r="L88" s="36"/>
    </row>
    <row r="89" spans="2:12" s="1" customFormat="1" ht="43.15" customHeight="1">
      <c r="B89" s="34"/>
      <c r="C89" s="28" t="s">
        <v>23</v>
      </c>
      <c r="D89" s="35"/>
      <c r="E89" s="35"/>
      <c r="F89" s="26" t="str">
        <f>E13</f>
        <v xml:space="preserve"> </v>
      </c>
      <c r="G89" s="35"/>
      <c r="H89" s="35"/>
      <c r="I89" s="117" t="s">
        <v>29</v>
      </c>
      <c r="J89" s="31" t="str">
        <f>E19</f>
        <v>ATELIER H1 &amp; ATELIÉR HÁJEK s.r.o.</v>
      </c>
      <c r="K89" s="35"/>
      <c r="L89" s="36"/>
    </row>
    <row r="90" spans="2:12" s="1" customFormat="1" ht="15.2" customHeight="1">
      <c r="B90" s="34"/>
      <c r="C90" s="28" t="s">
        <v>27</v>
      </c>
      <c r="D90" s="35"/>
      <c r="E90" s="35"/>
      <c r="F90" s="26" t="str">
        <f>IF(E16="","",E16)</f>
        <v>Vyplň údaj</v>
      </c>
      <c r="G90" s="35"/>
      <c r="H90" s="35"/>
      <c r="I90" s="117" t="s">
        <v>32</v>
      </c>
      <c r="J90" s="31" t="str">
        <f>E22</f>
        <v>ERŠILOVÁ</v>
      </c>
      <c r="K90" s="35"/>
      <c r="L90" s="36"/>
    </row>
    <row r="91" spans="2:12" s="1" customFormat="1" ht="10.35" customHeight="1">
      <c r="B91" s="34"/>
      <c r="C91" s="35"/>
      <c r="D91" s="35"/>
      <c r="E91" s="35"/>
      <c r="F91" s="35"/>
      <c r="G91" s="35"/>
      <c r="H91" s="35"/>
      <c r="I91" s="115"/>
      <c r="J91" s="35"/>
      <c r="K91" s="35"/>
      <c r="L91" s="36"/>
    </row>
    <row r="92" spans="2:12" s="1" customFormat="1" ht="29.25" customHeight="1">
      <c r="B92" s="34"/>
      <c r="C92" s="151" t="s">
        <v>96</v>
      </c>
      <c r="D92" s="107"/>
      <c r="E92" s="107"/>
      <c r="F92" s="107"/>
      <c r="G92" s="107"/>
      <c r="H92" s="107"/>
      <c r="I92" s="152"/>
      <c r="J92" s="153" t="s">
        <v>97</v>
      </c>
      <c r="K92" s="107"/>
      <c r="L92" s="36"/>
    </row>
    <row r="93" spans="2:12" s="1" customFormat="1" ht="10.35" customHeight="1">
      <c r="B93" s="34"/>
      <c r="C93" s="35"/>
      <c r="D93" s="35"/>
      <c r="E93" s="35"/>
      <c r="F93" s="35"/>
      <c r="G93" s="35"/>
      <c r="H93" s="35"/>
      <c r="I93" s="115"/>
      <c r="J93" s="35"/>
      <c r="K93" s="35"/>
      <c r="L93" s="36"/>
    </row>
    <row r="94" spans="2:47" s="1" customFormat="1" ht="22.9" customHeight="1">
      <c r="B94" s="34"/>
      <c r="C94" s="154" t="s">
        <v>98</v>
      </c>
      <c r="D94" s="35"/>
      <c r="E94" s="35"/>
      <c r="F94" s="35"/>
      <c r="G94" s="35"/>
      <c r="H94" s="35"/>
      <c r="I94" s="115"/>
      <c r="J94" s="79">
        <f>J125</f>
        <v>0</v>
      </c>
      <c r="K94" s="35"/>
      <c r="L94" s="36"/>
      <c r="AU94" s="16" t="s">
        <v>99</v>
      </c>
    </row>
    <row r="95" spans="2:12" s="8" customFormat="1" ht="24.95" customHeight="1">
      <c r="B95" s="155"/>
      <c r="C95" s="156"/>
      <c r="D95" s="157" t="s">
        <v>100</v>
      </c>
      <c r="E95" s="158"/>
      <c r="F95" s="158"/>
      <c r="G95" s="158"/>
      <c r="H95" s="158"/>
      <c r="I95" s="159"/>
      <c r="J95" s="160">
        <f>J126</f>
        <v>0</v>
      </c>
      <c r="K95" s="156"/>
      <c r="L95" s="161"/>
    </row>
    <row r="96" spans="2:12" s="9" customFormat="1" ht="19.9" customHeight="1">
      <c r="B96" s="162"/>
      <c r="C96" s="163"/>
      <c r="D96" s="164" t="s">
        <v>101</v>
      </c>
      <c r="E96" s="165"/>
      <c r="F96" s="165"/>
      <c r="G96" s="165"/>
      <c r="H96" s="165"/>
      <c r="I96" s="166"/>
      <c r="J96" s="167">
        <f>J127</f>
        <v>0</v>
      </c>
      <c r="K96" s="163"/>
      <c r="L96" s="168"/>
    </row>
    <row r="97" spans="2:12" s="9" customFormat="1" ht="19.9" customHeight="1">
      <c r="B97" s="162"/>
      <c r="C97" s="163"/>
      <c r="D97" s="164" t="s">
        <v>102</v>
      </c>
      <c r="E97" s="165"/>
      <c r="F97" s="165"/>
      <c r="G97" s="165"/>
      <c r="H97" s="165"/>
      <c r="I97" s="166"/>
      <c r="J97" s="167">
        <f>J141</f>
        <v>0</v>
      </c>
      <c r="K97" s="163"/>
      <c r="L97" s="168"/>
    </row>
    <row r="98" spans="2:12" s="9" customFormat="1" ht="19.9" customHeight="1">
      <c r="B98" s="162"/>
      <c r="C98" s="163"/>
      <c r="D98" s="164" t="s">
        <v>103</v>
      </c>
      <c r="E98" s="165"/>
      <c r="F98" s="165"/>
      <c r="G98" s="165"/>
      <c r="H98" s="165"/>
      <c r="I98" s="166"/>
      <c r="J98" s="167">
        <f>J162</f>
        <v>0</v>
      </c>
      <c r="K98" s="163"/>
      <c r="L98" s="168"/>
    </row>
    <row r="99" spans="2:12" s="9" customFormat="1" ht="19.9" customHeight="1">
      <c r="B99" s="162"/>
      <c r="C99" s="163"/>
      <c r="D99" s="164" t="s">
        <v>104</v>
      </c>
      <c r="E99" s="165"/>
      <c r="F99" s="165"/>
      <c r="G99" s="165"/>
      <c r="H99" s="165"/>
      <c r="I99" s="166"/>
      <c r="J99" s="167">
        <f>J171</f>
        <v>0</v>
      </c>
      <c r="K99" s="163"/>
      <c r="L99" s="168"/>
    </row>
    <row r="100" spans="2:12" s="8" customFormat="1" ht="24.95" customHeight="1">
      <c r="B100" s="155"/>
      <c r="C100" s="156"/>
      <c r="D100" s="157" t="s">
        <v>105</v>
      </c>
      <c r="E100" s="158"/>
      <c r="F100" s="158"/>
      <c r="G100" s="158"/>
      <c r="H100" s="158"/>
      <c r="I100" s="159"/>
      <c r="J100" s="160">
        <f>J173</f>
        <v>0</v>
      </c>
      <c r="K100" s="156"/>
      <c r="L100" s="161"/>
    </row>
    <row r="101" spans="2:12" s="9" customFormat="1" ht="19.9" customHeight="1">
      <c r="B101" s="162"/>
      <c r="C101" s="163"/>
      <c r="D101" s="164" t="s">
        <v>106</v>
      </c>
      <c r="E101" s="165"/>
      <c r="F101" s="165"/>
      <c r="G101" s="165"/>
      <c r="H101" s="165"/>
      <c r="I101" s="166"/>
      <c r="J101" s="167">
        <f>J174</f>
        <v>0</v>
      </c>
      <c r="K101" s="163"/>
      <c r="L101" s="168"/>
    </row>
    <row r="102" spans="2:12" s="9" customFormat="1" ht="19.9" customHeight="1">
      <c r="B102" s="162"/>
      <c r="C102" s="163"/>
      <c r="D102" s="164" t="s">
        <v>107</v>
      </c>
      <c r="E102" s="165"/>
      <c r="F102" s="165"/>
      <c r="G102" s="165"/>
      <c r="H102" s="165"/>
      <c r="I102" s="166"/>
      <c r="J102" s="167">
        <f>J180</f>
        <v>0</v>
      </c>
      <c r="K102" s="163"/>
      <c r="L102" s="168"/>
    </row>
    <row r="103" spans="2:12" s="9" customFormat="1" ht="19.9" customHeight="1">
      <c r="B103" s="162"/>
      <c r="C103" s="163"/>
      <c r="D103" s="164" t="s">
        <v>108</v>
      </c>
      <c r="E103" s="165"/>
      <c r="F103" s="165"/>
      <c r="G103" s="165"/>
      <c r="H103" s="165"/>
      <c r="I103" s="166"/>
      <c r="J103" s="167">
        <f>J183</f>
        <v>0</v>
      </c>
      <c r="K103" s="163"/>
      <c r="L103" s="168"/>
    </row>
    <row r="104" spans="2:12" s="9" customFormat="1" ht="19.9" customHeight="1">
      <c r="B104" s="162"/>
      <c r="C104" s="163"/>
      <c r="D104" s="164" t="s">
        <v>109</v>
      </c>
      <c r="E104" s="165"/>
      <c r="F104" s="165"/>
      <c r="G104" s="165"/>
      <c r="H104" s="165"/>
      <c r="I104" s="166"/>
      <c r="J104" s="167">
        <f>J185</f>
        <v>0</v>
      </c>
      <c r="K104" s="163"/>
      <c r="L104" s="168"/>
    </row>
    <row r="105" spans="2:12" s="9" customFormat="1" ht="19.9" customHeight="1">
      <c r="B105" s="162"/>
      <c r="C105" s="163"/>
      <c r="D105" s="164" t="s">
        <v>110</v>
      </c>
      <c r="E105" s="165"/>
      <c r="F105" s="165"/>
      <c r="G105" s="165"/>
      <c r="H105" s="165"/>
      <c r="I105" s="166"/>
      <c r="J105" s="167">
        <f>J299</f>
        <v>0</v>
      </c>
      <c r="K105" s="163"/>
      <c r="L105" s="168"/>
    </row>
    <row r="106" spans="2:12" s="9" customFormat="1" ht="19.9" customHeight="1">
      <c r="B106" s="162"/>
      <c r="C106" s="163"/>
      <c r="D106" s="164" t="s">
        <v>111</v>
      </c>
      <c r="E106" s="165"/>
      <c r="F106" s="165"/>
      <c r="G106" s="165"/>
      <c r="H106" s="165"/>
      <c r="I106" s="166"/>
      <c r="J106" s="167">
        <f>J308</f>
        <v>0</v>
      </c>
      <c r="K106" s="163"/>
      <c r="L106" s="168"/>
    </row>
    <row r="107" spans="2:12" s="9" customFormat="1" ht="19.9" customHeight="1">
      <c r="B107" s="162"/>
      <c r="C107" s="163"/>
      <c r="D107" s="164" t="s">
        <v>112</v>
      </c>
      <c r="E107" s="165"/>
      <c r="F107" s="165"/>
      <c r="G107" s="165"/>
      <c r="H107" s="165"/>
      <c r="I107" s="166"/>
      <c r="J107" s="167">
        <f>J356</f>
        <v>0</v>
      </c>
      <c r="K107" s="163"/>
      <c r="L107" s="168"/>
    </row>
    <row r="108" spans="2:12" s="1" customFormat="1" ht="21.75" customHeight="1">
      <c r="B108" s="34"/>
      <c r="C108" s="35"/>
      <c r="D108" s="35"/>
      <c r="E108" s="35"/>
      <c r="F108" s="35"/>
      <c r="G108" s="35"/>
      <c r="H108" s="35"/>
      <c r="I108" s="115"/>
      <c r="J108" s="35"/>
      <c r="K108" s="35"/>
      <c r="L108" s="36"/>
    </row>
    <row r="109" spans="2:12" s="1" customFormat="1" ht="6.95" customHeight="1">
      <c r="B109" s="49"/>
      <c r="C109" s="50"/>
      <c r="D109" s="50"/>
      <c r="E109" s="50"/>
      <c r="F109" s="50"/>
      <c r="G109" s="50"/>
      <c r="H109" s="50"/>
      <c r="I109" s="147"/>
      <c r="J109" s="50"/>
      <c r="K109" s="50"/>
      <c r="L109" s="36"/>
    </row>
    <row r="113" spans="2:12" s="1" customFormat="1" ht="6.95" customHeight="1">
      <c r="B113" s="51"/>
      <c r="C113" s="52"/>
      <c r="D113" s="52"/>
      <c r="E113" s="52"/>
      <c r="F113" s="52"/>
      <c r="G113" s="52"/>
      <c r="H113" s="52"/>
      <c r="I113" s="150"/>
      <c r="J113" s="52"/>
      <c r="K113" s="52"/>
      <c r="L113" s="36"/>
    </row>
    <row r="114" spans="2:12" s="1" customFormat="1" ht="24.95" customHeight="1">
      <c r="B114" s="34"/>
      <c r="C114" s="22" t="s">
        <v>113</v>
      </c>
      <c r="D114" s="35"/>
      <c r="E114" s="35"/>
      <c r="F114" s="35"/>
      <c r="G114" s="35"/>
      <c r="H114" s="35"/>
      <c r="I114" s="115"/>
      <c r="J114" s="35"/>
      <c r="K114" s="35"/>
      <c r="L114" s="36"/>
    </row>
    <row r="115" spans="2:12" s="1" customFormat="1" ht="6.95" customHeight="1">
      <c r="B115" s="34"/>
      <c r="C115" s="35"/>
      <c r="D115" s="35"/>
      <c r="E115" s="35"/>
      <c r="F115" s="35"/>
      <c r="G115" s="35"/>
      <c r="H115" s="35"/>
      <c r="I115" s="115"/>
      <c r="J115" s="35"/>
      <c r="K115" s="35"/>
      <c r="L115" s="36"/>
    </row>
    <row r="116" spans="2:12" s="1" customFormat="1" ht="12" customHeight="1">
      <c r="B116" s="34"/>
      <c r="C116" s="28" t="s">
        <v>16</v>
      </c>
      <c r="D116" s="35"/>
      <c r="E116" s="35"/>
      <c r="F116" s="35"/>
      <c r="G116" s="35"/>
      <c r="H116" s="35"/>
      <c r="I116" s="115"/>
      <c r="J116" s="35"/>
      <c r="K116" s="35"/>
      <c r="L116" s="36"/>
    </row>
    <row r="117" spans="2:12" s="1" customFormat="1" ht="16.5" customHeight="1">
      <c r="B117" s="34"/>
      <c r="C117" s="35"/>
      <c r="D117" s="35"/>
      <c r="E117" s="430" t="str">
        <f>E7</f>
        <v>STUDENTSKÉ ZÓNY</v>
      </c>
      <c r="F117" s="468"/>
      <c r="G117" s="468"/>
      <c r="H117" s="468"/>
      <c r="I117" s="115"/>
      <c r="J117" s="35"/>
      <c r="K117" s="35"/>
      <c r="L117" s="36"/>
    </row>
    <row r="118" spans="2:12" s="1" customFormat="1" ht="6.95" customHeight="1">
      <c r="B118" s="34"/>
      <c r="C118" s="35"/>
      <c r="D118" s="35"/>
      <c r="E118" s="35"/>
      <c r="F118" s="35"/>
      <c r="G118" s="35"/>
      <c r="H118" s="35"/>
      <c r="I118" s="115"/>
      <c r="J118" s="35"/>
      <c r="K118" s="35"/>
      <c r="L118" s="36"/>
    </row>
    <row r="119" spans="2:12" s="1" customFormat="1" ht="12" customHeight="1">
      <c r="B119" s="34"/>
      <c r="C119" s="28" t="s">
        <v>20</v>
      </c>
      <c r="D119" s="35"/>
      <c r="E119" s="35"/>
      <c r="F119" s="26" t="str">
        <f>F10</f>
        <v>HRADEC KRÁLOVÉ</v>
      </c>
      <c r="G119" s="35"/>
      <c r="H119" s="35"/>
      <c r="I119" s="117" t="s">
        <v>22</v>
      </c>
      <c r="J119" s="61">
        <f>IF(J10="","",J10)</f>
        <v>43588</v>
      </c>
      <c r="K119" s="35"/>
      <c r="L119" s="36"/>
    </row>
    <row r="120" spans="2:12" s="1" customFormat="1" ht="6.95" customHeight="1">
      <c r="B120" s="34"/>
      <c r="C120" s="35"/>
      <c r="D120" s="35"/>
      <c r="E120" s="35"/>
      <c r="F120" s="35"/>
      <c r="G120" s="35"/>
      <c r="H120" s="35"/>
      <c r="I120" s="115"/>
      <c r="J120" s="35"/>
      <c r="K120" s="35"/>
      <c r="L120" s="36"/>
    </row>
    <row r="121" spans="2:12" s="1" customFormat="1" ht="43.15" customHeight="1">
      <c r="B121" s="34"/>
      <c r="C121" s="28" t="s">
        <v>23</v>
      </c>
      <c r="D121" s="35"/>
      <c r="E121" s="35"/>
      <c r="F121" s="26" t="str">
        <f>E13</f>
        <v xml:space="preserve"> </v>
      </c>
      <c r="G121" s="35"/>
      <c r="H121" s="35"/>
      <c r="I121" s="117" t="s">
        <v>29</v>
      </c>
      <c r="J121" s="31" t="str">
        <f>E19</f>
        <v>ATELIER H1 &amp; ATELIÉR HÁJEK s.r.o.</v>
      </c>
      <c r="K121" s="35"/>
      <c r="L121" s="36"/>
    </row>
    <row r="122" spans="2:12" s="1" customFormat="1" ht="15.2" customHeight="1">
      <c r="B122" s="34"/>
      <c r="C122" s="28" t="s">
        <v>27</v>
      </c>
      <c r="D122" s="35"/>
      <c r="E122" s="35"/>
      <c r="F122" s="26" t="str">
        <f>IF(E16="","",E16)</f>
        <v>Vyplň údaj</v>
      </c>
      <c r="G122" s="35"/>
      <c r="H122" s="35"/>
      <c r="I122" s="117" t="s">
        <v>32</v>
      </c>
      <c r="J122" s="31" t="str">
        <f>E22</f>
        <v>ERŠILOVÁ</v>
      </c>
      <c r="K122" s="35"/>
      <c r="L122" s="36"/>
    </row>
    <row r="123" spans="2:12" s="1" customFormat="1" ht="10.35" customHeight="1">
      <c r="B123" s="34"/>
      <c r="C123" s="35"/>
      <c r="D123" s="35"/>
      <c r="E123" s="35"/>
      <c r="F123" s="35"/>
      <c r="G123" s="35"/>
      <c r="H123" s="35"/>
      <c r="I123" s="115"/>
      <c r="J123" s="35"/>
      <c r="K123" s="35"/>
      <c r="L123" s="36"/>
    </row>
    <row r="124" spans="2:20" s="10" customFormat="1" ht="29.25" customHeight="1">
      <c r="B124" s="169"/>
      <c r="C124" s="170" t="s">
        <v>114</v>
      </c>
      <c r="D124" s="171" t="s">
        <v>62</v>
      </c>
      <c r="E124" s="171" t="s">
        <v>58</v>
      </c>
      <c r="F124" s="171" t="s">
        <v>59</v>
      </c>
      <c r="G124" s="171" t="s">
        <v>115</v>
      </c>
      <c r="H124" s="171" t="s">
        <v>116</v>
      </c>
      <c r="I124" s="172" t="s">
        <v>117</v>
      </c>
      <c r="J124" s="173" t="s">
        <v>97</v>
      </c>
      <c r="K124" s="174" t="s">
        <v>118</v>
      </c>
      <c r="L124" s="175"/>
      <c r="M124" s="70" t="s">
        <v>1</v>
      </c>
      <c r="N124" s="71" t="s">
        <v>41</v>
      </c>
      <c r="O124" s="71" t="s">
        <v>119</v>
      </c>
      <c r="P124" s="71" t="s">
        <v>120</v>
      </c>
      <c r="Q124" s="71" t="s">
        <v>121</v>
      </c>
      <c r="R124" s="71" t="s">
        <v>122</v>
      </c>
      <c r="S124" s="71" t="s">
        <v>123</v>
      </c>
      <c r="T124" s="72" t="s">
        <v>124</v>
      </c>
    </row>
    <row r="125" spans="2:63" s="1" customFormat="1" ht="22.9" customHeight="1">
      <c r="B125" s="34"/>
      <c r="C125" s="77" t="s">
        <v>125</v>
      </c>
      <c r="D125" s="35"/>
      <c r="E125" s="35"/>
      <c r="F125" s="35"/>
      <c r="G125" s="35"/>
      <c r="H125" s="35"/>
      <c r="I125" s="115"/>
      <c r="J125" s="176">
        <f>BK125</f>
        <v>0</v>
      </c>
      <c r="K125" s="35"/>
      <c r="L125" s="36"/>
      <c r="M125" s="73"/>
      <c r="N125" s="74"/>
      <c r="O125" s="74"/>
      <c r="P125" s="177">
        <f>P126+P173</f>
        <v>0</v>
      </c>
      <c r="Q125" s="74"/>
      <c r="R125" s="177">
        <f>R126+R173</f>
        <v>12.117619999999999</v>
      </c>
      <c r="S125" s="74"/>
      <c r="T125" s="178">
        <f>T126+T173</f>
        <v>6.6963796</v>
      </c>
      <c r="AT125" s="16" t="s">
        <v>76</v>
      </c>
      <c r="AU125" s="16" t="s">
        <v>99</v>
      </c>
      <c r="BK125" s="179">
        <f>BK126+BK173</f>
        <v>0</v>
      </c>
    </row>
    <row r="126" spans="2:63" s="11" customFormat="1" ht="25.9" customHeight="1">
      <c r="B126" s="180"/>
      <c r="C126" s="181"/>
      <c r="D126" s="182" t="s">
        <v>76</v>
      </c>
      <c r="E126" s="183" t="s">
        <v>126</v>
      </c>
      <c r="F126" s="183" t="s">
        <v>127</v>
      </c>
      <c r="G126" s="181"/>
      <c r="H126" s="181"/>
      <c r="I126" s="184"/>
      <c r="J126" s="185">
        <f>BK126</f>
        <v>0</v>
      </c>
      <c r="K126" s="181"/>
      <c r="L126" s="186"/>
      <c r="M126" s="187"/>
      <c r="N126" s="188"/>
      <c r="O126" s="188"/>
      <c r="P126" s="189">
        <f>P127+P141+P162+P171</f>
        <v>0</v>
      </c>
      <c r="Q126" s="188"/>
      <c r="R126" s="189">
        <f>R127+R141+R162+R171</f>
        <v>1.9108495399999998</v>
      </c>
      <c r="S126" s="188"/>
      <c r="T126" s="190">
        <f>T127+T141+T162+T171</f>
        <v>4.873462</v>
      </c>
      <c r="AR126" s="191" t="s">
        <v>82</v>
      </c>
      <c r="AT126" s="192" t="s">
        <v>76</v>
      </c>
      <c r="AU126" s="192" t="s">
        <v>77</v>
      </c>
      <c r="AY126" s="191" t="s">
        <v>128</v>
      </c>
      <c r="BK126" s="193">
        <f>BK127+BK141+BK162+BK171</f>
        <v>0</v>
      </c>
    </row>
    <row r="127" spans="2:63" s="11" customFormat="1" ht="22.9" customHeight="1">
      <c r="B127" s="180"/>
      <c r="C127" s="181"/>
      <c r="D127" s="182" t="s">
        <v>76</v>
      </c>
      <c r="E127" s="194" t="s">
        <v>129</v>
      </c>
      <c r="F127" s="194" t="s">
        <v>130</v>
      </c>
      <c r="G127" s="181"/>
      <c r="H127" s="181"/>
      <c r="I127" s="184"/>
      <c r="J127" s="195">
        <f>BK127</f>
        <v>0</v>
      </c>
      <c r="K127" s="181"/>
      <c r="L127" s="186"/>
      <c r="M127" s="187"/>
      <c r="N127" s="188"/>
      <c r="O127" s="188"/>
      <c r="P127" s="189">
        <f>SUM(P128:P140)</f>
        <v>0</v>
      </c>
      <c r="Q127" s="188"/>
      <c r="R127" s="189">
        <f>SUM(R128:R140)</f>
        <v>1.88511704</v>
      </c>
      <c r="S127" s="188"/>
      <c r="T127" s="190">
        <f>SUM(T128:T140)</f>
        <v>0</v>
      </c>
      <c r="AR127" s="191" t="s">
        <v>82</v>
      </c>
      <c r="AT127" s="192" t="s">
        <v>76</v>
      </c>
      <c r="AU127" s="192" t="s">
        <v>82</v>
      </c>
      <c r="AY127" s="191" t="s">
        <v>128</v>
      </c>
      <c r="BK127" s="193">
        <f>SUM(BK128:BK140)</f>
        <v>0</v>
      </c>
    </row>
    <row r="128" spans="2:65" s="1" customFormat="1" ht="24" customHeight="1">
      <c r="B128" s="34"/>
      <c r="C128" s="196" t="s">
        <v>82</v>
      </c>
      <c r="D128" s="196" t="s">
        <v>131</v>
      </c>
      <c r="E128" s="197" t="s">
        <v>132</v>
      </c>
      <c r="F128" s="198" t="s">
        <v>133</v>
      </c>
      <c r="G128" s="199" t="s">
        <v>134</v>
      </c>
      <c r="H128" s="200">
        <v>37.286</v>
      </c>
      <c r="I128" s="201"/>
      <c r="J128" s="202">
        <f>ROUND(I128*H128,2)</f>
        <v>0</v>
      </c>
      <c r="K128" s="198" t="s">
        <v>135</v>
      </c>
      <c r="L128" s="36"/>
      <c r="M128" s="203" t="s">
        <v>1</v>
      </c>
      <c r="N128" s="204" t="s">
        <v>42</v>
      </c>
      <c r="O128" s="66"/>
      <c r="P128" s="205">
        <f>O128*H128</f>
        <v>0</v>
      </c>
      <c r="Q128" s="205">
        <v>0.01838</v>
      </c>
      <c r="R128" s="205">
        <f>Q128*H128</f>
        <v>0.68531668</v>
      </c>
      <c r="S128" s="205">
        <v>0</v>
      </c>
      <c r="T128" s="206">
        <f>S128*H128</f>
        <v>0</v>
      </c>
      <c r="AR128" s="207" t="s">
        <v>136</v>
      </c>
      <c r="AT128" s="207" t="s">
        <v>131</v>
      </c>
      <c r="AU128" s="207" t="s">
        <v>93</v>
      </c>
      <c r="AY128" s="16" t="s">
        <v>128</v>
      </c>
      <c r="BE128" s="102">
        <f>IF(N128="základní",J128,0)</f>
        <v>0</v>
      </c>
      <c r="BF128" s="102">
        <f>IF(N128="snížená",J128,0)</f>
        <v>0</v>
      </c>
      <c r="BG128" s="102">
        <f>IF(N128="zákl. přenesená",J128,0)</f>
        <v>0</v>
      </c>
      <c r="BH128" s="102">
        <f>IF(N128="sníž. přenesená",J128,0)</f>
        <v>0</v>
      </c>
      <c r="BI128" s="102">
        <f>IF(N128="nulová",J128,0)</f>
        <v>0</v>
      </c>
      <c r="BJ128" s="16" t="s">
        <v>82</v>
      </c>
      <c r="BK128" s="102">
        <f>ROUND(I128*H128,2)</f>
        <v>0</v>
      </c>
      <c r="BL128" s="16" t="s">
        <v>136</v>
      </c>
      <c r="BM128" s="207" t="s">
        <v>137</v>
      </c>
    </row>
    <row r="129" spans="2:51" s="12" customFormat="1" ht="12">
      <c r="B129" s="208"/>
      <c r="C129" s="209"/>
      <c r="D129" s="210" t="s">
        <v>138</v>
      </c>
      <c r="E129" s="211" t="s">
        <v>1</v>
      </c>
      <c r="F129" s="212" t="s">
        <v>139</v>
      </c>
      <c r="G129" s="209"/>
      <c r="H129" s="211" t="s">
        <v>1</v>
      </c>
      <c r="I129" s="213"/>
      <c r="J129" s="209"/>
      <c r="K129" s="209"/>
      <c r="L129" s="214"/>
      <c r="M129" s="215"/>
      <c r="N129" s="216"/>
      <c r="O129" s="216"/>
      <c r="P129" s="216"/>
      <c r="Q129" s="216"/>
      <c r="R129" s="216"/>
      <c r="S129" s="216"/>
      <c r="T129" s="217"/>
      <c r="AT129" s="218" t="s">
        <v>138</v>
      </c>
      <c r="AU129" s="218" t="s">
        <v>93</v>
      </c>
      <c r="AV129" s="12" t="s">
        <v>82</v>
      </c>
      <c r="AW129" s="12" t="s">
        <v>31</v>
      </c>
      <c r="AX129" s="12" t="s">
        <v>77</v>
      </c>
      <c r="AY129" s="218" t="s">
        <v>128</v>
      </c>
    </row>
    <row r="130" spans="2:51" s="13" customFormat="1" ht="12">
      <c r="B130" s="219"/>
      <c r="C130" s="220"/>
      <c r="D130" s="210" t="s">
        <v>138</v>
      </c>
      <c r="E130" s="221" t="s">
        <v>1</v>
      </c>
      <c r="F130" s="222" t="s">
        <v>140</v>
      </c>
      <c r="G130" s="220"/>
      <c r="H130" s="223">
        <v>6.79</v>
      </c>
      <c r="I130" s="224"/>
      <c r="J130" s="220"/>
      <c r="K130" s="220"/>
      <c r="L130" s="225"/>
      <c r="M130" s="226"/>
      <c r="N130" s="227"/>
      <c r="O130" s="227"/>
      <c r="P130" s="227"/>
      <c r="Q130" s="227"/>
      <c r="R130" s="227"/>
      <c r="S130" s="227"/>
      <c r="T130" s="228"/>
      <c r="AT130" s="229" t="s">
        <v>138</v>
      </c>
      <c r="AU130" s="229" t="s">
        <v>93</v>
      </c>
      <c r="AV130" s="13" t="s">
        <v>93</v>
      </c>
      <c r="AW130" s="13" t="s">
        <v>31</v>
      </c>
      <c r="AX130" s="13" t="s">
        <v>77</v>
      </c>
      <c r="AY130" s="229" t="s">
        <v>128</v>
      </c>
    </row>
    <row r="131" spans="2:51" s="13" customFormat="1" ht="12">
      <c r="B131" s="219"/>
      <c r="C131" s="220"/>
      <c r="D131" s="210" t="s">
        <v>138</v>
      </c>
      <c r="E131" s="221" t="s">
        <v>1</v>
      </c>
      <c r="F131" s="222" t="s">
        <v>141</v>
      </c>
      <c r="G131" s="220"/>
      <c r="H131" s="223">
        <v>6.79</v>
      </c>
      <c r="I131" s="224"/>
      <c r="J131" s="220"/>
      <c r="K131" s="220"/>
      <c r="L131" s="225"/>
      <c r="M131" s="226"/>
      <c r="N131" s="227"/>
      <c r="O131" s="227"/>
      <c r="P131" s="227"/>
      <c r="Q131" s="227"/>
      <c r="R131" s="227"/>
      <c r="S131" s="227"/>
      <c r="T131" s="228"/>
      <c r="AT131" s="229" t="s">
        <v>138</v>
      </c>
      <c r="AU131" s="229" t="s">
        <v>93</v>
      </c>
      <c r="AV131" s="13" t="s">
        <v>93</v>
      </c>
      <c r="AW131" s="13" t="s">
        <v>31</v>
      </c>
      <c r="AX131" s="13" t="s">
        <v>77</v>
      </c>
      <c r="AY131" s="229" t="s">
        <v>128</v>
      </c>
    </row>
    <row r="132" spans="2:51" s="12" customFormat="1" ht="12">
      <c r="B132" s="208"/>
      <c r="C132" s="209"/>
      <c r="D132" s="210" t="s">
        <v>138</v>
      </c>
      <c r="E132" s="211" t="s">
        <v>1</v>
      </c>
      <c r="F132" s="212" t="s">
        <v>142</v>
      </c>
      <c r="G132" s="209"/>
      <c r="H132" s="211" t="s">
        <v>1</v>
      </c>
      <c r="I132" s="213"/>
      <c r="J132" s="209"/>
      <c r="K132" s="209"/>
      <c r="L132" s="214"/>
      <c r="M132" s="215"/>
      <c r="N132" s="216"/>
      <c r="O132" s="216"/>
      <c r="P132" s="216"/>
      <c r="Q132" s="216"/>
      <c r="R132" s="216"/>
      <c r="S132" s="216"/>
      <c r="T132" s="217"/>
      <c r="AT132" s="218" t="s">
        <v>138</v>
      </c>
      <c r="AU132" s="218" t="s">
        <v>93</v>
      </c>
      <c r="AV132" s="12" t="s">
        <v>82</v>
      </c>
      <c r="AW132" s="12" t="s">
        <v>31</v>
      </c>
      <c r="AX132" s="12" t="s">
        <v>77</v>
      </c>
      <c r="AY132" s="218" t="s">
        <v>128</v>
      </c>
    </row>
    <row r="133" spans="2:51" s="13" customFormat="1" ht="12">
      <c r="B133" s="219"/>
      <c r="C133" s="220"/>
      <c r="D133" s="210" t="s">
        <v>138</v>
      </c>
      <c r="E133" s="221" t="s">
        <v>1</v>
      </c>
      <c r="F133" s="222" t="s">
        <v>143</v>
      </c>
      <c r="G133" s="220"/>
      <c r="H133" s="223">
        <v>6.79</v>
      </c>
      <c r="I133" s="224"/>
      <c r="J133" s="220"/>
      <c r="K133" s="220"/>
      <c r="L133" s="225"/>
      <c r="M133" s="226"/>
      <c r="N133" s="227"/>
      <c r="O133" s="227"/>
      <c r="P133" s="227"/>
      <c r="Q133" s="227"/>
      <c r="R133" s="227"/>
      <c r="S133" s="227"/>
      <c r="T133" s="228"/>
      <c r="AT133" s="229" t="s">
        <v>138</v>
      </c>
      <c r="AU133" s="229" t="s">
        <v>93</v>
      </c>
      <c r="AV133" s="13" t="s">
        <v>93</v>
      </c>
      <c r="AW133" s="13" t="s">
        <v>31</v>
      </c>
      <c r="AX133" s="13" t="s">
        <v>77</v>
      </c>
      <c r="AY133" s="229" t="s">
        <v>128</v>
      </c>
    </row>
    <row r="134" spans="2:51" s="13" customFormat="1" ht="12">
      <c r="B134" s="219"/>
      <c r="C134" s="220"/>
      <c r="D134" s="210" t="s">
        <v>138</v>
      </c>
      <c r="E134" s="221" t="s">
        <v>1</v>
      </c>
      <c r="F134" s="222" t="s">
        <v>144</v>
      </c>
      <c r="G134" s="220"/>
      <c r="H134" s="223">
        <v>5.803</v>
      </c>
      <c r="I134" s="224"/>
      <c r="J134" s="220"/>
      <c r="K134" s="220"/>
      <c r="L134" s="225"/>
      <c r="M134" s="226"/>
      <c r="N134" s="227"/>
      <c r="O134" s="227"/>
      <c r="P134" s="227"/>
      <c r="Q134" s="227"/>
      <c r="R134" s="227"/>
      <c r="S134" s="227"/>
      <c r="T134" s="228"/>
      <c r="AT134" s="229" t="s">
        <v>138</v>
      </c>
      <c r="AU134" s="229" t="s">
        <v>93</v>
      </c>
      <c r="AV134" s="13" t="s">
        <v>93</v>
      </c>
      <c r="AW134" s="13" t="s">
        <v>31</v>
      </c>
      <c r="AX134" s="13" t="s">
        <v>77</v>
      </c>
      <c r="AY134" s="229" t="s">
        <v>128</v>
      </c>
    </row>
    <row r="135" spans="2:51" s="13" customFormat="1" ht="12">
      <c r="B135" s="219"/>
      <c r="C135" s="220"/>
      <c r="D135" s="210" t="s">
        <v>138</v>
      </c>
      <c r="E135" s="221" t="s">
        <v>1</v>
      </c>
      <c r="F135" s="222" t="s">
        <v>145</v>
      </c>
      <c r="G135" s="220"/>
      <c r="H135" s="223">
        <v>11.113</v>
      </c>
      <c r="I135" s="224"/>
      <c r="J135" s="220"/>
      <c r="K135" s="220"/>
      <c r="L135" s="225"/>
      <c r="M135" s="226"/>
      <c r="N135" s="227"/>
      <c r="O135" s="227"/>
      <c r="P135" s="227"/>
      <c r="Q135" s="227"/>
      <c r="R135" s="227"/>
      <c r="S135" s="227"/>
      <c r="T135" s="228"/>
      <c r="AT135" s="229" t="s">
        <v>138</v>
      </c>
      <c r="AU135" s="229" t="s">
        <v>93</v>
      </c>
      <c r="AV135" s="13" t="s">
        <v>93</v>
      </c>
      <c r="AW135" s="13" t="s">
        <v>31</v>
      </c>
      <c r="AX135" s="13" t="s">
        <v>77</v>
      </c>
      <c r="AY135" s="229" t="s">
        <v>128</v>
      </c>
    </row>
    <row r="136" spans="2:51" s="14" customFormat="1" ht="12">
      <c r="B136" s="230"/>
      <c r="C136" s="231"/>
      <c r="D136" s="210" t="s">
        <v>138</v>
      </c>
      <c r="E136" s="232" t="s">
        <v>1</v>
      </c>
      <c r="F136" s="233" t="s">
        <v>146</v>
      </c>
      <c r="G136" s="231"/>
      <c r="H136" s="234">
        <v>37.286</v>
      </c>
      <c r="I136" s="235"/>
      <c r="J136" s="231"/>
      <c r="K136" s="231"/>
      <c r="L136" s="236"/>
      <c r="M136" s="237"/>
      <c r="N136" s="238"/>
      <c r="O136" s="238"/>
      <c r="P136" s="238"/>
      <c r="Q136" s="238"/>
      <c r="R136" s="238"/>
      <c r="S136" s="238"/>
      <c r="T136" s="239"/>
      <c r="AT136" s="240" t="s">
        <v>138</v>
      </c>
      <c r="AU136" s="240" t="s">
        <v>93</v>
      </c>
      <c r="AV136" s="14" t="s">
        <v>136</v>
      </c>
      <c r="AW136" s="14" t="s">
        <v>31</v>
      </c>
      <c r="AX136" s="14" t="s">
        <v>82</v>
      </c>
      <c r="AY136" s="240" t="s">
        <v>128</v>
      </c>
    </row>
    <row r="137" spans="2:65" s="1" customFormat="1" ht="24" customHeight="1">
      <c r="B137" s="34"/>
      <c r="C137" s="196" t="s">
        <v>93</v>
      </c>
      <c r="D137" s="196" t="s">
        <v>131</v>
      </c>
      <c r="E137" s="197" t="s">
        <v>147</v>
      </c>
      <c r="F137" s="198" t="s">
        <v>148</v>
      </c>
      <c r="G137" s="199" t="s">
        <v>134</v>
      </c>
      <c r="H137" s="200">
        <v>22.394</v>
      </c>
      <c r="I137" s="201"/>
      <c r="J137" s="202">
        <f>ROUND(I137*H137,2)</f>
        <v>0</v>
      </c>
      <c r="K137" s="198" t="s">
        <v>135</v>
      </c>
      <c r="L137" s="36"/>
      <c r="M137" s="203" t="s">
        <v>1</v>
      </c>
      <c r="N137" s="204" t="s">
        <v>42</v>
      </c>
      <c r="O137" s="66"/>
      <c r="P137" s="205">
        <f>O137*H137</f>
        <v>0</v>
      </c>
      <c r="Q137" s="205">
        <v>0.03358</v>
      </c>
      <c r="R137" s="205">
        <f>Q137*H137</f>
        <v>0.7519905199999999</v>
      </c>
      <c r="S137" s="205">
        <v>0</v>
      </c>
      <c r="T137" s="206">
        <f>S137*H137</f>
        <v>0</v>
      </c>
      <c r="AR137" s="207" t="s">
        <v>136</v>
      </c>
      <c r="AT137" s="207" t="s">
        <v>131</v>
      </c>
      <c r="AU137" s="207" t="s">
        <v>93</v>
      </c>
      <c r="AY137" s="16" t="s">
        <v>128</v>
      </c>
      <c r="BE137" s="102">
        <f>IF(N137="základní",J137,0)</f>
        <v>0</v>
      </c>
      <c r="BF137" s="102">
        <f>IF(N137="snížená",J137,0)</f>
        <v>0</v>
      </c>
      <c r="BG137" s="102">
        <f>IF(N137="zákl. přenesená",J137,0)</f>
        <v>0</v>
      </c>
      <c r="BH137" s="102">
        <f>IF(N137="sníž. přenesená",J137,0)</f>
        <v>0</v>
      </c>
      <c r="BI137" s="102">
        <f>IF(N137="nulová",J137,0)</f>
        <v>0</v>
      </c>
      <c r="BJ137" s="16" t="s">
        <v>82</v>
      </c>
      <c r="BK137" s="102">
        <f>ROUND(I137*H137,2)</f>
        <v>0</v>
      </c>
      <c r="BL137" s="16" t="s">
        <v>136</v>
      </c>
      <c r="BM137" s="207" t="s">
        <v>149</v>
      </c>
    </row>
    <row r="138" spans="2:51" s="13" customFormat="1" ht="12">
      <c r="B138" s="219"/>
      <c r="C138" s="220"/>
      <c r="D138" s="210" t="s">
        <v>138</v>
      </c>
      <c r="E138" s="221" t="s">
        <v>1</v>
      </c>
      <c r="F138" s="222" t="s">
        <v>150</v>
      </c>
      <c r="G138" s="220"/>
      <c r="H138" s="223">
        <v>22.394</v>
      </c>
      <c r="I138" s="224"/>
      <c r="J138" s="220"/>
      <c r="K138" s="220"/>
      <c r="L138" s="225"/>
      <c r="M138" s="226"/>
      <c r="N138" s="227"/>
      <c r="O138" s="227"/>
      <c r="P138" s="227"/>
      <c r="Q138" s="227"/>
      <c r="R138" s="227"/>
      <c r="S138" s="227"/>
      <c r="T138" s="228"/>
      <c r="AT138" s="229" t="s">
        <v>138</v>
      </c>
      <c r="AU138" s="229" t="s">
        <v>93</v>
      </c>
      <c r="AV138" s="13" t="s">
        <v>93</v>
      </c>
      <c r="AW138" s="13" t="s">
        <v>31</v>
      </c>
      <c r="AX138" s="13" t="s">
        <v>82</v>
      </c>
      <c r="AY138" s="229" t="s">
        <v>128</v>
      </c>
    </row>
    <row r="139" spans="2:65" s="1" customFormat="1" ht="24" customHeight="1">
      <c r="B139" s="34"/>
      <c r="C139" s="196" t="s">
        <v>151</v>
      </c>
      <c r="D139" s="196" t="s">
        <v>131</v>
      </c>
      <c r="E139" s="197" t="s">
        <v>152</v>
      </c>
      <c r="F139" s="198" t="s">
        <v>153</v>
      </c>
      <c r="G139" s="199" t="s">
        <v>134</v>
      </c>
      <c r="H139" s="200">
        <v>4.538</v>
      </c>
      <c r="I139" s="201"/>
      <c r="J139" s="202">
        <f>ROUND(I139*H139,2)</f>
        <v>0</v>
      </c>
      <c r="K139" s="198" t="s">
        <v>135</v>
      </c>
      <c r="L139" s="36"/>
      <c r="M139" s="203" t="s">
        <v>1</v>
      </c>
      <c r="N139" s="204" t="s">
        <v>42</v>
      </c>
      <c r="O139" s="66"/>
      <c r="P139" s="205">
        <f>O139*H139</f>
        <v>0</v>
      </c>
      <c r="Q139" s="205">
        <v>0.09868</v>
      </c>
      <c r="R139" s="205">
        <f>Q139*H139</f>
        <v>0.44780984000000007</v>
      </c>
      <c r="S139" s="205">
        <v>0</v>
      </c>
      <c r="T139" s="206">
        <f>S139*H139</f>
        <v>0</v>
      </c>
      <c r="AR139" s="207" t="s">
        <v>136</v>
      </c>
      <c r="AT139" s="207" t="s">
        <v>131</v>
      </c>
      <c r="AU139" s="207" t="s">
        <v>93</v>
      </c>
      <c r="AY139" s="16" t="s">
        <v>128</v>
      </c>
      <c r="BE139" s="102">
        <f>IF(N139="základní",J139,0)</f>
        <v>0</v>
      </c>
      <c r="BF139" s="102">
        <f>IF(N139="snížená",J139,0)</f>
        <v>0</v>
      </c>
      <c r="BG139" s="102">
        <f>IF(N139="zákl. přenesená",J139,0)</f>
        <v>0</v>
      </c>
      <c r="BH139" s="102">
        <f>IF(N139="sníž. přenesená",J139,0)</f>
        <v>0</v>
      </c>
      <c r="BI139" s="102">
        <f>IF(N139="nulová",J139,0)</f>
        <v>0</v>
      </c>
      <c r="BJ139" s="16" t="s">
        <v>82</v>
      </c>
      <c r="BK139" s="102">
        <f>ROUND(I139*H139,2)</f>
        <v>0</v>
      </c>
      <c r="BL139" s="16" t="s">
        <v>136</v>
      </c>
      <c r="BM139" s="207" t="s">
        <v>154</v>
      </c>
    </row>
    <row r="140" spans="2:51" s="13" customFormat="1" ht="12">
      <c r="B140" s="219"/>
      <c r="C140" s="220"/>
      <c r="D140" s="210" t="s">
        <v>138</v>
      </c>
      <c r="E140" s="221" t="s">
        <v>1</v>
      </c>
      <c r="F140" s="222" t="s">
        <v>155</v>
      </c>
      <c r="G140" s="220"/>
      <c r="H140" s="223">
        <v>4.538</v>
      </c>
      <c r="I140" s="224"/>
      <c r="J140" s="220"/>
      <c r="K140" s="220"/>
      <c r="L140" s="225"/>
      <c r="M140" s="226"/>
      <c r="N140" s="227"/>
      <c r="O140" s="227"/>
      <c r="P140" s="227"/>
      <c r="Q140" s="227"/>
      <c r="R140" s="227"/>
      <c r="S140" s="227"/>
      <c r="T140" s="228"/>
      <c r="AT140" s="229" t="s">
        <v>138</v>
      </c>
      <c r="AU140" s="229" t="s">
        <v>93</v>
      </c>
      <c r="AV140" s="13" t="s">
        <v>93</v>
      </c>
      <c r="AW140" s="13" t="s">
        <v>31</v>
      </c>
      <c r="AX140" s="13" t="s">
        <v>82</v>
      </c>
      <c r="AY140" s="229" t="s">
        <v>128</v>
      </c>
    </row>
    <row r="141" spans="2:63" s="11" customFormat="1" ht="22.9" customHeight="1">
      <c r="B141" s="180"/>
      <c r="C141" s="181"/>
      <c r="D141" s="182" t="s">
        <v>76</v>
      </c>
      <c r="E141" s="194" t="s">
        <v>156</v>
      </c>
      <c r="F141" s="194" t="s">
        <v>157</v>
      </c>
      <c r="G141" s="181"/>
      <c r="H141" s="181"/>
      <c r="I141" s="184"/>
      <c r="J141" s="195">
        <f>BK141</f>
        <v>0</v>
      </c>
      <c r="K141" s="181"/>
      <c r="L141" s="186"/>
      <c r="M141" s="187"/>
      <c r="N141" s="188"/>
      <c r="O141" s="188"/>
      <c r="P141" s="189">
        <f>SUM(P142:P161)</f>
        <v>0</v>
      </c>
      <c r="Q141" s="188"/>
      <c r="R141" s="189">
        <f>SUM(R142:R161)</f>
        <v>0.0257325</v>
      </c>
      <c r="S141" s="188"/>
      <c r="T141" s="190">
        <f>SUM(T142:T161)</f>
        <v>4.873462</v>
      </c>
      <c r="AR141" s="191" t="s">
        <v>82</v>
      </c>
      <c r="AT141" s="192" t="s">
        <v>76</v>
      </c>
      <c r="AU141" s="192" t="s">
        <v>82</v>
      </c>
      <c r="AY141" s="191" t="s">
        <v>128</v>
      </c>
      <c r="BK141" s="193">
        <f>SUM(BK142:BK161)</f>
        <v>0</v>
      </c>
    </row>
    <row r="142" spans="2:65" s="1" customFormat="1" ht="36" customHeight="1">
      <c r="B142" s="34"/>
      <c r="C142" s="196" t="s">
        <v>136</v>
      </c>
      <c r="D142" s="196" t="s">
        <v>131</v>
      </c>
      <c r="E142" s="197" t="s">
        <v>158</v>
      </c>
      <c r="F142" s="198" t="s">
        <v>159</v>
      </c>
      <c r="G142" s="199" t="s">
        <v>134</v>
      </c>
      <c r="H142" s="200">
        <v>150.25</v>
      </c>
      <c r="I142" s="201"/>
      <c r="J142" s="202">
        <f>ROUND(I142*H142,2)</f>
        <v>0</v>
      </c>
      <c r="K142" s="198" t="s">
        <v>135</v>
      </c>
      <c r="L142" s="36"/>
      <c r="M142" s="203" t="s">
        <v>1</v>
      </c>
      <c r="N142" s="204" t="s">
        <v>42</v>
      </c>
      <c r="O142" s="66"/>
      <c r="P142" s="205">
        <f>O142*H142</f>
        <v>0</v>
      </c>
      <c r="Q142" s="205">
        <v>0.00013</v>
      </c>
      <c r="R142" s="205">
        <f>Q142*H142</f>
        <v>0.019532499999999998</v>
      </c>
      <c r="S142" s="205">
        <v>0</v>
      </c>
      <c r="T142" s="206">
        <f>S142*H142</f>
        <v>0</v>
      </c>
      <c r="AR142" s="207" t="s">
        <v>136</v>
      </c>
      <c r="AT142" s="207" t="s">
        <v>131</v>
      </c>
      <c r="AU142" s="207" t="s">
        <v>93</v>
      </c>
      <c r="AY142" s="16" t="s">
        <v>128</v>
      </c>
      <c r="BE142" s="102">
        <f>IF(N142="základní",J142,0)</f>
        <v>0</v>
      </c>
      <c r="BF142" s="102">
        <f>IF(N142="snížená",J142,0)</f>
        <v>0</v>
      </c>
      <c r="BG142" s="102">
        <f>IF(N142="zákl. přenesená",J142,0)</f>
        <v>0</v>
      </c>
      <c r="BH142" s="102">
        <f>IF(N142="sníž. přenesená",J142,0)</f>
        <v>0</v>
      </c>
      <c r="BI142" s="102">
        <f>IF(N142="nulová",J142,0)</f>
        <v>0</v>
      </c>
      <c r="BJ142" s="16" t="s">
        <v>82</v>
      </c>
      <c r="BK142" s="102">
        <f>ROUND(I142*H142,2)</f>
        <v>0</v>
      </c>
      <c r="BL142" s="16" t="s">
        <v>136</v>
      </c>
      <c r="BM142" s="207" t="s">
        <v>160</v>
      </c>
    </row>
    <row r="143" spans="2:51" s="13" customFormat="1" ht="12">
      <c r="B143" s="219"/>
      <c r="C143" s="220"/>
      <c r="D143" s="210" t="s">
        <v>138</v>
      </c>
      <c r="E143" s="221" t="s">
        <v>1</v>
      </c>
      <c r="F143" s="222" t="s">
        <v>161</v>
      </c>
      <c r="G143" s="220"/>
      <c r="H143" s="223">
        <v>150.25</v>
      </c>
      <c r="I143" s="224"/>
      <c r="J143" s="220"/>
      <c r="K143" s="220"/>
      <c r="L143" s="225"/>
      <c r="M143" s="226"/>
      <c r="N143" s="227"/>
      <c r="O143" s="227"/>
      <c r="P143" s="227"/>
      <c r="Q143" s="227"/>
      <c r="R143" s="227"/>
      <c r="S143" s="227"/>
      <c r="T143" s="228"/>
      <c r="AT143" s="229" t="s">
        <v>138</v>
      </c>
      <c r="AU143" s="229" t="s">
        <v>93</v>
      </c>
      <c r="AV143" s="13" t="s">
        <v>93</v>
      </c>
      <c r="AW143" s="13" t="s">
        <v>31</v>
      </c>
      <c r="AX143" s="13" t="s">
        <v>82</v>
      </c>
      <c r="AY143" s="229" t="s">
        <v>128</v>
      </c>
    </row>
    <row r="144" spans="2:65" s="1" customFormat="1" ht="24" customHeight="1">
      <c r="B144" s="34"/>
      <c r="C144" s="196" t="s">
        <v>162</v>
      </c>
      <c r="D144" s="196" t="s">
        <v>131</v>
      </c>
      <c r="E144" s="197" t="s">
        <v>163</v>
      </c>
      <c r="F144" s="198" t="s">
        <v>164</v>
      </c>
      <c r="G144" s="199" t="s">
        <v>134</v>
      </c>
      <c r="H144" s="200">
        <v>155</v>
      </c>
      <c r="I144" s="201"/>
      <c r="J144" s="202">
        <f>ROUND(I144*H144,2)</f>
        <v>0</v>
      </c>
      <c r="K144" s="198" t="s">
        <v>135</v>
      </c>
      <c r="L144" s="36"/>
      <c r="M144" s="203" t="s">
        <v>1</v>
      </c>
      <c r="N144" s="204" t="s">
        <v>42</v>
      </c>
      <c r="O144" s="66"/>
      <c r="P144" s="205">
        <f>O144*H144</f>
        <v>0</v>
      </c>
      <c r="Q144" s="205">
        <v>4E-05</v>
      </c>
      <c r="R144" s="205">
        <f>Q144*H144</f>
        <v>0.006200000000000001</v>
      </c>
      <c r="S144" s="205">
        <v>0</v>
      </c>
      <c r="T144" s="206">
        <f>S144*H144</f>
        <v>0</v>
      </c>
      <c r="AR144" s="207" t="s">
        <v>136</v>
      </c>
      <c r="AT144" s="207" t="s">
        <v>131</v>
      </c>
      <c r="AU144" s="207" t="s">
        <v>93</v>
      </c>
      <c r="AY144" s="16" t="s">
        <v>128</v>
      </c>
      <c r="BE144" s="102">
        <f>IF(N144="základní",J144,0)</f>
        <v>0</v>
      </c>
      <c r="BF144" s="102">
        <f>IF(N144="snížená",J144,0)</f>
        <v>0</v>
      </c>
      <c r="BG144" s="102">
        <f>IF(N144="zákl. přenesená",J144,0)</f>
        <v>0</v>
      </c>
      <c r="BH144" s="102">
        <f>IF(N144="sníž. přenesená",J144,0)</f>
        <v>0</v>
      </c>
      <c r="BI144" s="102">
        <f>IF(N144="nulová",J144,0)</f>
        <v>0</v>
      </c>
      <c r="BJ144" s="16" t="s">
        <v>82</v>
      </c>
      <c r="BK144" s="102">
        <f>ROUND(I144*H144,2)</f>
        <v>0</v>
      </c>
      <c r="BL144" s="16" t="s">
        <v>136</v>
      </c>
      <c r="BM144" s="207" t="s">
        <v>165</v>
      </c>
    </row>
    <row r="145" spans="2:51" s="13" customFormat="1" ht="12">
      <c r="B145" s="219"/>
      <c r="C145" s="220"/>
      <c r="D145" s="210" t="s">
        <v>138</v>
      </c>
      <c r="E145" s="221" t="s">
        <v>1</v>
      </c>
      <c r="F145" s="222" t="s">
        <v>166</v>
      </c>
      <c r="G145" s="220"/>
      <c r="H145" s="223">
        <v>155</v>
      </c>
      <c r="I145" s="224"/>
      <c r="J145" s="220"/>
      <c r="K145" s="220"/>
      <c r="L145" s="225"/>
      <c r="M145" s="226"/>
      <c r="N145" s="227"/>
      <c r="O145" s="227"/>
      <c r="P145" s="227"/>
      <c r="Q145" s="227"/>
      <c r="R145" s="227"/>
      <c r="S145" s="227"/>
      <c r="T145" s="228"/>
      <c r="AT145" s="229" t="s">
        <v>138</v>
      </c>
      <c r="AU145" s="229" t="s">
        <v>93</v>
      </c>
      <c r="AV145" s="13" t="s">
        <v>93</v>
      </c>
      <c r="AW145" s="13" t="s">
        <v>31</v>
      </c>
      <c r="AX145" s="13" t="s">
        <v>82</v>
      </c>
      <c r="AY145" s="229" t="s">
        <v>128</v>
      </c>
    </row>
    <row r="146" spans="2:65" s="1" customFormat="1" ht="16.5" customHeight="1">
      <c r="B146" s="34"/>
      <c r="C146" s="196" t="s">
        <v>129</v>
      </c>
      <c r="D146" s="196" t="s">
        <v>131</v>
      </c>
      <c r="E146" s="197" t="s">
        <v>167</v>
      </c>
      <c r="F146" s="198" t="s">
        <v>168</v>
      </c>
      <c r="G146" s="199" t="s">
        <v>134</v>
      </c>
      <c r="H146" s="200">
        <v>4.538</v>
      </c>
      <c r="I146" s="201"/>
      <c r="J146" s="202">
        <f>ROUND(I146*H146,2)</f>
        <v>0</v>
      </c>
      <c r="K146" s="198" t="s">
        <v>1</v>
      </c>
      <c r="L146" s="36"/>
      <c r="M146" s="203" t="s">
        <v>1</v>
      </c>
      <c r="N146" s="204" t="s">
        <v>42</v>
      </c>
      <c r="O146" s="66"/>
      <c r="P146" s="205">
        <f>O146*H146</f>
        <v>0</v>
      </c>
      <c r="Q146" s="205">
        <v>0</v>
      </c>
      <c r="R146" s="205">
        <f>Q146*H146</f>
        <v>0</v>
      </c>
      <c r="S146" s="205">
        <v>0.183</v>
      </c>
      <c r="T146" s="206">
        <f>S146*H146</f>
        <v>0.830454</v>
      </c>
      <c r="AR146" s="207" t="s">
        <v>136</v>
      </c>
      <c r="AT146" s="207" t="s">
        <v>131</v>
      </c>
      <c r="AU146" s="207" t="s">
        <v>93</v>
      </c>
      <c r="AY146" s="16" t="s">
        <v>128</v>
      </c>
      <c r="BE146" s="102">
        <f>IF(N146="základní",J146,0)</f>
        <v>0</v>
      </c>
      <c r="BF146" s="102">
        <f>IF(N146="snížená",J146,0)</f>
        <v>0</v>
      </c>
      <c r="BG146" s="102">
        <f>IF(N146="zákl. přenesená",J146,0)</f>
        <v>0</v>
      </c>
      <c r="BH146" s="102">
        <f>IF(N146="sníž. přenesená",J146,0)</f>
        <v>0</v>
      </c>
      <c r="BI146" s="102">
        <f>IF(N146="nulová",J146,0)</f>
        <v>0</v>
      </c>
      <c r="BJ146" s="16" t="s">
        <v>82</v>
      </c>
      <c r="BK146" s="102">
        <f>ROUND(I146*H146,2)</f>
        <v>0</v>
      </c>
      <c r="BL146" s="16" t="s">
        <v>136</v>
      </c>
      <c r="BM146" s="207" t="s">
        <v>169</v>
      </c>
    </row>
    <row r="147" spans="2:51" s="13" customFormat="1" ht="12">
      <c r="B147" s="219"/>
      <c r="C147" s="220"/>
      <c r="D147" s="210" t="s">
        <v>138</v>
      </c>
      <c r="E147" s="221" t="s">
        <v>1</v>
      </c>
      <c r="F147" s="222" t="s">
        <v>155</v>
      </c>
      <c r="G147" s="220"/>
      <c r="H147" s="223">
        <v>4.538</v>
      </c>
      <c r="I147" s="224"/>
      <c r="J147" s="220"/>
      <c r="K147" s="220"/>
      <c r="L147" s="225"/>
      <c r="M147" s="226"/>
      <c r="N147" s="227"/>
      <c r="O147" s="227"/>
      <c r="P147" s="227"/>
      <c r="Q147" s="227"/>
      <c r="R147" s="227"/>
      <c r="S147" s="227"/>
      <c r="T147" s="228"/>
      <c r="AT147" s="229" t="s">
        <v>138</v>
      </c>
      <c r="AU147" s="229" t="s">
        <v>93</v>
      </c>
      <c r="AV147" s="13" t="s">
        <v>93</v>
      </c>
      <c r="AW147" s="13" t="s">
        <v>31</v>
      </c>
      <c r="AX147" s="13" t="s">
        <v>82</v>
      </c>
      <c r="AY147" s="229" t="s">
        <v>128</v>
      </c>
    </row>
    <row r="148" spans="2:65" s="1" customFormat="1" ht="24" customHeight="1">
      <c r="B148" s="34"/>
      <c r="C148" s="196" t="s">
        <v>170</v>
      </c>
      <c r="D148" s="196" t="s">
        <v>131</v>
      </c>
      <c r="E148" s="197" t="s">
        <v>171</v>
      </c>
      <c r="F148" s="198" t="s">
        <v>172</v>
      </c>
      <c r="G148" s="199" t="s">
        <v>134</v>
      </c>
      <c r="H148" s="200">
        <v>59.456</v>
      </c>
      <c r="I148" s="201"/>
      <c r="J148" s="202">
        <f>ROUND(I148*H148,2)</f>
        <v>0</v>
      </c>
      <c r="K148" s="198" t="s">
        <v>135</v>
      </c>
      <c r="L148" s="36"/>
      <c r="M148" s="203" t="s">
        <v>1</v>
      </c>
      <c r="N148" s="204" t="s">
        <v>42</v>
      </c>
      <c r="O148" s="66"/>
      <c r="P148" s="205">
        <f>O148*H148</f>
        <v>0</v>
      </c>
      <c r="Q148" s="205">
        <v>0</v>
      </c>
      <c r="R148" s="205">
        <f>Q148*H148</f>
        <v>0</v>
      </c>
      <c r="S148" s="205">
        <v>0.068</v>
      </c>
      <c r="T148" s="206">
        <f>S148*H148</f>
        <v>4.043008</v>
      </c>
      <c r="AR148" s="207" t="s">
        <v>136</v>
      </c>
      <c r="AT148" s="207" t="s">
        <v>131</v>
      </c>
      <c r="AU148" s="207" t="s">
        <v>93</v>
      </c>
      <c r="AY148" s="16" t="s">
        <v>128</v>
      </c>
      <c r="BE148" s="102">
        <f>IF(N148="základní",J148,0)</f>
        <v>0</v>
      </c>
      <c r="BF148" s="102">
        <f>IF(N148="snížená",J148,0)</f>
        <v>0</v>
      </c>
      <c r="BG148" s="102">
        <f>IF(N148="zákl. přenesená",J148,0)</f>
        <v>0</v>
      </c>
      <c r="BH148" s="102">
        <f>IF(N148="sníž. přenesená",J148,0)</f>
        <v>0</v>
      </c>
      <c r="BI148" s="102">
        <f>IF(N148="nulová",J148,0)</f>
        <v>0</v>
      </c>
      <c r="BJ148" s="16" t="s">
        <v>82</v>
      </c>
      <c r="BK148" s="102">
        <f>ROUND(I148*H148,2)</f>
        <v>0</v>
      </c>
      <c r="BL148" s="16" t="s">
        <v>136</v>
      </c>
      <c r="BM148" s="207" t="s">
        <v>173</v>
      </c>
    </row>
    <row r="149" spans="2:51" s="12" customFormat="1" ht="12">
      <c r="B149" s="208"/>
      <c r="C149" s="209"/>
      <c r="D149" s="210" t="s">
        <v>138</v>
      </c>
      <c r="E149" s="211" t="s">
        <v>1</v>
      </c>
      <c r="F149" s="212" t="s">
        <v>139</v>
      </c>
      <c r="G149" s="209"/>
      <c r="H149" s="211" t="s">
        <v>1</v>
      </c>
      <c r="I149" s="213"/>
      <c r="J149" s="209"/>
      <c r="K149" s="209"/>
      <c r="L149" s="214"/>
      <c r="M149" s="215"/>
      <c r="N149" s="216"/>
      <c r="O149" s="216"/>
      <c r="P149" s="216"/>
      <c r="Q149" s="216"/>
      <c r="R149" s="216"/>
      <c r="S149" s="216"/>
      <c r="T149" s="217"/>
      <c r="AT149" s="218" t="s">
        <v>138</v>
      </c>
      <c r="AU149" s="218" t="s">
        <v>93</v>
      </c>
      <c r="AV149" s="12" t="s">
        <v>82</v>
      </c>
      <c r="AW149" s="12" t="s">
        <v>31</v>
      </c>
      <c r="AX149" s="12" t="s">
        <v>77</v>
      </c>
      <c r="AY149" s="218" t="s">
        <v>128</v>
      </c>
    </row>
    <row r="150" spans="2:51" s="13" customFormat="1" ht="12">
      <c r="B150" s="219"/>
      <c r="C150" s="220"/>
      <c r="D150" s="210" t="s">
        <v>138</v>
      </c>
      <c r="E150" s="221" t="s">
        <v>1</v>
      </c>
      <c r="F150" s="222" t="s">
        <v>140</v>
      </c>
      <c r="G150" s="220"/>
      <c r="H150" s="223">
        <v>6.79</v>
      </c>
      <c r="I150" s="224"/>
      <c r="J150" s="220"/>
      <c r="K150" s="220"/>
      <c r="L150" s="225"/>
      <c r="M150" s="226"/>
      <c r="N150" s="227"/>
      <c r="O150" s="227"/>
      <c r="P150" s="227"/>
      <c r="Q150" s="227"/>
      <c r="R150" s="227"/>
      <c r="S150" s="227"/>
      <c r="T150" s="228"/>
      <c r="AT150" s="229" t="s">
        <v>138</v>
      </c>
      <c r="AU150" s="229" t="s">
        <v>93</v>
      </c>
      <c r="AV150" s="13" t="s">
        <v>93</v>
      </c>
      <c r="AW150" s="13" t="s">
        <v>31</v>
      </c>
      <c r="AX150" s="13" t="s">
        <v>77</v>
      </c>
      <c r="AY150" s="229" t="s">
        <v>128</v>
      </c>
    </row>
    <row r="151" spans="2:51" s="13" customFormat="1" ht="12">
      <c r="B151" s="219"/>
      <c r="C151" s="220"/>
      <c r="D151" s="210" t="s">
        <v>138</v>
      </c>
      <c r="E151" s="221" t="s">
        <v>1</v>
      </c>
      <c r="F151" s="222" t="s">
        <v>174</v>
      </c>
      <c r="G151" s="220"/>
      <c r="H151" s="223">
        <v>3.695</v>
      </c>
      <c r="I151" s="224"/>
      <c r="J151" s="220"/>
      <c r="K151" s="220"/>
      <c r="L151" s="225"/>
      <c r="M151" s="226"/>
      <c r="N151" s="227"/>
      <c r="O151" s="227"/>
      <c r="P151" s="227"/>
      <c r="Q151" s="227"/>
      <c r="R151" s="227"/>
      <c r="S151" s="227"/>
      <c r="T151" s="228"/>
      <c r="AT151" s="229" t="s">
        <v>138</v>
      </c>
      <c r="AU151" s="229" t="s">
        <v>93</v>
      </c>
      <c r="AV151" s="13" t="s">
        <v>93</v>
      </c>
      <c r="AW151" s="13" t="s">
        <v>31</v>
      </c>
      <c r="AX151" s="13" t="s">
        <v>77</v>
      </c>
      <c r="AY151" s="229" t="s">
        <v>128</v>
      </c>
    </row>
    <row r="152" spans="2:51" s="13" customFormat="1" ht="12">
      <c r="B152" s="219"/>
      <c r="C152" s="220"/>
      <c r="D152" s="210" t="s">
        <v>138</v>
      </c>
      <c r="E152" s="221" t="s">
        <v>1</v>
      </c>
      <c r="F152" s="222" t="s">
        <v>141</v>
      </c>
      <c r="G152" s="220"/>
      <c r="H152" s="223">
        <v>6.79</v>
      </c>
      <c r="I152" s="224"/>
      <c r="J152" s="220"/>
      <c r="K152" s="220"/>
      <c r="L152" s="225"/>
      <c r="M152" s="226"/>
      <c r="N152" s="227"/>
      <c r="O152" s="227"/>
      <c r="P152" s="227"/>
      <c r="Q152" s="227"/>
      <c r="R152" s="227"/>
      <c r="S152" s="227"/>
      <c r="T152" s="228"/>
      <c r="AT152" s="229" t="s">
        <v>138</v>
      </c>
      <c r="AU152" s="229" t="s">
        <v>93</v>
      </c>
      <c r="AV152" s="13" t="s">
        <v>93</v>
      </c>
      <c r="AW152" s="13" t="s">
        <v>31</v>
      </c>
      <c r="AX152" s="13" t="s">
        <v>77</v>
      </c>
      <c r="AY152" s="229" t="s">
        <v>128</v>
      </c>
    </row>
    <row r="153" spans="2:51" s="13" customFormat="1" ht="12">
      <c r="B153" s="219"/>
      <c r="C153" s="220"/>
      <c r="D153" s="210" t="s">
        <v>138</v>
      </c>
      <c r="E153" s="221" t="s">
        <v>1</v>
      </c>
      <c r="F153" s="222" t="s">
        <v>174</v>
      </c>
      <c r="G153" s="220"/>
      <c r="H153" s="223">
        <v>3.695</v>
      </c>
      <c r="I153" s="224"/>
      <c r="J153" s="220"/>
      <c r="K153" s="220"/>
      <c r="L153" s="225"/>
      <c r="M153" s="226"/>
      <c r="N153" s="227"/>
      <c r="O153" s="227"/>
      <c r="P153" s="227"/>
      <c r="Q153" s="227"/>
      <c r="R153" s="227"/>
      <c r="S153" s="227"/>
      <c r="T153" s="228"/>
      <c r="AT153" s="229" t="s">
        <v>138</v>
      </c>
      <c r="AU153" s="229" t="s">
        <v>93</v>
      </c>
      <c r="AV153" s="13" t="s">
        <v>93</v>
      </c>
      <c r="AW153" s="13" t="s">
        <v>31</v>
      </c>
      <c r="AX153" s="13" t="s">
        <v>77</v>
      </c>
      <c r="AY153" s="229" t="s">
        <v>128</v>
      </c>
    </row>
    <row r="154" spans="2:51" s="12" customFormat="1" ht="12">
      <c r="B154" s="208"/>
      <c r="C154" s="209"/>
      <c r="D154" s="210" t="s">
        <v>138</v>
      </c>
      <c r="E154" s="211" t="s">
        <v>1</v>
      </c>
      <c r="F154" s="212" t="s">
        <v>142</v>
      </c>
      <c r="G154" s="209"/>
      <c r="H154" s="211" t="s">
        <v>1</v>
      </c>
      <c r="I154" s="213"/>
      <c r="J154" s="209"/>
      <c r="K154" s="209"/>
      <c r="L154" s="214"/>
      <c r="M154" s="215"/>
      <c r="N154" s="216"/>
      <c r="O154" s="216"/>
      <c r="P154" s="216"/>
      <c r="Q154" s="216"/>
      <c r="R154" s="216"/>
      <c r="S154" s="216"/>
      <c r="T154" s="217"/>
      <c r="AT154" s="218" t="s">
        <v>138</v>
      </c>
      <c r="AU154" s="218" t="s">
        <v>93</v>
      </c>
      <c r="AV154" s="12" t="s">
        <v>82</v>
      </c>
      <c r="AW154" s="12" t="s">
        <v>31</v>
      </c>
      <c r="AX154" s="12" t="s">
        <v>77</v>
      </c>
      <c r="AY154" s="218" t="s">
        <v>128</v>
      </c>
    </row>
    <row r="155" spans="2:51" s="13" customFormat="1" ht="12">
      <c r="B155" s="219"/>
      <c r="C155" s="220"/>
      <c r="D155" s="210" t="s">
        <v>138</v>
      </c>
      <c r="E155" s="221" t="s">
        <v>1</v>
      </c>
      <c r="F155" s="222" t="s">
        <v>143</v>
      </c>
      <c r="G155" s="220"/>
      <c r="H155" s="223">
        <v>6.79</v>
      </c>
      <c r="I155" s="224"/>
      <c r="J155" s="220"/>
      <c r="K155" s="220"/>
      <c r="L155" s="225"/>
      <c r="M155" s="226"/>
      <c r="N155" s="227"/>
      <c r="O155" s="227"/>
      <c r="P155" s="227"/>
      <c r="Q155" s="227"/>
      <c r="R155" s="227"/>
      <c r="S155" s="227"/>
      <c r="T155" s="228"/>
      <c r="AT155" s="229" t="s">
        <v>138</v>
      </c>
      <c r="AU155" s="229" t="s">
        <v>93</v>
      </c>
      <c r="AV155" s="13" t="s">
        <v>93</v>
      </c>
      <c r="AW155" s="13" t="s">
        <v>31</v>
      </c>
      <c r="AX155" s="13" t="s">
        <v>77</v>
      </c>
      <c r="AY155" s="229" t="s">
        <v>128</v>
      </c>
    </row>
    <row r="156" spans="2:51" s="13" customFormat="1" ht="12">
      <c r="B156" s="219"/>
      <c r="C156" s="220"/>
      <c r="D156" s="210" t="s">
        <v>138</v>
      </c>
      <c r="E156" s="221" t="s">
        <v>1</v>
      </c>
      <c r="F156" s="222" t="s">
        <v>174</v>
      </c>
      <c r="G156" s="220"/>
      <c r="H156" s="223">
        <v>3.695</v>
      </c>
      <c r="I156" s="224"/>
      <c r="J156" s="220"/>
      <c r="K156" s="220"/>
      <c r="L156" s="225"/>
      <c r="M156" s="226"/>
      <c r="N156" s="227"/>
      <c r="O156" s="227"/>
      <c r="P156" s="227"/>
      <c r="Q156" s="227"/>
      <c r="R156" s="227"/>
      <c r="S156" s="227"/>
      <c r="T156" s="228"/>
      <c r="AT156" s="229" t="s">
        <v>138</v>
      </c>
      <c r="AU156" s="229" t="s">
        <v>93</v>
      </c>
      <c r="AV156" s="13" t="s">
        <v>93</v>
      </c>
      <c r="AW156" s="13" t="s">
        <v>31</v>
      </c>
      <c r="AX156" s="13" t="s">
        <v>77</v>
      </c>
      <c r="AY156" s="229" t="s">
        <v>128</v>
      </c>
    </row>
    <row r="157" spans="2:51" s="13" customFormat="1" ht="12">
      <c r="B157" s="219"/>
      <c r="C157" s="220"/>
      <c r="D157" s="210" t="s">
        <v>138</v>
      </c>
      <c r="E157" s="221" t="s">
        <v>1</v>
      </c>
      <c r="F157" s="222" t="s">
        <v>144</v>
      </c>
      <c r="G157" s="220"/>
      <c r="H157" s="223">
        <v>5.803</v>
      </c>
      <c r="I157" s="224"/>
      <c r="J157" s="220"/>
      <c r="K157" s="220"/>
      <c r="L157" s="225"/>
      <c r="M157" s="226"/>
      <c r="N157" s="227"/>
      <c r="O157" s="227"/>
      <c r="P157" s="227"/>
      <c r="Q157" s="227"/>
      <c r="R157" s="227"/>
      <c r="S157" s="227"/>
      <c r="T157" s="228"/>
      <c r="AT157" s="229" t="s">
        <v>138</v>
      </c>
      <c r="AU157" s="229" t="s">
        <v>93</v>
      </c>
      <c r="AV157" s="13" t="s">
        <v>93</v>
      </c>
      <c r="AW157" s="13" t="s">
        <v>31</v>
      </c>
      <c r="AX157" s="13" t="s">
        <v>77</v>
      </c>
      <c r="AY157" s="229" t="s">
        <v>128</v>
      </c>
    </row>
    <row r="158" spans="2:51" s="13" customFormat="1" ht="12">
      <c r="B158" s="219"/>
      <c r="C158" s="220"/>
      <c r="D158" s="210" t="s">
        <v>138</v>
      </c>
      <c r="E158" s="221" t="s">
        <v>1</v>
      </c>
      <c r="F158" s="222" t="s">
        <v>174</v>
      </c>
      <c r="G158" s="220"/>
      <c r="H158" s="223">
        <v>3.695</v>
      </c>
      <c r="I158" s="224"/>
      <c r="J158" s="220"/>
      <c r="K158" s="220"/>
      <c r="L158" s="225"/>
      <c r="M158" s="226"/>
      <c r="N158" s="227"/>
      <c r="O158" s="227"/>
      <c r="P158" s="227"/>
      <c r="Q158" s="227"/>
      <c r="R158" s="227"/>
      <c r="S158" s="227"/>
      <c r="T158" s="228"/>
      <c r="AT158" s="229" t="s">
        <v>138</v>
      </c>
      <c r="AU158" s="229" t="s">
        <v>93</v>
      </c>
      <c r="AV158" s="13" t="s">
        <v>93</v>
      </c>
      <c r="AW158" s="13" t="s">
        <v>31</v>
      </c>
      <c r="AX158" s="13" t="s">
        <v>77</v>
      </c>
      <c r="AY158" s="229" t="s">
        <v>128</v>
      </c>
    </row>
    <row r="159" spans="2:51" s="13" customFormat="1" ht="12">
      <c r="B159" s="219"/>
      <c r="C159" s="220"/>
      <c r="D159" s="210" t="s">
        <v>138</v>
      </c>
      <c r="E159" s="221" t="s">
        <v>1</v>
      </c>
      <c r="F159" s="222" t="s">
        <v>145</v>
      </c>
      <c r="G159" s="220"/>
      <c r="H159" s="223">
        <v>11.113</v>
      </c>
      <c r="I159" s="224"/>
      <c r="J159" s="220"/>
      <c r="K159" s="220"/>
      <c r="L159" s="225"/>
      <c r="M159" s="226"/>
      <c r="N159" s="227"/>
      <c r="O159" s="227"/>
      <c r="P159" s="227"/>
      <c r="Q159" s="227"/>
      <c r="R159" s="227"/>
      <c r="S159" s="227"/>
      <c r="T159" s="228"/>
      <c r="AT159" s="229" t="s">
        <v>138</v>
      </c>
      <c r="AU159" s="229" t="s">
        <v>93</v>
      </c>
      <c r="AV159" s="13" t="s">
        <v>93</v>
      </c>
      <c r="AW159" s="13" t="s">
        <v>31</v>
      </c>
      <c r="AX159" s="13" t="s">
        <v>77</v>
      </c>
      <c r="AY159" s="229" t="s">
        <v>128</v>
      </c>
    </row>
    <row r="160" spans="2:51" s="13" customFormat="1" ht="12">
      <c r="B160" s="219"/>
      <c r="C160" s="220"/>
      <c r="D160" s="210" t="s">
        <v>138</v>
      </c>
      <c r="E160" s="221" t="s">
        <v>1</v>
      </c>
      <c r="F160" s="222" t="s">
        <v>175</v>
      </c>
      <c r="G160" s="220"/>
      <c r="H160" s="223">
        <v>7.39</v>
      </c>
      <c r="I160" s="224"/>
      <c r="J160" s="220"/>
      <c r="K160" s="220"/>
      <c r="L160" s="225"/>
      <c r="M160" s="226"/>
      <c r="N160" s="227"/>
      <c r="O160" s="227"/>
      <c r="P160" s="227"/>
      <c r="Q160" s="227"/>
      <c r="R160" s="227"/>
      <c r="S160" s="227"/>
      <c r="T160" s="228"/>
      <c r="AT160" s="229" t="s">
        <v>138</v>
      </c>
      <c r="AU160" s="229" t="s">
        <v>93</v>
      </c>
      <c r="AV160" s="13" t="s">
        <v>93</v>
      </c>
      <c r="AW160" s="13" t="s">
        <v>31</v>
      </c>
      <c r="AX160" s="13" t="s">
        <v>77</v>
      </c>
      <c r="AY160" s="229" t="s">
        <v>128</v>
      </c>
    </row>
    <row r="161" spans="2:51" s="14" customFormat="1" ht="12">
      <c r="B161" s="230"/>
      <c r="C161" s="231"/>
      <c r="D161" s="210" t="s">
        <v>138</v>
      </c>
      <c r="E161" s="232" t="s">
        <v>1</v>
      </c>
      <c r="F161" s="233" t="s">
        <v>146</v>
      </c>
      <c r="G161" s="231"/>
      <c r="H161" s="234">
        <v>59.456</v>
      </c>
      <c r="I161" s="235"/>
      <c r="J161" s="231"/>
      <c r="K161" s="231"/>
      <c r="L161" s="236"/>
      <c r="M161" s="237"/>
      <c r="N161" s="238"/>
      <c r="O161" s="238"/>
      <c r="P161" s="238"/>
      <c r="Q161" s="238"/>
      <c r="R161" s="238"/>
      <c r="S161" s="238"/>
      <c r="T161" s="239"/>
      <c r="AT161" s="240" t="s">
        <v>138</v>
      </c>
      <c r="AU161" s="240" t="s">
        <v>93</v>
      </c>
      <c r="AV161" s="14" t="s">
        <v>136</v>
      </c>
      <c r="AW161" s="14" t="s">
        <v>31</v>
      </c>
      <c r="AX161" s="14" t="s">
        <v>82</v>
      </c>
      <c r="AY161" s="240" t="s">
        <v>128</v>
      </c>
    </row>
    <row r="162" spans="2:63" s="11" customFormat="1" ht="22.9" customHeight="1">
      <c r="B162" s="180"/>
      <c r="C162" s="181"/>
      <c r="D162" s="182" t="s">
        <v>76</v>
      </c>
      <c r="E162" s="194" t="s">
        <v>176</v>
      </c>
      <c r="F162" s="194" t="s">
        <v>177</v>
      </c>
      <c r="G162" s="181"/>
      <c r="H162" s="181"/>
      <c r="I162" s="184"/>
      <c r="J162" s="195">
        <f>BK162</f>
        <v>0</v>
      </c>
      <c r="K162" s="181"/>
      <c r="L162" s="186"/>
      <c r="M162" s="187"/>
      <c r="N162" s="188"/>
      <c r="O162" s="188"/>
      <c r="P162" s="189">
        <f>SUM(P163:P170)</f>
        <v>0</v>
      </c>
      <c r="Q162" s="188"/>
      <c r="R162" s="189">
        <f>SUM(R163:R170)</f>
        <v>0</v>
      </c>
      <c r="S162" s="188"/>
      <c r="T162" s="190">
        <f>SUM(T163:T170)</f>
        <v>0</v>
      </c>
      <c r="AR162" s="191" t="s">
        <v>82</v>
      </c>
      <c r="AT162" s="192" t="s">
        <v>76</v>
      </c>
      <c r="AU162" s="192" t="s">
        <v>82</v>
      </c>
      <c r="AY162" s="191" t="s">
        <v>128</v>
      </c>
      <c r="BK162" s="193">
        <f>SUM(BK163:BK170)</f>
        <v>0</v>
      </c>
    </row>
    <row r="163" spans="2:65" s="1" customFormat="1" ht="24" customHeight="1">
      <c r="B163" s="34"/>
      <c r="C163" s="196" t="s">
        <v>178</v>
      </c>
      <c r="D163" s="196" t="s">
        <v>131</v>
      </c>
      <c r="E163" s="197" t="s">
        <v>179</v>
      </c>
      <c r="F163" s="198" t="s">
        <v>180</v>
      </c>
      <c r="G163" s="199" t="s">
        <v>181</v>
      </c>
      <c r="H163" s="200">
        <v>6.696</v>
      </c>
      <c r="I163" s="201"/>
      <c r="J163" s="202">
        <f>ROUND(I163*H163,2)</f>
        <v>0</v>
      </c>
      <c r="K163" s="198" t="s">
        <v>135</v>
      </c>
      <c r="L163" s="36"/>
      <c r="M163" s="203" t="s">
        <v>1</v>
      </c>
      <c r="N163" s="204" t="s">
        <v>42</v>
      </c>
      <c r="O163" s="66"/>
      <c r="P163" s="205">
        <f>O163*H163</f>
        <v>0</v>
      </c>
      <c r="Q163" s="205">
        <v>0</v>
      </c>
      <c r="R163" s="205">
        <f>Q163*H163</f>
        <v>0</v>
      </c>
      <c r="S163" s="205">
        <v>0</v>
      </c>
      <c r="T163" s="206">
        <f>S163*H163</f>
        <v>0</v>
      </c>
      <c r="AR163" s="207" t="s">
        <v>136</v>
      </c>
      <c r="AT163" s="207" t="s">
        <v>131</v>
      </c>
      <c r="AU163" s="207" t="s">
        <v>93</v>
      </c>
      <c r="AY163" s="16" t="s">
        <v>128</v>
      </c>
      <c r="BE163" s="102">
        <f>IF(N163="základní",J163,0)</f>
        <v>0</v>
      </c>
      <c r="BF163" s="102">
        <f>IF(N163="snížená",J163,0)</f>
        <v>0</v>
      </c>
      <c r="BG163" s="102">
        <f>IF(N163="zákl. přenesená",J163,0)</f>
        <v>0</v>
      </c>
      <c r="BH163" s="102">
        <f>IF(N163="sníž. přenesená",J163,0)</f>
        <v>0</v>
      </c>
      <c r="BI163" s="102">
        <f>IF(N163="nulová",J163,0)</f>
        <v>0</v>
      </c>
      <c r="BJ163" s="16" t="s">
        <v>82</v>
      </c>
      <c r="BK163" s="102">
        <f>ROUND(I163*H163,2)</f>
        <v>0</v>
      </c>
      <c r="BL163" s="16" t="s">
        <v>136</v>
      </c>
      <c r="BM163" s="207" t="s">
        <v>182</v>
      </c>
    </row>
    <row r="164" spans="2:65" s="1" customFormat="1" ht="24" customHeight="1">
      <c r="B164" s="34"/>
      <c r="C164" s="196" t="s">
        <v>156</v>
      </c>
      <c r="D164" s="196" t="s">
        <v>131</v>
      </c>
      <c r="E164" s="197" t="s">
        <v>183</v>
      </c>
      <c r="F164" s="198" t="s">
        <v>184</v>
      </c>
      <c r="G164" s="199" t="s">
        <v>181</v>
      </c>
      <c r="H164" s="200">
        <v>6.696</v>
      </c>
      <c r="I164" s="201"/>
      <c r="J164" s="202">
        <f>ROUND(I164*H164,2)</f>
        <v>0</v>
      </c>
      <c r="K164" s="198" t="s">
        <v>135</v>
      </c>
      <c r="L164" s="36"/>
      <c r="M164" s="203" t="s">
        <v>1</v>
      </c>
      <c r="N164" s="204" t="s">
        <v>42</v>
      </c>
      <c r="O164" s="66"/>
      <c r="P164" s="205">
        <f>O164*H164</f>
        <v>0</v>
      </c>
      <c r="Q164" s="205">
        <v>0</v>
      </c>
      <c r="R164" s="205">
        <f>Q164*H164</f>
        <v>0</v>
      </c>
      <c r="S164" s="205">
        <v>0</v>
      </c>
      <c r="T164" s="206">
        <f>S164*H164</f>
        <v>0</v>
      </c>
      <c r="AR164" s="207" t="s">
        <v>136</v>
      </c>
      <c r="AT164" s="207" t="s">
        <v>131</v>
      </c>
      <c r="AU164" s="207" t="s">
        <v>93</v>
      </c>
      <c r="AY164" s="16" t="s">
        <v>128</v>
      </c>
      <c r="BE164" s="102">
        <f>IF(N164="základní",J164,0)</f>
        <v>0</v>
      </c>
      <c r="BF164" s="102">
        <f>IF(N164="snížená",J164,0)</f>
        <v>0</v>
      </c>
      <c r="BG164" s="102">
        <f>IF(N164="zákl. přenesená",J164,0)</f>
        <v>0</v>
      </c>
      <c r="BH164" s="102">
        <f>IF(N164="sníž. přenesená",J164,0)</f>
        <v>0</v>
      </c>
      <c r="BI164" s="102">
        <f>IF(N164="nulová",J164,0)</f>
        <v>0</v>
      </c>
      <c r="BJ164" s="16" t="s">
        <v>82</v>
      </c>
      <c r="BK164" s="102">
        <f>ROUND(I164*H164,2)</f>
        <v>0</v>
      </c>
      <c r="BL164" s="16" t="s">
        <v>136</v>
      </c>
      <c r="BM164" s="207" t="s">
        <v>185</v>
      </c>
    </row>
    <row r="165" spans="2:65" s="1" customFormat="1" ht="24" customHeight="1">
      <c r="B165" s="34"/>
      <c r="C165" s="196" t="s">
        <v>186</v>
      </c>
      <c r="D165" s="196" t="s">
        <v>131</v>
      </c>
      <c r="E165" s="197" t="s">
        <v>187</v>
      </c>
      <c r="F165" s="198" t="s">
        <v>188</v>
      </c>
      <c r="G165" s="199" t="s">
        <v>181</v>
      </c>
      <c r="H165" s="200">
        <v>93.744</v>
      </c>
      <c r="I165" s="201"/>
      <c r="J165" s="202">
        <f>ROUND(I165*H165,2)</f>
        <v>0</v>
      </c>
      <c r="K165" s="198" t="s">
        <v>135</v>
      </c>
      <c r="L165" s="36"/>
      <c r="M165" s="203" t="s">
        <v>1</v>
      </c>
      <c r="N165" s="204" t="s">
        <v>42</v>
      </c>
      <c r="O165" s="66"/>
      <c r="P165" s="205">
        <f>O165*H165</f>
        <v>0</v>
      </c>
      <c r="Q165" s="205">
        <v>0</v>
      </c>
      <c r="R165" s="205">
        <f>Q165*H165</f>
        <v>0</v>
      </c>
      <c r="S165" s="205">
        <v>0</v>
      </c>
      <c r="T165" s="206">
        <f>S165*H165</f>
        <v>0</v>
      </c>
      <c r="AR165" s="207" t="s">
        <v>136</v>
      </c>
      <c r="AT165" s="207" t="s">
        <v>131</v>
      </c>
      <c r="AU165" s="207" t="s">
        <v>93</v>
      </c>
      <c r="AY165" s="16" t="s">
        <v>128</v>
      </c>
      <c r="BE165" s="102">
        <f>IF(N165="základní",J165,0)</f>
        <v>0</v>
      </c>
      <c r="BF165" s="102">
        <f>IF(N165="snížená",J165,0)</f>
        <v>0</v>
      </c>
      <c r="BG165" s="102">
        <f>IF(N165="zákl. přenesená",J165,0)</f>
        <v>0</v>
      </c>
      <c r="BH165" s="102">
        <f>IF(N165="sníž. přenesená",J165,0)</f>
        <v>0</v>
      </c>
      <c r="BI165" s="102">
        <f>IF(N165="nulová",J165,0)</f>
        <v>0</v>
      </c>
      <c r="BJ165" s="16" t="s">
        <v>82</v>
      </c>
      <c r="BK165" s="102">
        <f>ROUND(I165*H165,2)</f>
        <v>0</v>
      </c>
      <c r="BL165" s="16" t="s">
        <v>136</v>
      </c>
      <c r="BM165" s="207" t="s">
        <v>189</v>
      </c>
    </row>
    <row r="166" spans="2:51" s="13" customFormat="1" ht="12">
      <c r="B166" s="219"/>
      <c r="C166" s="220"/>
      <c r="D166" s="210" t="s">
        <v>138</v>
      </c>
      <c r="E166" s="221" t="s">
        <v>1</v>
      </c>
      <c r="F166" s="222" t="s">
        <v>190</v>
      </c>
      <c r="G166" s="220"/>
      <c r="H166" s="223">
        <v>93.744</v>
      </c>
      <c r="I166" s="224"/>
      <c r="J166" s="220"/>
      <c r="K166" s="220"/>
      <c r="L166" s="225"/>
      <c r="M166" s="226"/>
      <c r="N166" s="227"/>
      <c r="O166" s="227"/>
      <c r="P166" s="227"/>
      <c r="Q166" s="227"/>
      <c r="R166" s="227"/>
      <c r="S166" s="227"/>
      <c r="T166" s="228"/>
      <c r="AT166" s="229" t="s">
        <v>138</v>
      </c>
      <c r="AU166" s="229" t="s">
        <v>93</v>
      </c>
      <c r="AV166" s="13" t="s">
        <v>93</v>
      </c>
      <c r="AW166" s="13" t="s">
        <v>31</v>
      </c>
      <c r="AX166" s="13" t="s">
        <v>82</v>
      </c>
      <c r="AY166" s="229" t="s">
        <v>128</v>
      </c>
    </row>
    <row r="167" spans="2:65" s="1" customFormat="1" ht="24" customHeight="1">
      <c r="B167" s="34"/>
      <c r="C167" s="196" t="s">
        <v>191</v>
      </c>
      <c r="D167" s="196" t="s">
        <v>131</v>
      </c>
      <c r="E167" s="197" t="s">
        <v>192</v>
      </c>
      <c r="F167" s="198" t="s">
        <v>193</v>
      </c>
      <c r="G167" s="199" t="s">
        <v>181</v>
      </c>
      <c r="H167" s="200">
        <v>5.049</v>
      </c>
      <c r="I167" s="201"/>
      <c r="J167" s="202">
        <f>ROUND(I167*H167,2)</f>
        <v>0</v>
      </c>
      <c r="K167" s="198" t="s">
        <v>1</v>
      </c>
      <c r="L167" s="36"/>
      <c r="M167" s="203" t="s">
        <v>1</v>
      </c>
      <c r="N167" s="204" t="s">
        <v>42</v>
      </c>
      <c r="O167" s="66"/>
      <c r="P167" s="205">
        <f>O167*H167</f>
        <v>0</v>
      </c>
      <c r="Q167" s="205">
        <v>0</v>
      </c>
      <c r="R167" s="205">
        <f>Q167*H167</f>
        <v>0</v>
      </c>
      <c r="S167" s="205">
        <v>0</v>
      </c>
      <c r="T167" s="206">
        <f>S167*H167</f>
        <v>0</v>
      </c>
      <c r="AR167" s="207" t="s">
        <v>136</v>
      </c>
      <c r="AT167" s="207" t="s">
        <v>131</v>
      </c>
      <c r="AU167" s="207" t="s">
        <v>93</v>
      </c>
      <c r="AY167" s="16" t="s">
        <v>128</v>
      </c>
      <c r="BE167" s="102">
        <f>IF(N167="základní",J167,0)</f>
        <v>0</v>
      </c>
      <c r="BF167" s="102">
        <f>IF(N167="snížená",J167,0)</f>
        <v>0</v>
      </c>
      <c r="BG167" s="102">
        <f>IF(N167="zákl. přenesená",J167,0)</f>
        <v>0</v>
      </c>
      <c r="BH167" s="102">
        <f>IF(N167="sníž. přenesená",J167,0)</f>
        <v>0</v>
      </c>
      <c r="BI167" s="102">
        <f>IF(N167="nulová",J167,0)</f>
        <v>0</v>
      </c>
      <c r="BJ167" s="16" t="s">
        <v>82</v>
      </c>
      <c r="BK167" s="102">
        <f>ROUND(I167*H167,2)</f>
        <v>0</v>
      </c>
      <c r="BL167" s="16" t="s">
        <v>136</v>
      </c>
      <c r="BM167" s="207" t="s">
        <v>194</v>
      </c>
    </row>
    <row r="168" spans="2:51" s="13" customFormat="1" ht="12">
      <c r="B168" s="219"/>
      <c r="C168" s="220"/>
      <c r="D168" s="210" t="s">
        <v>138</v>
      </c>
      <c r="E168" s="221" t="s">
        <v>1</v>
      </c>
      <c r="F168" s="222" t="s">
        <v>195</v>
      </c>
      <c r="G168" s="220"/>
      <c r="H168" s="223">
        <v>5.049</v>
      </c>
      <c r="I168" s="224"/>
      <c r="J168" s="220"/>
      <c r="K168" s="220"/>
      <c r="L168" s="225"/>
      <c r="M168" s="226"/>
      <c r="N168" s="227"/>
      <c r="O168" s="227"/>
      <c r="P168" s="227"/>
      <c r="Q168" s="227"/>
      <c r="R168" s="227"/>
      <c r="S168" s="227"/>
      <c r="T168" s="228"/>
      <c r="AT168" s="229" t="s">
        <v>138</v>
      </c>
      <c r="AU168" s="229" t="s">
        <v>93</v>
      </c>
      <c r="AV168" s="13" t="s">
        <v>93</v>
      </c>
      <c r="AW168" s="13" t="s">
        <v>31</v>
      </c>
      <c r="AX168" s="13" t="s">
        <v>82</v>
      </c>
      <c r="AY168" s="229" t="s">
        <v>128</v>
      </c>
    </row>
    <row r="169" spans="2:65" s="1" customFormat="1" ht="24" customHeight="1">
      <c r="B169" s="34"/>
      <c r="C169" s="196" t="s">
        <v>196</v>
      </c>
      <c r="D169" s="196" t="s">
        <v>131</v>
      </c>
      <c r="E169" s="197" t="s">
        <v>197</v>
      </c>
      <c r="F169" s="198" t="s">
        <v>198</v>
      </c>
      <c r="G169" s="199" t="s">
        <v>181</v>
      </c>
      <c r="H169" s="200">
        <v>1.576</v>
      </c>
      <c r="I169" s="201"/>
      <c r="J169" s="202">
        <f>ROUND(I169*H169,2)</f>
        <v>0</v>
      </c>
      <c r="K169" s="198" t="s">
        <v>135</v>
      </c>
      <c r="L169" s="36"/>
      <c r="M169" s="203" t="s">
        <v>1</v>
      </c>
      <c r="N169" s="204" t="s">
        <v>42</v>
      </c>
      <c r="O169" s="66"/>
      <c r="P169" s="205">
        <f>O169*H169</f>
        <v>0</v>
      </c>
      <c r="Q169" s="205">
        <v>0</v>
      </c>
      <c r="R169" s="205">
        <f>Q169*H169</f>
        <v>0</v>
      </c>
      <c r="S169" s="205">
        <v>0</v>
      </c>
      <c r="T169" s="206">
        <f>S169*H169</f>
        <v>0</v>
      </c>
      <c r="AR169" s="207" t="s">
        <v>136</v>
      </c>
      <c r="AT169" s="207" t="s">
        <v>131</v>
      </c>
      <c r="AU169" s="207" t="s">
        <v>93</v>
      </c>
      <c r="AY169" s="16" t="s">
        <v>128</v>
      </c>
      <c r="BE169" s="102">
        <f>IF(N169="základní",J169,0)</f>
        <v>0</v>
      </c>
      <c r="BF169" s="102">
        <f>IF(N169="snížená",J169,0)</f>
        <v>0</v>
      </c>
      <c r="BG169" s="102">
        <f>IF(N169="zákl. přenesená",J169,0)</f>
        <v>0</v>
      </c>
      <c r="BH169" s="102">
        <f>IF(N169="sníž. přenesená",J169,0)</f>
        <v>0</v>
      </c>
      <c r="BI169" s="102">
        <f>IF(N169="nulová",J169,0)</f>
        <v>0</v>
      </c>
      <c r="BJ169" s="16" t="s">
        <v>82</v>
      </c>
      <c r="BK169" s="102">
        <f>ROUND(I169*H169,2)</f>
        <v>0</v>
      </c>
      <c r="BL169" s="16" t="s">
        <v>136</v>
      </c>
      <c r="BM169" s="207" t="s">
        <v>199</v>
      </c>
    </row>
    <row r="170" spans="2:51" s="13" customFormat="1" ht="12">
      <c r="B170" s="219"/>
      <c r="C170" s="220"/>
      <c r="D170" s="210" t="s">
        <v>138</v>
      </c>
      <c r="E170" s="221" t="s">
        <v>1</v>
      </c>
      <c r="F170" s="222" t="s">
        <v>200</v>
      </c>
      <c r="G170" s="220"/>
      <c r="H170" s="223">
        <v>1.576</v>
      </c>
      <c r="I170" s="224"/>
      <c r="J170" s="220"/>
      <c r="K170" s="220"/>
      <c r="L170" s="225"/>
      <c r="M170" s="226"/>
      <c r="N170" s="227"/>
      <c r="O170" s="227"/>
      <c r="P170" s="227"/>
      <c r="Q170" s="227"/>
      <c r="R170" s="227"/>
      <c r="S170" s="227"/>
      <c r="T170" s="228"/>
      <c r="AT170" s="229" t="s">
        <v>138</v>
      </c>
      <c r="AU170" s="229" t="s">
        <v>93</v>
      </c>
      <c r="AV170" s="13" t="s">
        <v>93</v>
      </c>
      <c r="AW170" s="13" t="s">
        <v>31</v>
      </c>
      <c r="AX170" s="13" t="s">
        <v>82</v>
      </c>
      <c r="AY170" s="229" t="s">
        <v>128</v>
      </c>
    </row>
    <row r="171" spans="2:63" s="11" customFormat="1" ht="22.9" customHeight="1">
      <c r="B171" s="180"/>
      <c r="C171" s="181"/>
      <c r="D171" s="182" t="s">
        <v>76</v>
      </c>
      <c r="E171" s="194" t="s">
        <v>201</v>
      </c>
      <c r="F171" s="194" t="s">
        <v>202</v>
      </c>
      <c r="G171" s="181"/>
      <c r="H171" s="181"/>
      <c r="I171" s="184"/>
      <c r="J171" s="195">
        <f>BK171</f>
        <v>0</v>
      </c>
      <c r="K171" s="181"/>
      <c r="L171" s="186"/>
      <c r="M171" s="187"/>
      <c r="N171" s="188"/>
      <c r="O171" s="188"/>
      <c r="P171" s="189">
        <f>P172</f>
        <v>0</v>
      </c>
      <c r="Q171" s="188"/>
      <c r="R171" s="189">
        <f>R172</f>
        <v>0</v>
      </c>
      <c r="S171" s="188"/>
      <c r="T171" s="190">
        <f>T172</f>
        <v>0</v>
      </c>
      <c r="AR171" s="191" t="s">
        <v>82</v>
      </c>
      <c r="AT171" s="192" t="s">
        <v>76</v>
      </c>
      <c r="AU171" s="192" t="s">
        <v>82</v>
      </c>
      <c r="AY171" s="191" t="s">
        <v>128</v>
      </c>
      <c r="BK171" s="193">
        <f>BK172</f>
        <v>0</v>
      </c>
    </row>
    <row r="172" spans="2:65" s="1" customFormat="1" ht="16.5" customHeight="1">
      <c r="B172" s="34"/>
      <c r="C172" s="196" t="s">
        <v>203</v>
      </c>
      <c r="D172" s="196" t="s">
        <v>131</v>
      </c>
      <c r="E172" s="197" t="s">
        <v>204</v>
      </c>
      <c r="F172" s="198" t="s">
        <v>205</v>
      </c>
      <c r="G172" s="199" t="s">
        <v>181</v>
      </c>
      <c r="H172" s="200">
        <v>1.911</v>
      </c>
      <c r="I172" s="201"/>
      <c r="J172" s="202">
        <f>ROUND(I172*H172,2)</f>
        <v>0</v>
      </c>
      <c r="K172" s="198" t="s">
        <v>135</v>
      </c>
      <c r="L172" s="36"/>
      <c r="M172" s="203" t="s">
        <v>1</v>
      </c>
      <c r="N172" s="204" t="s">
        <v>42</v>
      </c>
      <c r="O172" s="66"/>
      <c r="P172" s="205">
        <f>O172*H172</f>
        <v>0</v>
      </c>
      <c r="Q172" s="205">
        <v>0</v>
      </c>
      <c r="R172" s="205">
        <f>Q172*H172</f>
        <v>0</v>
      </c>
      <c r="S172" s="205">
        <v>0</v>
      </c>
      <c r="T172" s="206">
        <f>S172*H172</f>
        <v>0</v>
      </c>
      <c r="AR172" s="207" t="s">
        <v>136</v>
      </c>
      <c r="AT172" s="207" t="s">
        <v>131</v>
      </c>
      <c r="AU172" s="207" t="s">
        <v>93</v>
      </c>
      <c r="AY172" s="16" t="s">
        <v>128</v>
      </c>
      <c r="BE172" s="102">
        <f>IF(N172="základní",J172,0)</f>
        <v>0</v>
      </c>
      <c r="BF172" s="102">
        <f>IF(N172="snížená",J172,0)</f>
        <v>0</v>
      </c>
      <c r="BG172" s="102">
        <f>IF(N172="zákl. přenesená",J172,0)</f>
        <v>0</v>
      </c>
      <c r="BH172" s="102">
        <f>IF(N172="sníž. přenesená",J172,0)</f>
        <v>0</v>
      </c>
      <c r="BI172" s="102">
        <f>IF(N172="nulová",J172,0)</f>
        <v>0</v>
      </c>
      <c r="BJ172" s="16" t="s">
        <v>82</v>
      </c>
      <c r="BK172" s="102">
        <f>ROUND(I172*H172,2)</f>
        <v>0</v>
      </c>
      <c r="BL172" s="16" t="s">
        <v>136</v>
      </c>
      <c r="BM172" s="207" t="s">
        <v>206</v>
      </c>
    </row>
    <row r="173" spans="2:63" s="11" customFormat="1" ht="25.9" customHeight="1">
      <c r="B173" s="180"/>
      <c r="C173" s="181"/>
      <c r="D173" s="182" t="s">
        <v>76</v>
      </c>
      <c r="E173" s="183" t="s">
        <v>207</v>
      </c>
      <c r="F173" s="183" t="s">
        <v>208</v>
      </c>
      <c r="G173" s="181"/>
      <c r="H173" s="181"/>
      <c r="I173" s="184"/>
      <c r="J173" s="185">
        <f>BK173</f>
        <v>0</v>
      </c>
      <c r="K173" s="181"/>
      <c r="L173" s="186"/>
      <c r="M173" s="187"/>
      <c r="N173" s="188"/>
      <c r="O173" s="188"/>
      <c r="P173" s="189">
        <f>P174+P180+P183+P185+P299+P308+P356</f>
        <v>0</v>
      </c>
      <c r="Q173" s="188"/>
      <c r="R173" s="189">
        <f>R174+R180+R183+R185+R299+R308+R356</f>
        <v>10.20677046</v>
      </c>
      <c r="S173" s="188"/>
      <c r="T173" s="190">
        <f>T174+T180+T183+T185+T299+T308+T356</f>
        <v>1.8229175999999998</v>
      </c>
      <c r="AR173" s="191" t="s">
        <v>93</v>
      </c>
      <c r="AT173" s="192" t="s">
        <v>76</v>
      </c>
      <c r="AU173" s="192" t="s">
        <v>77</v>
      </c>
      <c r="AY173" s="191" t="s">
        <v>128</v>
      </c>
      <c r="BK173" s="193">
        <f>BK174+BK180+BK183+BK185+BK299+BK308+BK356</f>
        <v>0</v>
      </c>
    </row>
    <row r="174" spans="2:63" s="11" customFormat="1" ht="22.9" customHeight="1">
      <c r="B174" s="180"/>
      <c r="C174" s="181"/>
      <c r="D174" s="182" t="s">
        <v>76</v>
      </c>
      <c r="E174" s="194" t="s">
        <v>209</v>
      </c>
      <c r="F174" s="194" t="s">
        <v>210</v>
      </c>
      <c r="G174" s="181"/>
      <c r="H174" s="181"/>
      <c r="I174" s="184"/>
      <c r="J174" s="195">
        <f>BK174</f>
        <v>0</v>
      </c>
      <c r="K174" s="181"/>
      <c r="L174" s="186"/>
      <c r="M174" s="187"/>
      <c r="N174" s="188"/>
      <c r="O174" s="188"/>
      <c r="P174" s="189">
        <f>SUM(P175:P179)</f>
        <v>0</v>
      </c>
      <c r="Q174" s="188"/>
      <c r="R174" s="189">
        <f>SUM(R175:R179)</f>
        <v>0.00035</v>
      </c>
      <c r="S174" s="188"/>
      <c r="T174" s="190">
        <f>SUM(T175:T179)</f>
        <v>0.06175</v>
      </c>
      <c r="AR174" s="191" t="s">
        <v>93</v>
      </c>
      <c r="AT174" s="192" t="s">
        <v>76</v>
      </c>
      <c r="AU174" s="192" t="s">
        <v>82</v>
      </c>
      <c r="AY174" s="191" t="s">
        <v>128</v>
      </c>
      <c r="BK174" s="193">
        <f>SUM(BK175:BK179)</f>
        <v>0</v>
      </c>
    </row>
    <row r="175" spans="2:65" s="1" customFormat="1" ht="24" customHeight="1">
      <c r="B175" s="34"/>
      <c r="C175" s="196" t="s">
        <v>211</v>
      </c>
      <c r="D175" s="196" t="s">
        <v>131</v>
      </c>
      <c r="E175" s="197" t="s">
        <v>212</v>
      </c>
      <c r="F175" s="198" t="s">
        <v>213</v>
      </c>
      <c r="G175" s="199" t="s">
        <v>214</v>
      </c>
      <c r="H175" s="200">
        <v>5</v>
      </c>
      <c r="I175" s="201"/>
      <c r="J175" s="202">
        <f>ROUND(I175*H175,2)</f>
        <v>0</v>
      </c>
      <c r="K175" s="198" t="s">
        <v>135</v>
      </c>
      <c r="L175" s="36"/>
      <c r="M175" s="203" t="s">
        <v>1</v>
      </c>
      <c r="N175" s="204" t="s">
        <v>42</v>
      </c>
      <c r="O175" s="66"/>
      <c r="P175" s="205">
        <f>O175*H175</f>
        <v>0</v>
      </c>
      <c r="Q175" s="205">
        <v>5E-05</v>
      </c>
      <c r="R175" s="205">
        <f>Q175*H175</f>
        <v>0.00025</v>
      </c>
      <c r="S175" s="205">
        <v>0.01235</v>
      </c>
      <c r="T175" s="206">
        <f>S175*H175</f>
        <v>0.06175</v>
      </c>
      <c r="AR175" s="207" t="s">
        <v>215</v>
      </c>
      <c r="AT175" s="207" t="s">
        <v>131</v>
      </c>
      <c r="AU175" s="207" t="s">
        <v>93</v>
      </c>
      <c r="AY175" s="16" t="s">
        <v>128</v>
      </c>
      <c r="BE175" s="102">
        <f>IF(N175="základní",J175,0)</f>
        <v>0</v>
      </c>
      <c r="BF175" s="102">
        <f>IF(N175="snížená",J175,0)</f>
        <v>0</v>
      </c>
      <c r="BG175" s="102">
        <f>IF(N175="zákl. přenesená",J175,0)</f>
        <v>0</v>
      </c>
      <c r="BH175" s="102">
        <f>IF(N175="sníž. přenesená",J175,0)</f>
        <v>0</v>
      </c>
      <c r="BI175" s="102">
        <f>IF(N175="nulová",J175,0)</f>
        <v>0</v>
      </c>
      <c r="BJ175" s="16" t="s">
        <v>82</v>
      </c>
      <c r="BK175" s="102">
        <f>ROUND(I175*H175,2)</f>
        <v>0</v>
      </c>
      <c r="BL175" s="16" t="s">
        <v>215</v>
      </c>
      <c r="BM175" s="207" t="s">
        <v>216</v>
      </c>
    </row>
    <row r="176" spans="2:65" s="1" customFormat="1" ht="24" customHeight="1">
      <c r="B176" s="34"/>
      <c r="C176" s="196" t="s">
        <v>8</v>
      </c>
      <c r="D176" s="196" t="s">
        <v>131</v>
      </c>
      <c r="E176" s="197" t="s">
        <v>217</v>
      </c>
      <c r="F176" s="198" t="s">
        <v>218</v>
      </c>
      <c r="G176" s="199" t="s">
        <v>214</v>
      </c>
      <c r="H176" s="200">
        <v>5</v>
      </c>
      <c r="I176" s="201"/>
      <c r="J176" s="202">
        <f>ROUND(I176*H176,2)</f>
        <v>0</v>
      </c>
      <c r="K176" s="198" t="s">
        <v>1</v>
      </c>
      <c r="L176" s="36"/>
      <c r="M176" s="203" t="s">
        <v>1</v>
      </c>
      <c r="N176" s="204" t="s">
        <v>42</v>
      </c>
      <c r="O176" s="66"/>
      <c r="P176" s="205">
        <f>O176*H176</f>
        <v>0</v>
      </c>
      <c r="Q176" s="205">
        <v>0</v>
      </c>
      <c r="R176" s="205">
        <f>Q176*H176</f>
        <v>0</v>
      </c>
      <c r="S176" s="205">
        <v>0</v>
      </c>
      <c r="T176" s="206">
        <f>S176*H176</f>
        <v>0</v>
      </c>
      <c r="AR176" s="207" t="s">
        <v>215</v>
      </c>
      <c r="AT176" s="207" t="s">
        <v>131</v>
      </c>
      <c r="AU176" s="207" t="s">
        <v>93</v>
      </c>
      <c r="AY176" s="16" t="s">
        <v>128</v>
      </c>
      <c r="BE176" s="102">
        <f>IF(N176="základní",J176,0)</f>
        <v>0</v>
      </c>
      <c r="BF176" s="102">
        <f>IF(N176="snížená",J176,0)</f>
        <v>0</v>
      </c>
      <c r="BG176" s="102">
        <f>IF(N176="zákl. přenesená",J176,0)</f>
        <v>0</v>
      </c>
      <c r="BH176" s="102">
        <f>IF(N176="sníž. přenesená",J176,0)</f>
        <v>0</v>
      </c>
      <c r="BI176" s="102">
        <f>IF(N176="nulová",J176,0)</f>
        <v>0</v>
      </c>
      <c r="BJ176" s="16" t="s">
        <v>82</v>
      </c>
      <c r="BK176" s="102">
        <f>ROUND(I176*H176,2)</f>
        <v>0</v>
      </c>
      <c r="BL176" s="16" t="s">
        <v>215</v>
      </c>
      <c r="BM176" s="207" t="s">
        <v>219</v>
      </c>
    </row>
    <row r="177" spans="2:65" s="1" customFormat="1" ht="16.5" customHeight="1">
      <c r="B177" s="34"/>
      <c r="C177" s="196" t="s">
        <v>215</v>
      </c>
      <c r="D177" s="196" t="s">
        <v>131</v>
      </c>
      <c r="E177" s="197" t="s">
        <v>220</v>
      </c>
      <c r="F177" s="198" t="s">
        <v>221</v>
      </c>
      <c r="G177" s="199" t="s">
        <v>134</v>
      </c>
      <c r="H177" s="200">
        <v>10</v>
      </c>
      <c r="I177" s="201"/>
      <c r="J177" s="202">
        <f>ROUND(I177*H177,2)</f>
        <v>0</v>
      </c>
      <c r="K177" s="198" t="s">
        <v>1</v>
      </c>
      <c r="L177" s="36"/>
      <c r="M177" s="203" t="s">
        <v>1</v>
      </c>
      <c r="N177" s="204" t="s">
        <v>42</v>
      </c>
      <c r="O177" s="66"/>
      <c r="P177" s="205">
        <f>O177*H177</f>
        <v>0</v>
      </c>
      <c r="Q177" s="205">
        <v>0</v>
      </c>
      <c r="R177" s="205">
        <f>Q177*H177</f>
        <v>0</v>
      </c>
      <c r="S177" s="205">
        <v>0</v>
      </c>
      <c r="T177" s="206">
        <f>S177*H177</f>
        <v>0</v>
      </c>
      <c r="AR177" s="207" t="s">
        <v>215</v>
      </c>
      <c r="AT177" s="207" t="s">
        <v>131</v>
      </c>
      <c r="AU177" s="207" t="s">
        <v>93</v>
      </c>
      <c r="AY177" s="16" t="s">
        <v>128</v>
      </c>
      <c r="BE177" s="102">
        <f>IF(N177="základní",J177,0)</f>
        <v>0</v>
      </c>
      <c r="BF177" s="102">
        <f>IF(N177="snížená",J177,0)</f>
        <v>0</v>
      </c>
      <c r="BG177" s="102">
        <f>IF(N177="zákl. přenesená",J177,0)</f>
        <v>0</v>
      </c>
      <c r="BH177" s="102">
        <f>IF(N177="sníž. přenesená",J177,0)</f>
        <v>0</v>
      </c>
      <c r="BI177" s="102">
        <f>IF(N177="nulová",J177,0)</f>
        <v>0</v>
      </c>
      <c r="BJ177" s="16" t="s">
        <v>82</v>
      </c>
      <c r="BK177" s="102">
        <f>ROUND(I177*H177,2)</f>
        <v>0</v>
      </c>
      <c r="BL177" s="16" t="s">
        <v>215</v>
      </c>
      <c r="BM177" s="207" t="s">
        <v>222</v>
      </c>
    </row>
    <row r="178" spans="2:65" s="1" customFormat="1" ht="24" customHeight="1">
      <c r="B178" s="34"/>
      <c r="C178" s="196" t="s">
        <v>223</v>
      </c>
      <c r="D178" s="196" t="s">
        <v>131</v>
      </c>
      <c r="E178" s="197" t="s">
        <v>224</v>
      </c>
      <c r="F178" s="198" t="s">
        <v>225</v>
      </c>
      <c r="G178" s="199" t="s">
        <v>214</v>
      </c>
      <c r="H178" s="200">
        <v>5</v>
      </c>
      <c r="I178" s="201"/>
      <c r="J178" s="202">
        <f>ROUND(I178*H178,2)</f>
        <v>0</v>
      </c>
      <c r="K178" s="198" t="s">
        <v>135</v>
      </c>
      <c r="L178" s="36"/>
      <c r="M178" s="203" t="s">
        <v>1</v>
      </c>
      <c r="N178" s="204" t="s">
        <v>42</v>
      </c>
      <c r="O178" s="66"/>
      <c r="P178" s="205">
        <f>O178*H178</f>
        <v>0</v>
      </c>
      <c r="Q178" s="205">
        <v>2E-05</v>
      </c>
      <c r="R178" s="205">
        <f>Q178*H178</f>
        <v>0.0001</v>
      </c>
      <c r="S178" s="205">
        <v>0</v>
      </c>
      <c r="T178" s="206">
        <f>S178*H178</f>
        <v>0</v>
      </c>
      <c r="AR178" s="207" t="s">
        <v>215</v>
      </c>
      <c r="AT178" s="207" t="s">
        <v>131</v>
      </c>
      <c r="AU178" s="207" t="s">
        <v>93</v>
      </c>
      <c r="AY178" s="16" t="s">
        <v>128</v>
      </c>
      <c r="BE178" s="102">
        <f>IF(N178="základní",J178,0)</f>
        <v>0</v>
      </c>
      <c r="BF178" s="102">
        <f>IF(N178="snížená",J178,0)</f>
        <v>0</v>
      </c>
      <c r="BG178" s="102">
        <f>IF(N178="zákl. přenesená",J178,0)</f>
        <v>0</v>
      </c>
      <c r="BH178" s="102">
        <f>IF(N178="sníž. přenesená",J178,0)</f>
        <v>0</v>
      </c>
      <c r="BI178" s="102">
        <f>IF(N178="nulová",J178,0)</f>
        <v>0</v>
      </c>
      <c r="BJ178" s="16" t="s">
        <v>82</v>
      </c>
      <c r="BK178" s="102">
        <f>ROUND(I178*H178,2)</f>
        <v>0</v>
      </c>
      <c r="BL178" s="16" t="s">
        <v>215</v>
      </c>
      <c r="BM178" s="207" t="s">
        <v>226</v>
      </c>
    </row>
    <row r="179" spans="2:65" s="1" customFormat="1" ht="24" customHeight="1">
      <c r="B179" s="34"/>
      <c r="C179" s="196" t="s">
        <v>227</v>
      </c>
      <c r="D179" s="196" t="s">
        <v>131</v>
      </c>
      <c r="E179" s="197" t="s">
        <v>228</v>
      </c>
      <c r="F179" s="198" t="s">
        <v>229</v>
      </c>
      <c r="G179" s="199" t="s">
        <v>230</v>
      </c>
      <c r="H179" s="241"/>
      <c r="I179" s="201"/>
      <c r="J179" s="202">
        <f>ROUND(I179*H179,2)</f>
        <v>0</v>
      </c>
      <c r="K179" s="198" t="s">
        <v>135</v>
      </c>
      <c r="L179" s="36"/>
      <c r="M179" s="203" t="s">
        <v>1</v>
      </c>
      <c r="N179" s="204" t="s">
        <v>42</v>
      </c>
      <c r="O179" s="66"/>
      <c r="P179" s="205">
        <f>O179*H179</f>
        <v>0</v>
      </c>
      <c r="Q179" s="205">
        <v>0</v>
      </c>
      <c r="R179" s="205">
        <f>Q179*H179</f>
        <v>0</v>
      </c>
      <c r="S179" s="205">
        <v>0</v>
      </c>
      <c r="T179" s="206">
        <f>S179*H179</f>
        <v>0</v>
      </c>
      <c r="AR179" s="207" t="s">
        <v>215</v>
      </c>
      <c r="AT179" s="207" t="s">
        <v>131</v>
      </c>
      <c r="AU179" s="207" t="s">
        <v>93</v>
      </c>
      <c r="AY179" s="16" t="s">
        <v>128</v>
      </c>
      <c r="BE179" s="102">
        <f>IF(N179="základní",J179,0)</f>
        <v>0</v>
      </c>
      <c r="BF179" s="102">
        <f>IF(N179="snížená",J179,0)</f>
        <v>0</v>
      </c>
      <c r="BG179" s="102">
        <f>IF(N179="zákl. přenesená",J179,0)</f>
        <v>0</v>
      </c>
      <c r="BH179" s="102">
        <f>IF(N179="sníž. přenesená",J179,0)</f>
        <v>0</v>
      </c>
      <c r="BI179" s="102">
        <f>IF(N179="nulová",J179,0)</f>
        <v>0</v>
      </c>
      <c r="BJ179" s="16" t="s">
        <v>82</v>
      </c>
      <c r="BK179" s="102">
        <f>ROUND(I179*H179,2)</f>
        <v>0</v>
      </c>
      <c r="BL179" s="16" t="s">
        <v>215</v>
      </c>
      <c r="BM179" s="207" t="s">
        <v>231</v>
      </c>
    </row>
    <row r="180" spans="2:63" s="11" customFormat="1" ht="22.9" customHeight="1">
      <c r="B180" s="180"/>
      <c r="C180" s="181"/>
      <c r="D180" s="182" t="s">
        <v>76</v>
      </c>
      <c r="E180" s="194" t="s">
        <v>232</v>
      </c>
      <c r="F180" s="194" t="s">
        <v>233</v>
      </c>
      <c r="G180" s="181"/>
      <c r="H180" s="181"/>
      <c r="I180" s="184"/>
      <c r="J180" s="195">
        <f>BK180</f>
        <v>0</v>
      </c>
      <c r="K180" s="181"/>
      <c r="L180" s="186"/>
      <c r="M180" s="187"/>
      <c r="N180" s="188"/>
      <c r="O180" s="188"/>
      <c r="P180" s="189">
        <f>SUM(P181:P182)</f>
        <v>0</v>
      </c>
      <c r="Q180" s="188"/>
      <c r="R180" s="189">
        <f>SUM(R181:R182)</f>
        <v>0</v>
      </c>
      <c r="S180" s="188"/>
      <c r="T180" s="190">
        <f>SUM(T181:T182)</f>
        <v>0</v>
      </c>
      <c r="AR180" s="191" t="s">
        <v>93</v>
      </c>
      <c r="AT180" s="192" t="s">
        <v>76</v>
      </c>
      <c r="AU180" s="192" t="s">
        <v>82</v>
      </c>
      <c r="AY180" s="191" t="s">
        <v>128</v>
      </c>
      <c r="BK180" s="193">
        <f>SUM(BK181:BK182)</f>
        <v>0</v>
      </c>
    </row>
    <row r="181" spans="2:65" s="1" customFormat="1" ht="16.5" customHeight="1">
      <c r="B181" s="34"/>
      <c r="C181" s="196" t="s">
        <v>234</v>
      </c>
      <c r="D181" s="196" t="s">
        <v>131</v>
      </c>
      <c r="E181" s="197" t="s">
        <v>235</v>
      </c>
      <c r="F181" s="198" t="s">
        <v>236</v>
      </c>
      <c r="G181" s="199" t="s">
        <v>237</v>
      </c>
      <c r="H181" s="200">
        <v>1</v>
      </c>
      <c r="I181" s="201"/>
      <c r="J181" s="202">
        <f>ROUND(I181*H181,2)</f>
        <v>0</v>
      </c>
      <c r="K181" s="198" t="s">
        <v>1</v>
      </c>
      <c r="L181" s="36"/>
      <c r="M181" s="203" t="s">
        <v>1</v>
      </c>
      <c r="N181" s="204" t="s">
        <v>42</v>
      </c>
      <c r="O181" s="66"/>
      <c r="P181" s="205">
        <f>O181*H181</f>
        <v>0</v>
      </c>
      <c r="Q181" s="205">
        <v>0</v>
      </c>
      <c r="R181" s="205">
        <f>Q181*H181</f>
        <v>0</v>
      </c>
      <c r="S181" s="205">
        <v>0</v>
      </c>
      <c r="T181" s="206">
        <f>S181*H181</f>
        <v>0</v>
      </c>
      <c r="AR181" s="207" t="s">
        <v>215</v>
      </c>
      <c r="AT181" s="207" t="s">
        <v>131</v>
      </c>
      <c r="AU181" s="207" t="s">
        <v>93</v>
      </c>
      <c r="AY181" s="16" t="s">
        <v>128</v>
      </c>
      <c r="BE181" s="102">
        <f>IF(N181="základní",J181,0)</f>
        <v>0</v>
      </c>
      <c r="BF181" s="102">
        <f>IF(N181="snížená",J181,0)</f>
        <v>0</v>
      </c>
      <c r="BG181" s="102">
        <f>IF(N181="zákl. přenesená",J181,0)</f>
        <v>0</v>
      </c>
      <c r="BH181" s="102">
        <f>IF(N181="sníž. přenesená",J181,0)</f>
        <v>0</v>
      </c>
      <c r="BI181" s="102">
        <f>IF(N181="nulová",J181,0)</f>
        <v>0</v>
      </c>
      <c r="BJ181" s="16" t="s">
        <v>82</v>
      </c>
      <c r="BK181" s="102">
        <f>ROUND(I181*H181,2)</f>
        <v>0</v>
      </c>
      <c r="BL181" s="16" t="s">
        <v>215</v>
      </c>
      <c r="BM181" s="207" t="s">
        <v>238</v>
      </c>
    </row>
    <row r="182" spans="2:51" s="13" customFormat="1" ht="12">
      <c r="B182" s="219"/>
      <c r="C182" s="220"/>
      <c r="D182" s="210" t="s">
        <v>138</v>
      </c>
      <c r="E182" s="221" t="s">
        <v>1</v>
      </c>
      <c r="F182" s="222" t="s">
        <v>82</v>
      </c>
      <c r="G182" s="220"/>
      <c r="H182" s="223">
        <v>1</v>
      </c>
      <c r="I182" s="224"/>
      <c r="J182" s="220"/>
      <c r="K182" s="220"/>
      <c r="L182" s="225"/>
      <c r="M182" s="226"/>
      <c r="N182" s="227"/>
      <c r="O182" s="227"/>
      <c r="P182" s="227"/>
      <c r="Q182" s="227"/>
      <c r="R182" s="227"/>
      <c r="S182" s="227"/>
      <c r="T182" s="228"/>
      <c r="AT182" s="229" t="s">
        <v>138</v>
      </c>
      <c r="AU182" s="229" t="s">
        <v>93</v>
      </c>
      <c r="AV182" s="13" t="s">
        <v>93</v>
      </c>
      <c r="AW182" s="13" t="s">
        <v>31</v>
      </c>
      <c r="AX182" s="13" t="s">
        <v>82</v>
      </c>
      <c r="AY182" s="229" t="s">
        <v>128</v>
      </c>
    </row>
    <row r="183" spans="2:63" s="11" customFormat="1" ht="22.9" customHeight="1">
      <c r="B183" s="180"/>
      <c r="C183" s="181"/>
      <c r="D183" s="182" t="s">
        <v>76</v>
      </c>
      <c r="E183" s="194" t="s">
        <v>239</v>
      </c>
      <c r="F183" s="194" t="s">
        <v>240</v>
      </c>
      <c r="G183" s="181"/>
      <c r="H183" s="181"/>
      <c r="I183" s="184"/>
      <c r="J183" s="195">
        <f>BK183</f>
        <v>0</v>
      </c>
      <c r="K183" s="181"/>
      <c r="L183" s="186"/>
      <c r="M183" s="187"/>
      <c r="N183" s="188"/>
      <c r="O183" s="188"/>
      <c r="P183" s="189">
        <f>P184</f>
        <v>0</v>
      </c>
      <c r="Q183" s="188"/>
      <c r="R183" s="189">
        <f>R184</f>
        <v>0</v>
      </c>
      <c r="S183" s="188"/>
      <c r="T183" s="190">
        <f>T184</f>
        <v>0</v>
      </c>
      <c r="AR183" s="191" t="s">
        <v>93</v>
      </c>
      <c r="AT183" s="192" t="s">
        <v>76</v>
      </c>
      <c r="AU183" s="192" t="s">
        <v>82</v>
      </c>
      <c r="AY183" s="191" t="s">
        <v>128</v>
      </c>
      <c r="BK183" s="193">
        <f>BK184</f>
        <v>0</v>
      </c>
    </row>
    <row r="184" spans="2:65" s="1" customFormat="1" ht="16.5" customHeight="1">
      <c r="B184" s="34"/>
      <c r="C184" s="196" t="s">
        <v>241</v>
      </c>
      <c r="D184" s="196" t="s">
        <v>131</v>
      </c>
      <c r="E184" s="197" t="s">
        <v>242</v>
      </c>
      <c r="F184" s="198" t="s">
        <v>243</v>
      </c>
      <c r="G184" s="199" t="s">
        <v>237</v>
      </c>
      <c r="H184" s="200">
        <v>1</v>
      </c>
      <c r="I184" s="201"/>
      <c r="J184" s="202">
        <f>ROUND(I184*H184,2)</f>
        <v>0</v>
      </c>
      <c r="K184" s="198" t="s">
        <v>1</v>
      </c>
      <c r="L184" s="36"/>
      <c r="M184" s="203" t="s">
        <v>1</v>
      </c>
      <c r="N184" s="204" t="s">
        <v>42</v>
      </c>
      <c r="O184" s="66"/>
      <c r="P184" s="205">
        <f>O184*H184</f>
        <v>0</v>
      </c>
      <c r="Q184" s="205">
        <v>0</v>
      </c>
      <c r="R184" s="205">
        <f>Q184*H184</f>
        <v>0</v>
      </c>
      <c r="S184" s="205">
        <v>0</v>
      </c>
      <c r="T184" s="206">
        <f>S184*H184</f>
        <v>0</v>
      </c>
      <c r="AR184" s="207" t="s">
        <v>215</v>
      </c>
      <c r="AT184" s="207" t="s">
        <v>131</v>
      </c>
      <c r="AU184" s="207" t="s">
        <v>93</v>
      </c>
      <c r="AY184" s="16" t="s">
        <v>128</v>
      </c>
      <c r="BE184" s="102">
        <f>IF(N184="základní",J184,0)</f>
        <v>0</v>
      </c>
      <c r="BF184" s="102">
        <f>IF(N184="snížená",J184,0)</f>
        <v>0</v>
      </c>
      <c r="BG184" s="102">
        <f>IF(N184="zákl. přenesená",J184,0)</f>
        <v>0</v>
      </c>
      <c r="BH184" s="102">
        <f>IF(N184="sníž. přenesená",J184,0)</f>
        <v>0</v>
      </c>
      <c r="BI184" s="102">
        <f>IF(N184="nulová",J184,0)</f>
        <v>0</v>
      </c>
      <c r="BJ184" s="16" t="s">
        <v>82</v>
      </c>
      <c r="BK184" s="102">
        <f>ROUND(I184*H184,2)</f>
        <v>0</v>
      </c>
      <c r="BL184" s="16" t="s">
        <v>215</v>
      </c>
      <c r="BM184" s="207" t="s">
        <v>244</v>
      </c>
    </row>
    <row r="185" spans="2:63" s="11" customFormat="1" ht="22.9" customHeight="1">
      <c r="B185" s="180"/>
      <c r="C185" s="181"/>
      <c r="D185" s="182" t="s">
        <v>76</v>
      </c>
      <c r="E185" s="194" t="s">
        <v>245</v>
      </c>
      <c r="F185" s="194" t="s">
        <v>246</v>
      </c>
      <c r="G185" s="181"/>
      <c r="H185" s="181"/>
      <c r="I185" s="184"/>
      <c r="J185" s="195">
        <f>BK185</f>
        <v>0</v>
      </c>
      <c r="K185" s="181"/>
      <c r="L185" s="186"/>
      <c r="M185" s="187"/>
      <c r="N185" s="188"/>
      <c r="O185" s="188"/>
      <c r="P185" s="189">
        <f>SUM(P186:P298)</f>
        <v>0</v>
      </c>
      <c r="Q185" s="188"/>
      <c r="R185" s="189">
        <f>SUM(R186:R298)</f>
        <v>8.30181838</v>
      </c>
      <c r="S185" s="188"/>
      <c r="T185" s="190">
        <f>SUM(T186:T298)</f>
        <v>1.7520175999999998</v>
      </c>
      <c r="AR185" s="191" t="s">
        <v>93</v>
      </c>
      <c r="AT185" s="192" t="s">
        <v>76</v>
      </c>
      <c r="AU185" s="192" t="s">
        <v>82</v>
      </c>
      <c r="AY185" s="191" t="s">
        <v>128</v>
      </c>
      <c r="BK185" s="193">
        <f>SUM(BK186:BK298)</f>
        <v>0</v>
      </c>
    </row>
    <row r="186" spans="2:65" s="1" customFormat="1" ht="24" customHeight="1">
      <c r="B186" s="34"/>
      <c r="C186" s="196" t="s">
        <v>7</v>
      </c>
      <c r="D186" s="196" t="s">
        <v>131</v>
      </c>
      <c r="E186" s="197" t="s">
        <v>247</v>
      </c>
      <c r="F186" s="198" t="s">
        <v>248</v>
      </c>
      <c r="G186" s="199" t="s">
        <v>134</v>
      </c>
      <c r="H186" s="200">
        <v>17.82</v>
      </c>
      <c r="I186" s="201"/>
      <c r="J186" s="202">
        <f>ROUND(I186*H186,2)</f>
        <v>0</v>
      </c>
      <c r="K186" s="198" t="s">
        <v>1</v>
      </c>
      <c r="L186" s="36"/>
      <c r="M186" s="203" t="s">
        <v>1</v>
      </c>
      <c r="N186" s="204" t="s">
        <v>42</v>
      </c>
      <c r="O186" s="66"/>
      <c r="P186" s="205">
        <f>O186*H186</f>
        <v>0</v>
      </c>
      <c r="Q186" s="205">
        <v>0.03002</v>
      </c>
      <c r="R186" s="205">
        <f>Q186*H186</f>
        <v>0.5349564</v>
      </c>
      <c r="S186" s="205">
        <v>0</v>
      </c>
      <c r="T186" s="206">
        <f>S186*H186</f>
        <v>0</v>
      </c>
      <c r="AR186" s="207" t="s">
        <v>215</v>
      </c>
      <c r="AT186" s="207" t="s">
        <v>131</v>
      </c>
      <c r="AU186" s="207" t="s">
        <v>93</v>
      </c>
      <c r="AY186" s="16" t="s">
        <v>128</v>
      </c>
      <c r="BE186" s="102">
        <f>IF(N186="základní",J186,0)</f>
        <v>0</v>
      </c>
      <c r="BF186" s="102">
        <f>IF(N186="snížená",J186,0)</f>
        <v>0</v>
      </c>
      <c r="BG186" s="102">
        <f>IF(N186="zákl. přenesená",J186,0)</f>
        <v>0</v>
      </c>
      <c r="BH186" s="102">
        <f>IF(N186="sníž. přenesená",J186,0)</f>
        <v>0</v>
      </c>
      <c r="BI186" s="102">
        <f>IF(N186="nulová",J186,0)</f>
        <v>0</v>
      </c>
      <c r="BJ186" s="16" t="s">
        <v>82</v>
      </c>
      <c r="BK186" s="102">
        <f>ROUND(I186*H186,2)</f>
        <v>0</v>
      </c>
      <c r="BL186" s="16" t="s">
        <v>215</v>
      </c>
      <c r="BM186" s="207" t="s">
        <v>249</v>
      </c>
    </row>
    <row r="187" spans="2:51" s="13" customFormat="1" ht="12">
      <c r="B187" s="219"/>
      <c r="C187" s="220"/>
      <c r="D187" s="210" t="s">
        <v>138</v>
      </c>
      <c r="E187" s="221" t="s">
        <v>1</v>
      </c>
      <c r="F187" s="222" t="s">
        <v>250</v>
      </c>
      <c r="G187" s="220"/>
      <c r="H187" s="223">
        <v>4.455</v>
      </c>
      <c r="I187" s="224"/>
      <c r="J187" s="220"/>
      <c r="K187" s="220"/>
      <c r="L187" s="225"/>
      <c r="M187" s="226"/>
      <c r="N187" s="227"/>
      <c r="O187" s="227"/>
      <c r="P187" s="227"/>
      <c r="Q187" s="227"/>
      <c r="R187" s="227"/>
      <c r="S187" s="227"/>
      <c r="T187" s="228"/>
      <c r="AT187" s="229" t="s">
        <v>138</v>
      </c>
      <c r="AU187" s="229" t="s">
        <v>93</v>
      </c>
      <c r="AV187" s="13" t="s">
        <v>93</v>
      </c>
      <c r="AW187" s="13" t="s">
        <v>31</v>
      </c>
      <c r="AX187" s="13" t="s">
        <v>77</v>
      </c>
      <c r="AY187" s="229" t="s">
        <v>128</v>
      </c>
    </row>
    <row r="188" spans="2:51" s="13" customFormat="1" ht="12">
      <c r="B188" s="219"/>
      <c r="C188" s="220"/>
      <c r="D188" s="210" t="s">
        <v>138</v>
      </c>
      <c r="E188" s="221" t="s">
        <v>1</v>
      </c>
      <c r="F188" s="222" t="s">
        <v>251</v>
      </c>
      <c r="G188" s="220"/>
      <c r="H188" s="223">
        <v>4.455</v>
      </c>
      <c r="I188" s="224"/>
      <c r="J188" s="220"/>
      <c r="K188" s="220"/>
      <c r="L188" s="225"/>
      <c r="M188" s="226"/>
      <c r="N188" s="227"/>
      <c r="O188" s="227"/>
      <c r="P188" s="227"/>
      <c r="Q188" s="227"/>
      <c r="R188" s="227"/>
      <c r="S188" s="227"/>
      <c r="T188" s="228"/>
      <c r="AT188" s="229" t="s">
        <v>138</v>
      </c>
      <c r="AU188" s="229" t="s">
        <v>93</v>
      </c>
      <c r="AV188" s="13" t="s">
        <v>93</v>
      </c>
      <c r="AW188" s="13" t="s">
        <v>31</v>
      </c>
      <c r="AX188" s="13" t="s">
        <v>77</v>
      </c>
      <c r="AY188" s="229" t="s">
        <v>128</v>
      </c>
    </row>
    <row r="189" spans="2:51" s="13" customFormat="1" ht="12">
      <c r="B189" s="219"/>
      <c r="C189" s="220"/>
      <c r="D189" s="210" t="s">
        <v>138</v>
      </c>
      <c r="E189" s="221" t="s">
        <v>1</v>
      </c>
      <c r="F189" s="222" t="s">
        <v>252</v>
      </c>
      <c r="G189" s="220"/>
      <c r="H189" s="223">
        <v>4.455</v>
      </c>
      <c r="I189" s="224"/>
      <c r="J189" s="220"/>
      <c r="K189" s="220"/>
      <c r="L189" s="225"/>
      <c r="M189" s="226"/>
      <c r="N189" s="227"/>
      <c r="O189" s="227"/>
      <c r="P189" s="227"/>
      <c r="Q189" s="227"/>
      <c r="R189" s="227"/>
      <c r="S189" s="227"/>
      <c r="T189" s="228"/>
      <c r="AT189" s="229" t="s">
        <v>138</v>
      </c>
      <c r="AU189" s="229" t="s">
        <v>93</v>
      </c>
      <c r="AV189" s="13" t="s">
        <v>93</v>
      </c>
      <c r="AW189" s="13" t="s">
        <v>31</v>
      </c>
      <c r="AX189" s="13" t="s">
        <v>77</v>
      </c>
      <c r="AY189" s="229" t="s">
        <v>128</v>
      </c>
    </row>
    <row r="190" spans="2:51" s="13" customFormat="1" ht="12">
      <c r="B190" s="219"/>
      <c r="C190" s="220"/>
      <c r="D190" s="210" t="s">
        <v>138</v>
      </c>
      <c r="E190" s="221" t="s">
        <v>1</v>
      </c>
      <c r="F190" s="222" t="s">
        <v>253</v>
      </c>
      <c r="G190" s="220"/>
      <c r="H190" s="223">
        <v>4.455</v>
      </c>
      <c r="I190" s="224"/>
      <c r="J190" s="220"/>
      <c r="K190" s="220"/>
      <c r="L190" s="225"/>
      <c r="M190" s="226"/>
      <c r="N190" s="227"/>
      <c r="O190" s="227"/>
      <c r="P190" s="227"/>
      <c r="Q190" s="227"/>
      <c r="R190" s="227"/>
      <c r="S190" s="227"/>
      <c r="T190" s="228"/>
      <c r="AT190" s="229" t="s">
        <v>138</v>
      </c>
      <c r="AU190" s="229" t="s">
        <v>93</v>
      </c>
      <c r="AV190" s="13" t="s">
        <v>93</v>
      </c>
      <c r="AW190" s="13" t="s">
        <v>31</v>
      </c>
      <c r="AX190" s="13" t="s">
        <v>77</v>
      </c>
      <c r="AY190" s="229" t="s">
        <v>128</v>
      </c>
    </row>
    <row r="191" spans="2:51" s="14" customFormat="1" ht="12">
      <c r="B191" s="230"/>
      <c r="C191" s="231"/>
      <c r="D191" s="210" t="s">
        <v>138</v>
      </c>
      <c r="E191" s="232" t="s">
        <v>1</v>
      </c>
      <c r="F191" s="233" t="s">
        <v>146</v>
      </c>
      <c r="G191" s="231"/>
      <c r="H191" s="234">
        <v>17.82</v>
      </c>
      <c r="I191" s="235"/>
      <c r="J191" s="231"/>
      <c r="K191" s="231"/>
      <c r="L191" s="236"/>
      <c r="M191" s="237"/>
      <c r="N191" s="238"/>
      <c r="O191" s="238"/>
      <c r="P191" s="238"/>
      <c r="Q191" s="238"/>
      <c r="R191" s="238"/>
      <c r="S191" s="238"/>
      <c r="T191" s="239"/>
      <c r="AT191" s="240" t="s">
        <v>138</v>
      </c>
      <c r="AU191" s="240" t="s">
        <v>93</v>
      </c>
      <c r="AV191" s="14" t="s">
        <v>136</v>
      </c>
      <c r="AW191" s="14" t="s">
        <v>31</v>
      </c>
      <c r="AX191" s="14" t="s">
        <v>82</v>
      </c>
      <c r="AY191" s="240" t="s">
        <v>128</v>
      </c>
    </row>
    <row r="192" spans="2:65" s="1" customFormat="1" ht="24" customHeight="1">
      <c r="B192" s="34"/>
      <c r="C192" s="196" t="s">
        <v>254</v>
      </c>
      <c r="D192" s="196" t="s">
        <v>131</v>
      </c>
      <c r="E192" s="197" t="s">
        <v>255</v>
      </c>
      <c r="F192" s="198" t="s">
        <v>256</v>
      </c>
      <c r="G192" s="199" t="s">
        <v>134</v>
      </c>
      <c r="H192" s="200">
        <v>17.475</v>
      </c>
      <c r="I192" s="201"/>
      <c r="J192" s="202">
        <f>ROUND(I192*H192,2)</f>
        <v>0</v>
      </c>
      <c r="K192" s="198" t="s">
        <v>135</v>
      </c>
      <c r="L192" s="36"/>
      <c r="M192" s="203" t="s">
        <v>1</v>
      </c>
      <c r="N192" s="204" t="s">
        <v>42</v>
      </c>
      <c r="O192" s="66"/>
      <c r="P192" s="205">
        <f>O192*H192</f>
        <v>0</v>
      </c>
      <c r="Q192" s="205">
        <v>0.0462</v>
      </c>
      <c r="R192" s="205">
        <f>Q192*H192</f>
        <v>0.807345</v>
      </c>
      <c r="S192" s="205">
        <v>0</v>
      </c>
      <c r="T192" s="206">
        <f>S192*H192</f>
        <v>0</v>
      </c>
      <c r="AR192" s="207" t="s">
        <v>215</v>
      </c>
      <c r="AT192" s="207" t="s">
        <v>131</v>
      </c>
      <c r="AU192" s="207" t="s">
        <v>93</v>
      </c>
      <c r="AY192" s="16" t="s">
        <v>128</v>
      </c>
      <c r="BE192" s="102">
        <f>IF(N192="základní",J192,0)</f>
        <v>0</v>
      </c>
      <c r="BF192" s="102">
        <f>IF(N192="snížená",J192,0)</f>
        <v>0</v>
      </c>
      <c r="BG192" s="102">
        <f>IF(N192="zákl. přenesená",J192,0)</f>
        <v>0</v>
      </c>
      <c r="BH192" s="102">
        <f>IF(N192="sníž. přenesená",J192,0)</f>
        <v>0</v>
      </c>
      <c r="BI192" s="102">
        <f>IF(N192="nulová",J192,0)</f>
        <v>0</v>
      </c>
      <c r="BJ192" s="16" t="s">
        <v>82</v>
      </c>
      <c r="BK192" s="102">
        <f>ROUND(I192*H192,2)</f>
        <v>0</v>
      </c>
      <c r="BL192" s="16" t="s">
        <v>215</v>
      </c>
      <c r="BM192" s="207" t="s">
        <v>257</v>
      </c>
    </row>
    <row r="193" spans="2:51" s="13" customFormat="1" ht="12">
      <c r="B193" s="219"/>
      <c r="C193" s="220"/>
      <c r="D193" s="210" t="s">
        <v>138</v>
      </c>
      <c r="E193" s="221" t="s">
        <v>1</v>
      </c>
      <c r="F193" s="222" t="s">
        <v>258</v>
      </c>
      <c r="G193" s="220"/>
      <c r="H193" s="223">
        <v>17.475</v>
      </c>
      <c r="I193" s="224"/>
      <c r="J193" s="220"/>
      <c r="K193" s="220"/>
      <c r="L193" s="225"/>
      <c r="M193" s="226"/>
      <c r="N193" s="227"/>
      <c r="O193" s="227"/>
      <c r="P193" s="227"/>
      <c r="Q193" s="227"/>
      <c r="R193" s="227"/>
      <c r="S193" s="227"/>
      <c r="T193" s="228"/>
      <c r="AT193" s="229" t="s">
        <v>138</v>
      </c>
      <c r="AU193" s="229" t="s">
        <v>93</v>
      </c>
      <c r="AV193" s="13" t="s">
        <v>93</v>
      </c>
      <c r="AW193" s="13" t="s">
        <v>31</v>
      </c>
      <c r="AX193" s="13" t="s">
        <v>82</v>
      </c>
      <c r="AY193" s="229" t="s">
        <v>128</v>
      </c>
    </row>
    <row r="194" spans="2:65" s="1" customFormat="1" ht="24" customHeight="1">
      <c r="B194" s="34"/>
      <c r="C194" s="196" t="s">
        <v>259</v>
      </c>
      <c r="D194" s="196" t="s">
        <v>131</v>
      </c>
      <c r="E194" s="197" t="s">
        <v>260</v>
      </c>
      <c r="F194" s="198" t="s">
        <v>261</v>
      </c>
      <c r="G194" s="199" t="s">
        <v>134</v>
      </c>
      <c r="H194" s="200">
        <v>104.842</v>
      </c>
      <c r="I194" s="201"/>
      <c r="J194" s="202">
        <f>ROUND(I194*H194,2)</f>
        <v>0</v>
      </c>
      <c r="K194" s="198" t="s">
        <v>135</v>
      </c>
      <c r="L194" s="36"/>
      <c r="M194" s="203" t="s">
        <v>1</v>
      </c>
      <c r="N194" s="204" t="s">
        <v>42</v>
      </c>
      <c r="O194" s="66"/>
      <c r="P194" s="205">
        <f>O194*H194</f>
        <v>0</v>
      </c>
      <c r="Q194" s="205">
        <v>0.02792</v>
      </c>
      <c r="R194" s="205">
        <f>Q194*H194</f>
        <v>2.92718864</v>
      </c>
      <c r="S194" s="205">
        <v>0</v>
      </c>
      <c r="T194" s="206">
        <f>S194*H194</f>
        <v>0</v>
      </c>
      <c r="AR194" s="207" t="s">
        <v>215</v>
      </c>
      <c r="AT194" s="207" t="s">
        <v>131</v>
      </c>
      <c r="AU194" s="207" t="s">
        <v>93</v>
      </c>
      <c r="AY194" s="16" t="s">
        <v>128</v>
      </c>
      <c r="BE194" s="102">
        <f>IF(N194="základní",J194,0)</f>
        <v>0</v>
      </c>
      <c r="BF194" s="102">
        <f>IF(N194="snížená",J194,0)</f>
        <v>0</v>
      </c>
      <c r="BG194" s="102">
        <f>IF(N194="zákl. přenesená",J194,0)</f>
        <v>0</v>
      </c>
      <c r="BH194" s="102">
        <f>IF(N194="sníž. přenesená",J194,0)</f>
        <v>0</v>
      </c>
      <c r="BI194" s="102">
        <f>IF(N194="nulová",J194,0)</f>
        <v>0</v>
      </c>
      <c r="BJ194" s="16" t="s">
        <v>82</v>
      </c>
      <c r="BK194" s="102">
        <f>ROUND(I194*H194,2)</f>
        <v>0</v>
      </c>
      <c r="BL194" s="16" t="s">
        <v>215</v>
      </c>
      <c r="BM194" s="207" t="s">
        <v>262</v>
      </c>
    </row>
    <row r="195" spans="2:51" s="13" customFormat="1" ht="12">
      <c r="B195" s="219"/>
      <c r="C195" s="220"/>
      <c r="D195" s="210" t="s">
        <v>138</v>
      </c>
      <c r="E195" s="221" t="s">
        <v>1</v>
      </c>
      <c r="F195" s="222" t="s">
        <v>263</v>
      </c>
      <c r="G195" s="220"/>
      <c r="H195" s="223">
        <v>21.147</v>
      </c>
      <c r="I195" s="224"/>
      <c r="J195" s="220"/>
      <c r="K195" s="220"/>
      <c r="L195" s="225"/>
      <c r="M195" s="226"/>
      <c r="N195" s="227"/>
      <c r="O195" s="227"/>
      <c r="P195" s="227"/>
      <c r="Q195" s="227"/>
      <c r="R195" s="227"/>
      <c r="S195" s="227"/>
      <c r="T195" s="228"/>
      <c r="AT195" s="229" t="s">
        <v>138</v>
      </c>
      <c r="AU195" s="229" t="s">
        <v>93</v>
      </c>
      <c r="AV195" s="13" t="s">
        <v>93</v>
      </c>
      <c r="AW195" s="13" t="s">
        <v>31</v>
      </c>
      <c r="AX195" s="13" t="s">
        <v>77</v>
      </c>
      <c r="AY195" s="229" t="s">
        <v>128</v>
      </c>
    </row>
    <row r="196" spans="2:51" s="13" customFormat="1" ht="12">
      <c r="B196" s="219"/>
      <c r="C196" s="220"/>
      <c r="D196" s="210" t="s">
        <v>138</v>
      </c>
      <c r="E196" s="221" t="s">
        <v>1</v>
      </c>
      <c r="F196" s="222" t="s">
        <v>264</v>
      </c>
      <c r="G196" s="220"/>
      <c r="H196" s="223">
        <v>21.164</v>
      </c>
      <c r="I196" s="224"/>
      <c r="J196" s="220"/>
      <c r="K196" s="220"/>
      <c r="L196" s="225"/>
      <c r="M196" s="226"/>
      <c r="N196" s="227"/>
      <c r="O196" s="227"/>
      <c r="P196" s="227"/>
      <c r="Q196" s="227"/>
      <c r="R196" s="227"/>
      <c r="S196" s="227"/>
      <c r="T196" s="228"/>
      <c r="AT196" s="229" t="s">
        <v>138</v>
      </c>
      <c r="AU196" s="229" t="s">
        <v>93</v>
      </c>
      <c r="AV196" s="13" t="s">
        <v>93</v>
      </c>
      <c r="AW196" s="13" t="s">
        <v>31</v>
      </c>
      <c r="AX196" s="13" t="s">
        <v>77</v>
      </c>
      <c r="AY196" s="229" t="s">
        <v>128</v>
      </c>
    </row>
    <row r="197" spans="2:51" s="13" customFormat="1" ht="12">
      <c r="B197" s="219"/>
      <c r="C197" s="220"/>
      <c r="D197" s="210" t="s">
        <v>138</v>
      </c>
      <c r="E197" s="221" t="s">
        <v>1</v>
      </c>
      <c r="F197" s="222" t="s">
        <v>265</v>
      </c>
      <c r="G197" s="220"/>
      <c r="H197" s="223">
        <v>21.164</v>
      </c>
      <c r="I197" s="224"/>
      <c r="J197" s="220"/>
      <c r="K197" s="220"/>
      <c r="L197" s="225"/>
      <c r="M197" s="226"/>
      <c r="N197" s="227"/>
      <c r="O197" s="227"/>
      <c r="P197" s="227"/>
      <c r="Q197" s="227"/>
      <c r="R197" s="227"/>
      <c r="S197" s="227"/>
      <c r="T197" s="228"/>
      <c r="AT197" s="229" t="s">
        <v>138</v>
      </c>
      <c r="AU197" s="229" t="s">
        <v>93</v>
      </c>
      <c r="AV197" s="13" t="s">
        <v>93</v>
      </c>
      <c r="AW197" s="13" t="s">
        <v>31</v>
      </c>
      <c r="AX197" s="13" t="s">
        <v>77</v>
      </c>
      <c r="AY197" s="229" t="s">
        <v>128</v>
      </c>
    </row>
    <row r="198" spans="2:51" s="13" customFormat="1" ht="12">
      <c r="B198" s="219"/>
      <c r="C198" s="220"/>
      <c r="D198" s="210" t="s">
        <v>138</v>
      </c>
      <c r="E198" s="221" t="s">
        <v>1</v>
      </c>
      <c r="F198" s="222" t="s">
        <v>266</v>
      </c>
      <c r="G198" s="220"/>
      <c r="H198" s="223">
        <v>21.164</v>
      </c>
      <c r="I198" s="224"/>
      <c r="J198" s="220"/>
      <c r="K198" s="220"/>
      <c r="L198" s="225"/>
      <c r="M198" s="226"/>
      <c r="N198" s="227"/>
      <c r="O198" s="227"/>
      <c r="P198" s="227"/>
      <c r="Q198" s="227"/>
      <c r="R198" s="227"/>
      <c r="S198" s="227"/>
      <c r="T198" s="228"/>
      <c r="AT198" s="229" t="s">
        <v>138</v>
      </c>
      <c r="AU198" s="229" t="s">
        <v>93</v>
      </c>
      <c r="AV198" s="13" t="s">
        <v>93</v>
      </c>
      <c r="AW198" s="13" t="s">
        <v>31</v>
      </c>
      <c r="AX198" s="13" t="s">
        <v>77</v>
      </c>
      <c r="AY198" s="229" t="s">
        <v>128</v>
      </c>
    </row>
    <row r="199" spans="2:51" s="13" customFormat="1" ht="22.5">
      <c r="B199" s="219"/>
      <c r="C199" s="220"/>
      <c r="D199" s="210" t="s">
        <v>138</v>
      </c>
      <c r="E199" s="221" t="s">
        <v>1</v>
      </c>
      <c r="F199" s="222" t="s">
        <v>267</v>
      </c>
      <c r="G199" s="220"/>
      <c r="H199" s="223">
        <v>20.203</v>
      </c>
      <c r="I199" s="224"/>
      <c r="J199" s="220"/>
      <c r="K199" s="220"/>
      <c r="L199" s="225"/>
      <c r="M199" s="226"/>
      <c r="N199" s="227"/>
      <c r="O199" s="227"/>
      <c r="P199" s="227"/>
      <c r="Q199" s="227"/>
      <c r="R199" s="227"/>
      <c r="S199" s="227"/>
      <c r="T199" s="228"/>
      <c r="AT199" s="229" t="s">
        <v>138</v>
      </c>
      <c r="AU199" s="229" t="s">
        <v>93</v>
      </c>
      <c r="AV199" s="13" t="s">
        <v>93</v>
      </c>
      <c r="AW199" s="13" t="s">
        <v>31</v>
      </c>
      <c r="AX199" s="13" t="s">
        <v>77</v>
      </c>
      <c r="AY199" s="229" t="s">
        <v>128</v>
      </c>
    </row>
    <row r="200" spans="2:51" s="14" customFormat="1" ht="12">
      <c r="B200" s="230"/>
      <c r="C200" s="231"/>
      <c r="D200" s="210" t="s">
        <v>138</v>
      </c>
      <c r="E200" s="232" t="s">
        <v>1</v>
      </c>
      <c r="F200" s="233" t="s">
        <v>146</v>
      </c>
      <c r="G200" s="231"/>
      <c r="H200" s="234">
        <v>104.842</v>
      </c>
      <c r="I200" s="235"/>
      <c r="J200" s="231"/>
      <c r="K200" s="231"/>
      <c r="L200" s="236"/>
      <c r="M200" s="237"/>
      <c r="N200" s="238"/>
      <c r="O200" s="238"/>
      <c r="P200" s="238"/>
      <c r="Q200" s="238"/>
      <c r="R200" s="238"/>
      <c r="S200" s="238"/>
      <c r="T200" s="239"/>
      <c r="AT200" s="240" t="s">
        <v>138</v>
      </c>
      <c r="AU200" s="240" t="s">
        <v>93</v>
      </c>
      <c r="AV200" s="14" t="s">
        <v>136</v>
      </c>
      <c r="AW200" s="14" t="s">
        <v>31</v>
      </c>
      <c r="AX200" s="14" t="s">
        <v>82</v>
      </c>
      <c r="AY200" s="240" t="s">
        <v>128</v>
      </c>
    </row>
    <row r="201" spans="2:65" s="1" customFormat="1" ht="24" customHeight="1">
      <c r="B201" s="34"/>
      <c r="C201" s="196" t="s">
        <v>268</v>
      </c>
      <c r="D201" s="196" t="s">
        <v>131</v>
      </c>
      <c r="E201" s="197" t="s">
        <v>269</v>
      </c>
      <c r="F201" s="198" t="s">
        <v>270</v>
      </c>
      <c r="G201" s="199" t="s">
        <v>134</v>
      </c>
      <c r="H201" s="200">
        <v>104.963</v>
      </c>
      <c r="I201" s="201"/>
      <c r="J201" s="202">
        <f>ROUND(I201*H201,2)</f>
        <v>0</v>
      </c>
      <c r="K201" s="198" t="s">
        <v>1</v>
      </c>
      <c r="L201" s="36"/>
      <c r="M201" s="203" t="s">
        <v>1</v>
      </c>
      <c r="N201" s="204" t="s">
        <v>42</v>
      </c>
      <c r="O201" s="66"/>
      <c r="P201" s="205">
        <f>O201*H201</f>
        <v>0</v>
      </c>
      <c r="Q201" s="205">
        <v>0.0001</v>
      </c>
      <c r="R201" s="205">
        <f>Q201*H201</f>
        <v>0.0104963</v>
      </c>
      <c r="S201" s="205">
        <v>0</v>
      </c>
      <c r="T201" s="206">
        <f>S201*H201</f>
        <v>0</v>
      </c>
      <c r="AR201" s="207" t="s">
        <v>215</v>
      </c>
      <c r="AT201" s="207" t="s">
        <v>131</v>
      </c>
      <c r="AU201" s="207" t="s">
        <v>93</v>
      </c>
      <c r="AY201" s="16" t="s">
        <v>128</v>
      </c>
      <c r="BE201" s="102">
        <f>IF(N201="základní",J201,0)</f>
        <v>0</v>
      </c>
      <c r="BF201" s="102">
        <f>IF(N201="snížená",J201,0)</f>
        <v>0</v>
      </c>
      <c r="BG201" s="102">
        <f>IF(N201="zákl. přenesená",J201,0)</f>
        <v>0</v>
      </c>
      <c r="BH201" s="102">
        <f>IF(N201="sníž. přenesená",J201,0)</f>
        <v>0</v>
      </c>
      <c r="BI201" s="102">
        <f>IF(N201="nulová",J201,0)</f>
        <v>0</v>
      </c>
      <c r="BJ201" s="16" t="s">
        <v>82</v>
      </c>
      <c r="BK201" s="102">
        <f>ROUND(I201*H201,2)</f>
        <v>0</v>
      </c>
      <c r="BL201" s="16" t="s">
        <v>215</v>
      </c>
      <c r="BM201" s="207" t="s">
        <v>271</v>
      </c>
    </row>
    <row r="202" spans="2:51" s="13" customFormat="1" ht="12">
      <c r="B202" s="219"/>
      <c r="C202" s="220"/>
      <c r="D202" s="210" t="s">
        <v>138</v>
      </c>
      <c r="E202" s="221" t="s">
        <v>1</v>
      </c>
      <c r="F202" s="222" t="s">
        <v>263</v>
      </c>
      <c r="G202" s="220"/>
      <c r="H202" s="223">
        <v>21.147</v>
      </c>
      <c r="I202" s="224"/>
      <c r="J202" s="220"/>
      <c r="K202" s="220"/>
      <c r="L202" s="225"/>
      <c r="M202" s="226"/>
      <c r="N202" s="227"/>
      <c r="O202" s="227"/>
      <c r="P202" s="227"/>
      <c r="Q202" s="227"/>
      <c r="R202" s="227"/>
      <c r="S202" s="227"/>
      <c r="T202" s="228"/>
      <c r="AT202" s="229" t="s">
        <v>138</v>
      </c>
      <c r="AU202" s="229" t="s">
        <v>93</v>
      </c>
      <c r="AV202" s="13" t="s">
        <v>93</v>
      </c>
      <c r="AW202" s="13" t="s">
        <v>31</v>
      </c>
      <c r="AX202" s="13" t="s">
        <v>77</v>
      </c>
      <c r="AY202" s="229" t="s">
        <v>128</v>
      </c>
    </row>
    <row r="203" spans="2:51" s="13" customFormat="1" ht="12">
      <c r="B203" s="219"/>
      <c r="C203" s="220"/>
      <c r="D203" s="210" t="s">
        <v>138</v>
      </c>
      <c r="E203" s="221" t="s">
        <v>1</v>
      </c>
      <c r="F203" s="222" t="s">
        <v>264</v>
      </c>
      <c r="G203" s="220"/>
      <c r="H203" s="223">
        <v>21.164</v>
      </c>
      <c r="I203" s="224"/>
      <c r="J203" s="220"/>
      <c r="K203" s="220"/>
      <c r="L203" s="225"/>
      <c r="M203" s="226"/>
      <c r="N203" s="227"/>
      <c r="O203" s="227"/>
      <c r="P203" s="227"/>
      <c r="Q203" s="227"/>
      <c r="R203" s="227"/>
      <c r="S203" s="227"/>
      <c r="T203" s="228"/>
      <c r="AT203" s="229" t="s">
        <v>138</v>
      </c>
      <c r="AU203" s="229" t="s">
        <v>93</v>
      </c>
      <c r="AV203" s="13" t="s">
        <v>93</v>
      </c>
      <c r="AW203" s="13" t="s">
        <v>31</v>
      </c>
      <c r="AX203" s="13" t="s">
        <v>77</v>
      </c>
      <c r="AY203" s="229" t="s">
        <v>128</v>
      </c>
    </row>
    <row r="204" spans="2:51" s="13" customFormat="1" ht="12">
      <c r="B204" s="219"/>
      <c r="C204" s="220"/>
      <c r="D204" s="210" t="s">
        <v>138</v>
      </c>
      <c r="E204" s="221" t="s">
        <v>1</v>
      </c>
      <c r="F204" s="222" t="s">
        <v>265</v>
      </c>
      <c r="G204" s="220"/>
      <c r="H204" s="223">
        <v>21.164</v>
      </c>
      <c r="I204" s="224"/>
      <c r="J204" s="220"/>
      <c r="K204" s="220"/>
      <c r="L204" s="225"/>
      <c r="M204" s="226"/>
      <c r="N204" s="227"/>
      <c r="O204" s="227"/>
      <c r="P204" s="227"/>
      <c r="Q204" s="227"/>
      <c r="R204" s="227"/>
      <c r="S204" s="227"/>
      <c r="T204" s="228"/>
      <c r="AT204" s="229" t="s">
        <v>138</v>
      </c>
      <c r="AU204" s="229" t="s">
        <v>93</v>
      </c>
      <c r="AV204" s="13" t="s">
        <v>93</v>
      </c>
      <c r="AW204" s="13" t="s">
        <v>31</v>
      </c>
      <c r="AX204" s="13" t="s">
        <v>77</v>
      </c>
      <c r="AY204" s="229" t="s">
        <v>128</v>
      </c>
    </row>
    <row r="205" spans="2:51" s="13" customFormat="1" ht="12">
      <c r="B205" s="219"/>
      <c r="C205" s="220"/>
      <c r="D205" s="210" t="s">
        <v>138</v>
      </c>
      <c r="E205" s="221" t="s">
        <v>1</v>
      </c>
      <c r="F205" s="222" t="s">
        <v>266</v>
      </c>
      <c r="G205" s="220"/>
      <c r="H205" s="223">
        <v>21.164</v>
      </c>
      <c r="I205" s="224"/>
      <c r="J205" s="220"/>
      <c r="K205" s="220"/>
      <c r="L205" s="225"/>
      <c r="M205" s="226"/>
      <c r="N205" s="227"/>
      <c r="O205" s="227"/>
      <c r="P205" s="227"/>
      <c r="Q205" s="227"/>
      <c r="R205" s="227"/>
      <c r="S205" s="227"/>
      <c r="T205" s="228"/>
      <c r="AT205" s="229" t="s">
        <v>138</v>
      </c>
      <c r="AU205" s="229" t="s">
        <v>93</v>
      </c>
      <c r="AV205" s="13" t="s">
        <v>93</v>
      </c>
      <c r="AW205" s="13" t="s">
        <v>31</v>
      </c>
      <c r="AX205" s="13" t="s">
        <v>77</v>
      </c>
      <c r="AY205" s="229" t="s">
        <v>128</v>
      </c>
    </row>
    <row r="206" spans="2:51" s="13" customFormat="1" ht="12">
      <c r="B206" s="219"/>
      <c r="C206" s="220"/>
      <c r="D206" s="210" t="s">
        <v>138</v>
      </c>
      <c r="E206" s="221" t="s">
        <v>1</v>
      </c>
      <c r="F206" s="222" t="s">
        <v>272</v>
      </c>
      <c r="G206" s="220"/>
      <c r="H206" s="223">
        <v>20.324</v>
      </c>
      <c r="I206" s="224"/>
      <c r="J206" s="220"/>
      <c r="K206" s="220"/>
      <c r="L206" s="225"/>
      <c r="M206" s="226"/>
      <c r="N206" s="227"/>
      <c r="O206" s="227"/>
      <c r="P206" s="227"/>
      <c r="Q206" s="227"/>
      <c r="R206" s="227"/>
      <c r="S206" s="227"/>
      <c r="T206" s="228"/>
      <c r="AT206" s="229" t="s">
        <v>138</v>
      </c>
      <c r="AU206" s="229" t="s">
        <v>93</v>
      </c>
      <c r="AV206" s="13" t="s">
        <v>93</v>
      </c>
      <c r="AW206" s="13" t="s">
        <v>31</v>
      </c>
      <c r="AX206" s="13" t="s">
        <v>77</v>
      </c>
      <c r="AY206" s="229" t="s">
        <v>128</v>
      </c>
    </row>
    <row r="207" spans="2:51" s="14" customFormat="1" ht="12">
      <c r="B207" s="230"/>
      <c r="C207" s="231"/>
      <c r="D207" s="210" t="s">
        <v>138</v>
      </c>
      <c r="E207" s="232" t="s">
        <v>1</v>
      </c>
      <c r="F207" s="233" t="s">
        <v>146</v>
      </c>
      <c r="G207" s="231"/>
      <c r="H207" s="234">
        <v>104.963</v>
      </c>
      <c r="I207" s="235"/>
      <c r="J207" s="231"/>
      <c r="K207" s="231"/>
      <c r="L207" s="236"/>
      <c r="M207" s="237"/>
      <c r="N207" s="238"/>
      <c r="O207" s="238"/>
      <c r="P207" s="238"/>
      <c r="Q207" s="238"/>
      <c r="R207" s="238"/>
      <c r="S207" s="238"/>
      <c r="T207" s="239"/>
      <c r="AT207" s="240" t="s">
        <v>138</v>
      </c>
      <c r="AU207" s="240" t="s">
        <v>93</v>
      </c>
      <c r="AV207" s="14" t="s">
        <v>136</v>
      </c>
      <c r="AW207" s="14" t="s">
        <v>31</v>
      </c>
      <c r="AX207" s="14" t="s">
        <v>82</v>
      </c>
      <c r="AY207" s="240" t="s">
        <v>128</v>
      </c>
    </row>
    <row r="208" spans="2:65" s="1" customFormat="1" ht="16.5" customHeight="1">
      <c r="B208" s="34"/>
      <c r="C208" s="196" t="s">
        <v>273</v>
      </c>
      <c r="D208" s="196" t="s">
        <v>131</v>
      </c>
      <c r="E208" s="197" t="s">
        <v>274</v>
      </c>
      <c r="F208" s="198" t="s">
        <v>275</v>
      </c>
      <c r="G208" s="199" t="s">
        <v>134</v>
      </c>
      <c r="H208" s="200">
        <v>5</v>
      </c>
      <c r="I208" s="201"/>
      <c r="J208" s="202">
        <f>ROUND(I208*H208,2)</f>
        <v>0</v>
      </c>
      <c r="K208" s="198" t="s">
        <v>1</v>
      </c>
      <c r="L208" s="36"/>
      <c r="M208" s="203" t="s">
        <v>1</v>
      </c>
      <c r="N208" s="204" t="s">
        <v>42</v>
      </c>
      <c r="O208" s="66"/>
      <c r="P208" s="205">
        <f>O208*H208</f>
        <v>0</v>
      </c>
      <c r="Q208" s="205">
        <v>0.0001</v>
      </c>
      <c r="R208" s="205">
        <f>Q208*H208</f>
        <v>0.0005</v>
      </c>
      <c r="S208" s="205">
        <v>0</v>
      </c>
      <c r="T208" s="206">
        <f>S208*H208</f>
        <v>0</v>
      </c>
      <c r="AR208" s="207" t="s">
        <v>215</v>
      </c>
      <c r="AT208" s="207" t="s">
        <v>131</v>
      </c>
      <c r="AU208" s="207" t="s">
        <v>93</v>
      </c>
      <c r="AY208" s="16" t="s">
        <v>128</v>
      </c>
      <c r="BE208" s="102">
        <f>IF(N208="základní",J208,0)</f>
        <v>0</v>
      </c>
      <c r="BF208" s="102">
        <f>IF(N208="snížená",J208,0)</f>
        <v>0</v>
      </c>
      <c r="BG208" s="102">
        <f>IF(N208="zákl. přenesená",J208,0)</f>
        <v>0</v>
      </c>
      <c r="BH208" s="102">
        <f>IF(N208="sníž. přenesená",J208,0)</f>
        <v>0</v>
      </c>
      <c r="BI208" s="102">
        <f>IF(N208="nulová",J208,0)</f>
        <v>0</v>
      </c>
      <c r="BJ208" s="16" t="s">
        <v>82</v>
      </c>
      <c r="BK208" s="102">
        <f>ROUND(I208*H208,2)</f>
        <v>0</v>
      </c>
      <c r="BL208" s="16" t="s">
        <v>215</v>
      </c>
      <c r="BM208" s="207" t="s">
        <v>276</v>
      </c>
    </row>
    <row r="209" spans="2:51" s="13" customFormat="1" ht="12">
      <c r="B209" s="219"/>
      <c r="C209" s="220"/>
      <c r="D209" s="210" t="s">
        <v>138</v>
      </c>
      <c r="E209" s="221" t="s">
        <v>1</v>
      </c>
      <c r="F209" s="222" t="s">
        <v>277</v>
      </c>
      <c r="G209" s="220"/>
      <c r="H209" s="223">
        <v>1</v>
      </c>
      <c r="I209" s="224"/>
      <c r="J209" s="220"/>
      <c r="K209" s="220"/>
      <c r="L209" s="225"/>
      <c r="M209" s="226"/>
      <c r="N209" s="227"/>
      <c r="O209" s="227"/>
      <c r="P209" s="227"/>
      <c r="Q209" s="227"/>
      <c r="R209" s="227"/>
      <c r="S209" s="227"/>
      <c r="T209" s="228"/>
      <c r="AT209" s="229" t="s">
        <v>138</v>
      </c>
      <c r="AU209" s="229" t="s">
        <v>93</v>
      </c>
      <c r="AV209" s="13" t="s">
        <v>93</v>
      </c>
      <c r="AW209" s="13" t="s">
        <v>31</v>
      </c>
      <c r="AX209" s="13" t="s">
        <v>77</v>
      </c>
      <c r="AY209" s="229" t="s">
        <v>128</v>
      </c>
    </row>
    <row r="210" spans="2:51" s="13" customFormat="1" ht="12">
      <c r="B210" s="219"/>
      <c r="C210" s="220"/>
      <c r="D210" s="210" t="s">
        <v>138</v>
      </c>
      <c r="E210" s="221" t="s">
        <v>1</v>
      </c>
      <c r="F210" s="222" t="s">
        <v>278</v>
      </c>
      <c r="G210" s="220"/>
      <c r="H210" s="223">
        <v>1</v>
      </c>
      <c r="I210" s="224"/>
      <c r="J210" s="220"/>
      <c r="K210" s="220"/>
      <c r="L210" s="225"/>
      <c r="M210" s="226"/>
      <c r="N210" s="227"/>
      <c r="O210" s="227"/>
      <c r="P210" s="227"/>
      <c r="Q210" s="227"/>
      <c r="R210" s="227"/>
      <c r="S210" s="227"/>
      <c r="T210" s="228"/>
      <c r="AT210" s="229" t="s">
        <v>138</v>
      </c>
      <c r="AU210" s="229" t="s">
        <v>93</v>
      </c>
      <c r="AV210" s="13" t="s">
        <v>93</v>
      </c>
      <c r="AW210" s="13" t="s">
        <v>31</v>
      </c>
      <c r="AX210" s="13" t="s">
        <v>77</v>
      </c>
      <c r="AY210" s="229" t="s">
        <v>128</v>
      </c>
    </row>
    <row r="211" spans="2:51" s="13" customFormat="1" ht="12">
      <c r="B211" s="219"/>
      <c r="C211" s="220"/>
      <c r="D211" s="210" t="s">
        <v>138</v>
      </c>
      <c r="E211" s="221" t="s">
        <v>1</v>
      </c>
      <c r="F211" s="222" t="s">
        <v>279</v>
      </c>
      <c r="G211" s="220"/>
      <c r="H211" s="223">
        <v>1</v>
      </c>
      <c r="I211" s="224"/>
      <c r="J211" s="220"/>
      <c r="K211" s="220"/>
      <c r="L211" s="225"/>
      <c r="M211" s="226"/>
      <c r="N211" s="227"/>
      <c r="O211" s="227"/>
      <c r="P211" s="227"/>
      <c r="Q211" s="227"/>
      <c r="R211" s="227"/>
      <c r="S211" s="227"/>
      <c r="T211" s="228"/>
      <c r="AT211" s="229" t="s">
        <v>138</v>
      </c>
      <c r="AU211" s="229" t="s">
        <v>93</v>
      </c>
      <c r="AV211" s="13" t="s">
        <v>93</v>
      </c>
      <c r="AW211" s="13" t="s">
        <v>31</v>
      </c>
      <c r="AX211" s="13" t="s">
        <v>77</v>
      </c>
      <c r="AY211" s="229" t="s">
        <v>128</v>
      </c>
    </row>
    <row r="212" spans="2:51" s="13" customFormat="1" ht="12">
      <c r="B212" s="219"/>
      <c r="C212" s="220"/>
      <c r="D212" s="210" t="s">
        <v>138</v>
      </c>
      <c r="E212" s="221" t="s">
        <v>1</v>
      </c>
      <c r="F212" s="222" t="s">
        <v>280</v>
      </c>
      <c r="G212" s="220"/>
      <c r="H212" s="223">
        <v>1</v>
      </c>
      <c r="I212" s="224"/>
      <c r="J212" s="220"/>
      <c r="K212" s="220"/>
      <c r="L212" s="225"/>
      <c r="M212" s="226"/>
      <c r="N212" s="227"/>
      <c r="O212" s="227"/>
      <c r="P212" s="227"/>
      <c r="Q212" s="227"/>
      <c r="R212" s="227"/>
      <c r="S212" s="227"/>
      <c r="T212" s="228"/>
      <c r="AT212" s="229" t="s">
        <v>138</v>
      </c>
      <c r="AU212" s="229" t="s">
        <v>93</v>
      </c>
      <c r="AV212" s="13" t="s">
        <v>93</v>
      </c>
      <c r="AW212" s="13" t="s">
        <v>31</v>
      </c>
      <c r="AX212" s="13" t="s">
        <v>77</v>
      </c>
      <c r="AY212" s="229" t="s">
        <v>128</v>
      </c>
    </row>
    <row r="213" spans="2:51" s="13" customFormat="1" ht="12">
      <c r="B213" s="219"/>
      <c r="C213" s="220"/>
      <c r="D213" s="210" t="s">
        <v>138</v>
      </c>
      <c r="E213" s="221" t="s">
        <v>1</v>
      </c>
      <c r="F213" s="222" t="s">
        <v>281</v>
      </c>
      <c r="G213" s="220"/>
      <c r="H213" s="223">
        <v>1</v>
      </c>
      <c r="I213" s="224"/>
      <c r="J213" s="220"/>
      <c r="K213" s="220"/>
      <c r="L213" s="225"/>
      <c r="M213" s="226"/>
      <c r="N213" s="227"/>
      <c r="O213" s="227"/>
      <c r="P213" s="227"/>
      <c r="Q213" s="227"/>
      <c r="R213" s="227"/>
      <c r="S213" s="227"/>
      <c r="T213" s="228"/>
      <c r="AT213" s="229" t="s">
        <v>138</v>
      </c>
      <c r="AU213" s="229" t="s">
        <v>93</v>
      </c>
      <c r="AV213" s="13" t="s">
        <v>93</v>
      </c>
      <c r="AW213" s="13" t="s">
        <v>31</v>
      </c>
      <c r="AX213" s="13" t="s">
        <v>77</v>
      </c>
      <c r="AY213" s="229" t="s">
        <v>128</v>
      </c>
    </row>
    <row r="214" spans="2:51" s="14" customFormat="1" ht="12">
      <c r="B214" s="230"/>
      <c r="C214" s="231"/>
      <c r="D214" s="210" t="s">
        <v>138</v>
      </c>
      <c r="E214" s="232" t="s">
        <v>1</v>
      </c>
      <c r="F214" s="233" t="s">
        <v>146</v>
      </c>
      <c r="G214" s="231"/>
      <c r="H214" s="234">
        <v>5</v>
      </c>
      <c r="I214" s="235"/>
      <c r="J214" s="231"/>
      <c r="K214" s="231"/>
      <c r="L214" s="236"/>
      <c r="M214" s="237"/>
      <c r="N214" s="238"/>
      <c r="O214" s="238"/>
      <c r="P214" s="238"/>
      <c r="Q214" s="238"/>
      <c r="R214" s="238"/>
      <c r="S214" s="238"/>
      <c r="T214" s="239"/>
      <c r="AT214" s="240" t="s">
        <v>138</v>
      </c>
      <c r="AU214" s="240" t="s">
        <v>93</v>
      </c>
      <c r="AV214" s="14" t="s">
        <v>136</v>
      </c>
      <c r="AW214" s="14" t="s">
        <v>31</v>
      </c>
      <c r="AX214" s="14" t="s">
        <v>82</v>
      </c>
      <c r="AY214" s="240" t="s">
        <v>128</v>
      </c>
    </row>
    <row r="215" spans="2:65" s="1" customFormat="1" ht="24" customHeight="1">
      <c r="B215" s="34"/>
      <c r="C215" s="196" t="s">
        <v>282</v>
      </c>
      <c r="D215" s="196" t="s">
        <v>131</v>
      </c>
      <c r="E215" s="197" t="s">
        <v>283</v>
      </c>
      <c r="F215" s="198" t="s">
        <v>284</v>
      </c>
      <c r="G215" s="199" t="s">
        <v>134</v>
      </c>
      <c r="H215" s="200">
        <v>104.963</v>
      </c>
      <c r="I215" s="201"/>
      <c r="J215" s="202">
        <f>ROUND(I215*H215,2)</f>
        <v>0</v>
      </c>
      <c r="K215" s="198" t="s">
        <v>1</v>
      </c>
      <c r="L215" s="36"/>
      <c r="M215" s="203" t="s">
        <v>1</v>
      </c>
      <c r="N215" s="204" t="s">
        <v>42</v>
      </c>
      <c r="O215" s="66"/>
      <c r="P215" s="205">
        <f>O215*H215</f>
        <v>0</v>
      </c>
      <c r="Q215" s="205">
        <v>0.00043</v>
      </c>
      <c r="R215" s="205">
        <f>Q215*H215</f>
        <v>0.045134089999999995</v>
      </c>
      <c r="S215" s="205">
        <v>0</v>
      </c>
      <c r="T215" s="206">
        <f>S215*H215</f>
        <v>0</v>
      </c>
      <c r="AR215" s="207" t="s">
        <v>215</v>
      </c>
      <c r="AT215" s="207" t="s">
        <v>131</v>
      </c>
      <c r="AU215" s="207" t="s">
        <v>93</v>
      </c>
      <c r="AY215" s="16" t="s">
        <v>128</v>
      </c>
      <c r="BE215" s="102">
        <f>IF(N215="základní",J215,0)</f>
        <v>0</v>
      </c>
      <c r="BF215" s="102">
        <f>IF(N215="snížená",J215,0)</f>
        <v>0</v>
      </c>
      <c r="BG215" s="102">
        <f>IF(N215="zákl. přenesená",J215,0)</f>
        <v>0</v>
      </c>
      <c r="BH215" s="102">
        <f>IF(N215="sníž. přenesená",J215,0)</f>
        <v>0</v>
      </c>
      <c r="BI215" s="102">
        <f>IF(N215="nulová",J215,0)</f>
        <v>0</v>
      </c>
      <c r="BJ215" s="16" t="s">
        <v>82</v>
      </c>
      <c r="BK215" s="102">
        <f>ROUND(I215*H215,2)</f>
        <v>0</v>
      </c>
      <c r="BL215" s="16" t="s">
        <v>215</v>
      </c>
      <c r="BM215" s="207" t="s">
        <v>285</v>
      </c>
    </row>
    <row r="216" spans="2:51" s="13" customFormat="1" ht="12">
      <c r="B216" s="219"/>
      <c r="C216" s="220"/>
      <c r="D216" s="210" t="s">
        <v>138</v>
      </c>
      <c r="E216" s="221" t="s">
        <v>1</v>
      </c>
      <c r="F216" s="222" t="s">
        <v>286</v>
      </c>
      <c r="G216" s="220"/>
      <c r="H216" s="223">
        <v>104.963</v>
      </c>
      <c r="I216" s="224"/>
      <c r="J216" s="220"/>
      <c r="K216" s="220"/>
      <c r="L216" s="225"/>
      <c r="M216" s="226"/>
      <c r="N216" s="227"/>
      <c r="O216" s="227"/>
      <c r="P216" s="227"/>
      <c r="Q216" s="227"/>
      <c r="R216" s="227"/>
      <c r="S216" s="227"/>
      <c r="T216" s="228"/>
      <c r="AT216" s="229" t="s">
        <v>138</v>
      </c>
      <c r="AU216" s="229" t="s">
        <v>93</v>
      </c>
      <c r="AV216" s="13" t="s">
        <v>93</v>
      </c>
      <c r="AW216" s="13" t="s">
        <v>31</v>
      </c>
      <c r="AX216" s="13" t="s">
        <v>82</v>
      </c>
      <c r="AY216" s="229" t="s">
        <v>128</v>
      </c>
    </row>
    <row r="217" spans="2:65" s="1" customFormat="1" ht="24" customHeight="1">
      <c r="B217" s="34"/>
      <c r="C217" s="242" t="s">
        <v>287</v>
      </c>
      <c r="D217" s="242" t="s">
        <v>288</v>
      </c>
      <c r="E217" s="243" t="s">
        <v>289</v>
      </c>
      <c r="F217" s="244" t="s">
        <v>290</v>
      </c>
      <c r="G217" s="245" t="s">
        <v>134</v>
      </c>
      <c r="H217" s="246">
        <v>120.709</v>
      </c>
      <c r="I217" s="247"/>
      <c r="J217" s="248">
        <f>ROUND(I217*H217,2)</f>
        <v>0</v>
      </c>
      <c r="K217" s="244" t="s">
        <v>135</v>
      </c>
      <c r="L217" s="249"/>
      <c r="M217" s="250" t="s">
        <v>1</v>
      </c>
      <c r="N217" s="251" t="s">
        <v>42</v>
      </c>
      <c r="O217" s="66"/>
      <c r="P217" s="205">
        <f>O217*H217</f>
        <v>0</v>
      </c>
      <c r="Q217" s="205">
        <v>0.0162</v>
      </c>
      <c r="R217" s="205">
        <f>Q217*H217</f>
        <v>1.9554858</v>
      </c>
      <c r="S217" s="205">
        <v>0</v>
      </c>
      <c r="T217" s="206">
        <f>S217*H217</f>
        <v>0</v>
      </c>
      <c r="AR217" s="207" t="s">
        <v>291</v>
      </c>
      <c r="AT217" s="207" t="s">
        <v>288</v>
      </c>
      <c r="AU217" s="207" t="s">
        <v>93</v>
      </c>
      <c r="AY217" s="16" t="s">
        <v>128</v>
      </c>
      <c r="BE217" s="102">
        <f>IF(N217="základní",J217,0)</f>
        <v>0</v>
      </c>
      <c r="BF217" s="102">
        <f>IF(N217="snížená",J217,0)</f>
        <v>0</v>
      </c>
      <c r="BG217" s="102">
        <f>IF(N217="zákl. přenesená",J217,0)</f>
        <v>0</v>
      </c>
      <c r="BH217" s="102">
        <f>IF(N217="sníž. přenesená",J217,0)</f>
        <v>0</v>
      </c>
      <c r="BI217" s="102">
        <f>IF(N217="nulová",J217,0)</f>
        <v>0</v>
      </c>
      <c r="BJ217" s="16" t="s">
        <v>82</v>
      </c>
      <c r="BK217" s="102">
        <f>ROUND(I217*H217,2)</f>
        <v>0</v>
      </c>
      <c r="BL217" s="16" t="s">
        <v>215</v>
      </c>
      <c r="BM217" s="207" t="s">
        <v>292</v>
      </c>
    </row>
    <row r="218" spans="2:51" s="13" customFormat="1" ht="12">
      <c r="B218" s="219"/>
      <c r="C218" s="220"/>
      <c r="D218" s="210" t="s">
        <v>138</v>
      </c>
      <c r="E218" s="221" t="s">
        <v>1</v>
      </c>
      <c r="F218" s="222" t="s">
        <v>293</v>
      </c>
      <c r="G218" s="220"/>
      <c r="H218" s="223">
        <v>104.964</v>
      </c>
      <c r="I218" s="224"/>
      <c r="J218" s="220"/>
      <c r="K218" s="220"/>
      <c r="L218" s="225"/>
      <c r="M218" s="226"/>
      <c r="N218" s="227"/>
      <c r="O218" s="227"/>
      <c r="P218" s="227"/>
      <c r="Q218" s="227"/>
      <c r="R218" s="227"/>
      <c r="S218" s="227"/>
      <c r="T218" s="228"/>
      <c r="AT218" s="229" t="s">
        <v>138</v>
      </c>
      <c r="AU218" s="229" t="s">
        <v>93</v>
      </c>
      <c r="AV218" s="13" t="s">
        <v>93</v>
      </c>
      <c r="AW218" s="13" t="s">
        <v>31</v>
      </c>
      <c r="AX218" s="13" t="s">
        <v>82</v>
      </c>
      <c r="AY218" s="229" t="s">
        <v>128</v>
      </c>
    </row>
    <row r="219" spans="2:51" s="13" customFormat="1" ht="12">
      <c r="B219" s="219"/>
      <c r="C219" s="220"/>
      <c r="D219" s="210" t="s">
        <v>138</v>
      </c>
      <c r="E219" s="220"/>
      <c r="F219" s="222" t="s">
        <v>294</v>
      </c>
      <c r="G219" s="220"/>
      <c r="H219" s="223">
        <v>120.709</v>
      </c>
      <c r="I219" s="224"/>
      <c r="J219" s="220"/>
      <c r="K219" s="220"/>
      <c r="L219" s="225"/>
      <c r="M219" s="226"/>
      <c r="N219" s="227"/>
      <c r="O219" s="227"/>
      <c r="P219" s="227"/>
      <c r="Q219" s="227"/>
      <c r="R219" s="227"/>
      <c r="S219" s="227"/>
      <c r="T219" s="228"/>
      <c r="AT219" s="229" t="s">
        <v>138</v>
      </c>
      <c r="AU219" s="229" t="s">
        <v>93</v>
      </c>
      <c r="AV219" s="13" t="s">
        <v>93</v>
      </c>
      <c r="AW219" s="13" t="s">
        <v>4</v>
      </c>
      <c r="AX219" s="13" t="s">
        <v>82</v>
      </c>
      <c r="AY219" s="229" t="s">
        <v>128</v>
      </c>
    </row>
    <row r="220" spans="2:65" s="1" customFormat="1" ht="24" customHeight="1">
      <c r="B220" s="34"/>
      <c r="C220" s="196" t="s">
        <v>295</v>
      </c>
      <c r="D220" s="196" t="s">
        <v>131</v>
      </c>
      <c r="E220" s="197" t="s">
        <v>296</v>
      </c>
      <c r="F220" s="198" t="s">
        <v>297</v>
      </c>
      <c r="G220" s="199" t="s">
        <v>134</v>
      </c>
      <c r="H220" s="200">
        <v>6.588</v>
      </c>
      <c r="I220" s="201"/>
      <c r="J220" s="202">
        <f>ROUND(I220*H220,2)</f>
        <v>0</v>
      </c>
      <c r="K220" s="198" t="s">
        <v>1</v>
      </c>
      <c r="L220" s="36"/>
      <c r="M220" s="203" t="s">
        <v>1</v>
      </c>
      <c r="N220" s="204" t="s">
        <v>42</v>
      </c>
      <c r="O220" s="66"/>
      <c r="P220" s="205">
        <f>O220*H220</f>
        <v>0</v>
      </c>
      <c r="Q220" s="205">
        <v>0.01865</v>
      </c>
      <c r="R220" s="205">
        <f>Q220*H220</f>
        <v>0.1228662</v>
      </c>
      <c r="S220" s="205">
        <v>0</v>
      </c>
      <c r="T220" s="206">
        <f>S220*H220</f>
        <v>0</v>
      </c>
      <c r="AR220" s="207" t="s">
        <v>215</v>
      </c>
      <c r="AT220" s="207" t="s">
        <v>131</v>
      </c>
      <c r="AU220" s="207" t="s">
        <v>93</v>
      </c>
      <c r="AY220" s="16" t="s">
        <v>128</v>
      </c>
      <c r="BE220" s="102">
        <f>IF(N220="základní",J220,0)</f>
        <v>0</v>
      </c>
      <c r="BF220" s="102">
        <f>IF(N220="snížená",J220,0)</f>
        <v>0</v>
      </c>
      <c r="BG220" s="102">
        <f>IF(N220="zákl. přenesená",J220,0)</f>
        <v>0</v>
      </c>
      <c r="BH220" s="102">
        <f>IF(N220="sníž. přenesená",J220,0)</f>
        <v>0</v>
      </c>
      <c r="BI220" s="102">
        <f>IF(N220="nulová",J220,0)</f>
        <v>0</v>
      </c>
      <c r="BJ220" s="16" t="s">
        <v>82</v>
      </c>
      <c r="BK220" s="102">
        <f>ROUND(I220*H220,2)</f>
        <v>0</v>
      </c>
      <c r="BL220" s="16" t="s">
        <v>215</v>
      </c>
      <c r="BM220" s="207" t="s">
        <v>298</v>
      </c>
    </row>
    <row r="221" spans="2:51" s="12" customFormat="1" ht="12">
      <c r="B221" s="208"/>
      <c r="C221" s="209"/>
      <c r="D221" s="210" t="s">
        <v>138</v>
      </c>
      <c r="E221" s="211" t="s">
        <v>1</v>
      </c>
      <c r="F221" s="212" t="s">
        <v>139</v>
      </c>
      <c r="G221" s="209"/>
      <c r="H221" s="211" t="s">
        <v>1</v>
      </c>
      <c r="I221" s="213"/>
      <c r="J221" s="209"/>
      <c r="K221" s="209"/>
      <c r="L221" s="214"/>
      <c r="M221" s="215"/>
      <c r="N221" s="216"/>
      <c r="O221" s="216"/>
      <c r="P221" s="216"/>
      <c r="Q221" s="216"/>
      <c r="R221" s="216"/>
      <c r="S221" s="216"/>
      <c r="T221" s="217"/>
      <c r="AT221" s="218" t="s">
        <v>138</v>
      </c>
      <c r="AU221" s="218" t="s">
        <v>93</v>
      </c>
      <c r="AV221" s="12" t="s">
        <v>82</v>
      </c>
      <c r="AW221" s="12" t="s">
        <v>31</v>
      </c>
      <c r="AX221" s="12" t="s">
        <v>77</v>
      </c>
      <c r="AY221" s="218" t="s">
        <v>128</v>
      </c>
    </row>
    <row r="222" spans="2:51" s="13" customFormat="1" ht="12">
      <c r="B222" s="219"/>
      <c r="C222" s="220"/>
      <c r="D222" s="210" t="s">
        <v>138</v>
      </c>
      <c r="E222" s="221" t="s">
        <v>1</v>
      </c>
      <c r="F222" s="222" t="s">
        <v>299</v>
      </c>
      <c r="G222" s="220"/>
      <c r="H222" s="223">
        <v>1.153</v>
      </c>
      <c r="I222" s="224"/>
      <c r="J222" s="220"/>
      <c r="K222" s="220"/>
      <c r="L222" s="225"/>
      <c r="M222" s="226"/>
      <c r="N222" s="227"/>
      <c r="O222" s="227"/>
      <c r="P222" s="227"/>
      <c r="Q222" s="227"/>
      <c r="R222" s="227"/>
      <c r="S222" s="227"/>
      <c r="T222" s="228"/>
      <c r="AT222" s="229" t="s">
        <v>138</v>
      </c>
      <c r="AU222" s="229" t="s">
        <v>93</v>
      </c>
      <c r="AV222" s="13" t="s">
        <v>93</v>
      </c>
      <c r="AW222" s="13" t="s">
        <v>31</v>
      </c>
      <c r="AX222" s="13" t="s">
        <v>77</v>
      </c>
      <c r="AY222" s="229" t="s">
        <v>128</v>
      </c>
    </row>
    <row r="223" spans="2:51" s="13" customFormat="1" ht="12">
      <c r="B223" s="219"/>
      <c r="C223" s="220"/>
      <c r="D223" s="210" t="s">
        <v>138</v>
      </c>
      <c r="E223" s="221" t="s">
        <v>1</v>
      </c>
      <c r="F223" s="222" t="s">
        <v>300</v>
      </c>
      <c r="G223" s="220"/>
      <c r="H223" s="223">
        <v>1.075</v>
      </c>
      <c r="I223" s="224"/>
      <c r="J223" s="220"/>
      <c r="K223" s="220"/>
      <c r="L223" s="225"/>
      <c r="M223" s="226"/>
      <c r="N223" s="227"/>
      <c r="O223" s="227"/>
      <c r="P223" s="227"/>
      <c r="Q223" s="227"/>
      <c r="R223" s="227"/>
      <c r="S223" s="227"/>
      <c r="T223" s="228"/>
      <c r="AT223" s="229" t="s">
        <v>138</v>
      </c>
      <c r="AU223" s="229" t="s">
        <v>93</v>
      </c>
      <c r="AV223" s="13" t="s">
        <v>93</v>
      </c>
      <c r="AW223" s="13" t="s">
        <v>31</v>
      </c>
      <c r="AX223" s="13" t="s">
        <v>77</v>
      </c>
      <c r="AY223" s="229" t="s">
        <v>128</v>
      </c>
    </row>
    <row r="224" spans="2:51" s="12" customFormat="1" ht="12">
      <c r="B224" s="208"/>
      <c r="C224" s="209"/>
      <c r="D224" s="210" t="s">
        <v>138</v>
      </c>
      <c r="E224" s="211" t="s">
        <v>1</v>
      </c>
      <c r="F224" s="212" t="s">
        <v>142</v>
      </c>
      <c r="G224" s="209"/>
      <c r="H224" s="211" t="s">
        <v>1</v>
      </c>
      <c r="I224" s="213"/>
      <c r="J224" s="209"/>
      <c r="K224" s="209"/>
      <c r="L224" s="214"/>
      <c r="M224" s="215"/>
      <c r="N224" s="216"/>
      <c r="O224" s="216"/>
      <c r="P224" s="216"/>
      <c r="Q224" s="216"/>
      <c r="R224" s="216"/>
      <c r="S224" s="216"/>
      <c r="T224" s="217"/>
      <c r="AT224" s="218" t="s">
        <v>138</v>
      </c>
      <c r="AU224" s="218" t="s">
        <v>93</v>
      </c>
      <c r="AV224" s="12" t="s">
        <v>82</v>
      </c>
      <c r="AW224" s="12" t="s">
        <v>31</v>
      </c>
      <c r="AX224" s="12" t="s">
        <v>77</v>
      </c>
      <c r="AY224" s="218" t="s">
        <v>128</v>
      </c>
    </row>
    <row r="225" spans="2:51" s="13" customFormat="1" ht="12">
      <c r="B225" s="219"/>
      <c r="C225" s="220"/>
      <c r="D225" s="210" t="s">
        <v>138</v>
      </c>
      <c r="E225" s="221" t="s">
        <v>1</v>
      </c>
      <c r="F225" s="222" t="s">
        <v>301</v>
      </c>
      <c r="G225" s="220"/>
      <c r="H225" s="223">
        <v>1.171</v>
      </c>
      <c r="I225" s="224"/>
      <c r="J225" s="220"/>
      <c r="K225" s="220"/>
      <c r="L225" s="225"/>
      <c r="M225" s="226"/>
      <c r="N225" s="227"/>
      <c r="O225" s="227"/>
      <c r="P225" s="227"/>
      <c r="Q225" s="227"/>
      <c r="R225" s="227"/>
      <c r="S225" s="227"/>
      <c r="T225" s="228"/>
      <c r="AT225" s="229" t="s">
        <v>138</v>
      </c>
      <c r="AU225" s="229" t="s">
        <v>93</v>
      </c>
      <c r="AV225" s="13" t="s">
        <v>93</v>
      </c>
      <c r="AW225" s="13" t="s">
        <v>31</v>
      </c>
      <c r="AX225" s="13" t="s">
        <v>77</v>
      </c>
      <c r="AY225" s="229" t="s">
        <v>128</v>
      </c>
    </row>
    <row r="226" spans="2:51" s="13" customFormat="1" ht="12">
      <c r="B226" s="219"/>
      <c r="C226" s="220"/>
      <c r="D226" s="210" t="s">
        <v>138</v>
      </c>
      <c r="E226" s="221" t="s">
        <v>1</v>
      </c>
      <c r="F226" s="222" t="s">
        <v>302</v>
      </c>
      <c r="G226" s="220"/>
      <c r="H226" s="223">
        <v>1.075</v>
      </c>
      <c r="I226" s="224"/>
      <c r="J226" s="220"/>
      <c r="K226" s="220"/>
      <c r="L226" s="225"/>
      <c r="M226" s="226"/>
      <c r="N226" s="227"/>
      <c r="O226" s="227"/>
      <c r="P226" s="227"/>
      <c r="Q226" s="227"/>
      <c r="R226" s="227"/>
      <c r="S226" s="227"/>
      <c r="T226" s="228"/>
      <c r="AT226" s="229" t="s">
        <v>138</v>
      </c>
      <c r="AU226" s="229" t="s">
        <v>93</v>
      </c>
      <c r="AV226" s="13" t="s">
        <v>93</v>
      </c>
      <c r="AW226" s="13" t="s">
        <v>31</v>
      </c>
      <c r="AX226" s="13" t="s">
        <v>77</v>
      </c>
      <c r="AY226" s="229" t="s">
        <v>128</v>
      </c>
    </row>
    <row r="227" spans="2:51" s="13" customFormat="1" ht="12">
      <c r="B227" s="219"/>
      <c r="C227" s="220"/>
      <c r="D227" s="210" t="s">
        <v>138</v>
      </c>
      <c r="E227" s="221" t="s">
        <v>1</v>
      </c>
      <c r="F227" s="222" t="s">
        <v>303</v>
      </c>
      <c r="G227" s="220"/>
      <c r="H227" s="223">
        <v>2.114</v>
      </c>
      <c r="I227" s="224"/>
      <c r="J227" s="220"/>
      <c r="K227" s="220"/>
      <c r="L227" s="225"/>
      <c r="M227" s="226"/>
      <c r="N227" s="227"/>
      <c r="O227" s="227"/>
      <c r="P227" s="227"/>
      <c r="Q227" s="227"/>
      <c r="R227" s="227"/>
      <c r="S227" s="227"/>
      <c r="T227" s="228"/>
      <c r="AT227" s="229" t="s">
        <v>138</v>
      </c>
      <c r="AU227" s="229" t="s">
        <v>93</v>
      </c>
      <c r="AV227" s="13" t="s">
        <v>93</v>
      </c>
      <c r="AW227" s="13" t="s">
        <v>31</v>
      </c>
      <c r="AX227" s="13" t="s">
        <v>77</v>
      </c>
      <c r="AY227" s="229" t="s">
        <v>128</v>
      </c>
    </row>
    <row r="228" spans="2:51" s="14" customFormat="1" ht="12">
      <c r="B228" s="230"/>
      <c r="C228" s="231"/>
      <c r="D228" s="210" t="s">
        <v>138</v>
      </c>
      <c r="E228" s="232" t="s">
        <v>1</v>
      </c>
      <c r="F228" s="233" t="s">
        <v>146</v>
      </c>
      <c r="G228" s="231"/>
      <c r="H228" s="234">
        <v>6.588</v>
      </c>
      <c r="I228" s="235"/>
      <c r="J228" s="231"/>
      <c r="K228" s="231"/>
      <c r="L228" s="236"/>
      <c r="M228" s="237"/>
      <c r="N228" s="238"/>
      <c r="O228" s="238"/>
      <c r="P228" s="238"/>
      <c r="Q228" s="238"/>
      <c r="R228" s="238"/>
      <c r="S228" s="238"/>
      <c r="T228" s="239"/>
      <c r="AT228" s="240" t="s">
        <v>138</v>
      </c>
      <c r="AU228" s="240" t="s">
        <v>93</v>
      </c>
      <c r="AV228" s="14" t="s">
        <v>136</v>
      </c>
      <c r="AW228" s="14" t="s">
        <v>31</v>
      </c>
      <c r="AX228" s="14" t="s">
        <v>82</v>
      </c>
      <c r="AY228" s="240" t="s">
        <v>128</v>
      </c>
    </row>
    <row r="229" spans="2:65" s="1" customFormat="1" ht="24" customHeight="1">
      <c r="B229" s="34"/>
      <c r="C229" s="196" t="s">
        <v>304</v>
      </c>
      <c r="D229" s="196" t="s">
        <v>131</v>
      </c>
      <c r="E229" s="197" t="s">
        <v>305</v>
      </c>
      <c r="F229" s="198" t="s">
        <v>306</v>
      </c>
      <c r="G229" s="199" t="s">
        <v>134</v>
      </c>
      <c r="H229" s="200">
        <v>10.375</v>
      </c>
      <c r="I229" s="201"/>
      <c r="J229" s="202">
        <f>ROUND(I229*H229,2)</f>
        <v>0</v>
      </c>
      <c r="K229" s="198" t="s">
        <v>135</v>
      </c>
      <c r="L229" s="36"/>
      <c r="M229" s="203" t="s">
        <v>1</v>
      </c>
      <c r="N229" s="204" t="s">
        <v>42</v>
      </c>
      <c r="O229" s="66"/>
      <c r="P229" s="205">
        <f>O229*H229</f>
        <v>0</v>
      </c>
      <c r="Q229" s="205">
        <v>0.01223</v>
      </c>
      <c r="R229" s="205">
        <f>Q229*H229</f>
        <v>0.12688625</v>
      </c>
      <c r="S229" s="205">
        <v>0</v>
      </c>
      <c r="T229" s="206">
        <f>S229*H229</f>
        <v>0</v>
      </c>
      <c r="AR229" s="207" t="s">
        <v>215</v>
      </c>
      <c r="AT229" s="207" t="s">
        <v>131</v>
      </c>
      <c r="AU229" s="207" t="s">
        <v>93</v>
      </c>
      <c r="AY229" s="16" t="s">
        <v>128</v>
      </c>
      <c r="BE229" s="102">
        <f>IF(N229="základní",J229,0)</f>
        <v>0</v>
      </c>
      <c r="BF229" s="102">
        <f>IF(N229="snížená",J229,0)</f>
        <v>0</v>
      </c>
      <c r="BG229" s="102">
        <f>IF(N229="zákl. přenesená",J229,0)</f>
        <v>0</v>
      </c>
      <c r="BH229" s="102">
        <f>IF(N229="sníž. přenesená",J229,0)</f>
        <v>0</v>
      </c>
      <c r="BI229" s="102">
        <f>IF(N229="nulová",J229,0)</f>
        <v>0</v>
      </c>
      <c r="BJ229" s="16" t="s">
        <v>82</v>
      </c>
      <c r="BK229" s="102">
        <f>ROUND(I229*H229,2)</f>
        <v>0</v>
      </c>
      <c r="BL229" s="16" t="s">
        <v>215</v>
      </c>
      <c r="BM229" s="207" t="s">
        <v>307</v>
      </c>
    </row>
    <row r="230" spans="2:51" s="12" customFormat="1" ht="12">
      <c r="B230" s="208"/>
      <c r="C230" s="209"/>
      <c r="D230" s="210" t="s">
        <v>138</v>
      </c>
      <c r="E230" s="211" t="s">
        <v>1</v>
      </c>
      <c r="F230" s="212" t="s">
        <v>139</v>
      </c>
      <c r="G230" s="209"/>
      <c r="H230" s="211" t="s">
        <v>1</v>
      </c>
      <c r="I230" s="213"/>
      <c r="J230" s="209"/>
      <c r="K230" s="209"/>
      <c r="L230" s="214"/>
      <c r="M230" s="215"/>
      <c r="N230" s="216"/>
      <c r="O230" s="216"/>
      <c r="P230" s="216"/>
      <c r="Q230" s="216"/>
      <c r="R230" s="216"/>
      <c r="S230" s="216"/>
      <c r="T230" s="217"/>
      <c r="AT230" s="218" t="s">
        <v>138</v>
      </c>
      <c r="AU230" s="218" t="s">
        <v>93</v>
      </c>
      <c r="AV230" s="12" t="s">
        <v>82</v>
      </c>
      <c r="AW230" s="12" t="s">
        <v>31</v>
      </c>
      <c r="AX230" s="12" t="s">
        <v>77</v>
      </c>
      <c r="AY230" s="218" t="s">
        <v>128</v>
      </c>
    </row>
    <row r="231" spans="2:51" s="13" customFormat="1" ht="12">
      <c r="B231" s="219"/>
      <c r="C231" s="220"/>
      <c r="D231" s="210" t="s">
        <v>138</v>
      </c>
      <c r="E231" s="221" t="s">
        <v>1</v>
      </c>
      <c r="F231" s="222" t="s">
        <v>308</v>
      </c>
      <c r="G231" s="220"/>
      <c r="H231" s="223">
        <v>1.83</v>
      </c>
      <c r="I231" s="224"/>
      <c r="J231" s="220"/>
      <c r="K231" s="220"/>
      <c r="L231" s="225"/>
      <c r="M231" s="226"/>
      <c r="N231" s="227"/>
      <c r="O231" s="227"/>
      <c r="P231" s="227"/>
      <c r="Q231" s="227"/>
      <c r="R231" s="227"/>
      <c r="S231" s="227"/>
      <c r="T231" s="228"/>
      <c r="AT231" s="229" t="s">
        <v>138</v>
      </c>
      <c r="AU231" s="229" t="s">
        <v>93</v>
      </c>
      <c r="AV231" s="13" t="s">
        <v>93</v>
      </c>
      <c r="AW231" s="13" t="s">
        <v>31</v>
      </c>
      <c r="AX231" s="13" t="s">
        <v>77</v>
      </c>
      <c r="AY231" s="229" t="s">
        <v>128</v>
      </c>
    </row>
    <row r="232" spans="2:51" s="13" customFormat="1" ht="12">
      <c r="B232" s="219"/>
      <c r="C232" s="220"/>
      <c r="D232" s="210" t="s">
        <v>138</v>
      </c>
      <c r="E232" s="221" t="s">
        <v>1</v>
      </c>
      <c r="F232" s="222" t="s">
        <v>309</v>
      </c>
      <c r="G232" s="220"/>
      <c r="H232" s="223">
        <v>1.68</v>
      </c>
      <c r="I232" s="224"/>
      <c r="J232" s="220"/>
      <c r="K232" s="220"/>
      <c r="L232" s="225"/>
      <c r="M232" s="226"/>
      <c r="N232" s="227"/>
      <c r="O232" s="227"/>
      <c r="P232" s="227"/>
      <c r="Q232" s="227"/>
      <c r="R232" s="227"/>
      <c r="S232" s="227"/>
      <c r="T232" s="228"/>
      <c r="AT232" s="229" t="s">
        <v>138</v>
      </c>
      <c r="AU232" s="229" t="s">
        <v>93</v>
      </c>
      <c r="AV232" s="13" t="s">
        <v>93</v>
      </c>
      <c r="AW232" s="13" t="s">
        <v>31</v>
      </c>
      <c r="AX232" s="13" t="s">
        <v>77</v>
      </c>
      <c r="AY232" s="229" t="s">
        <v>128</v>
      </c>
    </row>
    <row r="233" spans="2:51" s="12" customFormat="1" ht="12">
      <c r="B233" s="208"/>
      <c r="C233" s="209"/>
      <c r="D233" s="210" t="s">
        <v>138</v>
      </c>
      <c r="E233" s="211" t="s">
        <v>1</v>
      </c>
      <c r="F233" s="212" t="s">
        <v>142</v>
      </c>
      <c r="G233" s="209"/>
      <c r="H233" s="211" t="s">
        <v>1</v>
      </c>
      <c r="I233" s="213"/>
      <c r="J233" s="209"/>
      <c r="K233" s="209"/>
      <c r="L233" s="214"/>
      <c r="M233" s="215"/>
      <c r="N233" s="216"/>
      <c r="O233" s="216"/>
      <c r="P233" s="216"/>
      <c r="Q233" s="216"/>
      <c r="R233" s="216"/>
      <c r="S233" s="216"/>
      <c r="T233" s="217"/>
      <c r="AT233" s="218" t="s">
        <v>138</v>
      </c>
      <c r="AU233" s="218" t="s">
        <v>93</v>
      </c>
      <c r="AV233" s="12" t="s">
        <v>82</v>
      </c>
      <c r="AW233" s="12" t="s">
        <v>31</v>
      </c>
      <c r="AX233" s="12" t="s">
        <v>77</v>
      </c>
      <c r="AY233" s="218" t="s">
        <v>128</v>
      </c>
    </row>
    <row r="234" spans="2:51" s="13" customFormat="1" ht="12">
      <c r="B234" s="219"/>
      <c r="C234" s="220"/>
      <c r="D234" s="210" t="s">
        <v>138</v>
      </c>
      <c r="E234" s="221" t="s">
        <v>1</v>
      </c>
      <c r="F234" s="222" t="s">
        <v>310</v>
      </c>
      <c r="G234" s="220"/>
      <c r="H234" s="223">
        <v>1.83</v>
      </c>
      <c r="I234" s="224"/>
      <c r="J234" s="220"/>
      <c r="K234" s="220"/>
      <c r="L234" s="225"/>
      <c r="M234" s="226"/>
      <c r="N234" s="227"/>
      <c r="O234" s="227"/>
      <c r="P234" s="227"/>
      <c r="Q234" s="227"/>
      <c r="R234" s="227"/>
      <c r="S234" s="227"/>
      <c r="T234" s="228"/>
      <c r="AT234" s="229" t="s">
        <v>138</v>
      </c>
      <c r="AU234" s="229" t="s">
        <v>93</v>
      </c>
      <c r="AV234" s="13" t="s">
        <v>93</v>
      </c>
      <c r="AW234" s="13" t="s">
        <v>31</v>
      </c>
      <c r="AX234" s="13" t="s">
        <v>77</v>
      </c>
      <c r="AY234" s="229" t="s">
        <v>128</v>
      </c>
    </row>
    <row r="235" spans="2:51" s="13" customFormat="1" ht="12">
      <c r="B235" s="219"/>
      <c r="C235" s="220"/>
      <c r="D235" s="210" t="s">
        <v>138</v>
      </c>
      <c r="E235" s="221" t="s">
        <v>1</v>
      </c>
      <c r="F235" s="222" t="s">
        <v>311</v>
      </c>
      <c r="G235" s="220"/>
      <c r="H235" s="223">
        <v>1.68</v>
      </c>
      <c r="I235" s="224"/>
      <c r="J235" s="220"/>
      <c r="K235" s="220"/>
      <c r="L235" s="225"/>
      <c r="M235" s="226"/>
      <c r="N235" s="227"/>
      <c r="O235" s="227"/>
      <c r="P235" s="227"/>
      <c r="Q235" s="227"/>
      <c r="R235" s="227"/>
      <c r="S235" s="227"/>
      <c r="T235" s="228"/>
      <c r="AT235" s="229" t="s">
        <v>138</v>
      </c>
      <c r="AU235" s="229" t="s">
        <v>93</v>
      </c>
      <c r="AV235" s="13" t="s">
        <v>93</v>
      </c>
      <c r="AW235" s="13" t="s">
        <v>31</v>
      </c>
      <c r="AX235" s="13" t="s">
        <v>77</v>
      </c>
      <c r="AY235" s="229" t="s">
        <v>128</v>
      </c>
    </row>
    <row r="236" spans="2:51" s="13" customFormat="1" ht="12">
      <c r="B236" s="219"/>
      <c r="C236" s="220"/>
      <c r="D236" s="210" t="s">
        <v>138</v>
      </c>
      <c r="E236" s="221" t="s">
        <v>1</v>
      </c>
      <c r="F236" s="222" t="s">
        <v>312</v>
      </c>
      <c r="G236" s="220"/>
      <c r="H236" s="223">
        <v>3.355</v>
      </c>
      <c r="I236" s="224"/>
      <c r="J236" s="220"/>
      <c r="K236" s="220"/>
      <c r="L236" s="225"/>
      <c r="M236" s="226"/>
      <c r="N236" s="227"/>
      <c r="O236" s="227"/>
      <c r="P236" s="227"/>
      <c r="Q236" s="227"/>
      <c r="R236" s="227"/>
      <c r="S236" s="227"/>
      <c r="T236" s="228"/>
      <c r="AT236" s="229" t="s">
        <v>138</v>
      </c>
      <c r="AU236" s="229" t="s">
        <v>93</v>
      </c>
      <c r="AV236" s="13" t="s">
        <v>93</v>
      </c>
      <c r="AW236" s="13" t="s">
        <v>31</v>
      </c>
      <c r="AX236" s="13" t="s">
        <v>77</v>
      </c>
      <c r="AY236" s="229" t="s">
        <v>128</v>
      </c>
    </row>
    <row r="237" spans="2:51" s="14" customFormat="1" ht="12">
      <c r="B237" s="230"/>
      <c r="C237" s="231"/>
      <c r="D237" s="210" t="s">
        <v>138</v>
      </c>
      <c r="E237" s="232" t="s">
        <v>1</v>
      </c>
      <c r="F237" s="233" t="s">
        <v>146</v>
      </c>
      <c r="G237" s="231"/>
      <c r="H237" s="234">
        <v>10.375</v>
      </c>
      <c r="I237" s="235"/>
      <c r="J237" s="231"/>
      <c r="K237" s="231"/>
      <c r="L237" s="236"/>
      <c r="M237" s="237"/>
      <c r="N237" s="238"/>
      <c r="O237" s="238"/>
      <c r="P237" s="238"/>
      <c r="Q237" s="238"/>
      <c r="R237" s="238"/>
      <c r="S237" s="238"/>
      <c r="T237" s="239"/>
      <c r="AT237" s="240" t="s">
        <v>138</v>
      </c>
      <c r="AU237" s="240" t="s">
        <v>93</v>
      </c>
      <c r="AV237" s="14" t="s">
        <v>136</v>
      </c>
      <c r="AW237" s="14" t="s">
        <v>31</v>
      </c>
      <c r="AX237" s="14" t="s">
        <v>82</v>
      </c>
      <c r="AY237" s="240" t="s">
        <v>128</v>
      </c>
    </row>
    <row r="238" spans="2:65" s="1" customFormat="1" ht="24" customHeight="1">
      <c r="B238" s="34"/>
      <c r="C238" s="196" t="s">
        <v>313</v>
      </c>
      <c r="D238" s="196" t="s">
        <v>131</v>
      </c>
      <c r="E238" s="197" t="s">
        <v>314</v>
      </c>
      <c r="F238" s="198" t="s">
        <v>315</v>
      </c>
      <c r="G238" s="199" t="s">
        <v>134</v>
      </c>
      <c r="H238" s="200">
        <v>7.535</v>
      </c>
      <c r="I238" s="201"/>
      <c r="J238" s="202">
        <f>ROUND(I238*H238,2)</f>
        <v>0</v>
      </c>
      <c r="K238" s="198" t="s">
        <v>1</v>
      </c>
      <c r="L238" s="36"/>
      <c r="M238" s="203" t="s">
        <v>1</v>
      </c>
      <c r="N238" s="204" t="s">
        <v>42</v>
      </c>
      <c r="O238" s="66"/>
      <c r="P238" s="205">
        <f>O238*H238</f>
        <v>0</v>
      </c>
      <c r="Q238" s="205">
        <v>0.01223</v>
      </c>
      <c r="R238" s="205">
        <f>Q238*H238</f>
        <v>0.09215305</v>
      </c>
      <c r="S238" s="205">
        <v>0</v>
      </c>
      <c r="T238" s="206">
        <f>S238*H238</f>
        <v>0</v>
      </c>
      <c r="AR238" s="207" t="s">
        <v>215</v>
      </c>
      <c r="AT238" s="207" t="s">
        <v>131</v>
      </c>
      <c r="AU238" s="207" t="s">
        <v>93</v>
      </c>
      <c r="AY238" s="16" t="s">
        <v>128</v>
      </c>
      <c r="BE238" s="102">
        <f>IF(N238="základní",J238,0)</f>
        <v>0</v>
      </c>
      <c r="BF238" s="102">
        <f>IF(N238="snížená",J238,0)</f>
        <v>0</v>
      </c>
      <c r="BG238" s="102">
        <f>IF(N238="zákl. přenesená",J238,0)</f>
        <v>0</v>
      </c>
      <c r="BH238" s="102">
        <f>IF(N238="sníž. přenesená",J238,0)</f>
        <v>0</v>
      </c>
      <c r="BI238" s="102">
        <f>IF(N238="nulová",J238,0)</f>
        <v>0</v>
      </c>
      <c r="BJ238" s="16" t="s">
        <v>82</v>
      </c>
      <c r="BK238" s="102">
        <f>ROUND(I238*H238,2)</f>
        <v>0</v>
      </c>
      <c r="BL238" s="16" t="s">
        <v>215</v>
      </c>
      <c r="BM238" s="207" t="s">
        <v>316</v>
      </c>
    </row>
    <row r="239" spans="2:51" s="12" customFormat="1" ht="12">
      <c r="B239" s="208"/>
      <c r="C239" s="209"/>
      <c r="D239" s="210" t="s">
        <v>138</v>
      </c>
      <c r="E239" s="211" t="s">
        <v>1</v>
      </c>
      <c r="F239" s="212" t="s">
        <v>139</v>
      </c>
      <c r="G239" s="209"/>
      <c r="H239" s="211" t="s">
        <v>1</v>
      </c>
      <c r="I239" s="213"/>
      <c r="J239" s="209"/>
      <c r="K239" s="209"/>
      <c r="L239" s="214"/>
      <c r="M239" s="215"/>
      <c r="N239" s="216"/>
      <c r="O239" s="216"/>
      <c r="P239" s="216"/>
      <c r="Q239" s="216"/>
      <c r="R239" s="216"/>
      <c r="S239" s="216"/>
      <c r="T239" s="217"/>
      <c r="AT239" s="218" t="s">
        <v>138</v>
      </c>
      <c r="AU239" s="218" t="s">
        <v>93</v>
      </c>
      <c r="AV239" s="12" t="s">
        <v>82</v>
      </c>
      <c r="AW239" s="12" t="s">
        <v>31</v>
      </c>
      <c r="AX239" s="12" t="s">
        <v>77</v>
      </c>
      <c r="AY239" s="218" t="s">
        <v>128</v>
      </c>
    </row>
    <row r="240" spans="2:51" s="13" customFormat="1" ht="12">
      <c r="B240" s="219"/>
      <c r="C240" s="220"/>
      <c r="D240" s="210" t="s">
        <v>138</v>
      </c>
      <c r="E240" s="221" t="s">
        <v>1</v>
      </c>
      <c r="F240" s="222" t="s">
        <v>317</v>
      </c>
      <c r="G240" s="220"/>
      <c r="H240" s="223">
        <v>1.507</v>
      </c>
      <c r="I240" s="224"/>
      <c r="J240" s="220"/>
      <c r="K240" s="220"/>
      <c r="L240" s="225"/>
      <c r="M240" s="226"/>
      <c r="N240" s="227"/>
      <c r="O240" s="227"/>
      <c r="P240" s="227"/>
      <c r="Q240" s="227"/>
      <c r="R240" s="227"/>
      <c r="S240" s="227"/>
      <c r="T240" s="228"/>
      <c r="AT240" s="229" t="s">
        <v>138</v>
      </c>
      <c r="AU240" s="229" t="s">
        <v>93</v>
      </c>
      <c r="AV240" s="13" t="s">
        <v>93</v>
      </c>
      <c r="AW240" s="13" t="s">
        <v>31</v>
      </c>
      <c r="AX240" s="13" t="s">
        <v>77</v>
      </c>
      <c r="AY240" s="229" t="s">
        <v>128</v>
      </c>
    </row>
    <row r="241" spans="2:51" s="13" customFormat="1" ht="12">
      <c r="B241" s="219"/>
      <c r="C241" s="220"/>
      <c r="D241" s="210" t="s">
        <v>138</v>
      </c>
      <c r="E241" s="221" t="s">
        <v>1</v>
      </c>
      <c r="F241" s="222" t="s">
        <v>318</v>
      </c>
      <c r="G241" s="220"/>
      <c r="H241" s="223">
        <v>1.507</v>
      </c>
      <c r="I241" s="224"/>
      <c r="J241" s="220"/>
      <c r="K241" s="220"/>
      <c r="L241" s="225"/>
      <c r="M241" s="226"/>
      <c r="N241" s="227"/>
      <c r="O241" s="227"/>
      <c r="P241" s="227"/>
      <c r="Q241" s="227"/>
      <c r="R241" s="227"/>
      <c r="S241" s="227"/>
      <c r="T241" s="228"/>
      <c r="AT241" s="229" t="s">
        <v>138</v>
      </c>
      <c r="AU241" s="229" t="s">
        <v>93</v>
      </c>
      <c r="AV241" s="13" t="s">
        <v>93</v>
      </c>
      <c r="AW241" s="13" t="s">
        <v>31</v>
      </c>
      <c r="AX241" s="13" t="s">
        <v>77</v>
      </c>
      <c r="AY241" s="229" t="s">
        <v>128</v>
      </c>
    </row>
    <row r="242" spans="2:51" s="12" customFormat="1" ht="12">
      <c r="B242" s="208"/>
      <c r="C242" s="209"/>
      <c r="D242" s="210" t="s">
        <v>138</v>
      </c>
      <c r="E242" s="211" t="s">
        <v>1</v>
      </c>
      <c r="F242" s="212" t="s">
        <v>142</v>
      </c>
      <c r="G242" s="209"/>
      <c r="H242" s="211" t="s">
        <v>1</v>
      </c>
      <c r="I242" s="213"/>
      <c r="J242" s="209"/>
      <c r="K242" s="209"/>
      <c r="L242" s="214"/>
      <c r="M242" s="215"/>
      <c r="N242" s="216"/>
      <c r="O242" s="216"/>
      <c r="P242" s="216"/>
      <c r="Q242" s="216"/>
      <c r="R242" s="216"/>
      <c r="S242" s="216"/>
      <c r="T242" s="217"/>
      <c r="AT242" s="218" t="s">
        <v>138</v>
      </c>
      <c r="AU242" s="218" t="s">
        <v>93</v>
      </c>
      <c r="AV242" s="12" t="s">
        <v>82</v>
      </c>
      <c r="AW242" s="12" t="s">
        <v>31</v>
      </c>
      <c r="AX242" s="12" t="s">
        <v>77</v>
      </c>
      <c r="AY242" s="218" t="s">
        <v>128</v>
      </c>
    </row>
    <row r="243" spans="2:51" s="13" customFormat="1" ht="12">
      <c r="B243" s="219"/>
      <c r="C243" s="220"/>
      <c r="D243" s="210" t="s">
        <v>138</v>
      </c>
      <c r="E243" s="221" t="s">
        <v>1</v>
      </c>
      <c r="F243" s="222" t="s">
        <v>319</v>
      </c>
      <c r="G243" s="220"/>
      <c r="H243" s="223">
        <v>1.507</v>
      </c>
      <c r="I243" s="224"/>
      <c r="J243" s="220"/>
      <c r="K243" s="220"/>
      <c r="L243" s="225"/>
      <c r="M243" s="226"/>
      <c r="N243" s="227"/>
      <c r="O243" s="227"/>
      <c r="P243" s="227"/>
      <c r="Q243" s="227"/>
      <c r="R243" s="227"/>
      <c r="S243" s="227"/>
      <c r="T243" s="228"/>
      <c r="AT243" s="229" t="s">
        <v>138</v>
      </c>
      <c r="AU243" s="229" t="s">
        <v>93</v>
      </c>
      <c r="AV243" s="13" t="s">
        <v>93</v>
      </c>
      <c r="AW243" s="13" t="s">
        <v>31</v>
      </c>
      <c r="AX243" s="13" t="s">
        <v>77</v>
      </c>
      <c r="AY243" s="229" t="s">
        <v>128</v>
      </c>
    </row>
    <row r="244" spans="2:51" s="13" customFormat="1" ht="12">
      <c r="B244" s="219"/>
      <c r="C244" s="220"/>
      <c r="D244" s="210" t="s">
        <v>138</v>
      </c>
      <c r="E244" s="221" t="s">
        <v>1</v>
      </c>
      <c r="F244" s="222" t="s">
        <v>320</v>
      </c>
      <c r="G244" s="220"/>
      <c r="H244" s="223">
        <v>1.507</v>
      </c>
      <c r="I244" s="224"/>
      <c r="J244" s="220"/>
      <c r="K244" s="220"/>
      <c r="L244" s="225"/>
      <c r="M244" s="226"/>
      <c r="N244" s="227"/>
      <c r="O244" s="227"/>
      <c r="P244" s="227"/>
      <c r="Q244" s="227"/>
      <c r="R244" s="227"/>
      <c r="S244" s="227"/>
      <c r="T244" s="228"/>
      <c r="AT244" s="229" t="s">
        <v>138</v>
      </c>
      <c r="AU244" s="229" t="s">
        <v>93</v>
      </c>
      <c r="AV244" s="13" t="s">
        <v>93</v>
      </c>
      <c r="AW244" s="13" t="s">
        <v>31</v>
      </c>
      <c r="AX244" s="13" t="s">
        <v>77</v>
      </c>
      <c r="AY244" s="229" t="s">
        <v>128</v>
      </c>
    </row>
    <row r="245" spans="2:51" s="13" customFormat="1" ht="12">
      <c r="B245" s="219"/>
      <c r="C245" s="220"/>
      <c r="D245" s="210" t="s">
        <v>138</v>
      </c>
      <c r="E245" s="221" t="s">
        <v>1</v>
      </c>
      <c r="F245" s="222" t="s">
        <v>321</v>
      </c>
      <c r="G245" s="220"/>
      <c r="H245" s="223">
        <v>1.507</v>
      </c>
      <c r="I245" s="224"/>
      <c r="J245" s="220"/>
      <c r="K245" s="220"/>
      <c r="L245" s="225"/>
      <c r="M245" s="226"/>
      <c r="N245" s="227"/>
      <c r="O245" s="227"/>
      <c r="P245" s="227"/>
      <c r="Q245" s="227"/>
      <c r="R245" s="227"/>
      <c r="S245" s="227"/>
      <c r="T245" s="228"/>
      <c r="AT245" s="229" t="s">
        <v>138</v>
      </c>
      <c r="AU245" s="229" t="s">
        <v>93</v>
      </c>
      <c r="AV245" s="13" t="s">
        <v>93</v>
      </c>
      <c r="AW245" s="13" t="s">
        <v>31</v>
      </c>
      <c r="AX245" s="13" t="s">
        <v>77</v>
      </c>
      <c r="AY245" s="229" t="s">
        <v>128</v>
      </c>
    </row>
    <row r="246" spans="2:51" s="14" customFormat="1" ht="12">
      <c r="B246" s="230"/>
      <c r="C246" s="231"/>
      <c r="D246" s="210" t="s">
        <v>138</v>
      </c>
      <c r="E246" s="232" t="s">
        <v>1</v>
      </c>
      <c r="F246" s="233" t="s">
        <v>146</v>
      </c>
      <c r="G246" s="231"/>
      <c r="H246" s="234">
        <v>7.535</v>
      </c>
      <c r="I246" s="235"/>
      <c r="J246" s="231"/>
      <c r="K246" s="231"/>
      <c r="L246" s="236"/>
      <c r="M246" s="237"/>
      <c r="N246" s="238"/>
      <c r="O246" s="238"/>
      <c r="P246" s="238"/>
      <c r="Q246" s="238"/>
      <c r="R246" s="238"/>
      <c r="S246" s="238"/>
      <c r="T246" s="239"/>
      <c r="AT246" s="240" t="s">
        <v>138</v>
      </c>
      <c r="AU246" s="240" t="s">
        <v>93</v>
      </c>
      <c r="AV246" s="14" t="s">
        <v>136</v>
      </c>
      <c r="AW246" s="14" t="s">
        <v>31</v>
      </c>
      <c r="AX246" s="14" t="s">
        <v>82</v>
      </c>
      <c r="AY246" s="240" t="s">
        <v>128</v>
      </c>
    </row>
    <row r="247" spans="2:65" s="1" customFormat="1" ht="24" customHeight="1">
      <c r="B247" s="34"/>
      <c r="C247" s="196" t="s">
        <v>322</v>
      </c>
      <c r="D247" s="196" t="s">
        <v>131</v>
      </c>
      <c r="E247" s="197" t="s">
        <v>323</v>
      </c>
      <c r="F247" s="198" t="s">
        <v>324</v>
      </c>
      <c r="G247" s="199" t="s">
        <v>134</v>
      </c>
      <c r="H247" s="200">
        <v>16.955</v>
      </c>
      <c r="I247" s="201"/>
      <c r="J247" s="202">
        <f>ROUND(I247*H247,2)</f>
        <v>0</v>
      </c>
      <c r="K247" s="198" t="s">
        <v>1</v>
      </c>
      <c r="L247" s="36"/>
      <c r="M247" s="203" t="s">
        <v>1</v>
      </c>
      <c r="N247" s="204" t="s">
        <v>42</v>
      </c>
      <c r="O247" s="66"/>
      <c r="P247" s="205">
        <f>O247*H247</f>
        <v>0</v>
      </c>
      <c r="Q247" s="205">
        <v>0.01223</v>
      </c>
      <c r="R247" s="205">
        <f>Q247*H247</f>
        <v>0.20735964999999998</v>
      </c>
      <c r="S247" s="205">
        <v>0</v>
      </c>
      <c r="T247" s="206">
        <f>S247*H247</f>
        <v>0</v>
      </c>
      <c r="AR247" s="207" t="s">
        <v>215</v>
      </c>
      <c r="AT247" s="207" t="s">
        <v>131</v>
      </c>
      <c r="AU247" s="207" t="s">
        <v>93</v>
      </c>
      <c r="AY247" s="16" t="s">
        <v>128</v>
      </c>
      <c r="BE247" s="102">
        <f>IF(N247="základní",J247,0)</f>
        <v>0</v>
      </c>
      <c r="BF247" s="102">
        <f>IF(N247="snížená",J247,0)</f>
        <v>0</v>
      </c>
      <c r="BG247" s="102">
        <f>IF(N247="zákl. přenesená",J247,0)</f>
        <v>0</v>
      </c>
      <c r="BH247" s="102">
        <f>IF(N247="sníž. přenesená",J247,0)</f>
        <v>0</v>
      </c>
      <c r="BI247" s="102">
        <f>IF(N247="nulová",J247,0)</f>
        <v>0</v>
      </c>
      <c r="BJ247" s="16" t="s">
        <v>82</v>
      </c>
      <c r="BK247" s="102">
        <f>ROUND(I247*H247,2)</f>
        <v>0</v>
      </c>
      <c r="BL247" s="16" t="s">
        <v>215</v>
      </c>
      <c r="BM247" s="207" t="s">
        <v>325</v>
      </c>
    </row>
    <row r="248" spans="2:51" s="12" customFormat="1" ht="12">
      <c r="B248" s="208"/>
      <c r="C248" s="209"/>
      <c r="D248" s="210" t="s">
        <v>138</v>
      </c>
      <c r="E248" s="211" t="s">
        <v>1</v>
      </c>
      <c r="F248" s="212" t="s">
        <v>139</v>
      </c>
      <c r="G248" s="209"/>
      <c r="H248" s="211" t="s">
        <v>1</v>
      </c>
      <c r="I248" s="213"/>
      <c r="J248" s="209"/>
      <c r="K248" s="209"/>
      <c r="L248" s="214"/>
      <c r="M248" s="215"/>
      <c r="N248" s="216"/>
      <c r="O248" s="216"/>
      <c r="P248" s="216"/>
      <c r="Q248" s="216"/>
      <c r="R248" s="216"/>
      <c r="S248" s="216"/>
      <c r="T248" s="217"/>
      <c r="AT248" s="218" t="s">
        <v>138</v>
      </c>
      <c r="AU248" s="218" t="s">
        <v>93</v>
      </c>
      <c r="AV248" s="12" t="s">
        <v>82</v>
      </c>
      <c r="AW248" s="12" t="s">
        <v>31</v>
      </c>
      <c r="AX248" s="12" t="s">
        <v>77</v>
      </c>
      <c r="AY248" s="218" t="s">
        <v>128</v>
      </c>
    </row>
    <row r="249" spans="2:51" s="13" customFormat="1" ht="12">
      <c r="B249" s="219"/>
      <c r="C249" s="220"/>
      <c r="D249" s="210" t="s">
        <v>138</v>
      </c>
      <c r="E249" s="221" t="s">
        <v>1</v>
      </c>
      <c r="F249" s="222" t="s">
        <v>326</v>
      </c>
      <c r="G249" s="220"/>
      <c r="H249" s="223">
        <v>3.391</v>
      </c>
      <c r="I249" s="224"/>
      <c r="J249" s="220"/>
      <c r="K249" s="220"/>
      <c r="L249" s="225"/>
      <c r="M249" s="226"/>
      <c r="N249" s="227"/>
      <c r="O249" s="227"/>
      <c r="P249" s="227"/>
      <c r="Q249" s="227"/>
      <c r="R249" s="227"/>
      <c r="S249" s="227"/>
      <c r="T249" s="228"/>
      <c r="AT249" s="229" t="s">
        <v>138</v>
      </c>
      <c r="AU249" s="229" t="s">
        <v>93</v>
      </c>
      <c r="AV249" s="13" t="s">
        <v>93</v>
      </c>
      <c r="AW249" s="13" t="s">
        <v>31</v>
      </c>
      <c r="AX249" s="13" t="s">
        <v>77</v>
      </c>
      <c r="AY249" s="229" t="s">
        <v>128</v>
      </c>
    </row>
    <row r="250" spans="2:51" s="13" customFormat="1" ht="12">
      <c r="B250" s="219"/>
      <c r="C250" s="220"/>
      <c r="D250" s="210" t="s">
        <v>138</v>
      </c>
      <c r="E250" s="221" t="s">
        <v>1</v>
      </c>
      <c r="F250" s="222" t="s">
        <v>327</v>
      </c>
      <c r="G250" s="220"/>
      <c r="H250" s="223">
        <v>3.391</v>
      </c>
      <c r="I250" s="224"/>
      <c r="J250" s="220"/>
      <c r="K250" s="220"/>
      <c r="L250" s="225"/>
      <c r="M250" s="226"/>
      <c r="N250" s="227"/>
      <c r="O250" s="227"/>
      <c r="P250" s="227"/>
      <c r="Q250" s="227"/>
      <c r="R250" s="227"/>
      <c r="S250" s="227"/>
      <c r="T250" s="228"/>
      <c r="AT250" s="229" t="s">
        <v>138</v>
      </c>
      <c r="AU250" s="229" t="s">
        <v>93</v>
      </c>
      <c r="AV250" s="13" t="s">
        <v>93</v>
      </c>
      <c r="AW250" s="13" t="s">
        <v>31</v>
      </c>
      <c r="AX250" s="13" t="s">
        <v>77</v>
      </c>
      <c r="AY250" s="229" t="s">
        <v>128</v>
      </c>
    </row>
    <row r="251" spans="2:51" s="12" customFormat="1" ht="12">
      <c r="B251" s="208"/>
      <c r="C251" s="209"/>
      <c r="D251" s="210" t="s">
        <v>138</v>
      </c>
      <c r="E251" s="211" t="s">
        <v>1</v>
      </c>
      <c r="F251" s="212" t="s">
        <v>142</v>
      </c>
      <c r="G251" s="209"/>
      <c r="H251" s="211" t="s">
        <v>1</v>
      </c>
      <c r="I251" s="213"/>
      <c r="J251" s="209"/>
      <c r="K251" s="209"/>
      <c r="L251" s="214"/>
      <c r="M251" s="215"/>
      <c r="N251" s="216"/>
      <c r="O251" s="216"/>
      <c r="P251" s="216"/>
      <c r="Q251" s="216"/>
      <c r="R251" s="216"/>
      <c r="S251" s="216"/>
      <c r="T251" s="217"/>
      <c r="AT251" s="218" t="s">
        <v>138</v>
      </c>
      <c r="AU251" s="218" t="s">
        <v>93</v>
      </c>
      <c r="AV251" s="12" t="s">
        <v>82</v>
      </c>
      <c r="AW251" s="12" t="s">
        <v>31</v>
      </c>
      <c r="AX251" s="12" t="s">
        <v>77</v>
      </c>
      <c r="AY251" s="218" t="s">
        <v>128</v>
      </c>
    </row>
    <row r="252" spans="2:51" s="13" customFormat="1" ht="12">
      <c r="B252" s="219"/>
      <c r="C252" s="220"/>
      <c r="D252" s="210" t="s">
        <v>138</v>
      </c>
      <c r="E252" s="221" t="s">
        <v>1</v>
      </c>
      <c r="F252" s="222" t="s">
        <v>328</v>
      </c>
      <c r="G252" s="220"/>
      <c r="H252" s="223">
        <v>3.391</v>
      </c>
      <c r="I252" s="224"/>
      <c r="J252" s="220"/>
      <c r="K252" s="220"/>
      <c r="L252" s="225"/>
      <c r="M252" s="226"/>
      <c r="N252" s="227"/>
      <c r="O252" s="227"/>
      <c r="P252" s="227"/>
      <c r="Q252" s="227"/>
      <c r="R252" s="227"/>
      <c r="S252" s="227"/>
      <c r="T252" s="228"/>
      <c r="AT252" s="229" t="s">
        <v>138</v>
      </c>
      <c r="AU252" s="229" t="s">
        <v>93</v>
      </c>
      <c r="AV252" s="13" t="s">
        <v>93</v>
      </c>
      <c r="AW252" s="13" t="s">
        <v>31</v>
      </c>
      <c r="AX252" s="13" t="s">
        <v>77</v>
      </c>
      <c r="AY252" s="229" t="s">
        <v>128</v>
      </c>
    </row>
    <row r="253" spans="2:51" s="13" customFormat="1" ht="12">
      <c r="B253" s="219"/>
      <c r="C253" s="220"/>
      <c r="D253" s="210" t="s">
        <v>138</v>
      </c>
      <c r="E253" s="221" t="s">
        <v>1</v>
      </c>
      <c r="F253" s="222" t="s">
        <v>329</v>
      </c>
      <c r="G253" s="220"/>
      <c r="H253" s="223">
        <v>3.391</v>
      </c>
      <c r="I253" s="224"/>
      <c r="J253" s="220"/>
      <c r="K253" s="220"/>
      <c r="L253" s="225"/>
      <c r="M253" s="226"/>
      <c r="N253" s="227"/>
      <c r="O253" s="227"/>
      <c r="P253" s="227"/>
      <c r="Q253" s="227"/>
      <c r="R253" s="227"/>
      <c r="S253" s="227"/>
      <c r="T253" s="228"/>
      <c r="AT253" s="229" t="s">
        <v>138</v>
      </c>
      <c r="AU253" s="229" t="s">
        <v>93</v>
      </c>
      <c r="AV253" s="13" t="s">
        <v>93</v>
      </c>
      <c r="AW253" s="13" t="s">
        <v>31</v>
      </c>
      <c r="AX253" s="13" t="s">
        <v>77</v>
      </c>
      <c r="AY253" s="229" t="s">
        <v>128</v>
      </c>
    </row>
    <row r="254" spans="2:51" s="13" customFormat="1" ht="12">
      <c r="B254" s="219"/>
      <c r="C254" s="220"/>
      <c r="D254" s="210" t="s">
        <v>138</v>
      </c>
      <c r="E254" s="221" t="s">
        <v>1</v>
      </c>
      <c r="F254" s="222" t="s">
        <v>330</v>
      </c>
      <c r="G254" s="220"/>
      <c r="H254" s="223">
        <v>3.391</v>
      </c>
      <c r="I254" s="224"/>
      <c r="J254" s="220"/>
      <c r="K254" s="220"/>
      <c r="L254" s="225"/>
      <c r="M254" s="226"/>
      <c r="N254" s="227"/>
      <c r="O254" s="227"/>
      <c r="P254" s="227"/>
      <c r="Q254" s="227"/>
      <c r="R254" s="227"/>
      <c r="S254" s="227"/>
      <c r="T254" s="228"/>
      <c r="AT254" s="229" t="s">
        <v>138</v>
      </c>
      <c r="AU254" s="229" t="s">
        <v>93</v>
      </c>
      <c r="AV254" s="13" t="s">
        <v>93</v>
      </c>
      <c r="AW254" s="13" t="s">
        <v>31</v>
      </c>
      <c r="AX254" s="13" t="s">
        <v>77</v>
      </c>
      <c r="AY254" s="229" t="s">
        <v>128</v>
      </c>
    </row>
    <row r="255" spans="2:51" s="14" customFormat="1" ht="12">
      <c r="B255" s="230"/>
      <c r="C255" s="231"/>
      <c r="D255" s="210" t="s">
        <v>138</v>
      </c>
      <c r="E255" s="232" t="s">
        <v>1</v>
      </c>
      <c r="F255" s="233" t="s">
        <v>146</v>
      </c>
      <c r="G255" s="231"/>
      <c r="H255" s="234">
        <v>16.955</v>
      </c>
      <c r="I255" s="235"/>
      <c r="J255" s="231"/>
      <c r="K255" s="231"/>
      <c r="L255" s="236"/>
      <c r="M255" s="237"/>
      <c r="N255" s="238"/>
      <c r="O255" s="238"/>
      <c r="P255" s="238"/>
      <c r="Q255" s="238"/>
      <c r="R255" s="238"/>
      <c r="S255" s="238"/>
      <c r="T255" s="239"/>
      <c r="AT255" s="240" t="s">
        <v>138</v>
      </c>
      <c r="AU255" s="240" t="s">
        <v>93</v>
      </c>
      <c r="AV255" s="14" t="s">
        <v>136</v>
      </c>
      <c r="AW255" s="14" t="s">
        <v>31</v>
      </c>
      <c r="AX255" s="14" t="s">
        <v>82</v>
      </c>
      <c r="AY255" s="240" t="s">
        <v>128</v>
      </c>
    </row>
    <row r="256" spans="2:65" s="1" customFormat="1" ht="16.5" customHeight="1">
      <c r="B256" s="34"/>
      <c r="C256" s="196" t="s">
        <v>291</v>
      </c>
      <c r="D256" s="196" t="s">
        <v>131</v>
      </c>
      <c r="E256" s="197" t="s">
        <v>331</v>
      </c>
      <c r="F256" s="198" t="s">
        <v>332</v>
      </c>
      <c r="G256" s="199" t="s">
        <v>333</v>
      </c>
      <c r="H256" s="200">
        <v>10.375</v>
      </c>
      <c r="I256" s="201"/>
      <c r="J256" s="202">
        <f>ROUND(I256*H256,2)</f>
        <v>0</v>
      </c>
      <c r="K256" s="198" t="s">
        <v>135</v>
      </c>
      <c r="L256" s="36"/>
      <c r="M256" s="203" t="s">
        <v>1</v>
      </c>
      <c r="N256" s="204" t="s">
        <v>42</v>
      </c>
      <c r="O256" s="66"/>
      <c r="P256" s="205">
        <f>O256*H256</f>
        <v>0</v>
      </c>
      <c r="Q256" s="205">
        <v>0.00438</v>
      </c>
      <c r="R256" s="205">
        <f>Q256*H256</f>
        <v>0.045442500000000004</v>
      </c>
      <c r="S256" s="205">
        <v>0</v>
      </c>
      <c r="T256" s="206">
        <f>S256*H256</f>
        <v>0</v>
      </c>
      <c r="AR256" s="207" t="s">
        <v>215</v>
      </c>
      <c r="AT256" s="207" t="s">
        <v>131</v>
      </c>
      <c r="AU256" s="207" t="s">
        <v>93</v>
      </c>
      <c r="AY256" s="16" t="s">
        <v>128</v>
      </c>
      <c r="BE256" s="102">
        <f>IF(N256="základní",J256,0)</f>
        <v>0</v>
      </c>
      <c r="BF256" s="102">
        <f>IF(N256="snížená",J256,0)</f>
        <v>0</v>
      </c>
      <c r="BG256" s="102">
        <f>IF(N256="zákl. přenesená",J256,0)</f>
        <v>0</v>
      </c>
      <c r="BH256" s="102">
        <f>IF(N256="sníž. přenesená",J256,0)</f>
        <v>0</v>
      </c>
      <c r="BI256" s="102">
        <f>IF(N256="nulová",J256,0)</f>
        <v>0</v>
      </c>
      <c r="BJ256" s="16" t="s">
        <v>82</v>
      </c>
      <c r="BK256" s="102">
        <f>ROUND(I256*H256,2)</f>
        <v>0</v>
      </c>
      <c r="BL256" s="16" t="s">
        <v>215</v>
      </c>
      <c r="BM256" s="207" t="s">
        <v>334</v>
      </c>
    </row>
    <row r="257" spans="2:51" s="13" customFormat="1" ht="12">
      <c r="B257" s="219"/>
      <c r="C257" s="220"/>
      <c r="D257" s="210" t="s">
        <v>138</v>
      </c>
      <c r="E257" s="221" t="s">
        <v>1</v>
      </c>
      <c r="F257" s="222" t="s">
        <v>335</v>
      </c>
      <c r="G257" s="220"/>
      <c r="H257" s="223">
        <v>10.375</v>
      </c>
      <c r="I257" s="224"/>
      <c r="J257" s="220"/>
      <c r="K257" s="220"/>
      <c r="L257" s="225"/>
      <c r="M257" s="226"/>
      <c r="N257" s="227"/>
      <c r="O257" s="227"/>
      <c r="P257" s="227"/>
      <c r="Q257" s="227"/>
      <c r="R257" s="227"/>
      <c r="S257" s="227"/>
      <c r="T257" s="228"/>
      <c r="AT257" s="229" t="s">
        <v>138</v>
      </c>
      <c r="AU257" s="229" t="s">
        <v>93</v>
      </c>
      <c r="AV257" s="13" t="s">
        <v>93</v>
      </c>
      <c r="AW257" s="13" t="s">
        <v>31</v>
      </c>
      <c r="AX257" s="13" t="s">
        <v>82</v>
      </c>
      <c r="AY257" s="229" t="s">
        <v>128</v>
      </c>
    </row>
    <row r="258" spans="2:65" s="1" customFormat="1" ht="24" customHeight="1">
      <c r="B258" s="34"/>
      <c r="C258" s="196" t="s">
        <v>336</v>
      </c>
      <c r="D258" s="196" t="s">
        <v>131</v>
      </c>
      <c r="E258" s="197" t="s">
        <v>337</v>
      </c>
      <c r="F258" s="198" t="s">
        <v>338</v>
      </c>
      <c r="G258" s="199" t="s">
        <v>134</v>
      </c>
      <c r="H258" s="200">
        <v>131.19</v>
      </c>
      <c r="I258" s="201"/>
      <c r="J258" s="202">
        <f>ROUND(I258*H258,2)</f>
        <v>0</v>
      </c>
      <c r="K258" s="198" t="s">
        <v>135</v>
      </c>
      <c r="L258" s="36"/>
      <c r="M258" s="203" t="s">
        <v>1</v>
      </c>
      <c r="N258" s="204" t="s">
        <v>42</v>
      </c>
      <c r="O258" s="66"/>
      <c r="P258" s="205">
        <f>O258*H258</f>
        <v>0</v>
      </c>
      <c r="Q258" s="205">
        <v>0.00139</v>
      </c>
      <c r="R258" s="205">
        <f>Q258*H258</f>
        <v>0.1823541</v>
      </c>
      <c r="S258" s="205">
        <v>0</v>
      </c>
      <c r="T258" s="206">
        <f>S258*H258</f>
        <v>0</v>
      </c>
      <c r="AR258" s="207" t="s">
        <v>215</v>
      </c>
      <c r="AT258" s="207" t="s">
        <v>131</v>
      </c>
      <c r="AU258" s="207" t="s">
        <v>93</v>
      </c>
      <c r="AY258" s="16" t="s">
        <v>128</v>
      </c>
      <c r="BE258" s="102">
        <f>IF(N258="základní",J258,0)</f>
        <v>0</v>
      </c>
      <c r="BF258" s="102">
        <f>IF(N258="snížená",J258,0)</f>
        <v>0</v>
      </c>
      <c r="BG258" s="102">
        <f>IF(N258="zákl. přenesená",J258,0)</f>
        <v>0</v>
      </c>
      <c r="BH258" s="102">
        <f>IF(N258="sníž. přenesená",J258,0)</f>
        <v>0</v>
      </c>
      <c r="BI258" s="102">
        <f>IF(N258="nulová",J258,0)</f>
        <v>0</v>
      </c>
      <c r="BJ258" s="16" t="s">
        <v>82</v>
      </c>
      <c r="BK258" s="102">
        <f>ROUND(I258*H258,2)</f>
        <v>0</v>
      </c>
      <c r="BL258" s="16" t="s">
        <v>215</v>
      </c>
      <c r="BM258" s="207" t="s">
        <v>339</v>
      </c>
    </row>
    <row r="259" spans="2:51" s="12" customFormat="1" ht="12">
      <c r="B259" s="208"/>
      <c r="C259" s="209"/>
      <c r="D259" s="210" t="s">
        <v>138</v>
      </c>
      <c r="E259" s="211" t="s">
        <v>1</v>
      </c>
      <c r="F259" s="212" t="s">
        <v>139</v>
      </c>
      <c r="G259" s="209"/>
      <c r="H259" s="211" t="s">
        <v>1</v>
      </c>
      <c r="I259" s="213"/>
      <c r="J259" s="209"/>
      <c r="K259" s="209"/>
      <c r="L259" s="214"/>
      <c r="M259" s="215"/>
      <c r="N259" s="216"/>
      <c r="O259" s="216"/>
      <c r="P259" s="216"/>
      <c r="Q259" s="216"/>
      <c r="R259" s="216"/>
      <c r="S259" s="216"/>
      <c r="T259" s="217"/>
      <c r="AT259" s="218" t="s">
        <v>138</v>
      </c>
      <c r="AU259" s="218" t="s">
        <v>93</v>
      </c>
      <c r="AV259" s="12" t="s">
        <v>82</v>
      </c>
      <c r="AW259" s="12" t="s">
        <v>31</v>
      </c>
      <c r="AX259" s="12" t="s">
        <v>77</v>
      </c>
      <c r="AY259" s="218" t="s">
        <v>128</v>
      </c>
    </row>
    <row r="260" spans="2:51" s="13" customFormat="1" ht="12">
      <c r="B260" s="219"/>
      <c r="C260" s="220"/>
      <c r="D260" s="210" t="s">
        <v>138</v>
      </c>
      <c r="E260" s="221" t="s">
        <v>1</v>
      </c>
      <c r="F260" s="222" t="s">
        <v>340</v>
      </c>
      <c r="G260" s="220"/>
      <c r="H260" s="223">
        <v>23.424</v>
      </c>
      <c r="I260" s="224"/>
      <c r="J260" s="220"/>
      <c r="K260" s="220"/>
      <c r="L260" s="225"/>
      <c r="M260" s="226"/>
      <c r="N260" s="227"/>
      <c r="O260" s="227"/>
      <c r="P260" s="227"/>
      <c r="Q260" s="227"/>
      <c r="R260" s="227"/>
      <c r="S260" s="227"/>
      <c r="T260" s="228"/>
      <c r="AT260" s="229" t="s">
        <v>138</v>
      </c>
      <c r="AU260" s="229" t="s">
        <v>93</v>
      </c>
      <c r="AV260" s="13" t="s">
        <v>93</v>
      </c>
      <c r="AW260" s="13" t="s">
        <v>31</v>
      </c>
      <c r="AX260" s="13" t="s">
        <v>77</v>
      </c>
      <c r="AY260" s="229" t="s">
        <v>128</v>
      </c>
    </row>
    <row r="261" spans="2:51" s="13" customFormat="1" ht="12">
      <c r="B261" s="219"/>
      <c r="C261" s="220"/>
      <c r="D261" s="210" t="s">
        <v>138</v>
      </c>
      <c r="E261" s="221" t="s">
        <v>1</v>
      </c>
      <c r="F261" s="222" t="s">
        <v>341</v>
      </c>
      <c r="G261" s="220"/>
      <c r="H261" s="223">
        <v>21.504</v>
      </c>
      <c r="I261" s="224"/>
      <c r="J261" s="220"/>
      <c r="K261" s="220"/>
      <c r="L261" s="225"/>
      <c r="M261" s="226"/>
      <c r="N261" s="227"/>
      <c r="O261" s="227"/>
      <c r="P261" s="227"/>
      <c r="Q261" s="227"/>
      <c r="R261" s="227"/>
      <c r="S261" s="227"/>
      <c r="T261" s="228"/>
      <c r="AT261" s="229" t="s">
        <v>138</v>
      </c>
      <c r="AU261" s="229" t="s">
        <v>93</v>
      </c>
      <c r="AV261" s="13" t="s">
        <v>93</v>
      </c>
      <c r="AW261" s="13" t="s">
        <v>31</v>
      </c>
      <c r="AX261" s="13" t="s">
        <v>77</v>
      </c>
      <c r="AY261" s="229" t="s">
        <v>128</v>
      </c>
    </row>
    <row r="262" spans="2:51" s="12" customFormat="1" ht="12">
      <c r="B262" s="208"/>
      <c r="C262" s="209"/>
      <c r="D262" s="210" t="s">
        <v>138</v>
      </c>
      <c r="E262" s="211" t="s">
        <v>1</v>
      </c>
      <c r="F262" s="212" t="s">
        <v>142</v>
      </c>
      <c r="G262" s="209"/>
      <c r="H262" s="211" t="s">
        <v>1</v>
      </c>
      <c r="I262" s="213"/>
      <c r="J262" s="209"/>
      <c r="K262" s="209"/>
      <c r="L262" s="214"/>
      <c r="M262" s="215"/>
      <c r="N262" s="216"/>
      <c r="O262" s="216"/>
      <c r="P262" s="216"/>
      <c r="Q262" s="216"/>
      <c r="R262" s="216"/>
      <c r="S262" s="216"/>
      <c r="T262" s="217"/>
      <c r="AT262" s="218" t="s">
        <v>138</v>
      </c>
      <c r="AU262" s="218" t="s">
        <v>93</v>
      </c>
      <c r="AV262" s="12" t="s">
        <v>82</v>
      </c>
      <c r="AW262" s="12" t="s">
        <v>31</v>
      </c>
      <c r="AX262" s="12" t="s">
        <v>77</v>
      </c>
      <c r="AY262" s="218" t="s">
        <v>128</v>
      </c>
    </row>
    <row r="263" spans="2:51" s="13" customFormat="1" ht="12">
      <c r="B263" s="219"/>
      <c r="C263" s="220"/>
      <c r="D263" s="210" t="s">
        <v>138</v>
      </c>
      <c r="E263" s="221" t="s">
        <v>1</v>
      </c>
      <c r="F263" s="222" t="s">
        <v>342</v>
      </c>
      <c r="G263" s="220"/>
      <c r="H263" s="223">
        <v>23.424</v>
      </c>
      <c r="I263" s="224"/>
      <c r="J263" s="220"/>
      <c r="K263" s="220"/>
      <c r="L263" s="225"/>
      <c r="M263" s="226"/>
      <c r="N263" s="227"/>
      <c r="O263" s="227"/>
      <c r="P263" s="227"/>
      <c r="Q263" s="227"/>
      <c r="R263" s="227"/>
      <c r="S263" s="227"/>
      <c r="T263" s="228"/>
      <c r="AT263" s="229" t="s">
        <v>138</v>
      </c>
      <c r="AU263" s="229" t="s">
        <v>93</v>
      </c>
      <c r="AV263" s="13" t="s">
        <v>93</v>
      </c>
      <c r="AW263" s="13" t="s">
        <v>31</v>
      </c>
      <c r="AX263" s="13" t="s">
        <v>77</v>
      </c>
      <c r="AY263" s="229" t="s">
        <v>128</v>
      </c>
    </row>
    <row r="264" spans="2:51" s="13" customFormat="1" ht="12">
      <c r="B264" s="219"/>
      <c r="C264" s="220"/>
      <c r="D264" s="210" t="s">
        <v>138</v>
      </c>
      <c r="E264" s="221" t="s">
        <v>1</v>
      </c>
      <c r="F264" s="222" t="s">
        <v>343</v>
      </c>
      <c r="G264" s="220"/>
      <c r="H264" s="223">
        <v>21.504</v>
      </c>
      <c r="I264" s="224"/>
      <c r="J264" s="220"/>
      <c r="K264" s="220"/>
      <c r="L264" s="225"/>
      <c r="M264" s="226"/>
      <c r="N264" s="227"/>
      <c r="O264" s="227"/>
      <c r="P264" s="227"/>
      <c r="Q264" s="227"/>
      <c r="R264" s="227"/>
      <c r="S264" s="227"/>
      <c r="T264" s="228"/>
      <c r="AT264" s="229" t="s">
        <v>138</v>
      </c>
      <c r="AU264" s="229" t="s">
        <v>93</v>
      </c>
      <c r="AV264" s="13" t="s">
        <v>93</v>
      </c>
      <c r="AW264" s="13" t="s">
        <v>31</v>
      </c>
      <c r="AX264" s="13" t="s">
        <v>77</v>
      </c>
      <c r="AY264" s="229" t="s">
        <v>128</v>
      </c>
    </row>
    <row r="265" spans="2:51" s="13" customFormat="1" ht="12">
      <c r="B265" s="219"/>
      <c r="C265" s="220"/>
      <c r="D265" s="210" t="s">
        <v>138</v>
      </c>
      <c r="E265" s="221" t="s">
        <v>1</v>
      </c>
      <c r="F265" s="222" t="s">
        <v>344</v>
      </c>
      <c r="G265" s="220"/>
      <c r="H265" s="223">
        <v>41.334</v>
      </c>
      <c r="I265" s="224"/>
      <c r="J265" s="220"/>
      <c r="K265" s="220"/>
      <c r="L265" s="225"/>
      <c r="M265" s="226"/>
      <c r="N265" s="227"/>
      <c r="O265" s="227"/>
      <c r="P265" s="227"/>
      <c r="Q265" s="227"/>
      <c r="R265" s="227"/>
      <c r="S265" s="227"/>
      <c r="T265" s="228"/>
      <c r="AT265" s="229" t="s">
        <v>138</v>
      </c>
      <c r="AU265" s="229" t="s">
        <v>93</v>
      </c>
      <c r="AV265" s="13" t="s">
        <v>93</v>
      </c>
      <c r="AW265" s="13" t="s">
        <v>31</v>
      </c>
      <c r="AX265" s="13" t="s">
        <v>77</v>
      </c>
      <c r="AY265" s="229" t="s">
        <v>128</v>
      </c>
    </row>
    <row r="266" spans="2:51" s="14" customFormat="1" ht="12">
      <c r="B266" s="230"/>
      <c r="C266" s="231"/>
      <c r="D266" s="210" t="s">
        <v>138</v>
      </c>
      <c r="E266" s="232" t="s">
        <v>1</v>
      </c>
      <c r="F266" s="233" t="s">
        <v>146</v>
      </c>
      <c r="G266" s="231"/>
      <c r="H266" s="234">
        <v>131.19</v>
      </c>
      <c r="I266" s="235"/>
      <c r="J266" s="231"/>
      <c r="K266" s="231"/>
      <c r="L266" s="236"/>
      <c r="M266" s="237"/>
      <c r="N266" s="238"/>
      <c r="O266" s="238"/>
      <c r="P266" s="238"/>
      <c r="Q266" s="238"/>
      <c r="R266" s="238"/>
      <c r="S266" s="238"/>
      <c r="T266" s="239"/>
      <c r="AT266" s="240" t="s">
        <v>138</v>
      </c>
      <c r="AU266" s="240" t="s">
        <v>93</v>
      </c>
      <c r="AV266" s="14" t="s">
        <v>136</v>
      </c>
      <c r="AW266" s="14" t="s">
        <v>31</v>
      </c>
      <c r="AX266" s="14" t="s">
        <v>82</v>
      </c>
      <c r="AY266" s="240" t="s">
        <v>128</v>
      </c>
    </row>
    <row r="267" spans="2:65" s="1" customFormat="1" ht="24" customHeight="1">
      <c r="B267" s="34"/>
      <c r="C267" s="242" t="s">
        <v>345</v>
      </c>
      <c r="D267" s="242" t="s">
        <v>288</v>
      </c>
      <c r="E267" s="243" t="s">
        <v>346</v>
      </c>
      <c r="F267" s="244" t="s">
        <v>347</v>
      </c>
      <c r="G267" s="245" t="s">
        <v>134</v>
      </c>
      <c r="H267" s="246">
        <v>137.75</v>
      </c>
      <c r="I267" s="247"/>
      <c r="J267" s="248">
        <f>ROUND(I267*H267,2)</f>
        <v>0</v>
      </c>
      <c r="K267" s="244" t="s">
        <v>135</v>
      </c>
      <c r="L267" s="249"/>
      <c r="M267" s="250" t="s">
        <v>1</v>
      </c>
      <c r="N267" s="251" t="s">
        <v>42</v>
      </c>
      <c r="O267" s="66"/>
      <c r="P267" s="205">
        <f>O267*H267</f>
        <v>0</v>
      </c>
      <c r="Q267" s="205">
        <v>0.008</v>
      </c>
      <c r="R267" s="205">
        <f>Q267*H267</f>
        <v>1.102</v>
      </c>
      <c r="S267" s="205">
        <v>0</v>
      </c>
      <c r="T267" s="206">
        <f>S267*H267</f>
        <v>0</v>
      </c>
      <c r="AR267" s="207" t="s">
        <v>291</v>
      </c>
      <c r="AT267" s="207" t="s">
        <v>288</v>
      </c>
      <c r="AU267" s="207" t="s">
        <v>93</v>
      </c>
      <c r="AY267" s="16" t="s">
        <v>128</v>
      </c>
      <c r="BE267" s="102">
        <f>IF(N267="základní",J267,0)</f>
        <v>0</v>
      </c>
      <c r="BF267" s="102">
        <f>IF(N267="snížená",J267,0)</f>
        <v>0</v>
      </c>
      <c r="BG267" s="102">
        <f>IF(N267="zákl. přenesená",J267,0)</f>
        <v>0</v>
      </c>
      <c r="BH267" s="102">
        <f>IF(N267="sníž. přenesená",J267,0)</f>
        <v>0</v>
      </c>
      <c r="BI267" s="102">
        <f>IF(N267="nulová",J267,0)</f>
        <v>0</v>
      </c>
      <c r="BJ267" s="16" t="s">
        <v>82</v>
      </c>
      <c r="BK267" s="102">
        <f>ROUND(I267*H267,2)</f>
        <v>0</v>
      </c>
      <c r="BL267" s="16" t="s">
        <v>215</v>
      </c>
      <c r="BM267" s="207" t="s">
        <v>348</v>
      </c>
    </row>
    <row r="268" spans="2:51" s="13" customFormat="1" ht="12">
      <c r="B268" s="219"/>
      <c r="C268" s="220"/>
      <c r="D268" s="210" t="s">
        <v>138</v>
      </c>
      <c r="E268" s="221" t="s">
        <v>1</v>
      </c>
      <c r="F268" s="222" t="s">
        <v>349</v>
      </c>
      <c r="G268" s="220"/>
      <c r="H268" s="223">
        <v>131.19</v>
      </c>
      <c r="I268" s="224"/>
      <c r="J268" s="220"/>
      <c r="K268" s="220"/>
      <c r="L268" s="225"/>
      <c r="M268" s="226"/>
      <c r="N268" s="227"/>
      <c r="O268" s="227"/>
      <c r="P268" s="227"/>
      <c r="Q268" s="227"/>
      <c r="R268" s="227"/>
      <c r="S268" s="227"/>
      <c r="T268" s="228"/>
      <c r="AT268" s="229" t="s">
        <v>138</v>
      </c>
      <c r="AU268" s="229" t="s">
        <v>93</v>
      </c>
      <c r="AV268" s="13" t="s">
        <v>93</v>
      </c>
      <c r="AW268" s="13" t="s">
        <v>31</v>
      </c>
      <c r="AX268" s="13" t="s">
        <v>82</v>
      </c>
      <c r="AY268" s="229" t="s">
        <v>128</v>
      </c>
    </row>
    <row r="269" spans="2:51" s="13" customFormat="1" ht="12">
      <c r="B269" s="219"/>
      <c r="C269" s="220"/>
      <c r="D269" s="210" t="s">
        <v>138</v>
      </c>
      <c r="E269" s="220"/>
      <c r="F269" s="222" t="s">
        <v>350</v>
      </c>
      <c r="G269" s="220"/>
      <c r="H269" s="223">
        <v>137.75</v>
      </c>
      <c r="I269" s="224"/>
      <c r="J269" s="220"/>
      <c r="K269" s="220"/>
      <c r="L269" s="225"/>
      <c r="M269" s="226"/>
      <c r="N269" s="227"/>
      <c r="O269" s="227"/>
      <c r="P269" s="227"/>
      <c r="Q269" s="227"/>
      <c r="R269" s="227"/>
      <c r="S269" s="227"/>
      <c r="T269" s="228"/>
      <c r="AT269" s="229" t="s">
        <v>138</v>
      </c>
      <c r="AU269" s="229" t="s">
        <v>93</v>
      </c>
      <c r="AV269" s="13" t="s">
        <v>93</v>
      </c>
      <c r="AW269" s="13" t="s">
        <v>4</v>
      </c>
      <c r="AX269" s="13" t="s">
        <v>82</v>
      </c>
      <c r="AY269" s="229" t="s">
        <v>128</v>
      </c>
    </row>
    <row r="270" spans="2:65" s="1" customFormat="1" ht="16.5" customHeight="1">
      <c r="B270" s="34"/>
      <c r="C270" s="196" t="s">
        <v>351</v>
      </c>
      <c r="D270" s="196" t="s">
        <v>131</v>
      </c>
      <c r="E270" s="197" t="s">
        <v>352</v>
      </c>
      <c r="F270" s="198" t="s">
        <v>353</v>
      </c>
      <c r="G270" s="199" t="s">
        <v>333</v>
      </c>
      <c r="H270" s="200">
        <v>14.04</v>
      </c>
      <c r="I270" s="201"/>
      <c r="J270" s="202">
        <f>ROUND(I270*H270,2)</f>
        <v>0</v>
      </c>
      <c r="K270" s="198" t="s">
        <v>1</v>
      </c>
      <c r="L270" s="36"/>
      <c r="M270" s="203" t="s">
        <v>1</v>
      </c>
      <c r="N270" s="204" t="s">
        <v>42</v>
      </c>
      <c r="O270" s="66"/>
      <c r="P270" s="205">
        <f>O270*H270</f>
        <v>0</v>
      </c>
      <c r="Q270" s="205">
        <v>0.00026</v>
      </c>
      <c r="R270" s="205">
        <f>Q270*H270</f>
        <v>0.0036503999999999994</v>
      </c>
      <c r="S270" s="205">
        <v>0</v>
      </c>
      <c r="T270" s="206">
        <f>S270*H270</f>
        <v>0</v>
      </c>
      <c r="AR270" s="207" t="s">
        <v>215</v>
      </c>
      <c r="AT270" s="207" t="s">
        <v>131</v>
      </c>
      <c r="AU270" s="207" t="s">
        <v>93</v>
      </c>
      <c r="AY270" s="16" t="s">
        <v>128</v>
      </c>
      <c r="BE270" s="102">
        <f>IF(N270="základní",J270,0)</f>
        <v>0</v>
      </c>
      <c r="BF270" s="102">
        <f>IF(N270="snížená",J270,0)</f>
        <v>0</v>
      </c>
      <c r="BG270" s="102">
        <f>IF(N270="zákl. přenesená",J270,0)</f>
        <v>0</v>
      </c>
      <c r="BH270" s="102">
        <f>IF(N270="sníž. přenesená",J270,0)</f>
        <v>0</v>
      </c>
      <c r="BI270" s="102">
        <f>IF(N270="nulová",J270,0)</f>
        <v>0</v>
      </c>
      <c r="BJ270" s="16" t="s">
        <v>82</v>
      </c>
      <c r="BK270" s="102">
        <f>ROUND(I270*H270,2)</f>
        <v>0</v>
      </c>
      <c r="BL270" s="16" t="s">
        <v>215</v>
      </c>
      <c r="BM270" s="207" t="s">
        <v>354</v>
      </c>
    </row>
    <row r="271" spans="2:51" s="12" customFormat="1" ht="12">
      <c r="B271" s="208"/>
      <c r="C271" s="209"/>
      <c r="D271" s="210" t="s">
        <v>138</v>
      </c>
      <c r="E271" s="211" t="s">
        <v>1</v>
      </c>
      <c r="F271" s="212" t="s">
        <v>139</v>
      </c>
      <c r="G271" s="209"/>
      <c r="H271" s="211" t="s">
        <v>1</v>
      </c>
      <c r="I271" s="213"/>
      <c r="J271" s="209"/>
      <c r="K271" s="209"/>
      <c r="L271" s="214"/>
      <c r="M271" s="215"/>
      <c r="N271" s="216"/>
      <c r="O271" s="216"/>
      <c r="P271" s="216"/>
      <c r="Q271" s="216"/>
      <c r="R271" s="216"/>
      <c r="S271" s="216"/>
      <c r="T271" s="217"/>
      <c r="AT271" s="218" t="s">
        <v>138</v>
      </c>
      <c r="AU271" s="218" t="s">
        <v>93</v>
      </c>
      <c r="AV271" s="12" t="s">
        <v>82</v>
      </c>
      <c r="AW271" s="12" t="s">
        <v>31</v>
      </c>
      <c r="AX271" s="12" t="s">
        <v>77</v>
      </c>
      <c r="AY271" s="218" t="s">
        <v>128</v>
      </c>
    </row>
    <row r="272" spans="2:51" s="13" customFormat="1" ht="12">
      <c r="B272" s="219"/>
      <c r="C272" s="220"/>
      <c r="D272" s="210" t="s">
        <v>138</v>
      </c>
      <c r="E272" s="221" t="s">
        <v>1</v>
      </c>
      <c r="F272" s="222" t="s">
        <v>355</v>
      </c>
      <c r="G272" s="220"/>
      <c r="H272" s="223">
        <v>3.66</v>
      </c>
      <c r="I272" s="224"/>
      <c r="J272" s="220"/>
      <c r="K272" s="220"/>
      <c r="L272" s="225"/>
      <c r="M272" s="226"/>
      <c r="N272" s="227"/>
      <c r="O272" s="227"/>
      <c r="P272" s="227"/>
      <c r="Q272" s="227"/>
      <c r="R272" s="227"/>
      <c r="S272" s="227"/>
      <c r="T272" s="228"/>
      <c r="AT272" s="229" t="s">
        <v>138</v>
      </c>
      <c r="AU272" s="229" t="s">
        <v>93</v>
      </c>
      <c r="AV272" s="13" t="s">
        <v>93</v>
      </c>
      <c r="AW272" s="13" t="s">
        <v>31</v>
      </c>
      <c r="AX272" s="13" t="s">
        <v>77</v>
      </c>
      <c r="AY272" s="229" t="s">
        <v>128</v>
      </c>
    </row>
    <row r="273" spans="2:51" s="13" customFormat="1" ht="12">
      <c r="B273" s="219"/>
      <c r="C273" s="220"/>
      <c r="D273" s="210" t="s">
        <v>138</v>
      </c>
      <c r="E273" s="221" t="s">
        <v>1</v>
      </c>
      <c r="F273" s="222" t="s">
        <v>356</v>
      </c>
      <c r="G273" s="220"/>
      <c r="H273" s="223">
        <v>3.36</v>
      </c>
      <c r="I273" s="224"/>
      <c r="J273" s="220"/>
      <c r="K273" s="220"/>
      <c r="L273" s="225"/>
      <c r="M273" s="226"/>
      <c r="N273" s="227"/>
      <c r="O273" s="227"/>
      <c r="P273" s="227"/>
      <c r="Q273" s="227"/>
      <c r="R273" s="227"/>
      <c r="S273" s="227"/>
      <c r="T273" s="228"/>
      <c r="AT273" s="229" t="s">
        <v>138</v>
      </c>
      <c r="AU273" s="229" t="s">
        <v>93</v>
      </c>
      <c r="AV273" s="13" t="s">
        <v>93</v>
      </c>
      <c r="AW273" s="13" t="s">
        <v>31</v>
      </c>
      <c r="AX273" s="13" t="s">
        <v>77</v>
      </c>
      <c r="AY273" s="229" t="s">
        <v>128</v>
      </c>
    </row>
    <row r="274" spans="2:51" s="12" customFormat="1" ht="12">
      <c r="B274" s="208"/>
      <c r="C274" s="209"/>
      <c r="D274" s="210" t="s">
        <v>138</v>
      </c>
      <c r="E274" s="211" t="s">
        <v>1</v>
      </c>
      <c r="F274" s="212" t="s">
        <v>142</v>
      </c>
      <c r="G274" s="209"/>
      <c r="H274" s="211" t="s">
        <v>1</v>
      </c>
      <c r="I274" s="213"/>
      <c r="J274" s="209"/>
      <c r="K274" s="209"/>
      <c r="L274" s="214"/>
      <c r="M274" s="215"/>
      <c r="N274" s="216"/>
      <c r="O274" s="216"/>
      <c r="P274" s="216"/>
      <c r="Q274" s="216"/>
      <c r="R274" s="216"/>
      <c r="S274" s="216"/>
      <c r="T274" s="217"/>
      <c r="AT274" s="218" t="s">
        <v>138</v>
      </c>
      <c r="AU274" s="218" t="s">
        <v>93</v>
      </c>
      <c r="AV274" s="12" t="s">
        <v>82</v>
      </c>
      <c r="AW274" s="12" t="s">
        <v>31</v>
      </c>
      <c r="AX274" s="12" t="s">
        <v>77</v>
      </c>
      <c r="AY274" s="218" t="s">
        <v>128</v>
      </c>
    </row>
    <row r="275" spans="2:51" s="13" customFormat="1" ht="12">
      <c r="B275" s="219"/>
      <c r="C275" s="220"/>
      <c r="D275" s="210" t="s">
        <v>138</v>
      </c>
      <c r="E275" s="221" t="s">
        <v>1</v>
      </c>
      <c r="F275" s="222" t="s">
        <v>357</v>
      </c>
      <c r="G275" s="220"/>
      <c r="H275" s="223">
        <v>3.66</v>
      </c>
      <c r="I275" s="224"/>
      <c r="J275" s="220"/>
      <c r="K275" s="220"/>
      <c r="L275" s="225"/>
      <c r="M275" s="226"/>
      <c r="N275" s="227"/>
      <c r="O275" s="227"/>
      <c r="P275" s="227"/>
      <c r="Q275" s="227"/>
      <c r="R275" s="227"/>
      <c r="S275" s="227"/>
      <c r="T275" s="228"/>
      <c r="AT275" s="229" t="s">
        <v>138</v>
      </c>
      <c r="AU275" s="229" t="s">
        <v>93</v>
      </c>
      <c r="AV275" s="13" t="s">
        <v>93</v>
      </c>
      <c r="AW275" s="13" t="s">
        <v>31</v>
      </c>
      <c r="AX275" s="13" t="s">
        <v>77</v>
      </c>
      <c r="AY275" s="229" t="s">
        <v>128</v>
      </c>
    </row>
    <row r="276" spans="2:51" s="13" customFormat="1" ht="12">
      <c r="B276" s="219"/>
      <c r="C276" s="220"/>
      <c r="D276" s="210" t="s">
        <v>138</v>
      </c>
      <c r="E276" s="221" t="s">
        <v>1</v>
      </c>
      <c r="F276" s="222" t="s">
        <v>358</v>
      </c>
      <c r="G276" s="220"/>
      <c r="H276" s="223">
        <v>3.36</v>
      </c>
      <c r="I276" s="224"/>
      <c r="J276" s="220"/>
      <c r="K276" s="220"/>
      <c r="L276" s="225"/>
      <c r="M276" s="226"/>
      <c r="N276" s="227"/>
      <c r="O276" s="227"/>
      <c r="P276" s="227"/>
      <c r="Q276" s="227"/>
      <c r="R276" s="227"/>
      <c r="S276" s="227"/>
      <c r="T276" s="228"/>
      <c r="AT276" s="229" t="s">
        <v>138</v>
      </c>
      <c r="AU276" s="229" t="s">
        <v>93</v>
      </c>
      <c r="AV276" s="13" t="s">
        <v>93</v>
      </c>
      <c r="AW276" s="13" t="s">
        <v>31</v>
      </c>
      <c r="AX276" s="13" t="s">
        <v>77</v>
      </c>
      <c r="AY276" s="229" t="s">
        <v>128</v>
      </c>
    </row>
    <row r="277" spans="2:51" s="14" customFormat="1" ht="12">
      <c r="B277" s="230"/>
      <c r="C277" s="231"/>
      <c r="D277" s="210" t="s">
        <v>138</v>
      </c>
      <c r="E277" s="232" t="s">
        <v>1</v>
      </c>
      <c r="F277" s="233" t="s">
        <v>146</v>
      </c>
      <c r="G277" s="231"/>
      <c r="H277" s="234">
        <v>14.04</v>
      </c>
      <c r="I277" s="235"/>
      <c r="J277" s="231"/>
      <c r="K277" s="231"/>
      <c r="L277" s="236"/>
      <c r="M277" s="237"/>
      <c r="N277" s="238"/>
      <c r="O277" s="238"/>
      <c r="P277" s="238"/>
      <c r="Q277" s="238"/>
      <c r="R277" s="238"/>
      <c r="S277" s="238"/>
      <c r="T277" s="239"/>
      <c r="AT277" s="240" t="s">
        <v>138</v>
      </c>
      <c r="AU277" s="240" t="s">
        <v>93</v>
      </c>
      <c r="AV277" s="14" t="s">
        <v>136</v>
      </c>
      <c r="AW277" s="14" t="s">
        <v>31</v>
      </c>
      <c r="AX277" s="14" t="s">
        <v>82</v>
      </c>
      <c r="AY277" s="240" t="s">
        <v>128</v>
      </c>
    </row>
    <row r="278" spans="2:65" s="1" customFormat="1" ht="24" customHeight="1">
      <c r="B278" s="34"/>
      <c r="C278" s="196" t="s">
        <v>359</v>
      </c>
      <c r="D278" s="196" t="s">
        <v>131</v>
      </c>
      <c r="E278" s="197" t="s">
        <v>360</v>
      </c>
      <c r="F278" s="198" t="s">
        <v>361</v>
      </c>
      <c r="G278" s="199" t="s">
        <v>214</v>
      </c>
      <c r="H278" s="200">
        <v>80</v>
      </c>
      <c r="I278" s="201"/>
      <c r="J278" s="202">
        <f>ROUND(I278*H278,2)</f>
        <v>0</v>
      </c>
      <c r="K278" s="198" t="s">
        <v>135</v>
      </c>
      <c r="L278" s="36"/>
      <c r="M278" s="203" t="s">
        <v>1</v>
      </c>
      <c r="N278" s="204" t="s">
        <v>42</v>
      </c>
      <c r="O278" s="66"/>
      <c r="P278" s="205">
        <f>O278*H278</f>
        <v>0</v>
      </c>
      <c r="Q278" s="205">
        <v>0.00065</v>
      </c>
      <c r="R278" s="205">
        <f>Q278*H278</f>
        <v>0.052</v>
      </c>
      <c r="S278" s="205">
        <v>0.0022</v>
      </c>
      <c r="T278" s="206">
        <f>S278*H278</f>
        <v>0.17600000000000002</v>
      </c>
      <c r="AR278" s="207" t="s">
        <v>215</v>
      </c>
      <c r="AT278" s="207" t="s">
        <v>131</v>
      </c>
      <c r="AU278" s="207" t="s">
        <v>93</v>
      </c>
      <c r="AY278" s="16" t="s">
        <v>128</v>
      </c>
      <c r="BE278" s="102">
        <f>IF(N278="základní",J278,0)</f>
        <v>0</v>
      </c>
      <c r="BF278" s="102">
        <f>IF(N278="snížená",J278,0)</f>
        <v>0</v>
      </c>
      <c r="BG278" s="102">
        <f>IF(N278="zákl. přenesená",J278,0)</f>
        <v>0</v>
      </c>
      <c r="BH278" s="102">
        <f>IF(N278="sníž. přenesená",J278,0)</f>
        <v>0</v>
      </c>
      <c r="BI278" s="102">
        <f>IF(N278="nulová",J278,0)</f>
        <v>0</v>
      </c>
      <c r="BJ278" s="16" t="s">
        <v>82</v>
      </c>
      <c r="BK278" s="102">
        <f>ROUND(I278*H278,2)</f>
        <v>0</v>
      </c>
      <c r="BL278" s="16" t="s">
        <v>215</v>
      </c>
      <c r="BM278" s="207" t="s">
        <v>362</v>
      </c>
    </row>
    <row r="279" spans="2:51" s="12" customFormat="1" ht="12">
      <c r="B279" s="208"/>
      <c r="C279" s="209"/>
      <c r="D279" s="210" t="s">
        <v>138</v>
      </c>
      <c r="E279" s="211" t="s">
        <v>1</v>
      </c>
      <c r="F279" s="212" t="s">
        <v>139</v>
      </c>
      <c r="G279" s="209"/>
      <c r="H279" s="211" t="s">
        <v>1</v>
      </c>
      <c r="I279" s="213"/>
      <c r="J279" s="209"/>
      <c r="K279" s="209"/>
      <c r="L279" s="214"/>
      <c r="M279" s="215"/>
      <c r="N279" s="216"/>
      <c r="O279" s="216"/>
      <c r="P279" s="216"/>
      <c r="Q279" s="216"/>
      <c r="R279" s="216"/>
      <c r="S279" s="216"/>
      <c r="T279" s="217"/>
      <c r="AT279" s="218" t="s">
        <v>138</v>
      </c>
      <c r="AU279" s="218" t="s">
        <v>93</v>
      </c>
      <c r="AV279" s="12" t="s">
        <v>82</v>
      </c>
      <c r="AW279" s="12" t="s">
        <v>31</v>
      </c>
      <c r="AX279" s="12" t="s">
        <v>77</v>
      </c>
      <c r="AY279" s="218" t="s">
        <v>128</v>
      </c>
    </row>
    <row r="280" spans="2:51" s="13" customFormat="1" ht="12">
      <c r="B280" s="219"/>
      <c r="C280" s="220"/>
      <c r="D280" s="210" t="s">
        <v>138</v>
      </c>
      <c r="E280" s="221" t="s">
        <v>1</v>
      </c>
      <c r="F280" s="222" t="s">
        <v>363</v>
      </c>
      <c r="G280" s="220"/>
      <c r="H280" s="223">
        <v>15</v>
      </c>
      <c r="I280" s="224"/>
      <c r="J280" s="220"/>
      <c r="K280" s="220"/>
      <c r="L280" s="225"/>
      <c r="M280" s="226"/>
      <c r="N280" s="227"/>
      <c r="O280" s="227"/>
      <c r="P280" s="227"/>
      <c r="Q280" s="227"/>
      <c r="R280" s="227"/>
      <c r="S280" s="227"/>
      <c r="T280" s="228"/>
      <c r="AT280" s="229" t="s">
        <v>138</v>
      </c>
      <c r="AU280" s="229" t="s">
        <v>93</v>
      </c>
      <c r="AV280" s="13" t="s">
        <v>93</v>
      </c>
      <c r="AW280" s="13" t="s">
        <v>31</v>
      </c>
      <c r="AX280" s="13" t="s">
        <v>77</v>
      </c>
      <c r="AY280" s="229" t="s">
        <v>128</v>
      </c>
    </row>
    <row r="281" spans="2:51" s="13" customFormat="1" ht="12">
      <c r="B281" s="219"/>
      <c r="C281" s="220"/>
      <c r="D281" s="210" t="s">
        <v>138</v>
      </c>
      <c r="E281" s="221" t="s">
        <v>1</v>
      </c>
      <c r="F281" s="222" t="s">
        <v>364</v>
      </c>
      <c r="G281" s="220"/>
      <c r="H281" s="223">
        <v>15</v>
      </c>
      <c r="I281" s="224"/>
      <c r="J281" s="220"/>
      <c r="K281" s="220"/>
      <c r="L281" s="225"/>
      <c r="M281" s="226"/>
      <c r="N281" s="227"/>
      <c r="O281" s="227"/>
      <c r="P281" s="227"/>
      <c r="Q281" s="227"/>
      <c r="R281" s="227"/>
      <c r="S281" s="227"/>
      <c r="T281" s="228"/>
      <c r="AT281" s="229" t="s">
        <v>138</v>
      </c>
      <c r="AU281" s="229" t="s">
        <v>93</v>
      </c>
      <c r="AV281" s="13" t="s">
        <v>93</v>
      </c>
      <c r="AW281" s="13" t="s">
        <v>31</v>
      </c>
      <c r="AX281" s="13" t="s">
        <v>77</v>
      </c>
      <c r="AY281" s="229" t="s">
        <v>128</v>
      </c>
    </row>
    <row r="282" spans="2:51" s="12" customFormat="1" ht="12">
      <c r="B282" s="208"/>
      <c r="C282" s="209"/>
      <c r="D282" s="210" t="s">
        <v>138</v>
      </c>
      <c r="E282" s="211" t="s">
        <v>1</v>
      </c>
      <c r="F282" s="212" t="s">
        <v>142</v>
      </c>
      <c r="G282" s="209"/>
      <c r="H282" s="211" t="s">
        <v>1</v>
      </c>
      <c r="I282" s="213"/>
      <c r="J282" s="209"/>
      <c r="K282" s="209"/>
      <c r="L282" s="214"/>
      <c r="M282" s="215"/>
      <c r="N282" s="216"/>
      <c r="O282" s="216"/>
      <c r="P282" s="216"/>
      <c r="Q282" s="216"/>
      <c r="R282" s="216"/>
      <c r="S282" s="216"/>
      <c r="T282" s="217"/>
      <c r="AT282" s="218" t="s">
        <v>138</v>
      </c>
      <c r="AU282" s="218" t="s">
        <v>93</v>
      </c>
      <c r="AV282" s="12" t="s">
        <v>82</v>
      </c>
      <c r="AW282" s="12" t="s">
        <v>31</v>
      </c>
      <c r="AX282" s="12" t="s">
        <v>77</v>
      </c>
      <c r="AY282" s="218" t="s">
        <v>128</v>
      </c>
    </row>
    <row r="283" spans="2:51" s="13" customFormat="1" ht="12">
      <c r="B283" s="219"/>
      <c r="C283" s="220"/>
      <c r="D283" s="210" t="s">
        <v>138</v>
      </c>
      <c r="E283" s="221" t="s">
        <v>1</v>
      </c>
      <c r="F283" s="222" t="s">
        <v>365</v>
      </c>
      <c r="G283" s="220"/>
      <c r="H283" s="223">
        <v>15</v>
      </c>
      <c r="I283" s="224"/>
      <c r="J283" s="220"/>
      <c r="K283" s="220"/>
      <c r="L283" s="225"/>
      <c r="M283" s="226"/>
      <c r="N283" s="227"/>
      <c r="O283" s="227"/>
      <c r="P283" s="227"/>
      <c r="Q283" s="227"/>
      <c r="R283" s="227"/>
      <c r="S283" s="227"/>
      <c r="T283" s="228"/>
      <c r="AT283" s="229" t="s">
        <v>138</v>
      </c>
      <c r="AU283" s="229" t="s">
        <v>93</v>
      </c>
      <c r="AV283" s="13" t="s">
        <v>93</v>
      </c>
      <c r="AW283" s="13" t="s">
        <v>31</v>
      </c>
      <c r="AX283" s="13" t="s">
        <v>77</v>
      </c>
      <c r="AY283" s="229" t="s">
        <v>128</v>
      </c>
    </row>
    <row r="284" spans="2:51" s="13" customFormat="1" ht="12">
      <c r="B284" s="219"/>
      <c r="C284" s="220"/>
      <c r="D284" s="210" t="s">
        <v>138</v>
      </c>
      <c r="E284" s="221" t="s">
        <v>1</v>
      </c>
      <c r="F284" s="222" t="s">
        <v>366</v>
      </c>
      <c r="G284" s="220"/>
      <c r="H284" s="223">
        <v>15</v>
      </c>
      <c r="I284" s="224"/>
      <c r="J284" s="220"/>
      <c r="K284" s="220"/>
      <c r="L284" s="225"/>
      <c r="M284" s="226"/>
      <c r="N284" s="227"/>
      <c r="O284" s="227"/>
      <c r="P284" s="227"/>
      <c r="Q284" s="227"/>
      <c r="R284" s="227"/>
      <c r="S284" s="227"/>
      <c r="T284" s="228"/>
      <c r="AT284" s="229" t="s">
        <v>138</v>
      </c>
      <c r="AU284" s="229" t="s">
        <v>93</v>
      </c>
      <c r="AV284" s="13" t="s">
        <v>93</v>
      </c>
      <c r="AW284" s="13" t="s">
        <v>31</v>
      </c>
      <c r="AX284" s="13" t="s">
        <v>77</v>
      </c>
      <c r="AY284" s="229" t="s">
        <v>128</v>
      </c>
    </row>
    <row r="285" spans="2:51" s="13" customFormat="1" ht="12">
      <c r="B285" s="219"/>
      <c r="C285" s="220"/>
      <c r="D285" s="210" t="s">
        <v>138</v>
      </c>
      <c r="E285" s="221" t="s">
        <v>1</v>
      </c>
      <c r="F285" s="222" t="s">
        <v>367</v>
      </c>
      <c r="G285" s="220"/>
      <c r="H285" s="223">
        <v>20</v>
      </c>
      <c r="I285" s="224"/>
      <c r="J285" s="220"/>
      <c r="K285" s="220"/>
      <c r="L285" s="225"/>
      <c r="M285" s="226"/>
      <c r="N285" s="227"/>
      <c r="O285" s="227"/>
      <c r="P285" s="227"/>
      <c r="Q285" s="227"/>
      <c r="R285" s="227"/>
      <c r="S285" s="227"/>
      <c r="T285" s="228"/>
      <c r="AT285" s="229" t="s">
        <v>138</v>
      </c>
      <c r="AU285" s="229" t="s">
        <v>93</v>
      </c>
      <c r="AV285" s="13" t="s">
        <v>93</v>
      </c>
      <c r="AW285" s="13" t="s">
        <v>31</v>
      </c>
      <c r="AX285" s="13" t="s">
        <v>77</v>
      </c>
      <c r="AY285" s="229" t="s">
        <v>128</v>
      </c>
    </row>
    <row r="286" spans="2:51" s="14" customFormat="1" ht="12">
      <c r="B286" s="230"/>
      <c r="C286" s="231"/>
      <c r="D286" s="210" t="s">
        <v>138</v>
      </c>
      <c r="E286" s="232" t="s">
        <v>1</v>
      </c>
      <c r="F286" s="233" t="s">
        <v>146</v>
      </c>
      <c r="G286" s="231"/>
      <c r="H286" s="234">
        <v>80</v>
      </c>
      <c r="I286" s="235"/>
      <c r="J286" s="231"/>
      <c r="K286" s="231"/>
      <c r="L286" s="236"/>
      <c r="M286" s="237"/>
      <c r="N286" s="238"/>
      <c r="O286" s="238"/>
      <c r="P286" s="238"/>
      <c r="Q286" s="238"/>
      <c r="R286" s="238"/>
      <c r="S286" s="238"/>
      <c r="T286" s="239"/>
      <c r="AT286" s="240" t="s">
        <v>138</v>
      </c>
      <c r="AU286" s="240" t="s">
        <v>93</v>
      </c>
      <c r="AV286" s="14" t="s">
        <v>136</v>
      </c>
      <c r="AW286" s="14" t="s">
        <v>31</v>
      </c>
      <c r="AX286" s="14" t="s">
        <v>82</v>
      </c>
      <c r="AY286" s="240" t="s">
        <v>128</v>
      </c>
    </row>
    <row r="287" spans="2:65" s="1" customFormat="1" ht="24" customHeight="1">
      <c r="B287" s="34"/>
      <c r="C287" s="196" t="s">
        <v>368</v>
      </c>
      <c r="D287" s="196" t="s">
        <v>131</v>
      </c>
      <c r="E287" s="197" t="s">
        <v>369</v>
      </c>
      <c r="F287" s="198" t="s">
        <v>370</v>
      </c>
      <c r="G287" s="199" t="s">
        <v>134</v>
      </c>
      <c r="H287" s="200">
        <v>150.24</v>
      </c>
      <c r="I287" s="201"/>
      <c r="J287" s="202">
        <f>ROUND(I287*H287,2)</f>
        <v>0</v>
      </c>
      <c r="K287" s="198" t="s">
        <v>135</v>
      </c>
      <c r="L287" s="36"/>
      <c r="M287" s="203" t="s">
        <v>1</v>
      </c>
      <c r="N287" s="204" t="s">
        <v>42</v>
      </c>
      <c r="O287" s="66"/>
      <c r="P287" s="205">
        <f>O287*H287</f>
        <v>0</v>
      </c>
      <c r="Q287" s="205">
        <v>0</v>
      </c>
      <c r="R287" s="205">
        <f>Q287*H287</f>
        <v>0</v>
      </c>
      <c r="S287" s="205">
        <v>0.01049</v>
      </c>
      <c r="T287" s="206">
        <f>S287*H287</f>
        <v>1.5760176</v>
      </c>
      <c r="AR287" s="207" t="s">
        <v>215</v>
      </c>
      <c r="AT287" s="207" t="s">
        <v>131</v>
      </c>
      <c r="AU287" s="207" t="s">
        <v>93</v>
      </c>
      <c r="AY287" s="16" t="s">
        <v>128</v>
      </c>
      <c r="BE287" s="102">
        <f>IF(N287="základní",J287,0)</f>
        <v>0</v>
      </c>
      <c r="BF287" s="102">
        <f>IF(N287="snížená",J287,0)</f>
        <v>0</v>
      </c>
      <c r="BG287" s="102">
        <f>IF(N287="zákl. přenesená",J287,0)</f>
        <v>0</v>
      </c>
      <c r="BH287" s="102">
        <f>IF(N287="sníž. přenesená",J287,0)</f>
        <v>0</v>
      </c>
      <c r="BI287" s="102">
        <f>IF(N287="nulová",J287,0)</f>
        <v>0</v>
      </c>
      <c r="BJ287" s="16" t="s">
        <v>82</v>
      </c>
      <c r="BK287" s="102">
        <f>ROUND(I287*H287,2)</f>
        <v>0</v>
      </c>
      <c r="BL287" s="16" t="s">
        <v>215</v>
      </c>
      <c r="BM287" s="207" t="s">
        <v>371</v>
      </c>
    </row>
    <row r="288" spans="2:51" s="12" customFormat="1" ht="12">
      <c r="B288" s="208"/>
      <c r="C288" s="209"/>
      <c r="D288" s="210" t="s">
        <v>138</v>
      </c>
      <c r="E288" s="211" t="s">
        <v>1</v>
      </c>
      <c r="F288" s="212" t="s">
        <v>139</v>
      </c>
      <c r="G288" s="209"/>
      <c r="H288" s="211" t="s">
        <v>1</v>
      </c>
      <c r="I288" s="213"/>
      <c r="J288" s="209"/>
      <c r="K288" s="209"/>
      <c r="L288" s="214"/>
      <c r="M288" s="215"/>
      <c r="N288" s="216"/>
      <c r="O288" s="216"/>
      <c r="P288" s="216"/>
      <c r="Q288" s="216"/>
      <c r="R288" s="216"/>
      <c r="S288" s="216"/>
      <c r="T288" s="217"/>
      <c r="AT288" s="218" t="s">
        <v>138</v>
      </c>
      <c r="AU288" s="218" t="s">
        <v>93</v>
      </c>
      <c r="AV288" s="12" t="s">
        <v>82</v>
      </c>
      <c r="AW288" s="12" t="s">
        <v>31</v>
      </c>
      <c r="AX288" s="12" t="s">
        <v>77</v>
      </c>
      <c r="AY288" s="218" t="s">
        <v>128</v>
      </c>
    </row>
    <row r="289" spans="2:51" s="13" customFormat="1" ht="12">
      <c r="B289" s="219"/>
      <c r="C289" s="220"/>
      <c r="D289" s="210" t="s">
        <v>138</v>
      </c>
      <c r="E289" s="221" t="s">
        <v>1</v>
      </c>
      <c r="F289" s="222" t="s">
        <v>372</v>
      </c>
      <c r="G289" s="220"/>
      <c r="H289" s="223">
        <v>26.98</v>
      </c>
      <c r="I289" s="224"/>
      <c r="J289" s="220"/>
      <c r="K289" s="220"/>
      <c r="L289" s="225"/>
      <c r="M289" s="226"/>
      <c r="N289" s="227"/>
      <c r="O289" s="227"/>
      <c r="P289" s="227"/>
      <c r="Q289" s="227"/>
      <c r="R289" s="227"/>
      <c r="S289" s="227"/>
      <c r="T289" s="228"/>
      <c r="AT289" s="229" t="s">
        <v>138</v>
      </c>
      <c r="AU289" s="229" t="s">
        <v>93</v>
      </c>
      <c r="AV289" s="13" t="s">
        <v>93</v>
      </c>
      <c r="AW289" s="13" t="s">
        <v>31</v>
      </c>
      <c r="AX289" s="13" t="s">
        <v>77</v>
      </c>
      <c r="AY289" s="229" t="s">
        <v>128</v>
      </c>
    </row>
    <row r="290" spans="2:51" s="13" customFormat="1" ht="12">
      <c r="B290" s="219"/>
      <c r="C290" s="220"/>
      <c r="D290" s="210" t="s">
        <v>138</v>
      </c>
      <c r="E290" s="221" t="s">
        <v>1</v>
      </c>
      <c r="F290" s="222" t="s">
        <v>373</v>
      </c>
      <c r="G290" s="220"/>
      <c r="H290" s="223">
        <v>24.85</v>
      </c>
      <c r="I290" s="224"/>
      <c r="J290" s="220"/>
      <c r="K290" s="220"/>
      <c r="L290" s="225"/>
      <c r="M290" s="226"/>
      <c r="N290" s="227"/>
      <c r="O290" s="227"/>
      <c r="P290" s="227"/>
      <c r="Q290" s="227"/>
      <c r="R290" s="227"/>
      <c r="S290" s="227"/>
      <c r="T290" s="228"/>
      <c r="AT290" s="229" t="s">
        <v>138</v>
      </c>
      <c r="AU290" s="229" t="s">
        <v>93</v>
      </c>
      <c r="AV290" s="13" t="s">
        <v>93</v>
      </c>
      <c r="AW290" s="13" t="s">
        <v>31</v>
      </c>
      <c r="AX290" s="13" t="s">
        <v>77</v>
      </c>
      <c r="AY290" s="229" t="s">
        <v>128</v>
      </c>
    </row>
    <row r="291" spans="2:51" s="12" customFormat="1" ht="12">
      <c r="B291" s="208"/>
      <c r="C291" s="209"/>
      <c r="D291" s="210" t="s">
        <v>138</v>
      </c>
      <c r="E291" s="211" t="s">
        <v>1</v>
      </c>
      <c r="F291" s="212" t="s">
        <v>142</v>
      </c>
      <c r="G291" s="209"/>
      <c r="H291" s="211" t="s">
        <v>1</v>
      </c>
      <c r="I291" s="213"/>
      <c r="J291" s="209"/>
      <c r="K291" s="209"/>
      <c r="L291" s="214"/>
      <c r="M291" s="215"/>
      <c r="N291" s="216"/>
      <c r="O291" s="216"/>
      <c r="P291" s="216"/>
      <c r="Q291" s="216"/>
      <c r="R291" s="216"/>
      <c r="S291" s="216"/>
      <c r="T291" s="217"/>
      <c r="AT291" s="218" t="s">
        <v>138</v>
      </c>
      <c r="AU291" s="218" t="s">
        <v>93</v>
      </c>
      <c r="AV291" s="12" t="s">
        <v>82</v>
      </c>
      <c r="AW291" s="12" t="s">
        <v>31</v>
      </c>
      <c r="AX291" s="12" t="s">
        <v>77</v>
      </c>
      <c r="AY291" s="218" t="s">
        <v>128</v>
      </c>
    </row>
    <row r="292" spans="2:51" s="13" customFormat="1" ht="12">
      <c r="B292" s="219"/>
      <c r="C292" s="220"/>
      <c r="D292" s="210" t="s">
        <v>138</v>
      </c>
      <c r="E292" s="221" t="s">
        <v>1</v>
      </c>
      <c r="F292" s="222" t="s">
        <v>374</v>
      </c>
      <c r="G292" s="220"/>
      <c r="H292" s="223">
        <v>26.98</v>
      </c>
      <c r="I292" s="224"/>
      <c r="J292" s="220"/>
      <c r="K292" s="220"/>
      <c r="L292" s="225"/>
      <c r="M292" s="226"/>
      <c r="N292" s="227"/>
      <c r="O292" s="227"/>
      <c r="P292" s="227"/>
      <c r="Q292" s="227"/>
      <c r="R292" s="227"/>
      <c r="S292" s="227"/>
      <c r="T292" s="228"/>
      <c r="AT292" s="229" t="s">
        <v>138</v>
      </c>
      <c r="AU292" s="229" t="s">
        <v>93</v>
      </c>
      <c r="AV292" s="13" t="s">
        <v>93</v>
      </c>
      <c r="AW292" s="13" t="s">
        <v>31</v>
      </c>
      <c r="AX292" s="13" t="s">
        <v>77</v>
      </c>
      <c r="AY292" s="229" t="s">
        <v>128</v>
      </c>
    </row>
    <row r="293" spans="2:51" s="13" customFormat="1" ht="12">
      <c r="B293" s="219"/>
      <c r="C293" s="220"/>
      <c r="D293" s="210" t="s">
        <v>138</v>
      </c>
      <c r="E293" s="221" t="s">
        <v>1</v>
      </c>
      <c r="F293" s="222" t="s">
        <v>375</v>
      </c>
      <c r="G293" s="220"/>
      <c r="H293" s="223">
        <v>24.85</v>
      </c>
      <c r="I293" s="224"/>
      <c r="J293" s="220"/>
      <c r="K293" s="220"/>
      <c r="L293" s="225"/>
      <c r="M293" s="226"/>
      <c r="N293" s="227"/>
      <c r="O293" s="227"/>
      <c r="P293" s="227"/>
      <c r="Q293" s="227"/>
      <c r="R293" s="227"/>
      <c r="S293" s="227"/>
      <c r="T293" s="228"/>
      <c r="AT293" s="229" t="s">
        <v>138</v>
      </c>
      <c r="AU293" s="229" t="s">
        <v>93</v>
      </c>
      <c r="AV293" s="13" t="s">
        <v>93</v>
      </c>
      <c r="AW293" s="13" t="s">
        <v>31</v>
      </c>
      <c r="AX293" s="13" t="s">
        <v>77</v>
      </c>
      <c r="AY293" s="229" t="s">
        <v>128</v>
      </c>
    </row>
    <row r="294" spans="2:51" s="13" customFormat="1" ht="12">
      <c r="B294" s="219"/>
      <c r="C294" s="220"/>
      <c r="D294" s="210" t="s">
        <v>138</v>
      </c>
      <c r="E294" s="221" t="s">
        <v>1</v>
      </c>
      <c r="F294" s="222" t="s">
        <v>376</v>
      </c>
      <c r="G294" s="220"/>
      <c r="H294" s="223">
        <v>46.58</v>
      </c>
      <c r="I294" s="224"/>
      <c r="J294" s="220"/>
      <c r="K294" s="220"/>
      <c r="L294" s="225"/>
      <c r="M294" s="226"/>
      <c r="N294" s="227"/>
      <c r="O294" s="227"/>
      <c r="P294" s="227"/>
      <c r="Q294" s="227"/>
      <c r="R294" s="227"/>
      <c r="S294" s="227"/>
      <c r="T294" s="228"/>
      <c r="AT294" s="229" t="s">
        <v>138</v>
      </c>
      <c r="AU294" s="229" t="s">
        <v>93</v>
      </c>
      <c r="AV294" s="13" t="s">
        <v>93</v>
      </c>
      <c r="AW294" s="13" t="s">
        <v>31</v>
      </c>
      <c r="AX294" s="13" t="s">
        <v>77</v>
      </c>
      <c r="AY294" s="229" t="s">
        <v>128</v>
      </c>
    </row>
    <row r="295" spans="2:51" s="14" customFormat="1" ht="12">
      <c r="B295" s="230"/>
      <c r="C295" s="231"/>
      <c r="D295" s="210" t="s">
        <v>138</v>
      </c>
      <c r="E295" s="232" t="s">
        <v>1</v>
      </c>
      <c r="F295" s="233" t="s">
        <v>146</v>
      </c>
      <c r="G295" s="231"/>
      <c r="H295" s="234">
        <v>150.24</v>
      </c>
      <c r="I295" s="235"/>
      <c r="J295" s="231"/>
      <c r="K295" s="231"/>
      <c r="L295" s="236"/>
      <c r="M295" s="237"/>
      <c r="N295" s="238"/>
      <c r="O295" s="238"/>
      <c r="P295" s="238"/>
      <c r="Q295" s="238"/>
      <c r="R295" s="238"/>
      <c r="S295" s="238"/>
      <c r="T295" s="239"/>
      <c r="AT295" s="240" t="s">
        <v>138</v>
      </c>
      <c r="AU295" s="240" t="s">
        <v>93</v>
      </c>
      <c r="AV295" s="14" t="s">
        <v>136</v>
      </c>
      <c r="AW295" s="14" t="s">
        <v>31</v>
      </c>
      <c r="AX295" s="14" t="s">
        <v>82</v>
      </c>
      <c r="AY295" s="240" t="s">
        <v>128</v>
      </c>
    </row>
    <row r="296" spans="2:65" s="1" customFormat="1" ht="24" customHeight="1">
      <c r="B296" s="34"/>
      <c r="C296" s="196" t="s">
        <v>377</v>
      </c>
      <c r="D296" s="196" t="s">
        <v>131</v>
      </c>
      <c r="E296" s="197" t="s">
        <v>378</v>
      </c>
      <c r="F296" s="198" t="s">
        <v>379</v>
      </c>
      <c r="G296" s="199" t="s">
        <v>214</v>
      </c>
      <c r="H296" s="200">
        <v>1</v>
      </c>
      <c r="I296" s="201"/>
      <c r="J296" s="202">
        <f>ROUND(I296*H296,2)</f>
        <v>0</v>
      </c>
      <c r="K296" s="198" t="s">
        <v>135</v>
      </c>
      <c r="L296" s="36"/>
      <c r="M296" s="203" t="s">
        <v>1</v>
      </c>
      <c r="N296" s="204" t="s">
        <v>42</v>
      </c>
      <c r="O296" s="66"/>
      <c r="P296" s="205">
        <f>O296*H296</f>
        <v>0</v>
      </c>
      <c r="Q296" s="205">
        <v>0</v>
      </c>
      <c r="R296" s="205">
        <f>Q296*H296</f>
        <v>0</v>
      </c>
      <c r="S296" s="205">
        <v>0</v>
      </c>
      <c r="T296" s="206">
        <f>S296*H296</f>
        <v>0</v>
      </c>
      <c r="AR296" s="207" t="s">
        <v>215</v>
      </c>
      <c r="AT296" s="207" t="s">
        <v>131</v>
      </c>
      <c r="AU296" s="207" t="s">
        <v>93</v>
      </c>
      <c r="AY296" s="16" t="s">
        <v>128</v>
      </c>
      <c r="BE296" s="102">
        <f>IF(N296="základní",J296,0)</f>
        <v>0</v>
      </c>
      <c r="BF296" s="102">
        <f>IF(N296="snížená",J296,0)</f>
        <v>0</v>
      </c>
      <c r="BG296" s="102">
        <f>IF(N296="zákl. přenesená",J296,0)</f>
        <v>0</v>
      </c>
      <c r="BH296" s="102">
        <f>IF(N296="sníž. přenesená",J296,0)</f>
        <v>0</v>
      </c>
      <c r="BI296" s="102">
        <f>IF(N296="nulová",J296,0)</f>
        <v>0</v>
      </c>
      <c r="BJ296" s="16" t="s">
        <v>82</v>
      </c>
      <c r="BK296" s="102">
        <f>ROUND(I296*H296,2)</f>
        <v>0</v>
      </c>
      <c r="BL296" s="16" t="s">
        <v>215</v>
      </c>
      <c r="BM296" s="207" t="s">
        <v>380</v>
      </c>
    </row>
    <row r="297" spans="2:65" s="1" customFormat="1" ht="16.5" customHeight="1">
      <c r="B297" s="34"/>
      <c r="C297" s="242" t="s">
        <v>381</v>
      </c>
      <c r="D297" s="242" t="s">
        <v>288</v>
      </c>
      <c r="E297" s="243" t="s">
        <v>382</v>
      </c>
      <c r="F297" s="244" t="s">
        <v>383</v>
      </c>
      <c r="G297" s="245" t="s">
        <v>214</v>
      </c>
      <c r="H297" s="246">
        <v>1</v>
      </c>
      <c r="I297" s="247"/>
      <c r="J297" s="248">
        <f>ROUND(I297*H297,2)</f>
        <v>0</v>
      </c>
      <c r="K297" s="244" t="s">
        <v>135</v>
      </c>
      <c r="L297" s="249"/>
      <c r="M297" s="250" t="s">
        <v>1</v>
      </c>
      <c r="N297" s="251" t="s">
        <v>42</v>
      </c>
      <c r="O297" s="66"/>
      <c r="P297" s="205">
        <f>O297*H297</f>
        <v>0</v>
      </c>
      <c r="Q297" s="205">
        <v>0.086</v>
      </c>
      <c r="R297" s="205">
        <f>Q297*H297</f>
        <v>0.086</v>
      </c>
      <c r="S297" s="205">
        <v>0</v>
      </c>
      <c r="T297" s="206">
        <f>S297*H297</f>
        <v>0</v>
      </c>
      <c r="AR297" s="207" t="s">
        <v>291</v>
      </c>
      <c r="AT297" s="207" t="s">
        <v>288</v>
      </c>
      <c r="AU297" s="207" t="s">
        <v>93</v>
      </c>
      <c r="AY297" s="16" t="s">
        <v>128</v>
      </c>
      <c r="BE297" s="102">
        <f>IF(N297="základní",J297,0)</f>
        <v>0</v>
      </c>
      <c r="BF297" s="102">
        <f>IF(N297="snížená",J297,0)</f>
        <v>0</v>
      </c>
      <c r="BG297" s="102">
        <f>IF(N297="zákl. přenesená",J297,0)</f>
        <v>0</v>
      </c>
      <c r="BH297" s="102">
        <f>IF(N297="sníž. přenesená",J297,0)</f>
        <v>0</v>
      </c>
      <c r="BI297" s="102">
        <f>IF(N297="nulová",J297,0)</f>
        <v>0</v>
      </c>
      <c r="BJ297" s="16" t="s">
        <v>82</v>
      </c>
      <c r="BK297" s="102">
        <f>ROUND(I297*H297,2)</f>
        <v>0</v>
      </c>
      <c r="BL297" s="16" t="s">
        <v>215</v>
      </c>
      <c r="BM297" s="207" t="s">
        <v>384</v>
      </c>
    </row>
    <row r="298" spans="2:65" s="1" customFormat="1" ht="24" customHeight="1">
      <c r="B298" s="34"/>
      <c r="C298" s="196" t="s">
        <v>385</v>
      </c>
      <c r="D298" s="196" t="s">
        <v>131</v>
      </c>
      <c r="E298" s="197" t="s">
        <v>386</v>
      </c>
      <c r="F298" s="198" t="s">
        <v>387</v>
      </c>
      <c r="G298" s="199" t="s">
        <v>230</v>
      </c>
      <c r="H298" s="241"/>
      <c r="I298" s="201"/>
      <c r="J298" s="202">
        <f>ROUND(I298*H298,2)</f>
        <v>0</v>
      </c>
      <c r="K298" s="198" t="s">
        <v>135</v>
      </c>
      <c r="L298" s="36"/>
      <c r="M298" s="203" t="s">
        <v>1</v>
      </c>
      <c r="N298" s="204" t="s">
        <v>42</v>
      </c>
      <c r="O298" s="66"/>
      <c r="P298" s="205">
        <f>O298*H298</f>
        <v>0</v>
      </c>
      <c r="Q298" s="205">
        <v>0</v>
      </c>
      <c r="R298" s="205">
        <f>Q298*H298</f>
        <v>0</v>
      </c>
      <c r="S298" s="205">
        <v>0</v>
      </c>
      <c r="T298" s="206">
        <f>S298*H298</f>
        <v>0</v>
      </c>
      <c r="AR298" s="207" t="s">
        <v>215</v>
      </c>
      <c r="AT298" s="207" t="s">
        <v>131</v>
      </c>
      <c r="AU298" s="207" t="s">
        <v>93</v>
      </c>
      <c r="AY298" s="16" t="s">
        <v>128</v>
      </c>
      <c r="BE298" s="102">
        <f>IF(N298="základní",J298,0)</f>
        <v>0</v>
      </c>
      <c r="BF298" s="102">
        <f>IF(N298="snížená",J298,0)</f>
        <v>0</v>
      </c>
      <c r="BG298" s="102">
        <f>IF(N298="zákl. přenesená",J298,0)</f>
        <v>0</v>
      </c>
      <c r="BH298" s="102">
        <f>IF(N298="sníž. přenesená",J298,0)</f>
        <v>0</v>
      </c>
      <c r="BI298" s="102">
        <f>IF(N298="nulová",J298,0)</f>
        <v>0</v>
      </c>
      <c r="BJ298" s="16" t="s">
        <v>82</v>
      </c>
      <c r="BK298" s="102">
        <f>ROUND(I298*H298,2)</f>
        <v>0</v>
      </c>
      <c r="BL298" s="16" t="s">
        <v>215</v>
      </c>
      <c r="BM298" s="207" t="s">
        <v>388</v>
      </c>
    </row>
    <row r="299" spans="2:63" s="11" customFormat="1" ht="22.9" customHeight="1">
      <c r="B299" s="180"/>
      <c r="C299" s="181"/>
      <c r="D299" s="182" t="s">
        <v>76</v>
      </c>
      <c r="E299" s="194" t="s">
        <v>389</v>
      </c>
      <c r="F299" s="194" t="s">
        <v>390</v>
      </c>
      <c r="G299" s="181"/>
      <c r="H299" s="181"/>
      <c r="I299" s="184"/>
      <c r="J299" s="195">
        <f>BK299</f>
        <v>0</v>
      </c>
      <c r="K299" s="181"/>
      <c r="L299" s="186"/>
      <c r="M299" s="187"/>
      <c r="N299" s="188"/>
      <c r="O299" s="188"/>
      <c r="P299" s="189">
        <f>SUM(P300:P307)</f>
        <v>0</v>
      </c>
      <c r="Q299" s="188"/>
      <c r="R299" s="189">
        <f>SUM(R300:R307)</f>
        <v>0.062744</v>
      </c>
      <c r="S299" s="188"/>
      <c r="T299" s="190">
        <f>SUM(T300:T307)</f>
        <v>0</v>
      </c>
      <c r="AR299" s="191" t="s">
        <v>93</v>
      </c>
      <c r="AT299" s="192" t="s">
        <v>76</v>
      </c>
      <c r="AU299" s="192" t="s">
        <v>82</v>
      </c>
      <c r="AY299" s="191" t="s">
        <v>128</v>
      </c>
      <c r="BK299" s="193">
        <f>SUM(BK300:BK307)</f>
        <v>0</v>
      </c>
    </row>
    <row r="300" spans="2:65" s="1" customFormat="1" ht="24" customHeight="1">
      <c r="B300" s="34"/>
      <c r="C300" s="196" t="s">
        <v>391</v>
      </c>
      <c r="D300" s="196" t="s">
        <v>131</v>
      </c>
      <c r="E300" s="197" t="s">
        <v>392</v>
      </c>
      <c r="F300" s="198" t="s">
        <v>393</v>
      </c>
      <c r="G300" s="199" t="s">
        <v>214</v>
      </c>
      <c r="H300" s="200">
        <v>1</v>
      </c>
      <c r="I300" s="201"/>
      <c r="J300" s="202">
        <f>ROUND(I300*H300,2)</f>
        <v>0</v>
      </c>
      <c r="K300" s="198" t="s">
        <v>135</v>
      </c>
      <c r="L300" s="36"/>
      <c r="M300" s="203" t="s">
        <v>1</v>
      </c>
      <c r="N300" s="204" t="s">
        <v>42</v>
      </c>
      <c r="O300" s="66"/>
      <c r="P300" s="205">
        <f>O300*H300</f>
        <v>0</v>
      </c>
      <c r="Q300" s="205">
        <v>0</v>
      </c>
      <c r="R300" s="205">
        <f>Q300*H300</f>
        <v>0</v>
      </c>
      <c r="S300" s="205">
        <v>0</v>
      </c>
      <c r="T300" s="206">
        <f>S300*H300</f>
        <v>0</v>
      </c>
      <c r="AR300" s="207" t="s">
        <v>215</v>
      </c>
      <c r="AT300" s="207" t="s">
        <v>131</v>
      </c>
      <c r="AU300" s="207" t="s">
        <v>93</v>
      </c>
      <c r="AY300" s="16" t="s">
        <v>128</v>
      </c>
      <c r="BE300" s="102">
        <f>IF(N300="základní",J300,0)</f>
        <v>0</v>
      </c>
      <c r="BF300" s="102">
        <f>IF(N300="snížená",J300,0)</f>
        <v>0</v>
      </c>
      <c r="BG300" s="102">
        <f>IF(N300="zákl. přenesená",J300,0)</f>
        <v>0</v>
      </c>
      <c r="BH300" s="102">
        <f>IF(N300="sníž. přenesená",J300,0)</f>
        <v>0</v>
      </c>
      <c r="BI300" s="102">
        <f>IF(N300="nulová",J300,0)</f>
        <v>0</v>
      </c>
      <c r="BJ300" s="16" t="s">
        <v>82</v>
      </c>
      <c r="BK300" s="102">
        <f>ROUND(I300*H300,2)</f>
        <v>0</v>
      </c>
      <c r="BL300" s="16" t="s">
        <v>215</v>
      </c>
      <c r="BM300" s="207" t="s">
        <v>394</v>
      </c>
    </row>
    <row r="301" spans="2:51" s="13" customFormat="1" ht="12">
      <c r="B301" s="219"/>
      <c r="C301" s="220"/>
      <c r="D301" s="210" t="s">
        <v>138</v>
      </c>
      <c r="E301" s="221" t="s">
        <v>1</v>
      </c>
      <c r="F301" s="222" t="s">
        <v>82</v>
      </c>
      <c r="G301" s="220"/>
      <c r="H301" s="223">
        <v>1</v>
      </c>
      <c r="I301" s="224"/>
      <c r="J301" s="220"/>
      <c r="K301" s="220"/>
      <c r="L301" s="225"/>
      <c r="M301" s="226"/>
      <c r="N301" s="227"/>
      <c r="O301" s="227"/>
      <c r="P301" s="227"/>
      <c r="Q301" s="227"/>
      <c r="R301" s="227"/>
      <c r="S301" s="227"/>
      <c r="T301" s="228"/>
      <c r="AT301" s="229" t="s">
        <v>138</v>
      </c>
      <c r="AU301" s="229" t="s">
        <v>93</v>
      </c>
      <c r="AV301" s="13" t="s">
        <v>93</v>
      </c>
      <c r="AW301" s="13" t="s">
        <v>31</v>
      </c>
      <c r="AX301" s="13" t="s">
        <v>82</v>
      </c>
      <c r="AY301" s="229" t="s">
        <v>128</v>
      </c>
    </row>
    <row r="302" spans="2:65" s="1" customFormat="1" ht="36" customHeight="1">
      <c r="B302" s="34"/>
      <c r="C302" s="242" t="s">
        <v>395</v>
      </c>
      <c r="D302" s="242" t="s">
        <v>288</v>
      </c>
      <c r="E302" s="243" t="s">
        <v>396</v>
      </c>
      <c r="F302" s="244" t="s">
        <v>397</v>
      </c>
      <c r="G302" s="245" t="s">
        <v>214</v>
      </c>
      <c r="H302" s="246">
        <v>1</v>
      </c>
      <c r="I302" s="247"/>
      <c r="J302" s="248">
        <f>ROUND(I302*H302,2)</f>
        <v>0</v>
      </c>
      <c r="K302" s="244" t="s">
        <v>1</v>
      </c>
      <c r="L302" s="249"/>
      <c r="M302" s="250" t="s">
        <v>1</v>
      </c>
      <c r="N302" s="251" t="s">
        <v>42</v>
      </c>
      <c r="O302" s="66"/>
      <c r="P302" s="205">
        <f>O302*H302</f>
        <v>0</v>
      </c>
      <c r="Q302" s="205">
        <v>0.032</v>
      </c>
      <c r="R302" s="205">
        <f>Q302*H302</f>
        <v>0.032</v>
      </c>
      <c r="S302" s="205">
        <v>0</v>
      </c>
      <c r="T302" s="206">
        <f>S302*H302</f>
        <v>0</v>
      </c>
      <c r="AR302" s="207" t="s">
        <v>291</v>
      </c>
      <c r="AT302" s="207" t="s">
        <v>288</v>
      </c>
      <c r="AU302" s="207" t="s">
        <v>93</v>
      </c>
      <c r="AY302" s="16" t="s">
        <v>128</v>
      </c>
      <c r="BE302" s="102">
        <f>IF(N302="základní",J302,0)</f>
        <v>0</v>
      </c>
      <c r="BF302" s="102">
        <f>IF(N302="snížená",J302,0)</f>
        <v>0</v>
      </c>
      <c r="BG302" s="102">
        <f>IF(N302="zákl. přenesená",J302,0)</f>
        <v>0</v>
      </c>
      <c r="BH302" s="102">
        <f>IF(N302="sníž. přenesená",J302,0)</f>
        <v>0</v>
      </c>
      <c r="BI302" s="102">
        <f>IF(N302="nulová",J302,0)</f>
        <v>0</v>
      </c>
      <c r="BJ302" s="16" t="s">
        <v>82</v>
      </c>
      <c r="BK302" s="102">
        <f>ROUND(I302*H302,2)</f>
        <v>0</v>
      </c>
      <c r="BL302" s="16" t="s">
        <v>215</v>
      </c>
      <c r="BM302" s="207" t="s">
        <v>398</v>
      </c>
    </row>
    <row r="303" spans="2:65" s="1" customFormat="1" ht="24" customHeight="1">
      <c r="B303" s="34"/>
      <c r="C303" s="196" t="s">
        <v>399</v>
      </c>
      <c r="D303" s="196" t="s">
        <v>131</v>
      </c>
      <c r="E303" s="197" t="s">
        <v>400</v>
      </c>
      <c r="F303" s="198" t="s">
        <v>401</v>
      </c>
      <c r="G303" s="199" t="s">
        <v>214</v>
      </c>
      <c r="H303" s="200">
        <v>12</v>
      </c>
      <c r="I303" s="201"/>
      <c r="J303" s="202">
        <f>ROUND(I303*H303,2)</f>
        <v>0</v>
      </c>
      <c r="K303" s="198" t="s">
        <v>135</v>
      </c>
      <c r="L303" s="36"/>
      <c r="M303" s="203" t="s">
        <v>1</v>
      </c>
      <c r="N303" s="204" t="s">
        <v>42</v>
      </c>
      <c r="O303" s="66"/>
      <c r="P303" s="205">
        <f>O303*H303</f>
        <v>0</v>
      </c>
      <c r="Q303" s="205">
        <v>0</v>
      </c>
      <c r="R303" s="205">
        <f>Q303*H303</f>
        <v>0</v>
      </c>
      <c r="S303" s="205">
        <v>0</v>
      </c>
      <c r="T303" s="206">
        <f>S303*H303</f>
        <v>0</v>
      </c>
      <c r="AR303" s="207" t="s">
        <v>215</v>
      </c>
      <c r="AT303" s="207" t="s">
        <v>131</v>
      </c>
      <c r="AU303" s="207" t="s">
        <v>93</v>
      </c>
      <c r="AY303" s="16" t="s">
        <v>128</v>
      </c>
      <c r="BE303" s="102">
        <f>IF(N303="základní",J303,0)</f>
        <v>0</v>
      </c>
      <c r="BF303" s="102">
        <f>IF(N303="snížená",J303,0)</f>
        <v>0</v>
      </c>
      <c r="BG303" s="102">
        <f>IF(N303="zákl. přenesená",J303,0)</f>
        <v>0</v>
      </c>
      <c r="BH303" s="102">
        <f>IF(N303="sníž. přenesená",J303,0)</f>
        <v>0</v>
      </c>
      <c r="BI303" s="102">
        <f>IF(N303="nulová",J303,0)</f>
        <v>0</v>
      </c>
      <c r="BJ303" s="16" t="s">
        <v>82</v>
      </c>
      <c r="BK303" s="102">
        <f>ROUND(I303*H303,2)</f>
        <v>0</v>
      </c>
      <c r="BL303" s="16" t="s">
        <v>215</v>
      </c>
      <c r="BM303" s="207" t="s">
        <v>402</v>
      </c>
    </row>
    <row r="304" spans="2:51" s="13" customFormat="1" ht="12">
      <c r="B304" s="219"/>
      <c r="C304" s="220"/>
      <c r="D304" s="210" t="s">
        <v>138</v>
      </c>
      <c r="E304" s="221" t="s">
        <v>1</v>
      </c>
      <c r="F304" s="222" t="s">
        <v>196</v>
      </c>
      <c r="G304" s="220"/>
      <c r="H304" s="223">
        <v>12</v>
      </c>
      <c r="I304" s="224"/>
      <c r="J304" s="220"/>
      <c r="K304" s="220"/>
      <c r="L304" s="225"/>
      <c r="M304" s="226"/>
      <c r="N304" s="227"/>
      <c r="O304" s="227"/>
      <c r="P304" s="227"/>
      <c r="Q304" s="227"/>
      <c r="R304" s="227"/>
      <c r="S304" s="227"/>
      <c r="T304" s="228"/>
      <c r="AT304" s="229" t="s">
        <v>138</v>
      </c>
      <c r="AU304" s="229" t="s">
        <v>93</v>
      </c>
      <c r="AV304" s="13" t="s">
        <v>93</v>
      </c>
      <c r="AW304" s="13" t="s">
        <v>31</v>
      </c>
      <c r="AX304" s="13" t="s">
        <v>82</v>
      </c>
      <c r="AY304" s="229" t="s">
        <v>128</v>
      </c>
    </row>
    <row r="305" spans="2:65" s="1" customFormat="1" ht="24" customHeight="1">
      <c r="B305" s="34"/>
      <c r="C305" s="242" t="s">
        <v>403</v>
      </c>
      <c r="D305" s="242" t="s">
        <v>288</v>
      </c>
      <c r="E305" s="243" t="s">
        <v>404</v>
      </c>
      <c r="F305" s="244" t="s">
        <v>405</v>
      </c>
      <c r="G305" s="245" t="s">
        <v>333</v>
      </c>
      <c r="H305" s="246">
        <v>14.64</v>
      </c>
      <c r="I305" s="247"/>
      <c r="J305" s="248">
        <f>ROUND(I305*H305,2)</f>
        <v>0</v>
      </c>
      <c r="K305" s="244" t="s">
        <v>1</v>
      </c>
      <c r="L305" s="249"/>
      <c r="M305" s="250" t="s">
        <v>1</v>
      </c>
      <c r="N305" s="251" t="s">
        <v>42</v>
      </c>
      <c r="O305" s="66"/>
      <c r="P305" s="205">
        <f>O305*H305</f>
        <v>0</v>
      </c>
      <c r="Q305" s="205">
        <v>0.0021</v>
      </c>
      <c r="R305" s="205">
        <f>Q305*H305</f>
        <v>0.030744</v>
      </c>
      <c r="S305" s="205">
        <v>0</v>
      </c>
      <c r="T305" s="206">
        <f>S305*H305</f>
        <v>0</v>
      </c>
      <c r="AR305" s="207" t="s">
        <v>291</v>
      </c>
      <c r="AT305" s="207" t="s">
        <v>288</v>
      </c>
      <c r="AU305" s="207" t="s">
        <v>93</v>
      </c>
      <c r="AY305" s="16" t="s">
        <v>128</v>
      </c>
      <c r="BE305" s="102">
        <f>IF(N305="základní",J305,0)</f>
        <v>0</v>
      </c>
      <c r="BF305" s="102">
        <f>IF(N305="snížená",J305,0)</f>
        <v>0</v>
      </c>
      <c r="BG305" s="102">
        <f>IF(N305="zákl. přenesená",J305,0)</f>
        <v>0</v>
      </c>
      <c r="BH305" s="102">
        <f>IF(N305="sníž. přenesená",J305,0)</f>
        <v>0</v>
      </c>
      <c r="BI305" s="102">
        <f>IF(N305="nulová",J305,0)</f>
        <v>0</v>
      </c>
      <c r="BJ305" s="16" t="s">
        <v>82</v>
      </c>
      <c r="BK305" s="102">
        <f>ROUND(I305*H305,2)</f>
        <v>0</v>
      </c>
      <c r="BL305" s="16" t="s">
        <v>215</v>
      </c>
      <c r="BM305" s="207" t="s">
        <v>406</v>
      </c>
    </row>
    <row r="306" spans="2:51" s="13" customFormat="1" ht="12">
      <c r="B306" s="219"/>
      <c r="C306" s="220"/>
      <c r="D306" s="210" t="s">
        <v>138</v>
      </c>
      <c r="E306" s="221" t="s">
        <v>1</v>
      </c>
      <c r="F306" s="222" t="s">
        <v>407</v>
      </c>
      <c r="G306" s="220"/>
      <c r="H306" s="223">
        <v>14.64</v>
      </c>
      <c r="I306" s="224"/>
      <c r="J306" s="220"/>
      <c r="K306" s="220"/>
      <c r="L306" s="225"/>
      <c r="M306" s="226"/>
      <c r="N306" s="227"/>
      <c r="O306" s="227"/>
      <c r="P306" s="227"/>
      <c r="Q306" s="227"/>
      <c r="R306" s="227"/>
      <c r="S306" s="227"/>
      <c r="T306" s="228"/>
      <c r="AT306" s="229" t="s">
        <v>138</v>
      </c>
      <c r="AU306" s="229" t="s">
        <v>93</v>
      </c>
      <c r="AV306" s="13" t="s">
        <v>93</v>
      </c>
      <c r="AW306" s="13" t="s">
        <v>31</v>
      </c>
      <c r="AX306" s="13" t="s">
        <v>82</v>
      </c>
      <c r="AY306" s="229" t="s">
        <v>128</v>
      </c>
    </row>
    <row r="307" spans="2:65" s="1" customFormat="1" ht="24" customHeight="1">
      <c r="B307" s="34"/>
      <c r="C307" s="196" t="s">
        <v>408</v>
      </c>
      <c r="D307" s="196" t="s">
        <v>131</v>
      </c>
      <c r="E307" s="197" t="s">
        <v>409</v>
      </c>
      <c r="F307" s="198" t="s">
        <v>410</v>
      </c>
      <c r="G307" s="199" t="s">
        <v>230</v>
      </c>
      <c r="H307" s="241"/>
      <c r="I307" s="201"/>
      <c r="J307" s="202">
        <f>ROUND(I307*H307,2)</f>
        <v>0</v>
      </c>
      <c r="K307" s="198" t="s">
        <v>135</v>
      </c>
      <c r="L307" s="36"/>
      <c r="M307" s="203" t="s">
        <v>1</v>
      </c>
      <c r="N307" s="204" t="s">
        <v>42</v>
      </c>
      <c r="O307" s="66"/>
      <c r="P307" s="205">
        <f>O307*H307</f>
        <v>0</v>
      </c>
      <c r="Q307" s="205">
        <v>0</v>
      </c>
      <c r="R307" s="205">
        <f>Q307*H307</f>
        <v>0</v>
      </c>
      <c r="S307" s="205">
        <v>0</v>
      </c>
      <c r="T307" s="206">
        <f>S307*H307</f>
        <v>0</v>
      </c>
      <c r="AR307" s="207" t="s">
        <v>215</v>
      </c>
      <c r="AT307" s="207" t="s">
        <v>131</v>
      </c>
      <c r="AU307" s="207" t="s">
        <v>93</v>
      </c>
      <c r="AY307" s="16" t="s">
        <v>128</v>
      </c>
      <c r="BE307" s="102">
        <f>IF(N307="základní",J307,0)</f>
        <v>0</v>
      </c>
      <c r="BF307" s="102">
        <f>IF(N307="snížená",J307,0)</f>
        <v>0</v>
      </c>
      <c r="BG307" s="102">
        <f>IF(N307="zákl. přenesená",J307,0)</f>
        <v>0</v>
      </c>
      <c r="BH307" s="102">
        <f>IF(N307="sníž. přenesená",J307,0)</f>
        <v>0</v>
      </c>
      <c r="BI307" s="102">
        <f>IF(N307="nulová",J307,0)</f>
        <v>0</v>
      </c>
      <c r="BJ307" s="16" t="s">
        <v>82</v>
      </c>
      <c r="BK307" s="102">
        <f>ROUND(I307*H307,2)</f>
        <v>0</v>
      </c>
      <c r="BL307" s="16" t="s">
        <v>215</v>
      </c>
      <c r="BM307" s="207" t="s">
        <v>411</v>
      </c>
    </row>
    <row r="308" spans="2:63" s="11" customFormat="1" ht="22.9" customHeight="1">
      <c r="B308" s="180"/>
      <c r="C308" s="181"/>
      <c r="D308" s="182" t="s">
        <v>76</v>
      </c>
      <c r="E308" s="194" t="s">
        <v>412</v>
      </c>
      <c r="F308" s="194" t="s">
        <v>413</v>
      </c>
      <c r="G308" s="181"/>
      <c r="H308" s="181"/>
      <c r="I308" s="184"/>
      <c r="J308" s="195">
        <f>BK308</f>
        <v>0</v>
      </c>
      <c r="K308" s="181"/>
      <c r="L308" s="186"/>
      <c r="M308" s="187"/>
      <c r="N308" s="188"/>
      <c r="O308" s="188"/>
      <c r="P308" s="189">
        <f>SUM(P309:P355)</f>
        <v>0</v>
      </c>
      <c r="Q308" s="188"/>
      <c r="R308" s="189">
        <f>SUM(R309:R355)</f>
        <v>1.7220980799999999</v>
      </c>
      <c r="S308" s="188"/>
      <c r="T308" s="190">
        <f>SUM(T309:T355)</f>
        <v>0</v>
      </c>
      <c r="AR308" s="191" t="s">
        <v>93</v>
      </c>
      <c r="AT308" s="192" t="s">
        <v>76</v>
      </c>
      <c r="AU308" s="192" t="s">
        <v>82</v>
      </c>
      <c r="AY308" s="191" t="s">
        <v>128</v>
      </c>
      <c r="BK308" s="193">
        <f>SUM(BK309:BK355)</f>
        <v>0</v>
      </c>
    </row>
    <row r="309" spans="2:65" s="1" customFormat="1" ht="24" customHeight="1">
      <c r="B309" s="34"/>
      <c r="C309" s="196" t="s">
        <v>414</v>
      </c>
      <c r="D309" s="196" t="s">
        <v>131</v>
      </c>
      <c r="E309" s="197" t="s">
        <v>415</v>
      </c>
      <c r="F309" s="198" t="s">
        <v>416</v>
      </c>
      <c r="G309" s="199" t="s">
        <v>134</v>
      </c>
      <c r="H309" s="200">
        <v>150.24</v>
      </c>
      <c r="I309" s="201"/>
      <c r="J309" s="202">
        <f>ROUND(I309*H309,2)</f>
        <v>0</v>
      </c>
      <c r="K309" s="198" t="s">
        <v>135</v>
      </c>
      <c r="L309" s="36"/>
      <c r="M309" s="203" t="s">
        <v>1</v>
      </c>
      <c r="N309" s="204" t="s">
        <v>42</v>
      </c>
      <c r="O309" s="66"/>
      <c r="P309" s="205">
        <f>O309*H309</f>
        <v>0</v>
      </c>
      <c r="Q309" s="205">
        <v>0</v>
      </c>
      <c r="R309" s="205">
        <f>Q309*H309</f>
        <v>0</v>
      </c>
      <c r="S309" s="205">
        <v>0</v>
      </c>
      <c r="T309" s="206">
        <f>S309*H309</f>
        <v>0</v>
      </c>
      <c r="AR309" s="207" t="s">
        <v>215</v>
      </c>
      <c r="AT309" s="207" t="s">
        <v>131</v>
      </c>
      <c r="AU309" s="207" t="s">
        <v>93</v>
      </c>
      <c r="AY309" s="16" t="s">
        <v>128</v>
      </c>
      <c r="BE309" s="102">
        <f>IF(N309="základní",J309,0)</f>
        <v>0</v>
      </c>
      <c r="BF309" s="102">
        <f>IF(N309="snížená",J309,0)</f>
        <v>0</v>
      </c>
      <c r="BG309" s="102">
        <f>IF(N309="zákl. přenesená",J309,0)</f>
        <v>0</v>
      </c>
      <c r="BH309" s="102">
        <f>IF(N309="sníž. přenesená",J309,0)</f>
        <v>0</v>
      </c>
      <c r="BI309" s="102">
        <f>IF(N309="nulová",J309,0)</f>
        <v>0</v>
      </c>
      <c r="BJ309" s="16" t="s">
        <v>82</v>
      </c>
      <c r="BK309" s="102">
        <f>ROUND(I309*H309,2)</f>
        <v>0</v>
      </c>
      <c r="BL309" s="16" t="s">
        <v>215</v>
      </c>
      <c r="BM309" s="207" t="s">
        <v>417</v>
      </c>
    </row>
    <row r="310" spans="2:51" s="12" customFormat="1" ht="12">
      <c r="B310" s="208"/>
      <c r="C310" s="209"/>
      <c r="D310" s="210" t="s">
        <v>138</v>
      </c>
      <c r="E310" s="211" t="s">
        <v>1</v>
      </c>
      <c r="F310" s="212" t="s">
        <v>139</v>
      </c>
      <c r="G310" s="209"/>
      <c r="H310" s="211" t="s">
        <v>1</v>
      </c>
      <c r="I310" s="213"/>
      <c r="J310" s="209"/>
      <c r="K310" s="209"/>
      <c r="L310" s="214"/>
      <c r="M310" s="215"/>
      <c r="N310" s="216"/>
      <c r="O310" s="216"/>
      <c r="P310" s="216"/>
      <c r="Q310" s="216"/>
      <c r="R310" s="216"/>
      <c r="S310" s="216"/>
      <c r="T310" s="217"/>
      <c r="AT310" s="218" t="s">
        <v>138</v>
      </c>
      <c r="AU310" s="218" t="s">
        <v>93</v>
      </c>
      <c r="AV310" s="12" t="s">
        <v>82</v>
      </c>
      <c r="AW310" s="12" t="s">
        <v>31</v>
      </c>
      <c r="AX310" s="12" t="s">
        <v>77</v>
      </c>
      <c r="AY310" s="218" t="s">
        <v>128</v>
      </c>
    </row>
    <row r="311" spans="2:51" s="13" customFormat="1" ht="12">
      <c r="B311" s="219"/>
      <c r="C311" s="220"/>
      <c r="D311" s="210" t="s">
        <v>138</v>
      </c>
      <c r="E311" s="221" t="s">
        <v>1</v>
      </c>
      <c r="F311" s="222" t="s">
        <v>372</v>
      </c>
      <c r="G311" s="220"/>
      <c r="H311" s="223">
        <v>26.98</v>
      </c>
      <c r="I311" s="224"/>
      <c r="J311" s="220"/>
      <c r="K311" s="220"/>
      <c r="L311" s="225"/>
      <c r="M311" s="226"/>
      <c r="N311" s="227"/>
      <c r="O311" s="227"/>
      <c r="P311" s="227"/>
      <c r="Q311" s="227"/>
      <c r="R311" s="227"/>
      <c r="S311" s="227"/>
      <c r="T311" s="228"/>
      <c r="AT311" s="229" t="s">
        <v>138</v>
      </c>
      <c r="AU311" s="229" t="s">
        <v>93</v>
      </c>
      <c r="AV311" s="13" t="s">
        <v>93</v>
      </c>
      <c r="AW311" s="13" t="s">
        <v>31</v>
      </c>
      <c r="AX311" s="13" t="s">
        <v>77</v>
      </c>
      <c r="AY311" s="229" t="s">
        <v>128</v>
      </c>
    </row>
    <row r="312" spans="2:51" s="13" customFormat="1" ht="12">
      <c r="B312" s="219"/>
      <c r="C312" s="220"/>
      <c r="D312" s="210" t="s">
        <v>138</v>
      </c>
      <c r="E312" s="221" t="s">
        <v>1</v>
      </c>
      <c r="F312" s="222" t="s">
        <v>373</v>
      </c>
      <c r="G312" s="220"/>
      <c r="H312" s="223">
        <v>24.85</v>
      </c>
      <c r="I312" s="224"/>
      <c r="J312" s="220"/>
      <c r="K312" s="220"/>
      <c r="L312" s="225"/>
      <c r="M312" s="226"/>
      <c r="N312" s="227"/>
      <c r="O312" s="227"/>
      <c r="P312" s="227"/>
      <c r="Q312" s="227"/>
      <c r="R312" s="227"/>
      <c r="S312" s="227"/>
      <c r="T312" s="228"/>
      <c r="AT312" s="229" t="s">
        <v>138</v>
      </c>
      <c r="AU312" s="229" t="s">
        <v>93</v>
      </c>
      <c r="AV312" s="13" t="s">
        <v>93</v>
      </c>
      <c r="AW312" s="13" t="s">
        <v>31</v>
      </c>
      <c r="AX312" s="13" t="s">
        <v>77</v>
      </c>
      <c r="AY312" s="229" t="s">
        <v>128</v>
      </c>
    </row>
    <row r="313" spans="2:51" s="12" customFormat="1" ht="12">
      <c r="B313" s="208"/>
      <c r="C313" s="209"/>
      <c r="D313" s="210" t="s">
        <v>138</v>
      </c>
      <c r="E313" s="211" t="s">
        <v>1</v>
      </c>
      <c r="F313" s="212" t="s">
        <v>142</v>
      </c>
      <c r="G313" s="209"/>
      <c r="H313" s="211" t="s">
        <v>1</v>
      </c>
      <c r="I313" s="213"/>
      <c r="J313" s="209"/>
      <c r="K313" s="209"/>
      <c r="L313" s="214"/>
      <c r="M313" s="215"/>
      <c r="N313" s="216"/>
      <c r="O313" s="216"/>
      <c r="P313" s="216"/>
      <c r="Q313" s="216"/>
      <c r="R313" s="216"/>
      <c r="S313" s="216"/>
      <c r="T313" s="217"/>
      <c r="AT313" s="218" t="s">
        <v>138</v>
      </c>
      <c r="AU313" s="218" t="s">
        <v>93</v>
      </c>
      <c r="AV313" s="12" t="s">
        <v>82</v>
      </c>
      <c r="AW313" s="12" t="s">
        <v>31</v>
      </c>
      <c r="AX313" s="12" t="s">
        <v>77</v>
      </c>
      <c r="AY313" s="218" t="s">
        <v>128</v>
      </c>
    </row>
    <row r="314" spans="2:51" s="13" customFormat="1" ht="12">
      <c r="B314" s="219"/>
      <c r="C314" s="220"/>
      <c r="D314" s="210" t="s">
        <v>138</v>
      </c>
      <c r="E314" s="221" t="s">
        <v>1</v>
      </c>
      <c r="F314" s="222" t="s">
        <v>374</v>
      </c>
      <c r="G314" s="220"/>
      <c r="H314" s="223">
        <v>26.98</v>
      </c>
      <c r="I314" s="224"/>
      <c r="J314" s="220"/>
      <c r="K314" s="220"/>
      <c r="L314" s="225"/>
      <c r="M314" s="226"/>
      <c r="N314" s="227"/>
      <c r="O314" s="227"/>
      <c r="P314" s="227"/>
      <c r="Q314" s="227"/>
      <c r="R314" s="227"/>
      <c r="S314" s="227"/>
      <c r="T314" s="228"/>
      <c r="AT314" s="229" t="s">
        <v>138</v>
      </c>
      <c r="AU314" s="229" t="s">
        <v>93</v>
      </c>
      <c r="AV314" s="13" t="s">
        <v>93</v>
      </c>
      <c r="AW314" s="13" t="s">
        <v>31</v>
      </c>
      <c r="AX314" s="13" t="s">
        <v>77</v>
      </c>
      <c r="AY314" s="229" t="s">
        <v>128</v>
      </c>
    </row>
    <row r="315" spans="2:51" s="13" customFormat="1" ht="12">
      <c r="B315" s="219"/>
      <c r="C315" s="220"/>
      <c r="D315" s="210" t="s">
        <v>138</v>
      </c>
      <c r="E315" s="221" t="s">
        <v>1</v>
      </c>
      <c r="F315" s="222" t="s">
        <v>375</v>
      </c>
      <c r="G315" s="220"/>
      <c r="H315" s="223">
        <v>24.85</v>
      </c>
      <c r="I315" s="224"/>
      <c r="J315" s="220"/>
      <c r="K315" s="220"/>
      <c r="L315" s="225"/>
      <c r="M315" s="226"/>
      <c r="N315" s="227"/>
      <c r="O315" s="227"/>
      <c r="P315" s="227"/>
      <c r="Q315" s="227"/>
      <c r="R315" s="227"/>
      <c r="S315" s="227"/>
      <c r="T315" s="228"/>
      <c r="AT315" s="229" t="s">
        <v>138</v>
      </c>
      <c r="AU315" s="229" t="s">
        <v>93</v>
      </c>
      <c r="AV315" s="13" t="s">
        <v>93</v>
      </c>
      <c r="AW315" s="13" t="s">
        <v>31</v>
      </c>
      <c r="AX315" s="13" t="s">
        <v>77</v>
      </c>
      <c r="AY315" s="229" t="s">
        <v>128</v>
      </c>
    </row>
    <row r="316" spans="2:51" s="13" customFormat="1" ht="12">
      <c r="B316" s="219"/>
      <c r="C316" s="220"/>
      <c r="D316" s="210" t="s">
        <v>138</v>
      </c>
      <c r="E316" s="221" t="s">
        <v>1</v>
      </c>
      <c r="F316" s="222" t="s">
        <v>376</v>
      </c>
      <c r="G316" s="220"/>
      <c r="H316" s="223">
        <v>46.58</v>
      </c>
      <c r="I316" s="224"/>
      <c r="J316" s="220"/>
      <c r="K316" s="220"/>
      <c r="L316" s="225"/>
      <c r="M316" s="226"/>
      <c r="N316" s="227"/>
      <c r="O316" s="227"/>
      <c r="P316" s="227"/>
      <c r="Q316" s="227"/>
      <c r="R316" s="227"/>
      <c r="S316" s="227"/>
      <c r="T316" s="228"/>
      <c r="AT316" s="229" t="s">
        <v>138</v>
      </c>
      <c r="AU316" s="229" t="s">
        <v>93</v>
      </c>
      <c r="AV316" s="13" t="s">
        <v>93</v>
      </c>
      <c r="AW316" s="13" t="s">
        <v>31</v>
      </c>
      <c r="AX316" s="13" t="s">
        <v>77</v>
      </c>
      <c r="AY316" s="229" t="s">
        <v>128</v>
      </c>
    </row>
    <row r="317" spans="2:51" s="14" customFormat="1" ht="12">
      <c r="B317" s="230"/>
      <c r="C317" s="231"/>
      <c r="D317" s="210" t="s">
        <v>138</v>
      </c>
      <c r="E317" s="232" t="s">
        <v>1</v>
      </c>
      <c r="F317" s="233" t="s">
        <v>146</v>
      </c>
      <c r="G317" s="231"/>
      <c r="H317" s="234">
        <v>150.24</v>
      </c>
      <c r="I317" s="235"/>
      <c r="J317" s="231"/>
      <c r="K317" s="231"/>
      <c r="L317" s="236"/>
      <c r="M317" s="237"/>
      <c r="N317" s="238"/>
      <c r="O317" s="238"/>
      <c r="P317" s="238"/>
      <c r="Q317" s="238"/>
      <c r="R317" s="238"/>
      <c r="S317" s="238"/>
      <c r="T317" s="239"/>
      <c r="AT317" s="240" t="s">
        <v>138</v>
      </c>
      <c r="AU317" s="240" t="s">
        <v>93</v>
      </c>
      <c r="AV317" s="14" t="s">
        <v>136</v>
      </c>
      <c r="AW317" s="14" t="s">
        <v>31</v>
      </c>
      <c r="AX317" s="14" t="s">
        <v>82</v>
      </c>
      <c r="AY317" s="240" t="s">
        <v>128</v>
      </c>
    </row>
    <row r="318" spans="2:65" s="1" customFormat="1" ht="16.5" customHeight="1">
      <c r="B318" s="34"/>
      <c r="C318" s="196" t="s">
        <v>418</v>
      </c>
      <c r="D318" s="196" t="s">
        <v>131</v>
      </c>
      <c r="E318" s="197" t="s">
        <v>419</v>
      </c>
      <c r="F318" s="198" t="s">
        <v>420</v>
      </c>
      <c r="G318" s="199" t="s">
        <v>134</v>
      </c>
      <c r="H318" s="200">
        <v>150.24</v>
      </c>
      <c r="I318" s="201"/>
      <c r="J318" s="202">
        <f>ROUND(I318*H318,2)</f>
        <v>0</v>
      </c>
      <c r="K318" s="198" t="s">
        <v>135</v>
      </c>
      <c r="L318" s="36"/>
      <c r="M318" s="203" t="s">
        <v>1</v>
      </c>
      <c r="N318" s="204" t="s">
        <v>42</v>
      </c>
      <c r="O318" s="66"/>
      <c r="P318" s="205">
        <f>O318*H318</f>
        <v>0</v>
      </c>
      <c r="Q318" s="205">
        <v>0</v>
      </c>
      <c r="R318" s="205">
        <f>Q318*H318</f>
        <v>0</v>
      </c>
      <c r="S318" s="205">
        <v>0</v>
      </c>
      <c r="T318" s="206">
        <f>S318*H318</f>
        <v>0</v>
      </c>
      <c r="AR318" s="207" t="s">
        <v>215</v>
      </c>
      <c r="AT318" s="207" t="s">
        <v>131</v>
      </c>
      <c r="AU318" s="207" t="s">
        <v>93</v>
      </c>
      <c r="AY318" s="16" t="s">
        <v>128</v>
      </c>
      <c r="BE318" s="102">
        <f>IF(N318="základní",J318,0)</f>
        <v>0</v>
      </c>
      <c r="BF318" s="102">
        <f>IF(N318="snížená",J318,0)</f>
        <v>0</v>
      </c>
      <c r="BG318" s="102">
        <f>IF(N318="zákl. přenesená",J318,0)</f>
        <v>0</v>
      </c>
      <c r="BH318" s="102">
        <f>IF(N318="sníž. přenesená",J318,0)</f>
        <v>0</v>
      </c>
      <c r="BI318" s="102">
        <f>IF(N318="nulová",J318,0)</f>
        <v>0</v>
      </c>
      <c r="BJ318" s="16" t="s">
        <v>82</v>
      </c>
      <c r="BK318" s="102">
        <f>ROUND(I318*H318,2)</f>
        <v>0</v>
      </c>
      <c r="BL318" s="16" t="s">
        <v>215</v>
      </c>
      <c r="BM318" s="207" t="s">
        <v>421</v>
      </c>
    </row>
    <row r="319" spans="2:51" s="13" customFormat="1" ht="12">
      <c r="B319" s="219"/>
      <c r="C319" s="220"/>
      <c r="D319" s="210" t="s">
        <v>138</v>
      </c>
      <c r="E319" s="221" t="s">
        <v>1</v>
      </c>
      <c r="F319" s="222" t="s">
        <v>422</v>
      </c>
      <c r="G319" s="220"/>
      <c r="H319" s="223">
        <v>150.24</v>
      </c>
      <c r="I319" s="224"/>
      <c r="J319" s="220"/>
      <c r="K319" s="220"/>
      <c r="L319" s="225"/>
      <c r="M319" s="226"/>
      <c r="N319" s="227"/>
      <c r="O319" s="227"/>
      <c r="P319" s="227"/>
      <c r="Q319" s="227"/>
      <c r="R319" s="227"/>
      <c r="S319" s="227"/>
      <c r="T319" s="228"/>
      <c r="AT319" s="229" t="s">
        <v>138</v>
      </c>
      <c r="AU319" s="229" t="s">
        <v>93</v>
      </c>
      <c r="AV319" s="13" t="s">
        <v>93</v>
      </c>
      <c r="AW319" s="13" t="s">
        <v>31</v>
      </c>
      <c r="AX319" s="13" t="s">
        <v>82</v>
      </c>
      <c r="AY319" s="229" t="s">
        <v>128</v>
      </c>
    </row>
    <row r="320" spans="2:65" s="1" customFormat="1" ht="24" customHeight="1">
      <c r="B320" s="34"/>
      <c r="C320" s="196" t="s">
        <v>423</v>
      </c>
      <c r="D320" s="196" t="s">
        <v>131</v>
      </c>
      <c r="E320" s="197" t="s">
        <v>424</v>
      </c>
      <c r="F320" s="198" t="s">
        <v>425</v>
      </c>
      <c r="G320" s="199" t="s">
        <v>134</v>
      </c>
      <c r="H320" s="200">
        <v>150.24</v>
      </c>
      <c r="I320" s="201"/>
      <c r="J320" s="202">
        <f>ROUND(I320*H320,2)</f>
        <v>0</v>
      </c>
      <c r="K320" s="198" t="s">
        <v>135</v>
      </c>
      <c r="L320" s="36"/>
      <c r="M320" s="203" t="s">
        <v>1</v>
      </c>
      <c r="N320" s="204" t="s">
        <v>42</v>
      </c>
      <c r="O320" s="66"/>
      <c r="P320" s="205">
        <f>O320*H320</f>
        <v>0</v>
      </c>
      <c r="Q320" s="205">
        <v>3E-05</v>
      </c>
      <c r="R320" s="205">
        <f>Q320*H320</f>
        <v>0.0045072</v>
      </c>
      <c r="S320" s="205">
        <v>0</v>
      </c>
      <c r="T320" s="206">
        <f>S320*H320</f>
        <v>0</v>
      </c>
      <c r="AR320" s="207" t="s">
        <v>215</v>
      </c>
      <c r="AT320" s="207" t="s">
        <v>131</v>
      </c>
      <c r="AU320" s="207" t="s">
        <v>93</v>
      </c>
      <c r="AY320" s="16" t="s">
        <v>128</v>
      </c>
      <c r="BE320" s="102">
        <f>IF(N320="základní",J320,0)</f>
        <v>0</v>
      </c>
      <c r="BF320" s="102">
        <f>IF(N320="snížená",J320,0)</f>
        <v>0</v>
      </c>
      <c r="BG320" s="102">
        <f>IF(N320="zákl. přenesená",J320,0)</f>
        <v>0</v>
      </c>
      <c r="BH320" s="102">
        <f>IF(N320="sníž. přenesená",J320,0)</f>
        <v>0</v>
      </c>
      <c r="BI320" s="102">
        <f>IF(N320="nulová",J320,0)</f>
        <v>0</v>
      </c>
      <c r="BJ320" s="16" t="s">
        <v>82</v>
      </c>
      <c r="BK320" s="102">
        <f>ROUND(I320*H320,2)</f>
        <v>0</v>
      </c>
      <c r="BL320" s="16" t="s">
        <v>215</v>
      </c>
      <c r="BM320" s="207" t="s">
        <v>426</v>
      </c>
    </row>
    <row r="321" spans="2:51" s="13" customFormat="1" ht="12">
      <c r="B321" s="219"/>
      <c r="C321" s="220"/>
      <c r="D321" s="210" t="s">
        <v>138</v>
      </c>
      <c r="E321" s="221" t="s">
        <v>1</v>
      </c>
      <c r="F321" s="222" t="s">
        <v>422</v>
      </c>
      <c r="G321" s="220"/>
      <c r="H321" s="223">
        <v>150.24</v>
      </c>
      <c r="I321" s="224"/>
      <c r="J321" s="220"/>
      <c r="K321" s="220"/>
      <c r="L321" s="225"/>
      <c r="M321" s="226"/>
      <c r="N321" s="227"/>
      <c r="O321" s="227"/>
      <c r="P321" s="227"/>
      <c r="Q321" s="227"/>
      <c r="R321" s="227"/>
      <c r="S321" s="227"/>
      <c r="T321" s="228"/>
      <c r="AT321" s="229" t="s">
        <v>138</v>
      </c>
      <c r="AU321" s="229" t="s">
        <v>93</v>
      </c>
      <c r="AV321" s="13" t="s">
        <v>93</v>
      </c>
      <c r="AW321" s="13" t="s">
        <v>31</v>
      </c>
      <c r="AX321" s="13" t="s">
        <v>82</v>
      </c>
      <c r="AY321" s="229" t="s">
        <v>128</v>
      </c>
    </row>
    <row r="322" spans="2:65" s="1" customFormat="1" ht="24" customHeight="1">
      <c r="B322" s="34"/>
      <c r="C322" s="196" t="s">
        <v>427</v>
      </c>
      <c r="D322" s="196" t="s">
        <v>131</v>
      </c>
      <c r="E322" s="197" t="s">
        <v>428</v>
      </c>
      <c r="F322" s="198" t="s">
        <v>429</v>
      </c>
      <c r="G322" s="199" t="s">
        <v>134</v>
      </c>
      <c r="H322" s="200">
        <v>150.24</v>
      </c>
      <c r="I322" s="201"/>
      <c r="J322" s="202">
        <f>ROUND(I322*H322,2)</f>
        <v>0</v>
      </c>
      <c r="K322" s="198" t="s">
        <v>135</v>
      </c>
      <c r="L322" s="36"/>
      <c r="M322" s="203" t="s">
        <v>1</v>
      </c>
      <c r="N322" s="204" t="s">
        <v>42</v>
      </c>
      <c r="O322" s="66"/>
      <c r="P322" s="205">
        <f>O322*H322</f>
        <v>0</v>
      </c>
      <c r="Q322" s="205">
        <v>0.0075</v>
      </c>
      <c r="R322" s="205">
        <f>Q322*H322</f>
        <v>1.1268</v>
      </c>
      <c r="S322" s="205">
        <v>0</v>
      </c>
      <c r="T322" s="206">
        <f>S322*H322</f>
        <v>0</v>
      </c>
      <c r="AR322" s="207" t="s">
        <v>215</v>
      </c>
      <c r="AT322" s="207" t="s">
        <v>131</v>
      </c>
      <c r="AU322" s="207" t="s">
        <v>93</v>
      </c>
      <c r="AY322" s="16" t="s">
        <v>128</v>
      </c>
      <c r="BE322" s="102">
        <f>IF(N322="základní",J322,0)</f>
        <v>0</v>
      </c>
      <c r="BF322" s="102">
        <f>IF(N322="snížená",J322,0)</f>
        <v>0</v>
      </c>
      <c r="BG322" s="102">
        <f>IF(N322="zákl. přenesená",J322,0)</f>
        <v>0</v>
      </c>
      <c r="BH322" s="102">
        <f>IF(N322="sníž. přenesená",J322,0)</f>
        <v>0</v>
      </c>
      <c r="BI322" s="102">
        <f>IF(N322="nulová",J322,0)</f>
        <v>0</v>
      </c>
      <c r="BJ322" s="16" t="s">
        <v>82</v>
      </c>
      <c r="BK322" s="102">
        <f>ROUND(I322*H322,2)</f>
        <v>0</v>
      </c>
      <c r="BL322" s="16" t="s">
        <v>215</v>
      </c>
      <c r="BM322" s="207" t="s">
        <v>430</v>
      </c>
    </row>
    <row r="323" spans="2:65" s="1" customFormat="1" ht="16.5" customHeight="1">
      <c r="B323" s="34"/>
      <c r="C323" s="196" t="s">
        <v>431</v>
      </c>
      <c r="D323" s="196" t="s">
        <v>131</v>
      </c>
      <c r="E323" s="197" t="s">
        <v>432</v>
      </c>
      <c r="F323" s="198" t="s">
        <v>433</v>
      </c>
      <c r="G323" s="199" t="s">
        <v>134</v>
      </c>
      <c r="H323" s="200">
        <v>103.66</v>
      </c>
      <c r="I323" s="201"/>
      <c r="J323" s="202">
        <f>ROUND(I323*H323,2)</f>
        <v>0</v>
      </c>
      <c r="K323" s="198" t="s">
        <v>135</v>
      </c>
      <c r="L323" s="36"/>
      <c r="M323" s="203" t="s">
        <v>1</v>
      </c>
      <c r="N323" s="204" t="s">
        <v>42</v>
      </c>
      <c r="O323" s="66"/>
      <c r="P323" s="205">
        <f>O323*H323</f>
        <v>0</v>
      </c>
      <c r="Q323" s="205">
        <v>0.0003</v>
      </c>
      <c r="R323" s="205">
        <f>Q323*H323</f>
        <v>0.031097999999999997</v>
      </c>
      <c r="S323" s="205">
        <v>0</v>
      </c>
      <c r="T323" s="206">
        <f>S323*H323</f>
        <v>0</v>
      </c>
      <c r="AR323" s="207" t="s">
        <v>215</v>
      </c>
      <c r="AT323" s="207" t="s">
        <v>131</v>
      </c>
      <c r="AU323" s="207" t="s">
        <v>93</v>
      </c>
      <c r="AY323" s="16" t="s">
        <v>128</v>
      </c>
      <c r="BE323" s="102">
        <f>IF(N323="základní",J323,0)</f>
        <v>0</v>
      </c>
      <c r="BF323" s="102">
        <f>IF(N323="snížená",J323,0)</f>
        <v>0</v>
      </c>
      <c r="BG323" s="102">
        <f>IF(N323="zákl. přenesená",J323,0)</f>
        <v>0</v>
      </c>
      <c r="BH323" s="102">
        <f>IF(N323="sníž. přenesená",J323,0)</f>
        <v>0</v>
      </c>
      <c r="BI323" s="102">
        <f>IF(N323="nulová",J323,0)</f>
        <v>0</v>
      </c>
      <c r="BJ323" s="16" t="s">
        <v>82</v>
      </c>
      <c r="BK323" s="102">
        <f>ROUND(I323*H323,2)</f>
        <v>0</v>
      </c>
      <c r="BL323" s="16" t="s">
        <v>215</v>
      </c>
      <c r="BM323" s="207" t="s">
        <v>434</v>
      </c>
    </row>
    <row r="324" spans="2:51" s="12" customFormat="1" ht="12">
      <c r="B324" s="208"/>
      <c r="C324" s="209"/>
      <c r="D324" s="210" t="s">
        <v>138</v>
      </c>
      <c r="E324" s="211" t="s">
        <v>1</v>
      </c>
      <c r="F324" s="212" t="s">
        <v>139</v>
      </c>
      <c r="G324" s="209"/>
      <c r="H324" s="211" t="s">
        <v>1</v>
      </c>
      <c r="I324" s="213"/>
      <c r="J324" s="209"/>
      <c r="K324" s="209"/>
      <c r="L324" s="214"/>
      <c r="M324" s="215"/>
      <c r="N324" s="216"/>
      <c r="O324" s="216"/>
      <c r="P324" s="216"/>
      <c r="Q324" s="216"/>
      <c r="R324" s="216"/>
      <c r="S324" s="216"/>
      <c r="T324" s="217"/>
      <c r="AT324" s="218" t="s">
        <v>138</v>
      </c>
      <c r="AU324" s="218" t="s">
        <v>93</v>
      </c>
      <c r="AV324" s="12" t="s">
        <v>82</v>
      </c>
      <c r="AW324" s="12" t="s">
        <v>31</v>
      </c>
      <c r="AX324" s="12" t="s">
        <v>77</v>
      </c>
      <c r="AY324" s="218" t="s">
        <v>128</v>
      </c>
    </row>
    <row r="325" spans="2:51" s="13" customFormat="1" ht="12">
      <c r="B325" s="219"/>
      <c r="C325" s="220"/>
      <c r="D325" s="210" t="s">
        <v>138</v>
      </c>
      <c r="E325" s="221" t="s">
        <v>1</v>
      </c>
      <c r="F325" s="222" t="s">
        <v>372</v>
      </c>
      <c r="G325" s="220"/>
      <c r="H325" s="223">
        <v>26.98</v>
      </c>
      <c r="I325" s="224"/>
      <c r="J325" s="220"/>
      <c r="K325" s="220"/>
      <c r="L325" s="225"/>
      <c r="M325" s="226"/>
      <c r="N325" s="227"/>
      <c r="O325" s="227"/>
      <c r="P325" s="227"/>
      <c r="Q325" s="227"/>
      <c r="R325" s="227"/>
      <c r="S325" s="227"/>
      <c r="T325" s="228"/>
      <c r="AT325" s="229" t="s">
        <v>138</v>
      </c>
      <c r="AU325" s="229" t="s">
        <v>93</v>
      </c>
      <c r="AV325" s="13" t="s">
        <v>93</v>
      </c>
      <c r="AW325" s="13" t="s">
        <v>31</v>
      </c>
      <c r="AX325" s="13" t="s">
        <v>77</v>
      </c>
      <c r="AY325" s="229" t="s">
        <v>128</v>
      </c>
    </row>
    <row r="326" spans="2:51" s="13" customFormat="1" ht="12">
      <c r="B326" s="219"/>
      <c r="C326" s="220"/>
      <c r="D326" s="210" t="s">
        <v>138</v>
      </c>
      <c r="E326" s="221" t="s">
        <v>1</v>
      </c>
      <c r="F326" s="222" t="s">
        <v>373</v>
      </c>
      <c r="G326" s="220"/>
      <c r="H326" s="223">
        <v>24.85</v>
      </c>
      <c r="I326" s="224"/>
      <c r="J326" s="220"/>
      <c r="K326" s="220"/>
      <c r="L326" s="225"/>
      <c r="M326" s="226"/>
      <c r="N326" s="227"/>
      <c r="O326" s="227"/>
      <c r="P326" s="227"/>
      <c r="Q326" s="227"/>
      <c r="R326" s="227"/>
      <c r="S326" s="227"/>
      <c r="T326" s="228"/>
      <c r="AT326" s="229" t="s">
        <v>138</v>
      </c>
      <c r="AU326" s="229" t="s">
        <v>93</v>
      </c>
      <c r="AV326" s="13" t="s">
        <v>93</v>
      </c>
      <c r="AW326" s="13" t="s">
        <v>31</v>
      </c>
      <c r="AX326" s="13" t="s">
        <v>77</v>
      </c>
      <c r="AY326" s="229" t="s">
        <v>128</v>
      </c>
    </row>
    <row r="327" spans="2:51" s="12" customFormat="1" ht="12">
      <c r="B327" s="208"/>
      <c r="C327" s="209"/>
      <c r="D327" s="210" t="s">
        <v>138</v>
      </c>
      <c r="E327" s="211" t="s">
        <v>1</v>
      </c>
      <c r="F327" s="212" t="s">
        <v>142</v>
      </c>
      <c r="G327" s="209"/>
      <c r="H327" s="211" t="s">
        <v>1</v>
      </c>
      <c r="I327" s="213"/>
      <c r="J327" s="209"/>
      <c r="K327" s="209"/>
      <c r="L327" s="214"/>
      <c r="M327" s="215"/>
      <c r="N327" s="216"/>
      <c r="O327" s="216"/>
      <c r="P327" s="216"/>
      <c r="Q327" s="216"/>
      <c r="R327" s="216"/>
      <c r="S327" s="216"/>
      <c r="T327" s="217"/>
      <c r="AT327" s="218" t="s">
        <v>138</v>
      </c>
      <c r="AU327" s="218" t="s">
        <v>93</v>
      </c>
      <c r="AV327" s="12" t="s">
        <v>82</v>
      </c>
      <c r="AW327" s="12" t="s">
        <v>31</v>
      </c>
      <c r="AX327" s="12" t="s">
        <v>77</v>
      </c>
      <c r="AY327" s="218" t="s">
        <v>128</v>
      </c>
    </row>
    <row r="328" spans="2:51" s="13" customFormat="1" ht="12">
      <c r="B328" s="219"/>
      <c r="C328" s="220"/>
      <c r="D328" s="210" t="s">
        <v>138</v>
      </c>
      <c r="E328" s="221" t="s">
        <v>1</v>
      </c>
      <c r="F328" s="222" t="s">
        <v>374</v>
      </c>
      <c r="G328" s="220"/>
      <c r="H328" s="223">
        <v>26.98</v>
      </c>
      <c r="I328" s="224"/>
      <c r="J328" s="220"/>
      <c r="K328" s="220"/>
      <c r="L328" s="225"/>
      <c r="M328" s="226"/>
      <c r="N328" s="227"/>
      <c r="O328" s="227"/>
      <c r="P328" s="227"/>
      <c r="Q328" s="227"/>
      <c r="R328" s="227"/>
      <c r="S328" s="227"/>
      <c r="T328" s="228"/>
      <c r="AT328" s="229" t="s">
        <v>138</v>
      </c>
      <c r="AU328" s="229" t="s">
        <v>93</v>
      </c>
      <c r="AV328" s="13" t="s">
        <v>93</v>
      </c>
      <c r="AW328" s="13" t="s">
        <v>31</v>
      </c>
      <c r="AX328" s="13" t="s">
        <v>77</v>
      </c>
      <c r="AY328" s="229" t="s">
        <v>128</v>
      </c>
    </row>
    <row r="329" spans="2:51" s="13" customFormat="1" ht="12">
      <c r="B329" s="219"/>
      <c r="C329" s="220"/>
      <c r="D329" s="210" t="s">
        <v>138</v>
      </c>
      <c r="E329" s="221" t="s">
        <v>1</v>
      </c>
      <c r="F329" s="222" t="s">
        <v>375</v>
      </c>
      <c r="G329" s="220"/>
      <c r="H329" s="223">
        <v>24.85</v>
      </c>
      <c r="I329" s="224"/>
      <c r="J329" s="220"/>
      <c r="K329" s="220"/>
      <c r="L329" s="225"/>
      <c r="M329" s="226"/>
      <c r="N329" s="227"/>
      <c r="O329" s="227"/>
      <c r="P329" s="227"/>
      <c r="Q329" s="227"/>
      <c r="R329" s="227"/>
      <c r="S329" s="227"/>
      <c r="T329" s="228"/>
      <c r="AT329" s="229" t="s">
        <v>138</v>
      </c>
      <c r="AU329" s="229" t="s">
        <v>93</v>
      </c>
      <c r="AV329" s="13" t="s">
        <v>93</v>
      </c>
      <c r="AW329" s="13" t="s">
        <v>31</v>
      </c>
      <c r="AX329" s="13" t="s">
        <v>77</v>
      </c>
      <c r="AY329" s="229" t="s">
        <v>128</v>
      </c>
    </row>
    <row r="330" spans="2:51" s="14" customFormat="1" ht="12">
      <c r="B330" s="230"/>
      <c r="C330" s="231"/>
      <c r="D330" s="210" t="s">
        <v>138</v>
      </c>
      <c r="E330" s="232" t="s">
        <v>1</v>
      </c>
      <c r="F330" s="233" t="s">
        <v>146</v>
      </c>
      <c r="G330" s="231"/>
      <c r="H330" s="234">
        <v>103.66</v>
      </c>
      <c r="I330" s="235"/>
      <c r="J330" s="231"/>
      <c r="K330" s="231"/>
      <c r="L330" s="236"/>
      <c r="M330" s="237"/>
      <c r="N330" s="238"/>
      <c r="O330" s="238"/>
      <c r="P330" s="238"/>
      <c r="Q330" s="238"/>
      <c r="R330" s="238"/>
      <c r="S330" s="238"/>
      <c r="T330" s="239"/>
      <c r="AT330" s="240" t="s">
        <v>138</v>
      </c>
      <c r="AU330" s="240" t="s">
        <v>93</v>
      </c>
      <c r="AV330" s="14" t="s">
        <v>136</v>
      </c>
      <c r="AW330" s="14" t="s">
        <v>31</v>
      </c>
      <c r="AX330" s="14" t="s">
        <v>82</v>
      </c>
      <c r="AY330" s="240" t="s">
        <v>128</v>
      </c>
    </row>
    <row r="331" spans="2:65" s="1" customFormat="1" ht="24" customHeight="1">
      <c r="B331" s="34"/>
      <c r="C331" s="242" t="s">
        <v>435</v>
      </c>
      <c r="D331" s="242" t="s">
        <v>288</v>
      </c>
      <c r="E331" s="243" t="s">
        <v>436</v>
      </c>
      <c r="F331" s="244" t="s">
        <v>437</v>
      </c>
      <c r="G331" s="245" t="s">
        <v>134</v>
      </c>
      <c r="H331" s="246">
        <v>114.026</v>
      </c>
      <c r="I331" s="247"/>
      <c r="J331" s="248">
        <f>ROUND(I331*H331,2)</f>
        <v>0</v>
      </c>
      <c r="K331" s="244" t="s">
        <v>1</v>
      </c>
      <c r="L331" s="249"/>
      <c r="M331" s="250" t="s">
        <v>1</v>
      </c>
      <c r="N331" s="251" t="s">
        <v>42</v>
      </c>
      <c r="O331" s="66"/>
      <c r="P331" s="205">
        <f>O331*H331</f>
        <v>0</v>
      </c>
      <c r="Q331" s="205">
        <v>0.00368</v>
      </c>
      <c r="R331" s="205">
        <f>Q331*H331</f>
        <v>0.41961568</v>
      </c>
      <c r="S331" s="205">
        <v>0</v>
      </c>
      <c r="T331" s="206">
        <f>S331*H331</f>
        <v>0</v>
      </c>
      <c r="AR331" s="207" t="s">
        <v>291</v>
      </c>
      <c r="AT331" s="207" t="s">
        <v>288</v>
      </c>
      <c r="AU331" s="207" t="s">
        <v>93</v>
      </c>
      <c r="AY331" s="16" t="s">
        <v>128</v>
      </c>
      <c r="BE331" s="102">
        <f>IF(N331="základní",J331,0)</f>
        <v>0</v>
      </c>
      <c r="BF331" s="102">
        <f>IF(N331="snížená",J331,0)</f>
        <v>0</v>
      </c>
      <c r="BG331" s="102">
        <f>IF(N331="zákl. přenesená",J331,0)</f>
        <v>0</v>
      </c>
      <c r="BH331" s="102">
        <f>IF(N331="sníž. přenesená",J331,0)</f>
        <v>0</v>
      </c>
      <c r="BI331" s="102">
        <f>IF(N331="nulová",J331,0)</f>
        <v>0</v>
      </c>
      <c r="BJ331" s="16" t="s">
        <v>82</v>
      </c>
      <c r="BK331" s="102">
        <f>ROUND(I331*H331,2)</f>
        <v>0</v>
      </c>
      <c r="BL331" s="16" t="s">
        <v>215</v>
      </c>
      <c r="BM331" s="207" t="s">
        <v>438</v>
      </c>
    </row>
    <row r="332" spans="2:51" s="13" customFormat="1" ht="12">
      <c r="B332" s="219"/>
      <c r="C332" s="220"/>
      <c r="D332" s="210" t="s">
        <v>138</v>
      </c>
      <c r="E332" s="221" t="s">
        <v>1</v>
      </c>
      <c r="F332" s="222" t="s">
        <v>439</v>
      </c>
      <c r="G332" s="220"/>
      <c r="H332" s="223">
        <v>103.66</v>
      </c>
      <c r="I332" s="224"/>
      <c r="J332" s="220"/>
      <c r="K332" s="220"/>
      <c r="L332" s="225"/>
      <c r="M332" s="226"/>
      <c r="N332" s="227"/>
      <c r="O332" s="227"/>
      <c r="P332" s="227"/>
      <c r="Q332" s="227"/>
      <c r="R332" s="227"/>
      <c r="S332" s="227"/>
      <c r="T332" s="228"/>
      <c r="AT332" s="229" t="s">
        <v>138</v>
      </c>
      <c r="AU332" s="229" t="s">
        <v>93</v>
      </c>
      <c r="AV332" s="13" t="s">
        <v>93</v>
      </c>
      <c r="AW332" s="13" t="s">
        <v>31</v>
      </c>
      <c r="AX332" s="13" t="s">
        <v>82</v>
      </c>
      <c r="AY332" s="229" t="s">
        <v>128</v>
      </c>
    </row>
    <row r="333" spans="2:51" s="13" customFormat="1" ht="12">
      <c r="B333" s="219"/>
      <c r="C333" s="220"/>
      <c r="D333" s="210" t="s">
        <v>138</v>
      </c>
      <c r="E333" s="220"/>
      <c r="F333" s="222" t="s">
        <v>440</v>
      </c>
      <c r="G333" s="220"/>
      <c r="H333" s="223">
        <v>114.026</v>
      </c>
      <c r="I333" s="224"/>
      <c r="J333" s="220"/>
      <c r="K333" s="220"/>
      <c r="L333" s="225"/>
      <c r="M333" s="226"/>
      <c r="N333" s="227"/>
      <c r="O333" s="227"/>
      <c r="P333" s="227"/>
      <c r="Q333" s="227"/>
      <c r="R333" s="227"/>
      <c r="S333" s="227"/>
      <c r="T333" s="228"/>
      <c r="AT333" s="229" t="s">
        <v>138</v>
      </c>
      <c r="AU333" s="229" t="s">
        <v>93</v>
      </c>
      <c r="AV333" s="13" t="s">
        <v>93</v>
      </c>
      <c r="AW333" s="13" t="s">
        <v>4</v>
      </c>
      <c r="AX333" s="13" t="s">
        <v>82</v>
      </c>
      <c r="AY333" s="229" t="s">
        <v>128</v>
      </c>
    </row>
    <row r="334" spans="2:65" s="1" customFormat="1" ht="24" customHeight="1">
      <c r="B334" s="34"/>
      <c r="C334" s="196" t="s">
        <v>441</v>
      </c>
      <c r="D334" s="196" t="s">
        <v>131</v>
      </c>
      <c r="E334" s="197" t="s">
        <v>442</v>
      </c>
      <c r="F334" s="198" t="s">
        <v>443</v>
      </c>
      <c r="G334" s="199" t="s">
        <v>134</v>
      </c>
      <c r="H334" s="200">
        <v>45.936</v>
      </c>
      <c r="I334" s="201"/>
      <c r="J334" s="202">
        <f>ROUND(I334*H334,2)</f>
        <v>0</v>
      </c>
      <c r="K334" s="198" t="s">
        <v>135</v>
      </c>
      <c r="L334" s="36"/>
      <c r="M334" s="203" t="s">
        <v>1</v>
      </c>
      <c r="N334" s="204" t="s">
        <v>42</v>
      </c>
      <c r="O334" s="66"/>
      <c r="P334" s="205">
        <f>O334*H334</f>
        <v>0</v>
      </c>
      <c r="Q334" s="205">
        <v>0.0003</v>
      </c>
      <c r="R334" s="205">
        <f>Q334*H334</f>
        <v>0.0137808</v>
      </c>
      <c r="S334" s="205">
        <v>0</v>
      </c>
      <c r="T334" s="206">
        <f>S334*H334</f>
        <v>0</v>
      </c>
      <c r="AR334" s="207" t="s">
        <v>215</v>
      </c>
      <c r="AT334" s="207" t="s">
        <v>131</v>
      </c>
      <c r="AU334" s="207" t="s">
        <v>93</v>
      </c>
      <c r="AY334" s="16" t="s">
        <v>128</v>
      </c>
      <c r="BE334" s="102">
        <f>IF(N334="základní",J334,0)</f>
        <v>0</v>
      </c>
      <c r="BF334" s="102">
        <f>IF(N334="snížená",J334,0)</f>
        <v>0</v>
      </c>
      <c r="BG334" s="102">
        <f>IF(N334="zákl. přenesená",J334,0)</f>
        <v>0</v>
      </c>
      <c r="BH334" s="102">
        <f>IF(N334="sníž. přenesená",J334,0)</f>
        <v>0</v>
      </c>
      <c r="BI334" s="102">
        <f>IF(N334="nulová",J334,0)</f>
        <v>0</v>
      </c>
      <c r="BJ334" s="16" t="s">
        <v>82</v>
      </c>
      <c r="BK334" s="102">
        <f>ROUND(I334*H334,2)</f>
        <v>0</v>
      </c>
      <c r="BL334" s="16" t="s">
        <v>215</v>
      </c>
      <c r="BM334" s="207" t="s">
        <v>444</v>
      </c>
    </row>
    <row r="335" spans="2:51" s="13" customFormat="1" ht="12">
      <c r="B335" s="219"/>
      <c r="C335" s="220"/>
      <c r="D335" s="210" t="s">
        <v>138</v>
      </c>
      <c r="E335" s="221" t="s">
        <v>1</v>
      </c>
      <c r="F335" s="222" t="s">
        <v>445</v>
      </c>
      <c r="G335" s="220"/>
      <c r="H335" s="223">
        <v>45.936</v>
      </c>
      <c r="I335" s="224"/>
      <c r="J335" s="220"/>
      <c r="K335" s="220"/>
      <c r="L335" s="225"/>
      <c r="M335" s="226"/>
      <c r="N335" s="227"/>
      <c r="O335" s="227"/>
      <c r="P335" s="227"/>
      <c r="Q335" s="227"/>
      <c r="R335" s="227"/>
      <c r="S335" s="227"/>
      <c r="T335" s="228"/>
      <c r="AT335" s="229" t="s">
        <v>138</v>
      </c>
      <c r="AU335" s="229" t="s">
        <v>93</v>
      </c>
      <c r="AV335" s="13" t="s">
        <v>93</v>
      </c>
      <c r="AW335" s="13" t="s">
        <v>31</v>
      </c>
      <c r="AX335" s="13" t="s">
        <v>82</v>
      </c>
      <c r="AY335" s="229" t="s">
        <v>128</v>
      </c>
    </row>
    <row r="336" spans="2:65" s="1" customFormat="1" ht="36" customHeight="1">
      <c r="B336" s="34"/>
      <c r="C336" s="242" t="s">
        <v>446</v>
      </c>
      <c r="D336" s="242" t="s">
        <v>288</v>
      </c>
      <c r="E336" s="243" t="s">
        <v>447</v>
      </c>
      <c r="F336" s="244" t="s">
        <v>448</v>
      </c>
      <c r="G336" s="245" t="s">
        <v>134</v>
      </c>
      <c r="H336" s="246">
        <v>50.53</v>
      </c>
      <c r="I336" s="247"/>
      <c r="J336" s="248">
        <f>ROUND(I336*H336,2)</f>
        <v>0</v>
      </c>
      <c r="K336" s="244" t="s">
        <v>135</v>
      </c>
      <c r="L336" s="249"/>
      <c r="M336" s="250" t="s">
        <v>1</v>
      </c>
      <c r="N336" s="251" t="s">
        <v>42</v>
      </c>
      <c r="O336" s="66"/>
      <c r="P336" s="205">
        <f>O336*H336</f>
        <v>0</v>
      </c>
      <c r="Q336" s="205">
        <v>0.0018</v>
      </c>
      <c r="R336" s="205">
        <f>Q336*H336</f>
        <v>0.090954</v>
      </c>
      <c r="S336" s="205">
        <v>0</v>
      </c>
      <c r="T336" s="206">
        <f>S336*H336</f>
        <v>0</v>
      </c>
      <c r="AR336" s="207" t="s">
        <v>291</v>
      </c>
      <c r="AT336" s="207" t="s">
        <v>288</v>
      </c>
      <c r="AU336" s="207" t="s">
        <v>93</v>
      </c>
      <c r="AY336" s="16" t="s">
        <v>128</v>
      </c>
      <c r="BE336" s="102">
        <f>IF(N336="základní",J336,0)</f>
        <v>0</v>
      </c>
      <c r="BF336" s="102">
        <f>IF(N336="snížená",J336,0)</f>
        <v>0</v>
      </c>
      <c r="BG336" s="102">
        <f>IF(N336="zákl. přenesená",J336,0)</f>
        <v>0</v>
      </c>
      <c r="BH336" s="102">
        <f>IF(N336="sníž. přenesená",J336,0)</f>
        <v>0</v>
      </c>
      <c r="BI336" s="102">
        <f>IF(N336="nulová",J336,0)</f>
        <v>0</v>
      </c>
      <c r="BJ336" s="16" t="s">
        <v>82</v>
      </c>
      <c r="BK336" s="102">
        <f>ROUND(I336*H336,2)</f>
        <v>0</v>
      </c>
      <c r="BL336" s="16" t="s">
        <v>215</v>
      </c>
      <c r="BM336" s="207" t="s">
        <v>449</v>
      </c>
    </row>
    <row r="337" spans="2:51" s="13" customFormat="1" ht="12">
      <c r="B337" s="219"/>
      <c r="C337" s="220"/>
      <c r="D337" s="210" t="s">
        <v>138</v>
      </c>
      <c r="E337" s="220"/>
      <c r="F337" s="222" t="s">
        <v>450</v>
      </c>
      <c r="G337" s="220"/>
      <c r="H337" s="223">
        <v>50.53</v>
      </c>
      <c r="I337" s="224"/>
      <c r="J337" s="220"/>
      <c r="K337" s="220"/>
      <c r="L337" s="225"/>
      <c r="M337" s="226"/>
      <c r="N337" s="227"/>
      <c r="O337" s="227"/>
      <c r="P337" s="227"/>
      <c r="Q337" s="227"/>
      <c r="R337" s="227"/>
      <c r="S337" s="227"/>
      <c r="T337" s="228"/>
      <c r="AT337" s="229" t="s">
        <v>138</v>
      </c>
      <c r="AU337" s="229" t="s">
        <v>93</v>
      </c>
      <c r="AV337" s="13" t="s">
        <v>93</v>
      </c>
      <c r="AW337" s="13" t="s">
        <v>4</v>
      </c>
      <c r="AX337" s="13" t="s">
        <v>82</v>
      </c>
      <c r="AY337" s="229" t="s">
        <v>128</v>
      </c>
    </row>
    <row r="338" spans="2:65" s="1" customFormat="1" ht="16.5" customHeight="1">
      <c r="B338" s="34"/>
      <c r="C338" s="196" t="s">
        <v>451</v>
      </c>
      <c r="D338" s="196" t="s">
        <v>131</v>
      </c>
      <c r="E338" s="197" t="s">
        <v>452</v>
      </c>
      <c r="F338" s="198" t="s">
        <v>453</v>
      </c>
      <c r="G338" s="199" t="s">
        <v>333</v>
      </c>
      <c r="H338" s="200">
        <v>85.07</v>
      </c>
      <c r="I338" s="201"/>
      <c r="J338" s="202">
        <f>ROUND(I338*H338,2)</f>
        <v>0</v>
      </c>
      <c r="K338" s="198" t="s">
        <v>135</v>
      </c>
      <c r="L338" s="36"/>
      <c r="M338" s="203" t="s">
        <v>1</v>
      </c>
      <c r="N338" s="204" t="s">
        <v>42</v>
      </c>
      <c r="O338" s="66"/>
      <c r="P338" s="205">
        <f>O338*H338</f>
        <v>0</v>
      </c>
      <c r="Q338" s="205">
        <v>1E-05</v>
      </c>
      <c r="R338" s="205">
        <f>Q338*H338</f>
        <v>0.0008507</v>
      </c>
      <c r="S338" s="205">
        <v>0</v>
      </c>
      <c r="T338" s="206">
        <f>S338*H338</f>
        <v>0</v>
      </c>
      <c r="AR338" s="207" t="s">
        <v>215</v>
      </c>
      <c r="AT338" s="207" t="s">
        <v>131</v>
      </c>
      <c r="AU338" s="207" t="s">
        <v>93</v>
      </c>
      <c r="AY338" s="16" t="s">
        <v>128</v>
      </c>
      <c r="BE338" s="102">
        <f>IF(N338="základní",J338,0)</f>
        <v>0</v>
      </c>
      <c r="BF338" s="102">
        <f>IF(N338="snížená",J338,0)</f>
        <v>0</v>
      </c>
      <c r="BG338" s="102">
        <f>IF(N338="zákl. přenesená",J338,0)</f>
        <v>0</v>
      </c>
      <c r="BH338" s="102">
        <f>IF(N338="sníž. přenesená",J338,0)</f>
        <v>0</v>
      </c>
      <c r="BI338" s="102">
        <f>IF(N338="nulová",J338,0)</f>
        <v>0</v>
      </c>
      <c r="BJ338" s="16" t="s">
        <v>82</v>
      </c>
      <c r="BK338" s="102">
        <f>ROUND(I338*H338,2)</f>
        <v>0</v>
      </c>
      <c r="BL338" s="16" t="s">
        <v>215</v>
      </c>
      <c r="BM338" s="207" t="s">
        <v>454</v>
      </c>
    </row>
    <row r="339" spans="2:51" s="12" customFormat="1" ht="12">
      <c r="B339" s="208"/>
      <c r="C339" s="209"/>
      <c r="D339" s="210" t="s">
        <v>138</v>
      </c>
      <c r="E339" s="211" t="s">
        <v>1</v>
      </c>
      <c r="F339" s="212" t="s">
        <v>139</v>
      </c>
      <c r="G339" s="209"/>
      <c r="H339" s="211" t="s">
        <v>1</v>
      </c>
      <c r="I339" s="213"/>
      <c r="J339" s="209"/>
      <c r="K339" s="209"/>
      <c r="L339" s="214"/>
      <c r="M339" s="215"/>
      <c r="N339" s="216"/>
      <c r="O339" s="216"/>
      <c r="P339" s="216"/>
      <c r="Q339" s="216"/>
      <c r="R339" s="216"/>
      <c r="S339" s="216"/>
      <c r="T339" s="217"/>
      <c r="AT339" s="218" t="s">
        <v>138</v>
      </c>
      <c r="AU339" s="218" t="s">
        <v>93</v>
      </c>
      <c r="AV339" s="12" t="s">
        <v>82</v>
      </c>
      <c r="AW339" s="12" t="s">
        <v>31</v>
      </c>
      <c r="AX339" s="12" t="s">
        <v>77</v>
      </c>
      <c r="AY339" s="218" t="s">
        <v>128</v>
      </c>
    </row>
    <row r="340" spans="2:51" s="13" customFormat="1" ht="12">
      <c r="B340" s="219"/>
      <c r="C340" s="220"/>
      <c r="D340" s="210" t="s">
        <v>138</v>
      </c>
      <c r="E340" s="221" t="s">
        <v>1</v>
      </c>
      <c r="F340" s="222" t="s">
        <v>455</v>
      </c>
      <c r="G340" s="220"/>
      <c r="H340" s="223">
        <v>20.14</v>
      </c>
      <c r="I340" s="224"/>
      <c r="J340" s="220"/>
      <c r="K340" s="220"/>
      <c r="L340" s="225"/>
      <c r="M340" s="226"/>
      <c r="N340" s="227"/>
      <c r="O340" s="227"/>
      <c r="P340" s="227"/>
      <c r="Q340" s="227"/>
      <c r="R340" s="227"/>
      <c r="S340" s="227"/>
      <c r="T340" s="228"/>
      <c r="AT340" s="229" t="s">
        <v>138</v>
      </c>
      <c r="AU340" s="229" t="s">
        <v>93</v>
      </c>
      <c r="AV340" s="13" t="s">
        <v>93</v>
      </c>
      <c r="AW340" s="13" t="s">
        <v>31</v>
      </c>
      <c r="AX340" s="13" t="s">
        <v>77</v>
      </c>
      <c r="AY340" s="229" t="s">
        <v>128</v>
      </c>
    </row>
    <row r="341" spans="2:51" s="13" customFormat="1" ht="12">
      <c r="B341" s="219"/>
      <c r="C341" s="220"/>
      <c r="D341" s="210" t="s">
        <v>138</v>
      </c>
      <c r="E341" s="221" t="s">
        <v>1</v>
      </c>
      <c r="F341" s="222" t="s">
        <v>456</v>
      </c>
      <c r="G341" s="220"/>
      <c r="H341" s="223">
        <v>19.85</v>
      </c>
      <c r="I341" s="224"/>
      <c r="J341" s="220"/>
      <c r="K341" s="220"/>
      <c r="L341" s="225"/>
      <c r="M341" s="226"/>
      <c r="N341" s="227"/>
      <c r="O341" s="227"/>
      <c r="P341" s="227"/>
      <c r="Q341" s="227"/>
      <c r="R341" s="227"/>
      <c r="S341" s="227"/>
      <c r="T341" s="228"/>
      <c r="AT341" s="229" t="s">
        <v>138</v>
      </c>
      <c r="AU341" s="229" t="s">
        <v>93</v>
      </c>
      <c r="AV341" s="13" t="s">
        <v>93</v>
      </c>
      <c r="AW341" s="13" t="s">
        <v>31</v>
      </c>
      <c r="AX341" s="13" t="s">
        <v>77</v>
      </c>
      <c r="AY341" s="229" t="s">
        <v>128</v>
      </c>
    </row>
    <row r="342" spans="2:51" s="12" customFormat="1" ht="12">
      <c r="B342" s="208"/>
      <c r="C342" s="209"/>
      <c r="D342" s="210" t="s">
        <v>138</v>
      </c>
      <c r="E342" s="211" t="s">
        <v>1</v>
      </c>
      <c r="F342" s="212" t="s">
        <v>142</v>
      </c>
      <c r="G342" s="209"/>
      <c r="H342" s="211" t="s">
        <v>1</v>
      </c>
      <c r="I342" s="213"/>
      <c r="J342" s="209"/>
      <c r="K342" s="209"/>
      <c r="L342" s="214"/>
      <c r="M342" s="215"/>
      <c r="N342" s="216"/>
      <c r="O342" s="216"/>
      <c r="P342" s="216"/>
      <c r="Q342" s="216"/>
      <c r="R342" s="216"/>
      <c r="S342" s="216"/>
      <c r="T342" s="217"/>
      <c r="AT342" s="218" t="s">
        <v>138</v>
      </c>
      <c r="AU342" s="218" t="s">
        <v>93</v>
      </c>
      <c r="AV342" s="12" t="s">
        <v>82</v>
      </c>
      <c r="AW342" s="12" t="s">
        <v>31</v>
      </c>
      <c r="AX342" s="12" t="s">
        <v>77</v>
      </c>
      <c r="AY342" s="218" t="s">
        <v>128</v>
      </c>
    </row>
    <row r="343" spans="2:51" s="13" customFormat="1" ht="12">
      <c r="B343" s="219"/>
      <c r="C343" s="220"/>
      <c r="D343" s="210" t="s">
        <v>138</v>
      </c>
      <c r="E343" s="221" t="s">
        <v>1</v>
      </c>
      <c r="F343" s="222" t="s">
        <v>457</v>
      </c>
      <c r="G343" s="220"/>
      <c r="H343" s="223">
        <v>20.15</v>
      </c>
      <c r="I343" s="224"/>
      <c r="J343" s="220"/>
      <c r="K343" s="220"/>
      <c r="L343" s="225"/>
      <c r="M343" s="226"/>
      <c r="N343" s="227"/>
      <c r="O343" s="227"/>
      <c r="P343" s="227"/>
      <c r="Q343" s="227"/>
      <c r="R343" s="227"/>
      <c r="S343" s="227"/>
      <c r="T343" s="228"/>
      <c r="AT343" s="229" t="s">
        <v>138</v>
      </c>
      <c r="AU343" s="229" t="s">
        <v>93</v>
      </c>
      <c r="AV343" s="13" t="s">
        <v>93</v>
      </c>
      <c r="AW343" s="13" t="s">
        <v>31</v>
      </c>
      <c r="AX343" s="13" t="s">
        <v>77</v>
      </c>
      <c r="AY343" s="229" t="s">
        <v>128</v>
      </c>
    </row>
    <row r="344" spans="2:51" s="12" customFormat="1" ht="12">
      <c r="B344" s="208"/>
      <c r="C344" s="209"/>
      <c r="D344" s="210" t="s">
        <v>138</v>
      </c>
      <c r="E344" s="211" t="s">
        <v>1</v>
      </c>
      <c r="F344" s="212" t="s">
        <v>458</v>
      </c>
      <c r="G344" s="209"/>
      <c r="H344" s="211" t="s">
        <v>1</v>
      </c>
      <c r="I344" s="213"/>
      <c r="J344" s="209"/>
      <c r="K344" s="209"/>
      <c r="L344" s="214"/>
      <c r="M344" s="215"/>
      <c r="N344" s="216"/>
      <c r="O344" s="216"/>
      <c r="P344" s="216"/>
      <c r="Q344" s="216"/>
      <c r="R344" s="216"/>
      <c r="S344" s="216"/>
      <c r="T344" s="217"/>
      <c r="AT344" s="218" t="s">
        <v>138</v>
      </c>
      <c r="AU344" s="218" t="s">
        <v>93</v>
      </c>
      <c r="AV344" s="12" t="s">
        <v>82</v>
      </c>
      <c r="AW344" s="12" t="s">
        <v>31</v>
      </c>
      <c r="AX344" s="12" t="s">
        <v>77</v>
      </c>
      <c r="AY344" s="218" t="s">
        <v>128</v>
      </c>
    </row>
    <row r="345" spans="2:51" s="13" customFormat="1" ht="12">
      <c r="B345" s="219"/>
      <c r="C345" s="220"/>
      <c r="D345" s="210" t="s">
        <v>138</v>
      </c>
      <c r="E345" s="221" t="s">
        <v>1</v>
      </c>
      <c r="F345" s="222" t="s">
        <v>459</v>
      </c>
      <c r="G345" s="220"/>
      <c r="H345" s="223">
        <v>24.93</v>
      </c>
      <c r="I345" s="224"/>
      <c r="J345" s="220"/>
      <c r="K345" s="220"/>
      <c r="L345" s="225"/>
      <c r="M345" s="226"/>
      <c r="N345" s="227"/>
      <c r="O345" s="227"/>
      <c r="P345" s="227"/>
      <c r="Q345" s="227"/>
      <c r="R345" s="227"/>
      <c r="S345" s="227"/>
      <c r="T345" s="228"/>
      <c r="AT345" s="229" t="s">
        <v>138</v>
      </c>
      <c r="AU345" s="229" t="s">
        <v>93</v>
      </c>
      <c r="AV345" s="13" t="s">
        <v>93</v>
      </c>
      <c r="AW345" s="13" t="s">
        <v>31</v>
      </c>
      <c r="AX345" s="13" t="s">
        <v>77</v>
      </c>
      <c r="AY345" s="229" t="s">
        <v>128</v>
      </c>
    </row>
    <row r="346" spans="2:51" s="14" customFormat="1" ht="12">
      <c r="B346" s="230"/>
      <c r="C346" s="231"/>
      <c r="D346" s="210" t="s">
        <v>138</v>
      </c>
      <c r="E346" s="232" t="s">
        <v>1</v>
      </c>
      <c r="F346" s="233" t="s">
        <v>146</v>
      </c>
      <c r="G346" s="231"/>
      <c r="H346" s="234">
        <v>85.07</v>
      </c>
      <c r="I346" s="235"/>
      <c r="J346" s="231"/>
      <c r="K346" s="231"/>
      <c r="L346" s="236"/>
      <c r="M346" s="237"/>
      <c r="N346" s="238"/>
      <c r="O346" s="238"/>
      <c r="P346" s="238"/>
      <c r="Q346" s="238"/>
      <c r="R346" s="238"/>
      <c r="S346" s="238"/>
      <c r="T346" s="239"/>
      <c r="AT346" s="240" t="s">
        <v>138</v>
      </c>
      <c r="AU346" s="240" t="s">
        <v>93</v>
      </c>
      <c r="AV346" s="14" t="s">
        <v>136</v>
      </c>
      <c r="AW346" s="14" t="s">
        <v>31</v>
      </c>
      <c r="AX346" s="14" t="s">
        <v>82</v>
      </c>
      <c r="AY346" s="240" t="s">
        <v>128</v>
      </c>
    </row>
    <row r="347" spans="2:65" s="1" customFormat="1" ht="16.5" customHeight="1">
      <c r="B347" s="34"/>
      <c r="C347" s="242" t="s">
        <v>460</v>
      </c>
      <c r="D347" s="242" t="s">
        <v>288</v>
      </c>
      <c r="E347" s="243" t="s">
        <v>461</v>
      </c>
      <c r="F347" s="244" t="s">
        <v>462</v>
      </c>
      <c r="G347" s="245" t="s">
        <v>333</v>
      </c>
      <c r="H347" s="246">
        <v>86.771</v>
      </c>
      <c r="I347" s="247"/>
      <c r="J347" s="248">
        <f>ROUND(I347*H347,2)</f>
        <v>0</v>
      </c>
      <c r="K347" s="244" t="s">
        <v>135</v>
      </c>
      <c r="L347" s="249"/>
      <c r="M347" s="250" t="s">
        <v>1</v>
      </c>
      <c r="N347" s="251" t="s">
        <v>42</v>
      </c>
      <c r="O347" s="66"/>
      <c r="P347" s="205">
        <f>O347*H347</f>
        <v>0</v>
      </c>
      <c r="Q347" s="205">
        <v>0.00038</v>
      </c>
      <c r="R347" s="205">
        <f>Q347*H347</f>
        <v>0.03297298</v>
      </c>
      <c r="S347" s="205">
        <v>0</v>
      </c>
      <c r="T347" s="206">
        <f>S347*H347</f>
        <v>0</v>
      </c>
      <c r="AR347" s="207" t="s">
        <v>291</v>
      </c>
      <c r="AT347" s="207" t="s">
        <v>288</v>
      </c>
      <c r="AU347" s="207" t="s">
        <v>93</v>
      </c>
      <c r="AY347" s="16" t="s">
        <v>128</v>
      </c>
      <c r="BE347" s="102">
        <f>IF(N347="základní",J347,0)</f>
        <v>0</v>
      </c>
      <c r="BF347" s="102">
        <f>IF(N347="snížená",J347,0)</f>
        <v>0</v>
      </c>
      <c r="BG347" s="102">
        <f>IF(N347="zákl. přenesená",J347,0)</f>
        <v>0</v>
      </c>
      <c r="BH347" s="102">
        <f>IF(N347="sníž. přenesená",J347,0)</f>
        <v>0</v>
      </c>
      <c r="BI347" s="102">
        <f>IF(N347="nulová",J347,0)</f>
        <v>0</v>
      </c>
      <c r="BJ347" s="16" t="s">
        <v>82</v>
      </c>
      <c r="BK347" s="102">
        <f>ROUND(I347*H347,2)</f>
        <v>0</v>
      </c>
      <c r="BL347" s="16" t="s">
        <v>215</v>
      </c>
      <c r="BM347" s="207" t="s">
        <v>463</v>
      </c>
    </row>
    <row r="348" spans="2:51" s="13" customFormat="1" ht="12">
      <c r="B348" s="219"/>
      <c r="C348" s="220"/>
      <c r="D348" s="210" t="s">
        <v>138</v>
      </c>
      <c r="E348" s="221" t="s">
        <v>1</v>
      </c>
      <c r="F348" s="222" t="s">
        <v>464</v>
      </c>
      <c r="G348" s="220"/>
      <c r="H348" s="223">
        <v>85.07</v>
      </c>
      <c r="I348" s="224"/>
      <c r="J348" s="220"/>
      <c r="K348" s="220"/>
      <c r="L348" s="225"/>
      <c r="M348" s="226"/>
      <c r="N348" s="227"/>
      <c r="O348" s="227"/>
      <c r="P348" s="227"/>
      <c r="Q348" s="227"/>
      <c r="R348" s="227"/>
      <c r="S348" s="227"/>
      <c r="T348" s="228"/>
      <c r="AT348" s="229" t="s">
        <v>138</v>
      </c>
      <c r="AU348" s="229" t="s">
        <v>93</v>
      </c>
      <c r="AV348" s="13" t="s">
        <v>93</v>
      </c>
      <c r="AW348" s="13" t="s">
        <v>31</v>
      </c>
      <c r="AX348" s="13" t="s">
        <v>82</v>
      </c>
      <c r="AY348" s="229" t="s">
        <v>128</v>
      </c>
    </row>
    <row r="349" spans="2:51" s="13" customFormat="1" ht="12">
      <c r="B349" s="219"/>
      <c r="C349" s="220"/>
      <c r="D349" s="210" t="s">
        <v>138</v>
      </c>
      <c r="E349" s="220"/>
      <c r="F349" s="222" t="s">
        <v>465</v>
      </c>
      <c r="G349" s="220"/>
      <c r="H349" s="223">
        <v>86.771</v>
      </c>
      <c r="I349" s="224"/>
      <c r="J349" s="220"/>
      <c r="K349" s="220"/>
      <c r="L349" s="225"/>
      <c r="M349" s="226"/>
      <c r="N349" s="227"/>
      <c r="O349" s="227"/>
      <c r="P349" s="227"/>
      <c r="Q349" s="227"/>
      <c r="R349" s="227"/>
      <c r="S349" s="227"/>
      <c r="T349" s="228"/>
      <c r="AT349" s="229" t="s">
        <v>138</v>
      </c>
      <c r="AU349" s="229" t="s">
        <v>93</v>
      </c>
      <c r="AV349" s="13" t="s">
        <v>93</v>
      </c>
      <c r="AW349" s="13" t="s">
        <v>4</v>
      </c>
      <c r="AX349" s="13" t="s">
        <v>82</v>
      </c>
      <c r="AY349" s="229" t="s">
        <v>128</v>
      </c>
    </row>
    <row r="350" spans="2:65" s="1" customFormat="1" ht="16.5" customHeight="1">
      <c r="B350" s="34"/>
      <c r="C350" s="196" t="s">
        <v>466</v>
      </c>
      <c r="D350" s="196" t="s">
        <v>131</v>
      </c>
      <c r="E350" s="197" t="s">
        <v>467</v>
      </c>
      <c r="F350" s="198" t="s">
        <v>468</v>
      </c>
      <c r="G350" s="199" t="s">
        <v>333</v>
      </c>
      <c r="H350" s="200">
        <v>7.09</v>
      </c>
      <c r="I350" s="201"/>
      <c r="J350" s="202">
        <f>ROUND(I350*H350,2)</f>
        <v>0</v>
      </c>
      <c r="K350" s="198" t="s">
        <v>135</v>
      </c>
      <c r="L350" s="36"/>
      <c r="M350" s="203" t="s">
        <v>1</v>
      </c>
      <c r="N350" s="204" t="s">
        <v>42</v>
      </c>
      <c r="O350" s="66"/>
      <c r="P350" s="205">
        <f>O350*H350</f>
        <v>0</v>
      </c>
      <c r="Q350" s="205">
        <v>0</v>
      </c>
      <c r="R350" s="205">
        <f>Q350*H350</f>
        <v>0</v>
      </c>
      <c r="S350" s="205">
        <v>0</v>
      </c>
      <c r="T350" s="206">
        <f>S350*H350</f>
        <v>0</v>
      </c>
      <c r="AR350" s="207" t="s">
        <v>215</v>
      </c>
      <c r="AT350" s="207" t="s">
        <v>131</v>
      </c>
      <c r="AU350" s="207" t="s">
        <v>93</v>
      </c>
      <c r="AY350" s="16" t="s">
        <v>128</v>
      </c>
      <c r="BE350" s="102">
        <f>IF(N350="základní",J350,0)</f>
        <v>0</v>
      </c>
      <c r="BF350" s="102">
        <f>IF(N350="snížená",J350,0)</f>
        <v>0</v>
      </c>
      <c r="BG350" s="102">
        <f>IF(N350="zákl. přenesená",J350,0)</f>
        <v>0</v>
      </c>
      <c r="BH350" s="102">
        <f>IF(N350="sníž. přenesená",J350,0)</f>
        <v>0</v>
      </c>
      <c r="BI350" s="102">
        <f>IF(N350="nulová",J350,0)</f>
        <v>0</v>
      </c>
      <c r="BJ350" s="16" t="s">
        <v>82</v>
      </c>
      <c r="BK350" s="102">
        <f>ROUND(I350*H350,2)</f>
        <v>0</v>
      </c>
      <c r="BL350" s="16" t="s">
        <v>215</v>
      </c>
      <c r="BM350" s="207" t="s">
        <v>469</v>
      </c>
    </row>
    <row r="351" spans="2:51" s="13" customFormat="1" ht="12">
      <c r="B351" s="219"/>
      <c r="C351" s="220"/>
      <c r="D351" s="210" t="s">
        <v>138</v>
      </c>
      <c r="E351" s="221" t="s">
        <v>1</v>
      </c>
      <c r="F351" s="222" t="s">
        <v>470</v>
      </c>
      <c r="G351" s="220"/>
      <c r="H351" s="223">
        <v>7.09</v>
      </c>
      <c r="I351" s="224"/>
      <c r="J351" s="220"/>
      <c r="K351" s="220"/>
      <c r="L351" s="225"/>
      <c r="M351" s="226"/>
      <c r="N351" s="227"/>
      <c r="O351" s="227"/>
      <c r="P351" s="227"/>
      <c r="Q351" s="227"/>
      <c r="R351" s="227"/>
      <c r="S351" s="227"/>
      <c r="T351" s="228"/>
      <c r="AT351" s="229" t="s">
        <v>138</v>
      </c>
      <c r="AU351" s="229" t="s">
        <v>93</v>
      </c>
      <c r="AV351" s="13" t="s">
        <v>93</v>
      </c>
      <c r="AW351" s="13" t="s">
        <v>31</v>
      </c>
      <c r="AX351" s="13" t="s">
        <v>82</v>
      </c>
      <c r="AY351" s="229" t="s">
        <v>128</v>
      </c>
    </row>
    <row r="352" spans="2:65" s="1" customFormat="1" ht="16.5" customHeight="1">
      <c r="B352" s="34"/>
      <c r="C352" s="242" t="s">
        <v>471</v>
      </c>
      <c r="D352" s="242" t="s">
        <v>288</v>
      </c>
      <c r="E352" s="243" t="s">
        <v>472</v>
      </c>
      <c r="F352" s="244" t="s">
        <v>473</v>
      </c>
      <c r="G352" s="245" t="s">
        <v>333</v>
      </c>
      <c r="H352" s="246">
        <v>7.232</v>
      </c>
      <c r="I352" s="247"/>
      <c r="J352" s="248">
        <f>ROUND(I352*H352,2)</f>
        <v>0</v>
      </c>
      <c r="K352" s="244" t="s">
        <v>135</v>
      </c>
      <c r="L352" s="249"/>
      <c r="M352" s="250" t="s">
        <v>1</v>
      </c>
      <c r="N352" s="251" t="s">
        <v>42</v>
      </c>
      <c r="O352" s="66"/>
      <c r="P352" s="205">
        <f>O352*H352</f>
        <v>0</v>
      </c>
      <c r="Q352" s="205">
        <v>0.00021</v>
      </c>
      <c r="R352" s="205">
        <f>Q352*H352</f>
        <v>0.00151872</v>
      </c>
      <c r="S352" s="205">
        <v>0</v>
      </c>
      <c r="T352" s="206">
        <f>S352*H352</f>
        <v>0</v>
      </c>
      <c r="AR352" s="207" t="s">
        <v>291</v>
      </c>
      <c r="AT352" s="207" t="s">
        <v>288</v>
      </c>
      <c r="AU352" s="207" t="s">
        <v>93</v>
      </c>
      <c r="AY352" s="16" t="s">
        <v>128</v>
      </c>
      <c r="BE352" s="102">
        <f>IF(N352="základní",J352,0)</f>
        <v>0</v>
      </c>
      <c r="BF352" s="102">
        <f>IF(N352="snížená",J352,0)</f>
        <v>0</v>
      </c>
      <c r="BG352" s="102">
        <f>IF(N352="zákl. přenesená",J352,0)</f>
        <v>0</v>
      </c>
      <c r="BH352" s="102">
        <f>IF(N352="sníž. přenesená",J352,0)</f>
        <v>0</v>
      </c>
      <c r="BI352" s="102">
        <f>IF(N352="nulová",J352,0)</f>
        <v>0</v>
      </c>
      <c r="BJ352" s="16" t="s">
        <v>82</v>
      </c>
      <c r="BK352" s="102">
        <f>ROUND(I352*H352,2)</f>
        <v>0</v>
      </c>
      <c r="BL352" s="16" t="s">
        <v>215</v>
      </c>
      <c r="BM352" s="207" t="s">
        <v>474</v>
      </c>
    </row>
    <row r="353" spans="2:51" s="13" customFormat="1" ht="12">
      <c r="B353" s="219"/>
      <c r="C353" s="220"/>
      <c r="D353" s="210" t="s">
        <v>138</v>
      </c>
      <c r="E353" s="221" t="s">
        <v>1</v>
      </c>
      <c r="F353" s="222" t="s">
        <v>475</v>
      </c>
      <c r="G353" s="220"/>
      <c r="H353" s="223">
        <v>7.09</v>
      </c>
      <c r="I353" s="224"/>
      <c r="J353" s="220"/>
      <c r="K353" s="220"/>
      <c r="L353" s="225"/>
      <c r="M353" s="226"/>
      <c r="N353" s="227"/>
      <c r="O353" s="227"/>
      <c r="P353" s="227"/>
      <c r="Q353" s="227"/>
      <c r="R353" s="227"/>
      <c r="S353" s="227"/>
      <c r="T353" s="228"/>
      <c r="AT353" s="229" t="s">
        <v>138</v>
      </c>
      <c r="AU353" s="229" t="s">
        <v>93</v>
      </c>
      <c r="AV353" s="13" t="s">
        <v>93</v>
      </c>
      <c r="AW353" s="13" t="s">
        <v>31</v>
      </c>
      <c r="AX353" s="13" t="s">
        <v>82</v>
      </c>
      <c r="AY353" s="229" t="s">
        <v>128</v>
      </c>
    </row>
    <row r="354" spans="2:51" s="13" customFormat="1" ht="12">
      <c r="B354" s="219"/>
      <c r="C354" s="220"/>
      <c r="D354" s="210" t="s">
        <v>138</v>
      </c>
      <c r="E354" s="220"/>
      <c r="F354" s="222" t="s">
        <v>476</v>
      </c>
      <c r="G354" s="220"/>
      <c r="H354" s="223">
        <v>7.232</v>
      </c>
      <c r="I354" s="224"/>
      <c r="J354" s="220"/>
      <c r="K354" s="220"/>
      <c r="L354" s="225"/>
      <c r="M354" s="226"/>
      <c r="N354" s="227"/>
      <c r="O354" s="227"/>
      <c r="P354" s="227"/>
      <c r="Q354" s="227"/>
      <c r="R354" s="227"/>
      <c r="S354" s="227"/>
      <c r="T354" s="228"/>
      <c r="AT354" s="229" t="s">
        <v>138</v>
      </c>
      <c r="AU354" s="229" t="s">
        <v>93</v>
      </c>
      <c r="AV354" s="13" t="s">
        <v>93</v>
      </c>
      <c r="AW354" s="13" t="s">
        <v>4</v>
      </c>
      <c r="AX354" s="13" t="s">
        <v>82</v>
      </c>
      <c r="AY354" s="229" t="s">
        <v>128</v>
      </c>
    </row>
    <row r="355" spans="2:65" s="1" customFormat="1" ht="24" customHeight="1">
      <c r="B355" s="34"/>
      <c r="C355" s="196" t="s">
        <v>477</v>
      </c>
      <c r="D355" s="196" t="s">
        <v>131</v>
      </c>
      <c r="E355" s="197" t="s">
        <v>478</v>
      </c>
      <c r="F355" s="198" t="s">
        <v>479</v>
      </c>
      <c r="G355" s="199" t="s">
        <v>230</v>
      </c>
      <c r="H355" s="241"/>
      <c r="I355" s="201"/>
      <c r="J355" s="202">
        <f>ROUND(I355*H355,2)</f>
        <v>0</v>
      </c>
      <c r="K355" s="198" t="s">
        <v>135</v>
      </c>
      <c r="L355" s="36"/>
      <c r="M355" s="203" t="s">
        <v>1</v>
      </c>
      <c r="N355" s="204" t="s">
        <v>42</v>
      </c>
      <c r="O355" s="66"/>
      <c r="P355" s="205">
        <f>O355*H355</f>
        <v>0</v>
      </c>
      <c r="Q355" s="205">
        <v>0</v>
      </c>
      <c r="R355" s="205">
        <f>Q355*H355</f>
        <v>0</v>
      </c>
      <c r="S355" s="205">
        <v>0</v>
      </c>
      <c r="T355" s="206">
        <f>S355*H355</f>
        <v>0</v>
      </c>
      <c r="AR355" s="207" t="s">
        <v>215</v>
      </c>
      <c r="AT355" s="207" t="s">
        <v>131</v>
      </c>
      <c r="AU355" s="207" t="s">
        <v>93</v>
      </c>
      <c r="AY355" s="16" t="s">
        <v>128</v>
      </c>
      <c r="BE355" s="102">
        <f>IF(N355="základní",J355,0)</f>
        <v>0</v>
      </c>
      <c r="BF355" s="102">
        <f>IF(N355="snížená",J355,0)</f>
        <v>0</v>
      </c>
      <c r="BG355" s="102">
        <f>IF(N355="zákl. přenesená",J355,0)</f>
        <v>0</v>
      </c>
      <c r="BH355" s="102">
        <f>IF(N355="sníž. přenesená",J355,0)</f>
        <v>0</v>
      </c>
      <c r="BI355" s="102">
        <f>IF(N355="nulová",J355,0)</f>
        <v>0</v>
      </c>
      <c r="BJ355" s="16" t="s">
        <v>82</v>
      </c>
      <c r="BK355" s="102">
        <f>ROUND(I355*H355,2)</f>
        <v>0</v>
      </c>
      <c r="BL355" s="16" t="s">
        <v>215</v>
      </c>
      <c r="BM355" s="207" t="s">
        <v>480</v>
      </c>
    </row>
    <row r="356" spans="2:63" s="11" customFormat="1" ht="22.9" customHeight="1">
      <c r="B356" s="180"/>
      <c r="C356" s="181"/>
      <c r="D356" s="182" t="s">
        <v>76</v>
      </c>
      <c r="E356" s="194" t="s">
        <v>481</v>
      </c>
      <c r="F356" s="194" t="s">
        <v>482</v>
      </c>
      <c r="G356" s="181"/>
      <c r="H356" s="181"/>
      <c r="I356" s="184"/>
      <c r="J356" s="195">
        <f>BK356</f>
        <v>0</v>
      </c>
      <c r="K356" s="181"/>
      <c r="L356" s="186"/>
      <c r="M356" s="187"/>
      <c r="N356" s="188"/>
      <c r="O356" s="188"/>
      <c r="P356" s="189">
        <f>SUM(P357:P381)</f>
        <v>0</v>
      </c>
      <c r="Q356" s="188"/>
      <c r="R356" s="189">
        <f>SUM(R357:R381)</f>
        <v>0.11976</v>
      </c>
      <c r="S356" s="188"/>
      <c r="T356" s="190">
        <f>SUM(T357:T381)</f>
        <v>0.009149999999999998</v>
      </c>
      <c r="AR356" s="191" t="s">
        <v>93</v>
      </c>
      <c r="AT356" s="192" t="s">
        <v>76</v>
      </c>
      <c r="AU356" s="192" t="s">
        <v>82</v>
      </c>
      <c r="AY356" s="191" t="s">
        <v>128</v>
      </c>
      <c r="BK356" s="193">
        <f>SUM(BK357:BK381)</f>
        <v>0</v>
      </c>
    </row>
    <row r="357" spans="2:65" s="1" customFormat="1" ht="24" customHeight="1">
      <c r="B357" s="34"/>
      <c r="C357" s="196" t="s">
        <v>483</v>
      </c>
      <c r="D357" s="196" t="s">
        <v>131</v>
      </c>
      <c r="E357" s="197" t="s">
        <v>484</v>
      </c>
      <c r="F357" s="198" t="s">
        <v>485</v>
      </c>
      <c r="G357" s="199" t="s">
        <v>134</v>
      </c>
      <c r="H357" s="200">
        <v>219</v>
      </c>
      <c r="I357" s="201"/>
      <c r="J357" s="202">
        <f>ROUND(I357*H357,2)</f>
        <v>0</v>
      </c>
      <c r="K357" s="198" t="s">
        <v>135</v>
      </c>
      <c r="L357" s="36"/>
      <c r="M357" s="203" t="s">
        <v>1</v>
      </c>
      <c r="N357" s="204" t="s">
        <v>42</v>
      </c>
      <c r="O357" s="66"/>
      <c r="P357" s="205">
        <f>O357*H357</f>
        <v>0</v>
      </c>
      <c r="Q357" s="205">
        <v>0</v>
      </c>
      <c r="R357" s="205">
        <f>Q357*H357</f>
        <v>0</v>
      </c>
      <c r="S357" s="205">
        <v>0</v>
      </c>
      <c r="T357" s="206">
        <f>S357*H357</f>
        <v>0</v>
      </c>
      <c r="AR357" s="207" t="s">
        <v>215</v>
      </c>
      <c r="AT357" s="207" t="s">
        <v>131</v>
      </c>
      <c r="AU357" s="207" t="s">
        <v>93</v>
      </c>
      <c r="AY357" s="16" t="s">
        <v>128</v>
      </c>
      <c r="BE357" s="102">
        <f>IF(N357="základní",J357,0)</f>
        <v>0</v>
      </c>
      <c r="BF357" s="102">
        <f>IF(N357="snížená",J357,0)</f>
        <v>0</v>
      </c>
      <c r="BG357" s="102">
        <f>IF(N357="zákl. přenesená",J357,0)</f>
        <v>0</v>
      </c>
      <c r="BH357" s="102">
        <f>IF(N357="sníž. přenesená",J357,0)</f>
        <v>0</v>
      </c>
      <c r="BI357" s="102">
        <f>IF(N357="nulová",J357,0)</f>
        <v>0</v>
      </c>
      <c r="BJ357" s="16" t="s">
        <v>82</v>
      </c>
      <c r="BK357" s="102">
        <f>ROUND(I357*H357,2)</f>
        <v>0</v>
      </c>
      <c r="BL357" s="16" t="s">
        <v>215</v>
      </c>
      <c r="BM357" s="207" t="s">
        <v>486</v>
      </c>
    </row>
    <row r="358" spans="2:51" s="13" customFormat="1" ht="12">
      <c r="B358" s="219"/>
      <c r="C358" s="220"/>
      <c r="D358" s="210" t="s">
        <v>138</v>
      </c>
      <c r="E358" s="221" t="s">
        <v>1</v>
      </c>
      <c r="F358" s="222" t="s">
        <v>487</v>
      </c>
      <c r="G358" s="220"/>
      <c r="H358" s="223">
        <v>61</v>
      </c>
      <c r="I358" s="224"/>
      <c r="J358" s="220"/>
      <c r="K358" s="220"/>
      <c r="L358" s="225"/>
      <c r="M358" s="226"/>
      <c r="N358" s="227"/>
      <c r="O358" s="227"/>
      <c r="P358" s="227"/>
      <c r="Q358" s="227"/>
      <c r="R358" s="227"/>
      <c r="S358" s="227"/>
      <c r="T358" s="228"/>
      <c r="AT358" s="229" t="s">
        <v>138</v>
      </c>
      <c r="AU358" s="229" t="s">
        <v>93</v>
      </c>
      <c r="AV358" s="13" t="s">
        <v>93</v>
      </c>
      <c r="AW358" s="13" t="s">
        <v>31</v>
      </c>
      <c r="AX358" s="13" t="s">
        <v>77</v>
      </c>
      <c r="AY358" s="229" t="s">
        <v>128</v>
      </c>
    </row>
    <row r="359" spans="2:51" s="12" customFormat="1" ht="12">
      <c r="B359" s="208"/>
      <c r="C359" s="209"/>
      <c r="D359" s="210" t="s">
        <v>138</v>
      </c>
      <c r="E359" s="211" t="s">
        <v>1</v>
      </c>
      <c r="F359" s="212" t="s">
        <v>488</v>
      </c>
      <c r="G359" s="209"/>
      <c r="H359" s="211" t="s">
        <v>1</v>
      </c>
      <c r="I359" s="213"/>
      <c r="J359" s="209"/>
      <c r="K359" s="209"/>
      <c r="L359" s="214"/>
      <c r="M359" s="215"/>
      <c r="N359" s="216"/>
      <c r="O359" s="216"/>
      <c r="P359" s="216"/>
      <c r="Q359" s="216"/>
      <c r="R359" s="216"/>
      <c r="S359" s="216"/>
      <c r="T359" s="217"/>
      <c r="AT359" s="218" t="s">
        <v>138</v>
      </c>
      <c r="AU359" s="218" t="s">
        <v>93</v>
      </c>
      <c r="AV359" s="12" t="s">
        <v>82</v>
      </c>
      <c r="AW359" s="12" t="s">
        <v>31</v>
      </c>
      <c r="AX359" s="12" t="s">
        <v>77</v>
      </c>
      <c r="AY359" s="218" t="s">
        <v>128</v>
      </c>
    </row>
    <row r="360" spans="2:51" s="13" customFormat="1" ht="12">
      <c r="B360" s="219"/>
      <c r="C360" s="220"/>
      <c r="D360" s="210" t="s">
        <v>138</v>
      </c>
      <c r="E360" s="221" t="s">
        <v>1</v>
      </c>
      <c r="F360" s="222" t="s">
        <v>489</v>
      </c>
      <c r="G360" s="220"/>
      <c r="H360" s="223">
        <v>140</v>
      </c>
      <c r="I360" s="224"/>
      <c r="J360" s="220"/>
      <c r="K360" s="220"/>
      <c r="L360" s="225"/>
      <c r="M360" s="226"/>
      <c r="N360" s="227"/>
      <c r="O360" s="227"/>
      <c r="P360" s="227"/>
      <c r="Q360" s="227"/>
      <c r="R360" s="227"/>
      <c r="S360" s="227"/>
      <c r="T360" s="228"/>
      <c r="AT360" s="229" t="s">
        <v>138</v>
      </c>
      <c r="AU360" s="229" t="s">
        <v>93</v>
      </c>
      <c r="AV360" s="13" t="s">
        <v>93</v>
      </c>
      <c r="AW360" s="13" t="s">
        <v>31</v>
      </c>
      <c r="AX360" s="13" t="s">
        <v>77</v>
      </c>
      <c r="AY360" s="229" t="s">
        <v>128</v>
      </c>
    </row>
    <row r="361" spans="2:51" s="13" customFormat="1" ht="12">
      <c r="B361" s="219"/>
      <c r="C361" s="220"/>
      <c r="D361" s="210" t="s">
        <v>138</v>
      </c>
      <c r="E361" s="221" t="s">
        <v>1</v>
      </c>
      <c r="F361" s="222" t="s">
        <v>490</v>
      </c>
      <c r="G361" s="220"/>
      <c r="H361" s="223">
        <v>18</v>
      </c>
      <c r="I361" s="224"/>
      <c r="J361" s="220"/>
      <c r="K361" s="220"/>
      <c r="L361" s="225"/>
      <c r="M361" s="226"/>
      <c r="N361" s="227"/>
      <c r="O361" s="227"/>
      <c r="P361" s="227"/>
      <c r="Q361" s="227"/>
      <c r="R361" s="227"/>
      <c r="S361" s="227"/>
      <c r="T361" s="228"/>
      <c r="AT361" s="229" t="s">
        <v>138</v>
      </c>
      <c r="AU361" s="229" t="s">
        <v>93</v>
      </c>
      <c r="AV361" s="13" t="s">
        <v>93</v>
      </c>
      <c r="AW361" s="13" t="s">
        <v>31</v>
      </c>
      <c r="AX361" s="13" t="s">
        <v>77</v>
      </c>
      <c r="AY361" s="229" t="s">
        <v>128</v>
      </c>
    </row>
    <row r="362" spans="2:51" s="14" customFormat="1" ht="12">
      <c r="B362" s="230"/>
      <c r="C362" s="231"/>
      <c r="D362" s="210" t="s">
        <v>138</v>
      </c>
      <c r="E362" s="232" t="s">
        <v>1</v>
      </c>
      <c r="F362" s="233" t="s">
        <v>146</v>
      </c>
      <c r="G362" s="231"/>
      <c r="H362" s="234">
        <v>219</v>
      </c>
      <c r="I362" s="235"/>
      <c r="J362" s="231"/>
      <c r="K362" s="231"/>
      <c r="L362" s="236"/>
      <c r="M362" s="237"/>
      <c r="N362" s="238"/>
      <c r="O362" s="238"/>
      <c r="P362" s="238"/>
      <c r="Q362" s="238"/>
      <c r="R362" s="238"/>
      <c r="S362" s="238"/>
      <c r="T362" s="239"/>
      <c r="AT362" s="240" t="s">
        <v>138</v>
      </c>
      <c r="AU362" s="240" t="s">
        <v>93</v>
      </c>
      <c r="AV362" s="14" t="s">
        <v>136</v>
      </c>
      <c r="AW362" s="14" t="s">
        <v>31</v>
      </c>
      <c r="AX362" s="14" t="s">
        <v>82</v>
      </c>
      <c r="AY362" s="240" t="s">
        <v>128</v>
      </c>
    </row>
    <row r="363" spans="2:65" s="1" customFormat="1" ht="24" customHeight="1">
      <c r="B363" s="34"/>
      <c r="C363" s="196" t="s">
        <v>491</v>
      </c>
      <c r="D363" s="196" t="s">
        <v>131</v>
      </c>
      <c r="E363" s="197" t="s">
        <v>492</v>
      </c>
      <c r="F363" s="198" t="s">
        <v>493</v>
      </c>
      <c r="G363" s="199" t="s">
        <v>134</v>
      </c>
      <c r="H363" s="200">
        <v>61</v>
      </c>
      <c r="I363" s="201"/>
      <c r="J363" s="202">
        <f>ROUND(I363*H363,2)</f>
        <v>0</v>
      </c>
      <c r="K363" s="198" t="s">
        <v>135</v>
      </c>
      <c r="L363" s="36"/>
      <c r="M363" s="203" t="s">
        <v>1</v>
      </c>
      <c r="N363" s="204" t="s">
        <v>42</v>
      </c>
      <c r="O363" s="66"/>
      <c r="P363" s="205">
        <f>O363*H363</f>
        <v>0</v>
      </c>
      <c r="Q363" s="205">
        <v>0</v>
      </c>
      <c r="R363" s="205">
        <f>Q363*H363</f>
        <v>0</v>
      </c>
      <c r="S363" s="205">
        <v>0.00015</v>
      </c>
      <c r="T363" s="206">
        <f>S363*H363</f>
        <v>0.009149999999999998</v>
      </c>
      <c r="AR363" s="207" t="s">
        <v>215</v>
      </c>
      <c r="AT363" s="207" t="s">
        <v>131</v>
      </c>
      <c r="AU363" s="207" t="s">
        <v>93</v>
      </c>
      <c r="AY363" s="16" t="s">
        <v>128</v>
      </c>
      <c r="BE363" s="102">
        <f>IF(N363="základní",J363,0)</f>
        <v>0</v>
      </c>
      <c r="BF363" s="102">
        <f>IF(N363="snížená",J363,0)</f>
        <v>0</v>
      </c>
      <c r="BG363" s="102">
        <f>IF(N363="zákl. přenesená",J363,0)</f>
        <v>0</v>
      </c>
      <c r="BH363" s="102">
        <f>IF(N363="sníž. přenesená",J363,0)</f>
        <v>0</v>
      </c>
      <c r="BI363" s="102">
        <f>IF(N363="nulová",J363,0)</f>
        <v>0</v>
      </c>
      <c r="BJ363" s="16" t="s">
        <v>82</v>
      </c>
      <c r="BK363" s="102">
        <f>ROUND(I363*H363,2)</f>
        <v>0</v>
      </c>
      <c r="BL363" s="16" t="s">
        <v>215</v>
      </c>
      <c r="BM363" s="207" t="s">
        <v>494</v>
      </c>
    </row>
    <row r="364" spans="2:51" s="13" customFormat="1" ht="12">
      <c r="B364" s="219"/>
      <c r="C364" s="220"/>
      <c r="D364" s="210" t="s">
        <v>138</v>
      </c>
      <c r="E364" s="221" t="s">
        <v>1</v>
      </c>
      <c r="F364" s="222" t="s">
        <v>495</v>
      </c>
      <c r="G364" s="220"/>
      <c r="H364" s="223">
        <v>61</v>
      </c>
      <c r="I364" s="224"/>
      <c r="J364" s="220"/>
      <c r="K364" s="220"/>
      <c r="L364" s="225"/>
      <c r="M364" s="226"/>
      <c r="N364" s="227"/>
      <c r="O364" s="227"/>
      <c r="P364" s="227"/>
      <c r="Q364" s="227"/>
      <c r="R364" s="227"/>
      <c r="S364" s="227"/>
      <c r="T364" s="228"/>
      <c r="AT364" s="229" t="s">
        <v>138</v>
      </c>
      <c r="AU364" s="229" t="s">
        <v>93</v>
      </c>
      <c r="AV364" s="13" t="s">
        <v>93</v>
      </c>
      <c r="AW364" s="13" t="s">
        <v>31</v>
      </c>
      <c r="AX364" s="13" t="s">
        <v>82</v>
      </c>
      <c r="AY364" s="229" t="s">
        <v>128</v>
      </c>
    </row>
    <row r="365" spans="2:65" s="1" customFormat="1" ht="16.5" customHeight="1">
      <c r="B365" s="34"/>
      <c r="C365" s="196" t="s">
        <v>496</v>
      </c>
      <c r="D365" s="196" t="s">
        <v>131</v>
      </c>
      <c r="E365" s="197" t="s">
        <v>497</v>
      </c>
      <c r="F365" s="198" t="s">
        <v>498</v>
      </c>
      <c r="G365" s="199" t="s">
        <v>134</v>
      </c>
      <c r="H365" s="200">
        <v>151</v>
      </c>
      <c r="I365" s="201"/>
      <c r="J365" s="202">
        <f>ROUND(I365*H365,2)</f>
        <v>0</v>
      </c>
      <c r="K365" s="198" t="s">
        <v>135</v>
      </c>
      <c r="L365" s="36"/>
      <c r="M365" s="203" t="s">
        <v>1</v>
      </c>
      <c r="N365" s="204" t="s">
        <v>42</v>
      </c>
      <c r="O365" s="66"/>
      <c r="P365" s="205">
        <f>O365*H365</f>
        <v>0</v>
      </c>
      <c r="Q365" s="205">
        <v>0</v>
      </c>
      <c r="R365" s="205">
        <f>Q365*H365</f>
        <v>0</v>
      </c>
      <c r="S365" s="205">
        <v>0</v>
      </c>
      <c r="T365" s="206">
        <f>S365*H365</f>
        <v>0</v>
      </c>
      <c r="AR365" s="207" t="s">
        <v>215</v>
      </c>
      <c r="AT365" s="207" t="s">
        <v>131</v>
      </c>
      <c r="AU365" s="207" t="s">
        <v>93</v>
      </c>
      <c r="AY365" s="16" t="s">
        <v>128</v>
      </c>
      <c r="BE365" s="102">
        <f>IF(N365="základní",J365,0)</f>
        <v>0</v>
      </c>
      <c r="BF365" s="102">
        <f>IF(N365="snížená",J365,0)</f>
        <v>0</v>
      </c>
      <c r="BG365" s="102">
        <f>IF(N365="zákl. přenesená",J365,0)</f>
        <v>0</v>
      </c>
      <c r="BH365" s="102">
        <f>IF(N365="sníž. přenesená",J365,0)</f>
        <v>0</v>
      </c>
      <c r="BI365" s="102">
        <f>IF(N365="nulová",J365,0)</f>
        <v>0</v>
      </c>
      <c r="BJ365" s="16" t="s">
        <v>82</v>
      </c>
      <c r="BK365" s="102">
        <f>ROUND(I365*H365,2)</f>
        <v>0</v>
      </c>
      <c r="BL365" s="16" t="s">
        <v>215</v>
      </c>
      <c r="BM365" s="207" t="s">
        <v>499</v>
      </c>
    </row>
    <row r="366" spans="2:51" s="13" customFormat="1" ht="12">
      <c r="B366" s="219"/>
      <c r="C366" s="220"/>
      <c r="D366" s="210" t="s">
        <v>138</v>
      </c>
      <c r="E366" s="221" t="s">
        <v>1</v>
      </c>
      <c r="F366" s="222" t="s">
        <v>500</v>
      </c>
      <c r="G366" s="220"/>
      <c r="H366" s="223">
        <v>151</v>
      </c>
      <c r="I366" s="224"/>
      <c r="J366" s="220"/>
      <c r="K366" s="220"/>
      <c r="L366" s="225"/>
      <c r="M366" s="226"/>
      <c r="N366" s="227"/>
      <c r="O366" s="227"/>
      <c r="P366" s="227"/>
      <c r="Q366" s="227"/>
      <c r="R366" s="227"/>
      <c r="S366" s="227"/>
      <c r="T366" s="228"/>
      <c r="AT366" s="229" t="s">
        <v>138</v>
      </c>
      <c r="AU366" s="229" t="s">
        <v>93</v>
      </c>
      <c r="AV366" s="13" t="s">
        <v>93</v>
      </c>
      <c r="AW366" s="13" t="s">
        <v>31</v>
      </c>
      <c r="AX366" s="13" t="s">
        <v>82</v>
      </c>
      <c r="AY366" s="229" t="s">
        <v>128</v>
      </c>
    </row>
    <row r="367" spans="2:65" s="1" customFormat="1" ht="24" customHeight="1">
      <c r="B367" s="34"/>
      <c r="C367" s="196" t="s">
        <v>501</v>
      </c>
      <c r="D367" s="196" t="s">
        <v>131</v>
      </c>
      <c r="E367" s="197" t="s">
        <v>502</v>
      </c>
      <c r="F367" s="198" t="s">
        <v>503</v>
      </c>
      <c r="G367" s="199" t="s">
        <v>134</v>
      </c>
      <c r="H367" s="200">
        <v>39</v>
      </c>
      <c r="I367" s="201"/>
      <c r="J367" s="202">
        <f>ROUND(I367*H367,2)</f>
        <v>0</v>
      </c>
      <c r="K367" s="198" t="s">
        <v>135</v>
      </c>
      <c r="L367" s="36"/>
      <c r="M367" s="203" t="s">
        <v>1</v>
      </c>
      <c r="N367" s="204" t="s">
        <v>42</v>
      </c>
      <c r="O367" s="66"/>
      <c r="P367" s="205">
        <f>O367*H367</f>
        <v>0</v>
      </c>
      <c r="Q367" s="205">
        <v>0</v>
      </c>
      <c r="R367" s="205">
        <f>Q367*H367</f>
        <v>0</v>
      </c>
      <c r="S367" s="205">
        <v>0</v>
      </c>
      <c r="T367" s="206">
        <f>S367*H367</f>
        <v>0</v>
      </c>
      <c r="AR367" s="207" t="s">
        <v>215</v>
      </c>
      <c r="AT367" s="207" t="s">
        <v>131</v>
      </c>
      <c r="AU367" s="207" t="s">
        <v>93</v>
      </c>
      <c r="AY367" s="16" t="s">
        <v>128</v>
      </c>
      <c r="BE367" s="102">
        <f>IF(N367="základní",J367,0)</f>
        <v>0</v>
      </c>
      <c r="BF367" s="102">
        <f>IF(N367="snížená",J367,0)</f>
        <v>0</v>
      </c>
      <c r="BG367" s="102">
        <f>IF(N367="zákl. přenesená",J367,0)</f>
        <v>0</v>
      </c>
      <c r="BH367" s="102">
        <f>IF(N367="sníž. přenesená",J367,0)</f>
        <v>0</v>
      </c>
      <c r="BI367" s="102">
        <f>IF(N367="nulová",J367,0)</f>
        <v>0</v>
      </c>
      <c r="BJ367" s="16" t="s">
        <v>82</v>
      </c>
      <c r="BK367" s="102">
        <f>ROUND(I367*H367,2)</f>
        <v>0</v>
      </c>
      <c r="BL367" s="16" t="s">
        <v>215</v>
      </c>
      <c r="BM367" s="207" t="s">
        <v>504</v>
      </c>
    </row>
    <row r="368" spans="2:51" s="13" customFormat="1" ht="12">
      <c r="B368" s="219"/>
      <c r="C368" s="220"/>
      <c r="D368" s="210" t="s">
        <v>138</v>
      </c>
      <c r="E368" s="221" t="s">
        <v>1</v>
      </c>
      <c r="F368" s="222" t="s">
        <v>505</v>
      </c>
      <c r="G368" s="220"/>
      <c r="H368" s="223">
        <v>39</v>
      </c>
      <c r="I368" s="224"/>
      <c r="J368" s="220"/>
      <c r="K368" s="220"/>
      <c r="L368" s="225"/>
      <c r="M368" s="226"/>
      <c r="N368" s="227"/>
      <c r="O368" s="227"/>
      <c r="P368" s="227"/>
      <c r="Q368" s="227"/>
      <c r="R368" s="227"/>
      <c r="S368" s="227"/>
      <c r="T368" s="228"/>
      <c r="AT368" s="229" t="s">
        <v>138</v>
      </c>
      <c r="AU368" s="229" t="s">
        <v>93</v>
      </c>
      <c r="AV368" s="13" t="s">
        <v>93</v>
      </c>
      <c r="AW368" s="13" t="s">
        <v>31</v>
      </c>
      <c r="AX368" s="13" t="s">
        <v>82</v>
      </c>
      <c r="AY368" s="229" t="s">
        <v>128</v>
      </c>
    </row>
    <row r="369" spans="2:65" s="1" customFormat="1" ht="16.5" customHeight="1">
      <c r="B369" s="34"/>
      <c r="C369" s="242" t="s">
        <v>506</v>
      </c>
      <c r="D369" s="242" t="s">
        <v>288</v>
      </c>
      <c r="E369" s="243" t="s">
        <v>507</v>
      </c>
      <c r="F369" s="244" t="s">
        <v>508</v>
      </c>
      <c r="G369" s="245" t="s">
        <v>134</v>
      </c>
      <c r="H369" s="246">
        <v>199.5</v>
      </c>
      <c r="I369" s="247"/>
      <c r="J369" s="248">
        <f>ROUND(I369*H369,2)</f>
        <v>0</v>
      </c>
      <c r="K369" s="244" t="s">
        <v>135</v>
      </c>
      <c r="L369" s="249"/>
      <c r="M369" s="250" t="s">
        <v>1</v>
      </c>
      <c r="N369" s="251" t="s">
        <v>42</v>
      </c>
      <c r="O369" s="66"/>
      <c r="P369" s="205">
        <f>O369*H369</f>
        <v>0</v>
      </c>
      <c r="Q369" s="205">
        <v>0</v>
      </c>
      <c r="R369" s="205">
        <f>Q369*H369</f>
        <v>0</v>
      </c>
      <c r="S369" s="205">
        <v>0</v>
      </c>
      <c r="T369" s="206">
        <f>S369*H369</f>
        <v>0</v>
      </c>
      <c r="AR369" s="207" t="s">
        <v>291</v>
      </c>
      <c r="AT369" s="207" t="s">
        <v>288</v>
      </c>
      <c r="AU369" s="207" t="s">
        <v>93</v>
      </c>
      <c r="AY369" s="16" t="s">
        <v>128</v>
      </c>
      <c r="BE369" s="102">
        <f>IF(N369="základní",J369,0)</f>
        <v>0</v>
      </c>
      <c r="BF369" s="102">
        <f>IF(N369="snížená",J369,0)</f>
        <v>0</v>
      </c>
      <c r="BG369" s="102">
        <f>IF(N369="zákl. přenesená",J369,0)</f>
        <v>0</v>
      </c>
      <c r="BH369" s="102">
        <f>IF(N369="sníž. přenesená",J369,0)</f>
        <v>0</v>
      </c>
      <c r="BI369" s="102">
        <f>IF(N369="nulová",J369,0)</f>
        <v>0</v>
      </c>
      <c r="BJ369" s="16" t="s">
        <v>82</v>
      </c>
      <c r="BK369" s="102">
        <f>ROUND(I369*H369,2)</f>
        <v>0</v>
      </c>
      <c r="BL369" s="16" t="s">
        <v>215</v>
      </c>
      <c r="BM369" s="207" t="s">
        <v>509</v>
      </c>
    </row>
    <row r="370" spans="2:51" s="13" customFormat="1" ht="12">
      <c r="B370" s="219"/>
      <c r="C370" s="220"/>
      <c r="D370" s="210" t="s">
        <v>138</v>
      </c>
      <c r="E370" s="221" t="s">
        <v>1</v>
      </c>
      <c r="F370" s="222" t="s">
        <v>510</v>
      </c>
      <c r="G370" s="220"/>
      <c r="H370" s="223">
        <v>190</v>
      </c>
      <c r="I370" s="224"/>
      <c r="J370" s="220"/>
      <c r="K370" s="220"/>
      <c r="L370" s="225"/>
      <c r="M370" s="226"/>
      <c r="N370" s="227"/>
      <c r="O370" s="227"/>
      <c r="P370" s="227"/>
      <c r="Q370" s="227"/>
      <c r="R370" s="227"/>
      <c r="S370" s="227"/>
      <c r="T370" s="228"/>
      <c r="AT370" s="229" t="s">
        <v>138</v>
      </c>
      <c r="AU370" s="229" t="s">
        <v>93</v>
      </c>
      <c r="AV370" s="13" t="s">
        <v>93</v>
      </c>
      <c r="AW370" s="13" t="s">
        <v>31</v>
      </c>
      <c r="AX370" s="13" t="s">
        <v>82</v>
      </c>
      <c r="AY370" s="229" t="s">
        <v>128</v>
      </c>
    </row>
    <row r="371" spans="2:51" s="13" customFormat="1" ht="12">
      <c r="B371" s="219"/>
      <c r="C371" s="220"/>
      <c r="D371" s="210" t="s">
        <v>138</v>
      </c>
      <c r="E371" s="220"/>
      <c r="F371" s="222" t="s">
        <v>511</v>
      </c>
      <c r="G371" s="220"/>
      <c r="H371" s="223">
        <v>199.5</v>
      </c>
      <c r="I371" s="224"/>
      <c r="J371" s="220"/>
      <c r="K371" s="220"/>
      <c r="L371" s="225"/>
      <c r="M371" s="226"/>
      <c r="N371" s="227"/>
      <c r="O371" s="227"/>
      <c r="P371" s="227"/>
      <c r="Q371" s="227"/>
      <c r="R371" s="227"/>
      <c r="S371" s="227"/>
      <c r="T371" s="228"/>
      <c r="AT371" s="229" t="s">
        <v>138</v>
      </c>
      <c r="AU371" s="229" t="s">
        <v>93</v>
      </c>
      <c r="AV371" s="13" t="s">
        <v>93</v>
      </c>
      <c r="AW371" s="13" t="s">
        <v>4</v>
      </c>
      <c r="AX371" s="13" t="s">
        <v>82</v>
      </c>
      <c r="AY371" s="229" t="s">
        <v>128</v>
      </c>
    </row>
    <row r="372" spans="2:65" s="1" customFormat="1" ht="24" customHeight="1">
      <c r="B372" s="34"/>
      <c r="C372" s="196" t="s">
        <v>512</v>
      </c>
      <c r="D372" s="196" t="s">
        <v>131</v>
      </c>
      <c r="E372" s="197" t="s">
        <v>513</v>
      </c>
      <c r="F372" s="198" t="s">
        <v>514</v>
      </c>
      <c r="G372" s="199" t="s">
        <v>134</v>
      </c>
      <c r="H372" s="200">
        <v>61</v>
      </c>
      <c r="I372" s="201"/>
      <c r="J372" s="202">
        <f>ROUND(I372*H372,2)</f>
        <v>0</v>
      </c>
      <c r="K372" s="198" t="s">
        <v>135</v>
      </c>
      <c r="L372" s="36"/>
      <c r="M372" s="203" t="s">
        <v>1</v>
      </c>
      <c r="N372" s="204" t="s">
        <v>42</v>
      </c>
      <c r="O372" s="66"/>
      <c r="P372" s="205">
        <f>O372*H372</f>
        <v>0</v>
      </c>
      <c r="Q372" s="205">
        <v>0.00021</v>
      </c>
      <c r="R372" s="205">
        <f>Q372*H372</f>
        <v>0.01281</v>
      </c>
      <c r="S372" s="205">
        <v>0</v>
      </c>
      <c r="T372" s="206">
        <f>S372*H372</f>
        <v>0</v>
      </c>
      <c r="AR372" s="207" t="s">
        <v>215</v>
      </c>
      <c r="AT372" s="207" t="s">
        <v>131</v>
      </c>
      <c r="AU372" s="207" t="s">
        <v>93</v>
      </c>
      <c r="AY372" s="16" t="s">
        <v>128</v>
      </c>
      <c r="BE372" s="102">
        <f>IF(N372="základní",J372,0)</f>
        <v>0</v>
      </c>
      <c r="BF372" s="102">
        <f>IF(N372="snížená",J372,0)</f>
        <v>0</v>
      </c>
      <c r="BG372" s="102">
        <f>IF(N372="zákl. přenesená",J372,0)</f>
        <v>0</v>
      </c>
      <c r="BH372" s="102">
        <f>IF(N372="sníž. přenesená",J372,0)</f>
        <v>0</v>
      </c>
      <c r="BI372" s="102">
        <f>IF(N372="nulová",J372,0)</f>
        <v>0</v>
      </c>
      <c r="BJ372" s="16" t="s">
        <v>82</v>
      </c>
      <c r="BK372" s="102">
        <f>ROUND(I372*H372,2)</f>
        <v>0</v>
      </c>
      <c r="BL372" s="16" t="s">
        <v>215</v>
      </c>
      <c r="BM372" s="207" t="s">
        <v>515</v>
      </c>
    </row>
    <row r="373" spans="2:51" s="13" customFormat="1" ht="12">
      <c r="B373" s="219"/>
      <c r="C373" s="220"/>
      <c r="D373" s="210" t="s">
        <v>138</v>
      </c>
      <c r="E373" s="221" t="s">
        <v>1</v>
      </c>
      <c r="F373" s="222" t="s">
        <v>516</v>
      </c>
      <c r="G373" s="220"/>
      <c r="H373" s="223">
        <v>61</v>
      </c>
      <c r="I373" s="224"/>
      <c r="J373" s="220"/>
      <c r="K373" s="220"/>
      <c r="L373" s="225"/>
      <c r="M373" s="226"/>
      <c r="N373" s="227"/>
      <c r="O373" s="227"/>
      <c r="P373" s="227"/>
      <c r="Q373" s="227"/>
      <c r="R373" s="227"/>
      <c r="S373" s="227"/>
      <c r="T373" s="228"/>
      <c r="AT373" s="229" t="s">
        <v>138</v>
      </c>
      <c r="AU373" s="229" t="s">
        <v>93</v>
      </c>
      <c r="AV373" s="13" t="s">
        <v>93</v>
      </c>
      <c r="AW373" s="13" t="s">
        <v>31</v>
      </c>
      <c r="AX373" s="13" t="s">
        <v>82</v>
      </c>
      <c r="AY373" s="229" t="s">
        <v>128</v>
      </c>
    </row>
    <row r="374" spans="2:65" s="1" customFormat="1" ht="24" customHeight="1">
      <c r="B374" s="34"/>
      <c r="C374" s="196" t="s">
        <v>517</v>
      </c>
      <c r="D374" s="196" t="s">
        <v>131</v>
      </c>
      <c r="E374" s="197" t="s">
        <v>518</v>
      </c>
      <c r="F374" s="198" t="s">
        <v>519</v>
      </c>
      <c r="G374" s="199" t="s">
        <v>134</v>
      </c>
      <c r="H374" s="200">
        <v>219</v>
      </c>
      <c r="I374" s="201"/>
      <c r="J374" s="202">
        <f>ROUND(I374*H374,2)</f>
        <v>0</v>
      </c>
      <c r="K374" s="198" t="s">
        <v>135</v>
      </c>
      <c r="L374" s="36"/>
      <c r="M374" s="203" t="s">
        <v>1</v>
      </c>
      <c r="N374" s="204" t="s">
        <v>42</v>
      </c>
      <c r="O374" s="66"/>
      <c r="P374" s="205">
        <f>O374*H374</f>
        <v>0</v>
      </c>
      <c r="Q374" s="205">
        <v>0.00021</v>
      </c>
      <c r="R374" s="205">
        <f>Q374*H374</f>
        <v>0.04599</v>
      </c>
      <c r="S374" s="205">
        <v>0</v>
      </c>
      <c r="T374" s="206">
        <f>S374*H374</f>
        <v>0</v>
      </c>
      <c r="AR374" s="207" t="s">
        <v>215</v>
      </c>
      <c r="AT374" s="207" t="s">
        <v>131</v>
      </c>
      <c r="AU374" s="207" t="s">
        <v>93</v>
      </c>
      <c r="AY374" s="16" t="s">
        <v>128</v>
      </c>
      <c r="BE374" s="102">
        <f>IF(N374="základní",J374,0)</f>
        <v>0</v>
      </c>
      <c r="BF374" s="102">
        <f>IF(N374="snížená",J374,0)</f>
        <v>0</v>
      </c>
      <c r="BG374" s="102">
        <f>IF(N374="zákl. přenesená",J374,0)</f>
        <v>0</v>
      </c>
      <c r="BH374" s="102">
        <f>IF(N374="sníž. přenesená",J374,0)</f>
        <v>0</v>
      </c>
      <c r="BI374" s="102">
        <f>IF(N374="nulová",J374,0)</f>
        <v>0</v>
      </c>
      <c r="BJ374" s="16" t="s">
        <v>82</v>
      </c>
      <c r="BK374" s="102">
        <f>ROUND(I374*H374,2)</f>
        <v>0</v>
      </c>
      <c r="BL374" s="16" t="s">
        <v>215</v>
      </c>
      <c r="BM374" s="207" t="s">
        <v>520</v>
      </c>
    </row>
    <row r="375" spans="2:51" s="13" customFormat="1" ht="12">
      <c r="B375" s="219"/>
      <c r="C375" s="220"/>
      <c r="D375" s="210" t="s">
        <v>138</v>
      </c>
      <c r="E375" s="221" t="s">
        <v>1</v>
      </c>
      <c r="F375" s="222" t="s">
        <v>521</v>
      </c>
      <c r="G375" s="220"/>
      <c r="H375" s="223">
        <v>219</v>
      </c>
      <c r="I375" s="224"/>
      <c r="J375" s="220"/>
      <c r="K375" s="220"/>
      <c r="L375" s="225"/>
      <c r="M375" s="226"/>
      <c r="N375" s="227"/>
      <c r="O375" s="227"/>
      <c r="P375" s="227"/>
      <c r="Q375" s="227"/>
      <c r="R375" s="227"/>
      <c r="S375" s="227"/>
      <c r="T375" s="228"/>
      <c r="AT375" s="229" t="s">
        <v>138</v>
      </c>
      <c r="AU375" s="229" t="s">
        <v>93</v>
      </c>
      <c r="AV375" s="13" t="s">
        <v>93</v>
      </c>
      <c r="AW375" s="13" t="s">
        <v>31</v>
      </c>
      <c r="AX375" s="13" t="s">
        <v>82</v>
      </c>
      <c r="AY375" s="229" t="s">
        <v>128</v>
      </c>
    </row>
    <row r="376" spans="2:65" s="1" customFormat="1" ht="24" customHeight="1">
      <c r="B376" s="34"/>
      <c r="C376" s="196" t="s">
        <v>522</v>
      </c>
      <c r="D376" s="196" t="s">
        <v>131</v>
      </c>
      <c r="E376" s="197" t="s">
        <v>523</v>
      </c>
      <c r="F376" s="198" t="s">
        <v>524</v>
      </c>
      <c r="G376" s="199" t="s">
        <v>134</v>
      </c>
      <c r="H376" s="200">
        <v>219</v>
      </c>
      <c r="I376" s="201"/>
      <c r="J376" s="202">
        <f>ROUND(I376*H376,2)</f>
        <v>0</v>
      </c>
      <c r="K376" s="198" t="s">
        <v>135</v>
      </c>
      <c r="L376" s="36"/>
      <c r="M376" s="203" t="s">
        <v>1</v>
      </c>
      <c r="N376" s="204" t="s">
        <v>42</v>
      </c>
      <c r="O376" s="66"/>
      <c r="P376" s="205">
        <f>O376*H376</f>
        <v>0</v>
      </c>
      <c r="Q376" s="205">
        <v>0.00026</v>
      </c>
      <c r="R376" s="205">
        <f>Q376*H376</f>
        <v>0.05694</v>
      </c>
      <c r="S376" s="205">
        <v>0</v>
      </c>
      <c r="T376" s="206">
        <f>S376*H376</f>
        <v>0</v>
      </c>
      <c r="AR376" s="207" t="s">
        <v>215</v>
      </c>
      <c r="AT376" s="207" t="s">
        <v>131</v>
      </c>
      <c r="AU376" s="207" t="s">
        <v>93</v>
      </c>
      <c r="AY376" s="16" t="s">
        <v>128</v>
      </c>
      <c r="BE376" s="102">
        <f>IF(N376="základní",J376,0)</f>
        <v>0</v>
      </c>
      <c r="BF376" s="102">
        <f>IF(N376="snížená",J376,0)</f>
        <v>0</v>
      </c>
      <c r="BG376" s="102">
        <f>IF(N376="zákl. přenesená",J376,0)</f>
        <v>0</v>
      </c>
      <c r="BH376" s="102">
        <f>IF(N376="sníž. přenesená",J376,0)</f>
        <v>0</v>
      </c>
      <c r="BI376" s="102">
        <f>IF(N376="nulová",J376,0)</f>
        <v>0</v>
      </c>
      <c r="BJ376" s="16" t="s">
        <v>82</v>
      </c>
      <c r="BK376" s="102">
        <f>ROUND(I376*H376,2)</f>
        <v>0</v>
      </c>
      <c r="BL376" s="16" t="s">
        <v>215</v>
      </c>
      <c r="BM376" s="207" t="s">
        <v>525</v>
      </c>
    </row>
    <row r="377" spans="2:51" s="13" customFormat="1" ht="12">
      <c r="B377" s="219"/>
      <c r="C377" s="220"/>
      <c r="D377" s="210" t="s">
        <v>138</v>
      </c>
      <c r="E377" s="221" t="s">
        <v>1</v>
      </c>
      <c r="F377" s="222" t="s">
        <v>521</v>
      </c>
      <c r="G377" s="220"/>
      <c r="H377" s="223">
        <v>219</v>
      </c>
      <c r="I377" s="224"/>
      <c r="J377" s="220"/>
      <c r="K377" s="220"/>
      <c r="L377" s="225"/>
      <c r="M377" s="226"/>
      <c r="N377" s="227"/>
      <c r="O377" s="227"/>
      <c r="P377" s="227"/>
      <c r="Q377" s="227"/>
      <c r="R377" s="227"/>
      <c r="S377" s="227"/>
      <c r="T377" s="228"/>
      <c r="AT377" s="229" t="s">
        <v>138</v>
      </c>
      <c r="AU377" s="229" t="s">
        <v>93</v>
      </c>
      <c r="AV377" s="13" t="s">
        <v>93</v>
      </c>
      <c r="AW377" s="13" t="s">
        <v>31</v>
      </c>
      <c r="AX377" s="13" t="s">
        <v>82</v>
      </c>
      <c r="AY377" s="229" t="s">
        <v>128</v>
      </c>
    </row>
    <row r="378" spans="2:65" s="1" customFormat="1" ht="24" customHeight="1">
      <c r="B378" s="34"/>
      <c r="C378" s="196" t="s">
        <v>526</v>
      </c>
      <c r="D378" s="196" t="s">
        <v>131</v>
      </c>
      <c r="E378" s="197" t="s">
        <v>527</v>
      </c>
      <c r="F378" s="198" t="s">
        <v>528</v>
      </c>
      <c r="G378" s="199" t="s">
        <v>134</v>
      </c>
      <c r="H378" s="200">
        <v>201</v>
      </c>
      <c r="I378" s="201"/>
      <c r="J378" s="202">
        <f>ROUND(I378*H378,2)</f>
        <v>0</v>
      </c>
      <c r="K378" s="198" t="s">
        <v>135</v>
      </c>
      <c r="L378" s="36"/>
      <c r="M378" s="203" t="s">
        <v>1</v>
      </c>
      <c r="N378" s="204" t="s">
        <v>42</v>
      </c>
      <c r="O378" s="66"/>
      <c r="P378" s="205">
        <f>O378*H378</f>
        <v>0</v>
      </c>
      <c r="Q378" s="205">
        <v>2E-05</v>
      </c>
      <c r="R378" s="205">
        <f>Q378*H378</f>
        <v>0.00402</v>
      </c>
      <c r="S378" s="205">
        <v>0</v>
      </c>
      <c r="T378" s="206">
        <f>S378*H378</f>
        <v>0</v>
      </c>
      <c r="AR378" s="207" t="s">
        <v>215</v>
      </c>
      <c r="AT378" s="207" t="s">
        <v>131</v>
      </c>
      <c r="AU378" s="207" t="s">
        <v>93</v>
      </c>
      <c r="AY378" s="16" t="s">
        <v>128</v>
      </c>
      <c r="BE378" s="102">
        <f>IF(N378="základní",J378,0)</f>
        <v>0</v>
      </c>
      <c r="BF378" s="102">
        <f>IF(N378="snížená",J378,0)</f>
        <v>0</v>
      </c>
      <c r="BG378" s="102">
        <f>IF(N378="zákl. přenesená",J378,0)</f>
        <v>0</v>
      </c>
      <c r="BH378" s="102">
        <f>IF(N378="sníž. přenesená",J378,0)</f>
        <v>0</v>
      </c>
      <c r="BI378" s="102">
        <f>IF(N378="nulová",J378,0)</f>
        <v>0</v>
      </c>
      <c r="BJ378" s="16" t="s">
        <v>82</v>
      </c>
      <c r="BK378" s="102">
        <f>ROUND(I378*H378,2)</f>
        <v>0</v>
      </c>
      <c r="BL378" s="16" t="s">
        <v>215</v>
      </c>
      <c r="BM378" s="207" t="s">
        <v>529</v>
      </c>
    </row>
    <row r="379" spans="2:51" s="13" customFormat="1" ht="12">
      <c r="B379" s="219"/>
      <c r="C379" s="220"/>
      <c r="D379" s="210" t="s">
        <v>138</v>
      </c>
      <c r="E379" s="221" t="s">
        <v>1</v>
      </c>
      <c r="F379" s="222" t="s">
        <v>495</v>
      </c>
      <c r="G379" s="220"/>
      <c r="H379" s="223">
        <v>61</v>
      </c>
      <c r="I379" s="224"/>
      <c r="J379" s="220"/>
      <c r="K379" s="220"/>
      <c r="L379" s="225"/>
      <c r="M379" s="226"/>
      <c r="N379" s="227"/>
      <c r="O379" s="227"/>
      <c r="P379" s="227"/>
      <c r="Q379" s="227"/>
      <c r="R379" s="227"/>
      <c r="S379" s="227"/>
      <c r="T379" s="228"/>
      <c r="AT379" s="229" t="s">
        <v>138</v>
      </c>
      <c r="AU379" s="229" t="s">
        <v>93</v>
      </c>
      <c r="AV379" s="13" t="s">
        <v>93</v>
      </c>
      <c r="AW379" s="13" t="s">
        <v>31</v>
      </c>
      <c r="AX379" s="13" t="s">
        <v>77</v>
      </c>
      <c r="AY379" s="229" t="s">
        <v>128</v>
      </c>
    </row>
    <row r="380" spans="2:51" s="13" customFormat="1" ht="12">
      <c r="B380" s="219"/>
      <c r="C380" s="220"/>
      <c r="D380" s="210" t="s">
        <v>138</v>
      </c>
      <c r="E380" s="221" t="s">
        <v>1</v>
      </c>
      <c r="F380" s="222" t="s">
        <v>530</v>
      </c>
      <c r="G380" s="220"/>
      <c r="H380" s="223">
        <v>140</v>
      </c>
      <c r="I380" s="224"/>
      <c r="J380" s="220"/>
      <c r="K380" s="220"/>
      <c r="L380" s="225"/>
      <c r="M380" s="226"/>
      <c r="N380" s="227"/>
      <c r="O380" s="227"/>
      <c r="P380" s="227"/>
      <c r="Q380" s="227"/>
      <c r="R380" s="227"/>
      <c r="S380" s="227"/>
      <c r="T380" s="228"/>
      <c r="AT380" s="229" t="s">
        <v>138</v>
      </c>
      <c r="AU380" s="229" t="s">
        <v>93</v>
      </c>
      <c r="AV380" s="13" t="s">
        <v>93</v>
      </c>
      <c r="AW380" s="13" t="s">
        <v>31</v>
      </c>
      <c r="AX380" s="13" t="s">
        <v>77</v>
      </c>
      <c r="AY380" s="229" t="s">
        <v>128</v>
      </c>
    </row>
    <row r="381" spans="2:51" s="14" customFormat="1" ht="12">
      <c r="B381" s="230"/>
      <c r="C381" s="231"/>
      <c r="D381" s="210" t="s">
        <v>138</v>
      </c>
      <c r="E381" s="232" t="s">
        <v>1</v>
      </c>
      <c r="F381" s="233" t="s">
        <v>146</v>
      </c>
      <c r="G381" s="231"/>
      <c r="H381" s="234">
        <v>201</v>
      </c>
      <c r="I381" s="235"/>
      <c r="J381" s="231"/>
      <c r="K381" s="231"/>
      <c r="L381" s="236"/>
      <c r="M381" s="252"/>
      <c r="N381" s="253"/>
      <c r="O381" s="253"/>
      <c r="P381" s="253"/>
      <c r="Q381" s="253"/>
      <c r="R381" s="253"/>
      <c r="S381" s="253"/>
      <c r="T381" s="254"/>
      <c r="AT381" s="240" t="s">
        <v>138</v>
      </c>
      <c r="AU381" s="240" t="s">
        <v>93</v>
      </c>
      <c r="AV381" s="14" t="s">
        <v>136</v>
      </c>
      <c r="AW381" s="14" t="s">
        <v>31</v>
      </c>
      <c r="AX381" s="14" t="s">
        <v>82</v>
      </c>
      <c r="AY381" s="240" t="s">
        <v>128</v>
      </c>
    </row>
    <row r="382" spans="2:12" s="1" customFormat="1" ht="6.95" customHeight="1">
      <c r="B382" s="49"/>
      <c r="C382" s="50"/>
      <c r="D382" s="50"/>
      <c r="E382" s="50"/>
      <c r="F382" s="50"/>
      <c r="G382" s="50"/>
      <c r="H382" s="50"/>
      <c r="I382" s="147"/>
      <c r="J382" s="50"/>
      <c r="K382" s="50"/>
      <c r="L382" s="36"/>
    </row>
  </sheetData>
  <sheetProtection algorithmName="SHA-512" hashValue="N0CScfxqd4xDexr8sOPgtDkdjw+AzCMiBUnqMHuoqK10Lq3zGBmL/xLzrVPGcyzc/6ruUNPNnTe4yYLO0vLMuQ==" saltValue="Tei7bgZMWOfmV9IrG89tvpqI74v5RPJBMzJQmvIU0PZjwPObhstif2/tB0KYQNjK4C6kJXA5kPaQAVTt+Ey8sw==" spinCount="100000" sheet="1" objects="1" scenarios="1" formatColumns="0" formatRows="0" autoFilter="0"/>
  <autoFilter ref="C124:K381"/>
  <mergeCells count="6">
    <mergeCell ref="E117:H117"/>
    <mergeCell ref="L2:V2"/>
    <mergeCell ref="E7:H7"/>
    <mergeCell ref="E16:H16"/>
    <mergeCell ref="E25:H25"/>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workbookViewId="0" topLeftCell="A1">
      <selection activeCell="E6" sqref="E6:E68"/>
    </sheetView>
  </sheetViews>
  <sheetFormatPr defaultColWidth="9.140625" defaultRowHeight="12"/>
  <cols>
    <col min="1" max="1" width="6.00390625" style="255" customWidth="1"/>
    <col min="2" max="2" width="78.8515625" style="255" customWidth="1"/>
    <col min="3" max="3" width="11.8515625" style="255" customWidth="1"/>
    <col min="4" max="4" width="9.7109375" style="255" customWidth="1"/>
    <col min="5" max="5" width="12.421875" style="255" customWidth="1"/>
    <col min="6" max="6" width="13.140625" style="255" customWidth="1"/>
    <col min="7" max="16384" width="9.28125" style="255" customWidth="1"/>
  </cols>
  <sheetData>
    <row r="1" spans="1:2" ht="12">
      <c r="A1" s="298"/>
      <c r="B1" s="270" t="s">
        <v>578</v>
      </c>
    </row>
    <row r="2" ht="16.5" thickBot="1">
      <c r="C2" s="297"/>
    </row>
    <row r="3" spans="1:6" ht="12">
      <c r="A3" s="296"/>
      <c r="B3" s="294" t="s">
        <v>577</v>
      </c>
      <c r="C3" s="295" t="s">
        <v>576</v>
      </c>
      <c r="D3" s="294" t="s">
        <v>575</v>
      </c>
      <c r="E3" s="294" t="s">
        <v>574</v>
      </c>
      <c r="F3" s="293" t="s">
        <v>573</v>
      </c>
    </row>
    <row r="4" spans="1:6" ht="12">
      <c r="A4" s="292"/>
      <c r="B4" s="291"/>
      <c r="C4" s="290" t="s">
        <v>572</v>
      </c>
      <c r="D4" s="289"/>
      <c r="E4" s="289" t="s">
        <v>571</v>
      </c>
      <c r="F4" s="288"/>
    </row>
    <row r="5" spans="1:6" ht="16.5" thickBot="1">
      <c r="A5" s="287"/>
      <c r="B5" s="285"/>
      <c r="C5" s="286"/>
      <c r="D5" s="285"/>
      <c r="E5" s="284" t="s">
        <v>570</v>
      </c>
      <c r="F5" s="283" t="s">
        <v>569</v>
      </c>
    </row>
    <row r="6" spans="1:6" ht="31.5">
      <c r="A6" s="282"/>
      <c r="B6" s="281" t="s">
        <v>568</v>
      </c>
      <c r="C6" s="280" t="s">
        <v>532</v>
      </c>
      <c r="D6" s="279">
        <v>15</v>
      </c>
      <c r="E6" s="278"/>
      <c r="F6" s="277">
        <f>D6*E6</f>
        <v>0</v>
      </c>
    </row>
    <row r="7" spans="1:6" ht="31.5">
      <c r="A7" s="268"/>
      <c r="B7" s="269" t="s">
        <v>567</v>
      </c>
      <c r="C7" s="276" t="s">
        <v>532</v>
      </c>
      <c r="D7" s="275">
        <v>35</v>
      </c>
      <c r="E7" s="274"/>
      <c r="F7" s="273">
        <f>D7*E7</f>
        <v>0</v>
      </c>
    </row>
    <row r="8" spans="1:6" ht="31.5">
      <c r="A8" s="268"/>
      <c r="B8" s="269" t="s">
        <v>566</v>
      </c>
      <c r="C8" s="276" t="s">
        <v>532</v>
      </c>
      <c r="D8" s="275">
        <v>20</v>
      </c>
      <c r="E8" s="274"/>
      <c r="F8" s="273">
        <f>D8*E8</f>
        <v>0</v>
      </c>
    </row>
    <row r="9" spans="1:13" ht="12">
      <c r="A9" s="268"/>
      <c r="B9" s="266" t="s">
        <v>565</v>
      </c>
      <c r="C9" s="267" t="s">
        <v>532</v>
      </c>
      <c r="D9" s="266">
        <v>10</v>
      </c>
      <c r="E9" s="272"/>
      <c r="F9" s="265">
        <f>D9*E9</f>
        <v>0</v>
      </c>
      <c r="M9" s="271"/>
    </row>
    <row r="10" spans="1:6" ht="12">
      <c r="A10" s="268"/>
      <c r="B10" s="266"/>
      <c r="C10" s="267"/>
      <c r="D10" s="266"/>
      <c r="E10" s="272"/>
      <c r="F10" s="265"/>
    </row>
    <row r="11" spans="1:6" ht="31.5">
      <c r="A11" s="268"/>
      <c r="B11" s="269" t="s">
        <v>564</v>
      </c>
      <c r="C11" s="267" t="s">
        <v>534</v>
      </c>
      <c r="D11" s="266">
        <v>60</v>
      </c>
      <c r="E11" s="266"/>
      <c r="F11" s="265">
        <f aca="true" t="shared" si="0" ref="F11:F28">D11*E11</f>
        <v>0</v>
      </c>
    </row>
    <row r="12" spans="1:6" ht="31.5">
      <c r="A12" s="268"/>
      <c r="B12" s="269" t="s">
        <v>563</v>
      </c>
      <c r="C12" s="267" t="s">
        <v>534</v>
      </c>
      <c r="D12" s="266">
        <v>20</v>
      </c>
      <c r="E12" s="266"/>
      <c r="F12" s="265">
        <f t="shared" si="0"/>
        <v>0</v>
      </c>
    </row>
    <row r="13" spans="1:6" ht="12">
      <c r="A13" s="268"/>
      <c r="B13" s="271" t="s">
        <v>562</v>
      </c>
      <c r="C13" s="267" t="s">
        <v>534</v>
      </c>
      <c r="D13" s="266">
        <v>80</v>
      </c>
      <c r="E13" s="266"/>
      <c r="F13" s="265">
        <f t="shared" si="0"/>
        <v>0</v>
      </c>
    </row>
    <row r="14" spans="1:6" ht="12">
      <c r="A14" s="268"/>
      <c r="B14" s="266" t="s">
        <v>561</v>
      </c>
      <c r="C14" s="267" t="s">
        <v>534</v>
      </c>
      <c r="D14" s="266">
        <v>40</v>
      </c>
      <c r="E14" s="266"/>
      <c r="F14" s="265">
        <f t="shared" si="0"/>
        <v>0</v>
      </c>
    </row>
    <row r="15" spans="1:6" ht="12">
      <c r="A15" s="268"/>
      <c r="B15" s="266" t="s">
        <v>560</v>
      </c>
      <c r="C15" s="267" t="s">
        <v>534</v>
      </c>
      <c r="D15" s="266">
        <v>10</v>
      </c>
      <c r="E15" s="266"/>
      <c r="F15" s="265">
        <f t="shared" si="0"/>
        <v>0</v>
      </c>
    </row>
    <row r="16" spans="1:6" ht="12">
      <c r="A16" s="268"/>
      <c r="B16" s="266" t="s">
        <v>559</v>
      </c>
      <c r="C16" s="267" t="s">
        <v>534</v>
      </c>
      <c r="D16" s="266">
        <v>5</v>
      </c>
      <c r="E16" s="266"/>
      <c r="F16" s="265">
        <f t="shared" si="0"/>
        <v>0</v>
      </c>
    </row>
    <row r="17" spans="1:6" ht="12">
      <c r="A17" s="268"/>
      <c r="B17" s="266" t="s">
        <v>558</v>
      </c>
      <c r="C17" s="267" t="s">
        <v>534</v>
      </c>
      <c r="D17" s="266">
        <v>40</v>
      </c>
      <c r="E17" s="266"/>
      <c r="F17" s="265">
        <f t="shared" si="0"/>
        <v>0</v>
      </c>
    </row>
    <row r="18" spans="1:6" ht="12">
      <c r="A18" s="268"/>
      <c r="B18" s="266" t="s">
        <v>557</v>
      </c>
      <c r="C18" s="267" t="s">
        <v>534</v>
      </c>
      <c r="D18" s="266">
        <v>15</v>
      </c>
      <c r="E18" s="266"/>
      <c r="F18" s="265">
        <f t="shared" si="0"/>
        <v>0</v>
      </c>
    </row>
    <row r="19" spans="1:6" ht="12">
      <c r="A19" s="268"/>
      <c r="B19" s="266" t="s">
        <v>556</v>
      </c>
      <c r="C19" s="267" t="s">
        <v>534</v>
      </c>
      <c r="D19" s="266">
        <v>4</v>
      </c>
      <c r="E19" s="266"/>
      <c r="F19" s="265">
        <f t="shared" si="0"/>
        <v>0</v>
      </c>
    </row>
    <row r="20" spans="1:6" ht="12">
      <c r="A20" s="268"/>
      <c r="B20" s="266" t="s">
        <v>555</v>
      </c>
      <c r="C20" s="267" t="s">
        <v>534</v>
      </c>
      <c r="D20" s="266">
        <v>1</v>
      </c>
      <c r="E20" s="266"/>
      <c r="F20" s="265">
        <f t="shared" si="0"/>
        <v>0</v>
      </c>
    </row>
    <row r="21" spans="1:6" ht="12">
      <c r="A21" s="268"/>
      <c r="B21" s="266" t="s">
        <v>554</v>
      </c>
      <c r="C21" s="267" t="s">
        <v>534</v>
      </c>
      <c r="D21" s="266">
        <v>35</v>
      </c>
      <c r="E21" s="266"/>
      <c r="F21" s="265">
        <f t="shared" si="0"/>
        <v>0</v>
      </c>
    </row>
    <row r="22" spans="1:6" ht="12">
      <c r="A22" s="268"/>
      <c r="B22" s="266" t="s">
        <v>553</v>
      </c>
      <c r="C22" s="267" t="s">
        <v>534</v>
      </c>
      <c r="D22" s="266">
        <v>5</v>
      </c>
      <c r="E22" s="266"/>
      <c r="F22" s="265">
        <f t="shared" si="0"/>
        <v>0</v>
      </c>
    </row>
    <row r="23" spans="1:6" ht="12">
      <c r="A23" s="268"/>
      <c r="B23" s="266" t="s">
        <v>552</v>
      </c>
      <c r="C23" s="267" t="s">
        <v>534</v>
      </c>
      <c r="D23" s="266">
        <v>35</v>
      </c>
      <c r="E23" s="266"/>
      <c r="F23" s="265">
        <f t="shared" si="0"/>
        <v>0</v>
      </c>
    </row>
    <row r="24" spans="1:6" ht="12">
      <c r="A24" s="268"/>
      <c r="B24" s="266" t="s">
        <v>551</v>
      </c>
      <c r="C24" s="267" t="s">
        <v>532</v>
      </c>
      <c r="D24" s="266">
        <v>6</v>
      </c>
      <c r="E24" s="266"/>
      <c r="F24" s="265">
        <f t="shared" si="0"/>
        <v>0</v>
      </c>
    </row>
    <row r="25" spans="1:6" ht="12">
      <c r="A25" s="268"/>
      <c r="B25" s="266" t="s">
        <v>550</v>
      </c>
      <c r="C25" s="267" t="s">
        <v>333</v>
      </c>
      <c r="D25" s="266">
        <v>265</v>
      </c>
      <c r="E25" s="266"/>
      <c r="F25" s="265">
        <f t="shared" si="0"/>
        <v>0</v>
      </c>
    </row>
    <row r="26" spans="1:6" ht="12">
      <c r="A26" s="268"/>
      <c r="B26" s="266" t="s">
        <v>549</v>
      </c>
      <c r="C26" s="267" t="s">
        <v>333</v>
      </c>
      <c r="D26" s="266">
        <v>15</v>
      </c>
      <c r="E26" s="266"/>
      <c r="F26" s="265">
        <f t="shared" si="0"/>
        <v>0</v>
      </c>
    </row>
    <row r="27" spans="1:6" ht="12">
      <c r="A27" s="268"/>
      <c r="B27" s="266" t="s">
        <v>548</v>
      </c>
      <c r="C27" s="267" t="s">
        <v>333</v>
      </c>
      <c r="D27" s="266">
        <v>105</v>
      </c>
      <c r="E27" s="266"/>
      <c r="F27" s="265">
        <f t="shared" si="0"/>
        <v>0</v>
      </c>
    </row>
    <row r="28" spans="1:7" ht="12">
      <c r="A28" s="268"/>
      <c r="B28" s="266" t="s">
        <v>547</v>
      </c>
      <c r="C28" s="267" t="s">
        <v>333</v>
      </c>
      <c r="D28" s="266">
        <v>385</v>
      </c>
      <c r="E28" s="266"/>
      <c r="F28" s="265">
        <f t="shared" si="0"/>
        <v>0</v>
      </c>
      <c r="G28" s="256"/>
    </row>
    <row r="29" spans="1:6" ht="12">
      <c r="A29" s="268"/>
      <c r="B29" s="266"/>
      <c r="C29" s="267"/>
      <c r="D29" s="266"/>
      <c r="E29" s="266"/>
      <c r="F29" s="265"/>
    </row>
    <row r="30" spans="1:6" ht="12">
      <c r="A30" s="268"/>
      <c r="B30" s="270" t="s">
        <v>546</v>
      </c>
      <c r="C30" s="267"/>
      <c r="D30" s="266"/>
      <c r="E30" s="266"/>
      <c r="F30" s="265"/>
    </row>
    <row r="31" spans="1:6" ht="12">
      <c r="A31" s="268"/>
      <c r="B31" s="266" t="s">
        <v>542</v>
      </c>
      <c r="C31" s="267" t="s">
        <v>534</v>
      </c>
      <c r="D31" s="266">
        <v>1</v>
      </c>
      <c r="E31" s="266"/>
      <c r="F31" s="265">
        <f aca="true" t="shared" si="1" ref="F31:F37">D31*E31</f>
        <v>0</v>
      </c>
    </row>
    <row r="32" spans="1:6" ht="31.5">
      <c r="A32" s="268"/>
      <c r="B32" s="269" t="s">
        <v>541</v>
      </c>
      <c r="C32" s="267" t="s">
        <v>534</v>
      </c>
      <c r="D32" s="266">
        <v>1</v>
      </c>
      <c r="E32" s="266"/>
      <c r="F32" s="265">
        <f t="shared" si="1"/>
        <v>0</v>
      </c>
    </row>
    <row r="33" spans="1:6" ht="31.5">
      <c r="A33" s="268"/>
      <c r="B33" s="269" t="s">
        <v>540</v>
      </c>
      <c r="C33" s="267" t="s">
        <v>534</v>
      </c>
      <c r="D33" s="266">
        <v>1</v>
      </c>
      <c r="E33" s="266"/>
      <c r="F33" s="265">
        <f t="shared" si="1"/>
        <v>0</v>
      </c>
    </row>
    <row r="34" spans="1:6" ht="12">
      <c r="A34" s="268"/>
      <c r="B34" s="266" t="s">
        <v>539</v>
      </c>
      <c r="C34" s="267" t="s">
        <v>534</v>
      </c>
      <c r="D34" s="266">
        <v>1</v>
      </c>
      <c r="E34" s="266"/>
      <c r="F34" s="265">
        <f t="shared" si="1"/>
        <v>0</v>
      </c>
    </row>
    <row r="35" spans="1:6" ht="12">
      <c r="A35" s="268"/>
      <c r="B35" s="266" t="s">
        <v>538</v>
      </c>
      <c r="C35" s="267" t="s">
        <v>534</v>
      </c>
      <c r="D35" s="266">
        <v>1</v>
      </c>
      <c r="E35" s="266"/>
      <c r="F35" s="265">
        <f t="shared" si="1"/>
        <v>0</v>
      </c>
    </row>
    <row r="36" spans="1:6" ht="12">
      <c r="A36" s="268"/>
      <c r="B36" s="266" t="s">
        <v>537</v>
      </c>
      <c r="C36" s="267" t="s">
        <v>534</v>
      </c>
      <c r="D36" s="266">
        <v>3</v>
      </c>
      <c r="E36" s="266"/>
      <c r="F36" s="265">
        <f t="shared" si="1"/>
        <v>0</v>
      </c>
    </row>
    <row r="37" spans="1:7" ht="12">
      <c r="A37" s="268"/>
      <c r="B37" s="266" t="s">
        <v>536</v>
      </c>
      <c r="C37" s="267" t="s">
        <v>534</v>
      </c>
      <c r="D37" s="266">
        <v>1</v>
      </c>
      <c r="E37" s="266"/>
      <c r="F37" s="265">
        <f t="shared" si="1"/>
        <v>0</v>
      </c>
      <c r="G37" s="256"/>
    </row>
    <row r="38" spans="1:7" ht="12">
      <c r="A38" s="268"/>
      <c r="B38" s="266"/>
      <c r="C38" s="267"/>
      <c r="D38" s="266"/>
      <c r="E38" s="266"/>
      <c r="F38" s="265"/>
      <c r="G38" s="256"/>
    </row>
    <row r="39" spans="1:6" ht="12">
      <c r="A39" s="268"/>
      <c r="B39" s="270" t="s">
        <v>545</v>
      </c>
      <c r="C39" s="267"/>
      <c r="D39" s="266"/>
      <c r="E39" s="266"/>
      <c r="F39" s="265"/>
    </row>
    <row r="40" spans="1:6" ht="12">
      <c r="A40" s="268"/>
      <c r="B40" s="266" t="s">
        <v>542</v>
      </c>
      <c r="C40" s="267" t="s">
        <v>534</v>
      </c>
      <c r="D40" s="266">
        <v>1</v>
      </c>
      <c r="E40" s="266"/>
      <c r="F40" s="265">
        <f aca="true" t="shared" si="2" ref="F40:F46">D40*E40</f>
        <v>0</v>
      </c>
    </row>
    <row r="41" spans="1:6" ht="31.5">
      <c r="A41" s="268"/>
      <c r="B41" s="269" t="s">
        <v>541</v>
      </c>
      <c r="C41" s="267" t="s">
        <v>534</v>
      </c>
      <c r="D41" s="266">
        <v>1</v>
      </c>
      <c r="E41" s="266"/>
      <c r="F41" s="265">
        <f t="shared" si="2"/>
        <v>0</v>
      </c>
    </row>
    <row r="42" spans="1:6" ht="31.5">
      <c r="A42" s="268"/>
      <c r="B42" s="269" t="s">
        <v>540</v>
      </c>
      <c r="C42" s="267" t="s">
        <v>534</v>
      </c>
      <c r="D42" s="266">
        <v>1</v>
      </c>
      <c r="E42" s="266"/>
      <c r="F42" s="265">
        <f t="shared" si="2"/>
        <v>0</v>
      </c>
    </row>
    <row r="43" spans="1:6" ht="12">
      <c r="A43" s="268"/>
      <c r="B43" s="266" t="s">
        <v>539</v>
      </c>
      <c r="C43" s="267" t="s">
        <v>534</v>
      </c>
      <c r="D43" s="266">
        <v>1</v>
      </c>
      <c r="E43" s="266"/>
      <c r="F43" s="265">
        <f t="shared" si="2"/>
        <v>0</v>
      </c>
    </row>
    <row r="44" spans="1:6" ht="12">
      <c r="A44" s="268"/>
      <c r="B44" s="266" t="s">
        <v>538</v>
      </c>
      <c r="C44" s="267" t="s">
        <v>534</v>
      </c>
      <c r="D44" s="266">
        <v>1</v>
      </c>
      <c r="E44" s="266"/>
      <c r="F44" s="265">
        <f t="shared" si="2"/>
        <v>0</v>
      </c>
    </row>
    <row r="45" spans="1:6" ht="12">
      <c r="A45" s="268"/>
      <c r="B45" s="266" t="s">
        <v>537</v>
      </c>
      <c r="C45" s="267" t="s">
        <v>534</v>
      </c>
      <c r="D45" s="266">
        <v>3</v>
      </c>
      <c r="E45" s="266"/>
      <c r="F45" s="265">
        <f t="shared" si="2"/>
        <v>0</v>
      </c>
    </row>
    <row r="46" spans="1:6" ht="12">
      <c r="A46" s="268"/>
      <c r="B46" s="266" t="s">
        <v>536</v>
      </c>
      <c r="C46" s="267" t="s">
        <v>534</v>
      </c>
      <c r="D46" s="266">
        <v>1</v>
      </c>
      <c r="E46" s="266"/>
      <c r="F46" s="265">
        <f t="shared" si="2"/>
        <v>0</v>
      </c>
    </row>
    <row r="47" spans="1:6" ht="12">
      <c r="A47" s="268"/>
      <c r="B47" s="266"/>
      <c r="C47" s="267"/>
      <c r="D47" s="266"/>
      <c r="E47" s="266"/>
      <c r="F47" s="265"/>
    </row>
    <row r="48" spans="1:6" ht="12">
      <c r="A48" s="268"/>
      <c r="B48" s="270" t="s">
        <v>544</v>
      </c>
      <c r="C48" s="267"/>
      <c r="D48" s="266"/>
      <c r="E48" s="266"/>
      <c r="F48" s="265"/>
    </row>
    <row r="49" spans="1:6" ht="12">
      <c r="A49" s="268"/>
      <c r="B49" s="266" t="s">
        <v>542</v>
      </c>
      <c r="C49" s="267" t="s">
        <v>534</v>
      </c>
      <c r="D49" s="266">
        <v>1</v>
      </c>
      <c r="E49" s="266"/>
      <c r="F49" s="265">
        <f aca="true" t="shared" si="3" ref="F49:F55">D49*E49</f>
        <v>0</v>
      </c>
    </row>
    <row r="50" spans="1:6" ht="31.5">
      <c r="A50" s="268"/>
      <c r="B50" s="269" t="s">
        <v>541</v>
      </c>
      <c r="C50" s="267" t="s">
        <v>534</v>
      </c>
      <c r="D50" s="266">
        <v>1</v>
      </c>
      <c r="E50" s="266"/>
      <c r="F50" s="265">
        <f t="shared" si="3"/>
        <v>0</v>
      </c>
    </row>
    <row r="51" spans="1:6" ht="31.5">
      <c r="A51" s="268"/>
      <c r="B51" s="269" t="s">
        <v>540</v>
      </c>
      <c r="C51" s="267" t="s">
        <v>534</v>
      </c>
      <c r="D51" s="266">
        <v>1</v>
      </c>
      <c r="E51" s="266"/>
      <c r="F51" s="265">
        <f t="shared" si="3"/>
        <v>0</v>
      </c>
    </row>
    <row r="52" spans="1:6" ht="12">
      <c r="A52" s="268"/>
      <c r="B52" s="266" t="s">
        <v>539</v>
      </c>
      <c r="C52" s="267" t="s">
        <v>534</v>
      </c>
      <c r="D52" s="266">
        <v>1</v>
      </c>
      <c r="E52" s="266"/>
      <c r="F52" s="265">
        <f t="shared" si="3"/>
        <v>0</v>
      </c>
    </row>
    <row r="53" spans="1:6" ht="12">
      <c r="A53" s="268"/>
      <c r="B53" s="266" t="s">
        <v>538</v>
      </c>
      <c r="C53" s="267" t="s">
        <v>534</v>
      </c>
      <c r="D53" s="266">
        <v>1</v>
      </c>
      <c r="E53" s="266"/>
      <c r="F53" s="265">
        <f t="shared" si="3"/>
        <v>0</v>
      </c>
    </row>
    <row r="54" spans="1:6" ht="12">
      <c r="A54" s="268"/>
      <c r="B54" s="266" t="s">
        <v>537</v>
      </c>
      <c r="C54" s="267" t="s">
        <v>534</v>
      </c>
      <c r="D54" s="266">
        <v>3</v>
      </c>
      <c r="E54" s="266"/>
      <c r="F54" s="265">
        <f t="shared" si="3"/>
        <v>0</v>
      </c>
    </row>
    <row r="55" spans="1:6" ht="12">
      <c r="A55" s="268"/>
      <c r="B55" s="266" t="s">
        <v>536</v>
      </c>
      <c r="C55" s="267" t="s">
        <v>534</v>
      </c>
      <c r="D55" s="266">
        <v>1</v>
      </c>
      <c r="E55" s="266"/>
      <c r="F55" s="265">
        <f t="shared" si="3"/>
        <v>0</v>
      </c>
    </row>
    <row r="56" spans="1:6" ht="12">
      <c r="A56" s="268"/>
      <c r="B56" s="266"/>
      <c r="C56" s="267"/>
      <c r="D56" s="266"/>
      <c r="E56" s="266"/>
      <c r="F56" s="265"/>
    </row>
    <row r="57" spans="1:6" ht="12">
      <c r="A57" s="268"/>
      <c r="B57" s="270" t="s">
        <v>543</v>
      </c>
      <c r="C57" s="267"/>
      <c r="D57" s="266"/>
      <c r="E57" s="266"/>
      <c r="F57" s="265"/>
    </row>
    <row r="58" spans="1:6" ht="12">
      <c r="A58" s="268"/>
      <c r="B58" s="266" t="s">
        <v>542</v>
      </c>
      <c r="C58" s="267" t="s">
        <v>534</v>
      </c>
      <c r="D58" s="266">
        <v>1</v>
      </c>
      <c r="E58" s="266"/>
      <c r="F58" s="265">
        <f aca="true" t="shared" si="4" ref="F58:F64">D58*E58</f>
        <v>0</v>
      </c>
    </row>
    <row r="59" spans="1:6" ht="31.5">
      <c r="A59" s="268"/>
      <c r="B59" s="269" t="s">
        <v>541</v>
      </c>
      <c r="C59" s="267" t="s">
        <v>534</v>
      </c>
      <c r="D59" s="266">
        <v>1</v>
      </c>
      <c r="E59" s="266"/>
      <c r="F59" s="265">
        <f t="shared" si="4"/>
        <v>0</v>
      </c>
    </row>
    <row r="60" spans="1:6" ht="31.5">
      <c r="A60" s="268"/>
      <c r="B60" s="269" t="s">
        <v>540</v>
      </c>
      <c r="C60" s="267" t="s">
        <v>534</v>
      </c>
      <c r="D60" s="266">
        <v>1</v>
      </c>
      <c r="E60" s="266"/>
      <c r="F60" s="265">
        <f t="shared" si="4"/>
        <v>0</v>
      </c>
    </row>
    <row r="61" spans="1:6" ht="12">
      <c r="A61" s="268"/>
      <c r="B61" s="266" t="s">
        <v>539</v>
      </c>
      <c r="C61" s="267" t="s">
        <v>534</v>
      </c>
      <c r="D61" s="266">
        <v>1</v>
      </c>
      <c r="E61" s="266"/>
      <c r="F61" s="265">
        <f t="shared" si="4"/>
        <v>0</v>
      </c>
    </row>
    <row r="62" spans="1:6" ht="12">
      <c r="A62" s="268"/>
      <c r="B62" s="266" t="s">
        <v>538</v>
      </c>
      <c r="C62" s="267" t="s">
        <v>534</v>
      </c>
      <c r="D62" s="266">
        <v>1</v>
      </c>
      <c r="E62" s="266"/>
      <c r="F62" s="265">
        <f t="shared" si="4"/>
        <v>0</v>
      </c>
    </row>
    <row r="63" spans="1:6" ht="12">
      <c r="A63" s="268"/>
      <c r="B63" s="266" t="s">
        <v>537</v>
      </c>
      <c r="C63" s="267" t="s">
        <v>534</v>
      </c>
      <c r="D63" s="266">
        <v>3</v>
      </c>
      <c r="E63" s="266"/>
      <c r="F63" s="265">
        <f t="shared" si="4"/>
        <v>0</v>
      </c>
    </row>
    <row r="64" spans="1:6" ht="12">
      <c r="A64" s="268"/>
      <c r="B64" s="266" t="s">
        <v>536</v>
      </c>
      <c r="C64" s="267" t="s">
        <v>534</v>
      </c>
      <c r="D64" s="266">
        <v>1</v>
      </c>
      <c r="E64" s="266"/>
      <c r="F64" s="265">
        <f t="shared" si="4"/>
        <v>0</v>
      </c>
    </row>
    <row r="65" spans="1:6" ht="12">
      <c r="A65" s="268"/>
      <c r="B65" s="266"/>
      <c r="C65" s="267"/>
      <c r="D65" s="266"/>
      <c r="E65" s="266"/>
      <c r="F65" s="265"/>
    </row>
    <row r="66" spans="1:6" ht="12">
      <c r="A66" s="268"/>
      <c r="B66" s="266" t="s">
        <v>535</v>
      </c>
      <c r="C66" s="267" t="s">
        <v>534</v>
      </c>
      <c r="D66" s="266">
        <v>1</v>
      </c>
      <c r="E66" s="266"/>
      <c r="F66" s="265">
        <f>D66*E66</f>
        <v>0</v>
      </c>
    </row>
    <row r="67" spans="1:6" ht="12">
      <c r="A67" s="268"/>
      <c r="B67" s="266"/>
      <c r="C67" s="267"/>
      <c r="D67" s="266"/>
      <c r="E67" s="266"/>
      <c r="F67" s="265"/>
    </row>
    <row r="68" spans="1:6" ht="12">
      <c r="A68" s="268"/>
      <c r="B68" s="266" t="s">
        <v>533</v>
      </c>
      <c r="C68" s="267" t="s">
        <v>532</v>
      </c>
      <c r="D68" s="266">
        <v>20</v>
      </c>
      <c r="E68" s="266"/>
      <c r="F68" s="265">
        <f>D68*E68</f>
        <v>0</v>
      </c>
    </row>
    <row r="69" spans="1:6" ht="16.5" thickBot="1">
      <c r="A69" s="264"/>
      <c r="B69" s="262"/>
      <c r="C69" s="263"/>
      <c r="D69" s="262"/>
      <c r="E69" s="262"/>
      <c r="F69" s="261"/>
    </row>
    <row r="70" spans="1:6" ht="16.5" thickBot="1">
      <c r="A70" s="260"/>
      <c r="B70" s="259" t="s">
        <v>531</v>
      </c>
      <c r="C70" s="258"/>
      <c r="D70" s="258"/>
      <c r="E70" s="258"/>
      <c r="F70" s="257">
        <f>SUM(F6:F69)</f>
        <v>0</v>
      </c>
    </row>
    <row r="71" ht="12">
      <c r="F71" s="256"/>
    </row>
  </sheetData>
  <printOptions/>
  <pageMargins left="0.7" right="0.7" top="0.787401575" bottom="0.7874015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topLeftCell="A14">
      <selection activeCell="L32" sqref="L32"/>
    </sheetView>
  </sheetViews>
  <sheetFormatPr defaultColWidth="9.140625" defaultRowHeight="12"/>
  <cols>
    <col min="1" max="1" width="6.421875" style="300" customWidth="1"/>
    <col min="2" max="2" width="5.8515625" style="299" customWidth="1"/>
    <col min="3" max="3" width="8.00390625" style="299" customWidth="1"/>
    <col min="4" max="7" width="7.8515625" style="299" customWidth="1"/>
    <col min="8" max="8" width="6.8515625" style="299" customWidth="1"/>
    <col min="9" max="10" width="7.8515625" style="299" customWidth="1"/>
    <col min="11" max="11" width="7.00390625" style="299" customWidth="1"/>
    <col min="12" max="12" width="19.28125" style="299" customWidth="1"/>
    <col min="13" max="13" width="11.421875" style="299" hidden="1" customWidth="1"/>
    <col min="14" max="16384" width="9.28125" style="299" customWidth="1"/>
  </cols>
  <sheetData>
    <row r="1" spans="1:13" ht="18.75" customHeight="1">
      <c r="A1" s="471" t="s">
        <v>615</v>
      </c>
      <c r="B1" s="471"/>
      <c r="C1" s="471"/>
      <c r="D1" s="471"/>
      <c r="E1" s="471"/>
      <c r="F1" s="471"/>
      <c r="G1" s="471"/>
      <c r="H1" s="471"/>
      <c r="I1" s="471"/>
      <c r="J1" s="471"/>
      <c r="K1" s="471"/>
      <c r="L1" s="471"/>
      <c r="M1" s="351"/>
    </row>
    <row r="2" spans="1:12" ht="18.75" customHeight="1">
      <c r="A2" s="471"/>
      <c r="B2" s="471"/>
      <c r="C2" s="471"/>
      <c r="D2" s="471"/>
      <c r="E2" s="471"/>
      <c r="F2" s="471"/>
      <c r="G2" s="471"/>
      <c r="H2" s="471"/>
      <c r="I2" s="471"/>
      <c r="J2" s="471"/>
      <c r="K2" s="471"/>
      <c r="L2" s="471"/>
    </row>
    <row r="3" spans="1:10" ht="56.25" customHeight="1">
      <c r="A3" s="342" t="s">
        <v>614</v>
      </c>
      <c r="B3" s="342"/>
      <c r="C3" s="342"/>
      <c r="D3" s="482" t="s">
        <v>613</v>
      </c>
      <c r="E3" s="482"/>
      <c r="F3" s="482"/>
      <c r="G3" s="482"/>
      <c r="H3" s="482"/>
      <c r="I3" s="482"/>
      <c r="J3" s="482"/>
    </row>
    <row r="4" spans="1:12" s="343" customFormat="1" ht="9.4" customHeight="1">
      <c r="A4" s="342"/>
      <c r="B4" s="342"/>
      <c r="C4" s="342"/>
      <c r="D4" s="482"/>
      <c r="E4" s="482"/>
      <c r="F4" s="482"/>
      <c r="G4" s="482"/>
      <c r="H4" s="482"/>
      <c r="I4" s="482"/>
      <c r="J4" s="482"/>
      <c r="K4" s="342"/>
      <c r="L4" s="342"/>
    </row>
    <row r="5" spans="1:12" s="343" customFormat="1" ht="15.75">
      <c r="A5" s="342" t="s">
        <v>612</v>
      </c>
      <c r="B5" s="342"/>
      <c r="D5" s="483" t="s">
        <v>611</v>
      </c>
      <c r="E5" s="483"/>
      <c r="F5" s="483"/>
      <c r="G5" s="483"/>
      <c r="H5" s="483"/>
      <c r="I5" s="483"/>
      <c r="J5" s="483"/>
      <c r="K5" s="342"/>
      <c r="L5" s="342"/>
    </row>
    <row r="6" spans="6:12" s="343" customFormat="1" ht="12">
      <c r="F6" s="342"/>
      <c r="G6" s="342"/>
      <c r="H6" s="342"/>
      <c r="J6" s="342"/>
      <c r="K6" s="342"/>
      <c r="L6" s="342"/>
    </row>
    <row r="7" spans="1:12" s="343" customFormat="1" ht="30.6" customHeight="1">
      <c r="A7" s="350" t="s">
        <v>610</v>
      </c>
      <c r="C7" s="342"/>
      <c r="D7" s="491" t="s">
        <v>609</v>
      </c>
      <c r="E7" s="491"/>
      <c r="F7" s="491"/>
      <c r="G7" s="491"/>
      <c r="H7" s="491"/>
      <c r="I7" s="342" t="s">
        <v>608</v>
      </c>
      <c r="J7" s="342"/>
      <c r="K7" s="342"/>
      <c r="L7" s="349" t="s">
        <v>607</v>
      </c>
    </row>
    <row r="8" spans="1:12" s="343" customFormat="1" ht="15" customHeight="1">
      <c r="A8" s="342" t="s">
        <v>606</v>
      </c>
      <c r="B8" s="346"/>
      <c r="C8" s="342"/>
      <c r="D8" s="473">
        <v>43580</v>
      </c>
      <c r="E8" s="473"/>
      <c r="G8" s="342"/>
      <c r="H8" s="342"/>
      <c r="I8" s="348" t="s">
        <v>605</v>
      </c>
      <c r="J8" s="342"/>
      <c r="K8" s="342"/>
      <c r="L8" s="347"/>
    </row>
    <row r="9" spans="1:12" s="343" customFormat="1" ht="15" customHeight="1">
      <c r="A9" s="342" t="s">
        <v>604</v>
      </c>
      <c r="B9" s="346"/>
      <c r="C9" s="342"/>
      <c r="D9" s="345" t="s">
        <v>603</v>
      </c>
      <c r="E9" s="345"/>
      <c r="G9" s="342"/>
      <c r="H9" s="342"/>
      <c r="I9" s="342" t="s">
        <v>599</v>
      </c>
      <c r="J9" s="342"/>
      <c r="K9" s="342"/>
      <c r="L9" s="344" t="s">
        <v>602</v>
      </c>
    </row>
    <row r="10" spans="1:12" s="343" customFormat="1" ht="15" customHeight="1">
      <c r="A10" s="342" t="s">
        <v>601</v>
      </c>
      <c r="B10" s="346"/>
      <c r="C10" s="342"/>
      <c r="D10" s="345" t="s">
        <v>600</v>
      </c>
      <c r="E10" s="345"/>
      <c r="G10" s="342"/>
      <c r="H10" s="342"/>
      <c r="I10" s="342" t="s">
        <v>599</v>
      </c>
      <c r="J10" s="342"/>
      <c r="K10" s="342"/>
      <c r="L10" s="344" t="s">
        <v>598</v>
      </c>
    </row>
    <row r="11" spans="1:12" ht="15" customHeight="1">
      <c r="A11" s="342" t="s">
        <v>597</v>
      </c>
      <c r="B11" s="339"/>
      <c r="C11" s="303"/>
      <c r="D11" s="341" t="s">
        <v>596</v>
      </c>
      <c r="E11" s="303"/>
      <c r="F11" s="303"/>
      <c r="G11" s="303"/>
      <c r="H11" s="303"/>
      <c r="I11" s="303"/>
      <c r="J11" s="303"/>
      <c r="K11" s="303"/>
      <c r="L11" s="340"/>
    </row>
    <row r="12" spans="1:12" ht="10.9" customHeight="1">
      <c r="A12" s="302"/>
      <c r="B12" s="339"/>
      <c r="C12" s="303"/>
      <c r="D12" s="303"/>
      <c r="E12" s="303"/>
      <c r="F12" s="303"/>
      <c r="G12" s="303"/>
      <c r="H12" s="303"/>
      <c r="I12" s="303"/>
      <c r="J12" s="303"/>
      <c r="K12" s="303"/>
      <c r="L12" s="338"/>
    </row>
    <row r="13" spans="1:12" s="334" customFormat="1" ht="19.5" customHeight="1">
      <c r="A13" s="337" t="s">
        <v>595</v>
      </c>
      <c r="B13" s="335"/>
      <c r="C13" s="335"/>
      <c r="D13" s="335"/>
      <c r="E13" s="335"/>
      <c r="F13" s="335"/>
      <c r="G13" s="335"/>
      <c r="H13" s="335"/>
      <c r="I13" s="335"/>
      <c r="J13" s="335"/>
      <c r="K13" s="335"/>
      <c r="L13" s="335"/>
    </row>
    <row r="14" spans="1:12" s="334" customFormat="1" ht="6.2" customHeight="1" thickBot="1">
      <c r="A14" s="336"/>
      <c r="B14" s="335"/>
      <c r="C14" s="335"/>
      <c r="D14" s="335"/>
      <c r="E14" s="335"/>
      <c r="F14" s="335"/>
      <c r="G14" s="335"/>
      <c r="H14" s="335"/>
      <c r="I14" s="335"/>
      <c r="J14" s="335"/>
      <c r="K14" s="335"/>
      <c r="L14" s="335"/>
    </row>
    <row r="15" spans="1:13" s="326" customFormat="1" ht="19.5" customHeight="1" thickTop="1">
      <c r="A15" s="333" t="s">
        <v>594</v>
      </c>
      <c r="B15" s="332" t="s">
        <v>593</v>
      </c>
      <c r="C15" s="330"/>
      <c r="D15" s="330"/>
      <c r="E15" s="330"/>
      <c r="F15" s="330"/>
      <c r="G15" s="330"/>
      <c r="H15" s="330"/>
      <c r="I15" s="331"/>
      <c r="J15" s="330"/>
      <c r="K15" s="329" t="s">
        <v>41</v>
      </c>
      <c r="L15" s="328" t="s">
        <v>592</v>
      </c>
      <c r="M15" s="327" t="s">
        <v>591</v>
      </c>
    </row>
    <row r="16" spans="1:13" s="317" customFormat="1" ht="36.75" customHeight="1">
      <c r="A16" s="325" t="s">
        <v>590</v>
      </c>
      <c r="B16" s="486" t="str">
        <f>'741-11 Slaboproud'!C1</f>
        <v>Rozšíření stávající strukturované kabeláže MOLEX PN do studentských zón</v>
      </c>
      <c r="C16" s="487"/>
      <c r="D16" s="487"/>
      <c r="E16" s="487"/>
      <c r="F16" s="487"/>
      <c r="G16" s="487"/>
      <c r="H16" s="487"/>
      <c r="I16" s="487"/>
      <c r="J16" s="488"/>
      <c r="K16" s="324">
        <v>0.21</v>
      </c>
      <c r="L16" s="323">
        <f>'741-11 Slaboproud'!I80</f>
        <v>0</v>
      </c>
      <c r="M16" s="322"/>
    </row>
    <row r="17" spans="1:13" s="317" customFormat="1" ht="19.5" customHeight="1" thickBot="1">
      <c r="A17" s="321" t="s">
        <v>589</v>
      </c>
      <c r="B17" s="320"/>
      <c r="C17" s="320"/>
      <c r="D17" s="320"/>
      <c r="E17" s="320"/>
      <c r="F17" s="320"/>
      <c r="G17" s="320"/>
      <c r="H17" s="320"/>
      <c r="I17" s="320"/>
      <c r="J17" s="320"/>
      <c r="K17" s="320"/>
      <c r="L17" s="319">
        <f>SUM(L16:L16)</f>
        <v>0</v>
      </c>
      <c r="M17" s="318"/>
    </row>
    <row r="18" spans="1:13" ht="9.75" customHeight="1" thickBot="1" thickTop="1">
      <c r="A18" s="316"/>
      <c r="B18" s="315"/>
      <c r="C18" s="315"/>
      <c r="D18" s="315"/>
      <c r="E18" s="315"/>
      <c r="F18" s="315"/>
      <c r="G18" s="315"/>
      <c r="H18" s="315"/>
      <c r="I18" s="315"/>
      <c r="J18" s="315"/>
      <c r="K18" s="315"/>
      <c r="L18" s="315"/>
      <c r="M18" s="308"/>
    </row>
    <row r="19" spans="1:13" ht="22.5" customHeight="1" thickTop="1">
      <c r="A19" s="314"/>
      <c r="B19" s="313"/>
      <c r="C19" s="312"/>
      <c r="D19" s="469" t="s">
        <v>588</v>
      </c>
      <c r="E19" s="470"/>
      <c r="F19" s="311"/>
      <c r="G19" s="310"/>
      <c r="H19" s="476" t="s">
        <v>39</v>
      </c>
      <c r="I19" s="477"/>
      <c r="J19" s="476" t="s">
        <v>41</v>
      </c>
      <c r="K19" s="477"/>
      <c r="L19" s="309" t="s">
        <v>587</v>
      </c>
      <c r="M19" s="308"/>
    </row>
    <row r="20" spans="1:12" ht="19.5" customHeight="1" thickBot="1">
      <c r="A20" s="307" t="s">
        <v>586</v>
      </c>
      <c r="B20" s="306"/>
      <c r="C20" s="305"/>
      <c r="D20" s="484">
        <f>L17</f>
        <v>0</v>
      </c>
      <c r="E20" s="485"/>
      <c r="F20" s="489">
        <f>ROUND(D20*G19,1)</f>
        <v>0</v>
      </c>
      <c r="G20" s="490"/>
      <c r="H20" s="478">
        <f>D20-F20</f>
        <v>0</v>
      </c>
      <c r="I20" s="479"/>
      <c r="J20" s="478">
        <f>CEILING(H20*0.21,0.1)</f>
        <v>0</v>
      </c>
      <c r="K20" s="479"/>
      <c r="L20" s="304">
        <f>ROUND(SUM(H20:K20),0)</f>
        <v>0</v>
      </c>
    </row>
    <row r="21" spans="1:12" ht="6" customHeight="1" thickTop="1">
      <c r="A21" s="302"/>
      <c r="B21" s="303"/>
      <c r="C21" s="303"/>
      <c r="D21" s="303"/>
      <c r="E21" s="303"/>
      <c r="F21" s="303"/>
      <c r="G21" s="303"/>
      <c r="H21" s="303"/>
      <c r="I21" s="303"/>
      <c r="J21" s="303"/>
      <c r="K21" s="303"/>
      <c r="L21" s="303"/>
    </row>
    <row r="22" spans="1:12" ht="12">
      <c r="A22" s="481" t="s">
        <v>585</v>
      </c>
      <c r="B22" s="481"/>
      <c r="C22" s="481"/>
      <c r="D22" s="481"/>
      <c r="E22" s="481"/>
      <c r="F22" s="481"/>
      <c r="G22" s="481"/>
      <c r="H22" s="481"/>
      <c r="I22" s="481"/>
      <c r="J22" s="481"/>
      <c r="K22" s="481"/>
      <c r="L22" s="481"/>
    </row>
    <row r="23" spans="1:12" ht="5.25" customHeight="1">
      <c r="A23" s="302"/>
      <c r="B23" s="302"/>
      <c r="C23" s="302"/>
      <c r="D23" s="302"/>
      <c r="E23" s="302"/>
      <c r="F23" s="302"/>
      <c r="G23" s="302"/>
      <c r="H23" s="302"/>
      <c r="I23" s="302"/>
      <c r="J23" s="302"/>
      <c r="K23" s="302"/>
      <c r="L23" s="302"/>
    </row>
    <row r="24" spans="1:13" ht="55.5" customHeight="1">
      <c r="A24" s="480" t="s">
        <v>584</v>
      </c>
      <c r="B24" s="480"/>
      <c r="C24" s="480"/>
      <c r="D24" s="480"/>
      <c r="E24" s="480"/>
      <c r="F24" s="480"/>
      <c r="G24" s="480"/>
      <c r="H24" s="480"/>
      <c r="I24" s="480"/>
      <c r="J24" s="480"/>
      <c r="K24" s="480"/>
      <c r="L24" s="480"/>
      <c r="M24" s="480"/>
    </row>
    <row r="25" spans="1:12" ht="11.25" customHeight="1">
      <c r="A25" s="302"/>
      <c r="B25" s="302"/>
      <c r="C25" s="302"/>
      <c r="D25" s="302"/>
      <c r="E25" s="302"/>
      <c r="F25" s="302"/>
      <c r="G25" s="302"/>
      <c r="H25" s="302"/>
      <c r="I25" s="302"/>
      <c r="J25" s="302"/>
      <c r="K25" s="302"/>
      <c r="L25" s="302"/>
    </row>
    <row r="26" spans="1:12" ht="15" customHeight="1">
      <c r="A26" s="472" t="s">
        <v>583</v>
      </c>
      <c r="B26" s="472"/>
      <c r="C26" s="472"/>
      <c r="D26" s="472"/>
      <c r="E26" s="472"/>
      <c r="F26" s="472"/>
      <c r="G26" s="472"/>
      <c r="H26" s="472"/>
      <c r="I26" s="472"/>
      <c r="J26" s="472"/>
      <c r="K26" s="472"/>
      <c r="L26" s="472"/>
    </row>
    <row r="27" spans="1:12" ht="9" customHeight="1">
      <c r="A27" s="301"/>
      <c r="B27" s="301"/>
      <c r="C27" s="301"/>
      <c r="D27" s="301"/>
      <c r="E27" s="301"/>
      <c r="F27" s="301"/>
      <c r="G27" s="301"/>
      <c r="H27" s="301"/>
      <c r="I27" s="301"/>
      <c r="J27" s="301"/>
      <c r="K27" s="301"/>
      <c r="L27" s="301"/>
    </row>
    <row r="28" spans="1:13" ht="31.5" customHeight="1">
      <c r="A28" s="474" t="s">
        <v>582</v>
      </c>
      <c r="B28" s="474"/>
      <c r="C28" s="474"/>
      <c r="D28" s="474"/>
      <c r="E28" s="474"/>
      <c r="F28" s="474"/>
      <c r="G28" s="474"/>
      <c r="H28" s="474"/>
      <c r="I28" s="474"/>
      <c r="J28" s="474"/>
      <c r="K28" s="474"/>
      <c r="L28" s="474"/>
      <c r="M28" s="474"/>
    </row>
    <row r="29" spans="1:13" ht="30.75" customHeight="1">
      <c r="A29" s="474" t="s">
        <v>581</v>
      </c>
      <c r="B29" s="474"/>
      <c r="C29" s="474"/>
      <c r="D29" s="474"/>
      <c r="E29" s="474"/>
      <c r="F29" s="474"/>
      <c r="G29" s="474"/>
      <c r="H29" s="474"/>
      <c r="I29" s="474"/>
      <c r="J29" s="474"/>
      <c r="K29" s="474"/>
      <c r="L29" s="474"/>
      <c r="M29" s="474"/>
    </row>
    <row r="30" spans="1:13" ht="47.25" customHeight="1">
      <c r="A30" s="475" t="s">
        <v>580</v>
      </c>
      <c r="B30" s="475"/>
      <c r="C30" s="475"/>
      <c r="D30" s="475"/>
      <c r="E30" s="475"/>
      <c r="F30" s="475"/>
      <c r="G30" s="475"/>
      <c r="H30" s="475"/>
      <c r="I30" s="475"/>
      <c r="J30" s="475"/>
      <c r="K30" s="475"/>
      <c r="L30" s="475"/>
      <c r="M30" s="475"/>
    </row>
    <row r="31" spans="1:13" ht="134.25" customHeight="1">
      <c r="A31" s="474" t="s">
        <v>579</v>
      </c>
      <c r="B31" s="474"/>
      <c r="C31" s="474"/>
      <c r="D31" s="474"/>
      <c r="E31" s="474"/>
      <c r="F31" s="474"/>
      <c r="G31" s="474"/>
      <c r="H31" s="474"/>
      <c r="I31" s="474"/>
      <c r="J31" s="474"/>
      <c r="K31" s="474"/>
      <c r="L31" s="474"/>
      <c r="M31" s="474"/>
    </row>
    <row r="32" ht="12" customHeight="1"/>
    <row r="33" ht="12" customHeight="1"/>
    <row r="34" ht="12" customHeight="1"/>
  </sheetData>
  <mergeCells count="21">
    <mergeCell ref="A29:M29"/>
    <mergeCell ref="A31:M31"/>
    <mergeCell ref="A30:M30"/>
    <mergeCell ref="J19:K19"/>
    <mergeCell ref="H20:I20"/>
    <mergeCell ref="J20:K20"/>
    <mergeCell ref="A24:M24"/>
    <mergeCell ref="A22:L22"/>
    <mergeCell ref="D20:E20"/>
    <mergeCell ref="F20:G20"/>
    <mergeCell ref="H19:I19"/>
    <mergeCell ref="D19:E19"/>
    <mergeCell ref="A1:L2"/>
    <mergeCell ref="A26:L26"/>
    <mergeCell ref="D8:E8"/>
    <mergeCell ref="A28:M28"/>
    <mergeCell ref="D3:J3"/>
    <mergeCell ref="D4:J4"/>
    <mergeCell ref="D5:J5"/>
    <mergeCell ref="B16:J16"/>
    <mergeCell ref="D7:H7"/>
  </mergeCells>
  <hyperlinks>
    <hyperlink ref="L9" r:id="rId1" display="mailto:projekce@agcom.cz"/>
    <hyperlink ref="L10" r:id="rId2" display="mailto:skorepa@agcom.cz"/>
  </hyperlinks>
  <printOptions horizontalCentered="1"/>
  <pageMargins left="0.51" right="0.2362204724409449" top="0.3937007874015748" bottom="0.5511811023622047" header="0.15748031496062992" footer="0.31496062992125984"/>
  <pageSetup horizontalDpi="600" verticalDpi="600" orientation="portrait" paperSize="9" r:id="rId4"/>
  <headerFooter>
    <oddFooter xml:space="preserve">&amp;L&amp;9&amp;F&amp;R&amp;9Strana &amp;P z &amp;N stránek </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topLeftCell="A1">
      <selection activeCell="S26" sqref="S26"/>
    </sheetView>
  </sheetViews>
  <sheetFormatPr defaultColWidth="10.28125" defaultRowHeight="12"/>
  <cols>
    <col min="1" max="1" width="5.00390625" style="355" customWidth="1"/>
    <col min="2" max="2" width="12.28125" style="354" hidden="1" customWidth="1"/>
    <col min="3" max="5" width="13.7109375" style="352" hidden="1" customWidth="1"/>
    <col min="6" max="6" width="13.7109375" style="352" customWidth="1"/>
    <col min="7" max="7" width="40.140625" style="352" customWidth="1"/>
    <col min="8" max="8" width="7.8515625" style="353" customWidth="1"/>
    <col min="9" max="9" width="11.7109375" style="352" customWidth="1"/>
    <col min="10" max="10" width="11.28125" style="352" customWidth="1"/>
    <col min="11" max="11" width="11.7109375" style="352" customWidth="1"/>
    <col min="12" max="12" width="11.28125" style="352" customWidth="1"/>
    <col min="13" max="13" width="3.00390625" style="352" customWidth="1"/>
    <col min="14" max="16384" width="10.28125" style="352" customWidth="1"/>
  </cols>
  <sheetData>
    <row r="1" spans="1:11" ht="36" customHeight="1">
      <c r="A1" s="415" t="s">
        <v>590</v>
      </c>
      <c r="B1" s="414"/>
      <c r="C1" s="545" t="s">
        <v>682</v>
      </c>
      <c r="D1" s="545"/>
      <c r="E1" s="545"/>
      <c r="F1" s="545"/>
      <c r="G1" s="545"/>
      <c r="H1" s="545"/>
      <c r="I1" s="545"/>
      <c r="J1" s="413"/>
      <c r="K1" s="413"/>
    </row>
    <row r="2" spans="1:2" ht="18" customHeight="1">
      <c r="A2" s="412" t="s">
        <v>681</v>
      </c>
      <c r="B2" s="411"/>
    </row>
    <row r="3" spans="1:12" ht="45.75" customHeight="1">
      <c r="A3" s="409" t="s">
        <v>590</v>
      </c>
      <c r="B3" s="408"/>
      <c r="C3" s="410"/>
      <c r="D3" s="410"/>
      <c r="E3" s="410"/>
      <c r="F3" s="546" t="s">
        <v>680</v>
      </c>
      <c r="G3" s="546"/>
      <c r="H3" s="546"/>
      <c r="I3" s="546"/>
      <c r="J3" s="546"/>
      <c r="K3" s="546"/>
      <c r="L3" s="546"/>
    </row>
    <row r="4" spans="1:12" ht="15" customHeight="1">
      <c r="A4" s="409"/>
      <c r="B4" s="408"/>
      <c r="C4" s="408"/>
      <c r="D4" s="408"/>
      <c r="E4" s="408"/>
      <c r="F4" s="407"/>
      <c r="G4" s="407"/>
      <c r="H4" s="407"/>
      <c r="I4" s="407"/>
      <c r="J4" s="407"/>
      <c r="K4" s="407"/>
      <c r="L4" s="407"/>
    </row>
    <row r="5" spans="1:12" ht="12.75">
      <c r="A5" s="401" t="s">
        <v>679</v>
      </c>
      <c r="B5" s="395"/>
      <c r="G5" s="400"/>
      <c r="H5" s="399"/>
      <c r="I5" s="398"/>
      <c r="J5" s="397"/>
      <c r="K5" s="397"/>
      <c r="L5" s="393"/>
    </row>
    <row r="6" spans="1:12" ht="5.65" customHeight="1" thickBot="1">
      <c r="A6" s="396"/>
      <c r="B6" s="395"/>
      <c r="C6" s="398"/>
      <c r="D6" s="398"/>
      <c r="E6" s="398"/>
      <c r="F6" s="398"/>
      <c r="G6" s="400"/>
      <c r="H6" s="399"/>
      <c r="I6" s="398"/>
      <c r="J6" s="397"/>
      <c r="K6" s="397"/>
      <c r="L6" s="393"/>
    </row>
    <row r="7" spans="1:12" ht="13.5" customHeight="1" thickTop="1">
      <c r="A7" s="500" t="s">
        <v>675</v>
      </c>
      <c r="B7" s="501"/>
      <c r="C7" s="501"/>
      <c r="D7" s="501"/>
      <c r="E7" s="501"/>
      <c r="F7" s="502"/>
      <c r="G7" s="529" t="s">
        <v>670</v>
      </c>
      <c r="H7" s="502"/>
      <c r="I7" s="530" t="s">
        <v>669</v>
      </c>
      <c r="J7" s="531"/>
      <c r="K7" s="530" t="s">
        <v>668</v>
      </c>
      <c r="L7" s="532"/>
    </row>
    <row r="8" spans="1:12" ht="13.15" customHeight="1">
      <c r="A8" s="503" t="s">
        <v>678</v>
      </c>
      <c r="B8" s="504"/>
      <c r="C8" s="504"/>
      <c r="D8" s="504"/>
      <c r="E8" s="504"/>
      <c r="F8" s="505"/>
      <c r="G8" s="540">
        <f>SUM(I8:L8)</f>
        <v>1</v>
      </c>
      <c r="H8" s="541"/>
      <c r="I8" s="542">
        <v>0</v>
      </c>
      <c r="J8" s="543"/>
      <c r="K8" s="542">
        <v>1</v>
      </c>
      <c r="L8" s="544"/>
    </row>
    <row r="9" spans="1:12" ht="13.15" customHeight="1">
      <c r="A9" s="506" t="s">
        <v>677</v>
      </c>
      <c r="B9" s="507"/>
      <c r="C9" s="507"/>
      <c r="D9" s="507"/>
      <c r="E9" s="507"/>
      <c r="F9" s="508"/>
      <c r="G9" s="535">
        <f>SUM(I9:L9)</f>
        <v>1</v>
      </c>
      <c r="H9" s="536"/>
      <c r="I9" s="537">
        <v>0</v>
      </c>
      <c r="J9" s="538"/>
      <c r="K9" s="537">
        <v>1</v>
      </c>
      <c r="L9" s="539"/>
    </row>
    <row r="10" spans="1:12" ht="13.5" customHeight="1" thickBot="1">
      <c r="A10" s="497" t="s">
        <v>573</v>
      </c>
      <c r="B10" s="498"/>
      <c r="C10" s="498"/>
      <c r="D10" s="498"/>
      <c r="E10" s="498"/>
      <c r="F10" s="499"/>
      <c r="G10" s="526">
        <f>SUM(G8:H9)</f>
        <v>2</v>
      </c>
      <c r="H10" s="527"/>
      <c r="I10" s="526">
        <f>SUM(I8:J9)</f>
        <v>0</v>
      </c>
      <c r="J10" s="527"/>
      <c r="K10" s="526">
        <f>SUM(K8:L9)</f>
        <v>2</v>
      </c>
      <c r="L10" s="528"/>
    </row>
    <row r="11" spans="1:12" ht="12.75" thickTop="1">
      <c r="A11" s="396"/>
      <c r="B11" s="395"/>
      <c r="C11" s="406"/>
      <c r="D11" s="406"/>
      <c r="E11" s="406"/>
      <c r="F11" s="406"/>
      <c r="G11" s="405"/>
      <c r="H11" s="399"/>
      <c r="I11" s="405"/>
      <c r="J11" s="397"/>
      <c r="K11" s="397"/>
      <c r="L11" s="393"/>
    </row>
    <row r="12" spans="1:12" ht="12.75">
      <c r="A12" s="401" t="s">
        <v>676</v>
      </c>
      <c r="B12" s="395"/>
      <c r="G12" s="400"/>
      <c r="H12" s="399"/>
      <c r="I12" s="398"/>
      <c r="J12" s="397"/>
      <c r="K12" s="397"/>
      <c r="L12" s="393"/>
    </row>
    <row r="13" spans="1:12" ht="5.65" customHeight="1" thickBot="1">
      <c r="A13" s="396"/>
      <c r="B13" s="395"/>
      <c r="C13" s="398"/>
      <c r="D13" s="398"/>
      <c r="E13" s="398"/>
      <c r="F13" s="398"/>
      <c r="G13" s="400"/>
      <c r="H13" s="399"/>
      <c r="I13" s="398"/>
      <c r="J13" s="397"/>
      <c r="K13" s="397"/>
      <c r="L13" s="393"/>
    </row>
    <row r="14" spans="1:12" ht="13.5" customHeight="1" thickTop="1">
      <c r="A14" s="500" t="s">
        <v>675</v>
      </c>
      <c r="B14" s="501"/>
      <c r="C14" s="501"/>
      <c r="D14" s="501"/>
      <c r="E14" s="501"/>
      <c r="F14" s="502"/>
      <c r="G14" s="529" t="s">
        <v>670</v>
      </c>
      <c r="H14" s="502"/>
      <c r="I14" s="530" t="s">
        <v>669</v>
      </c>
      <c r="J14" s="531"/>
      <c r="K14" s="530" t="s">
        <v>668</v>
      </c>
      <c r="L14" s="532"/>
    </row>
    <row r="15" spans="1:12" ht="13.15" customHeight="1">
      <c r="A15" s="503" t="s">
        <v>674</v>
      </c>
      <c r="B15" s="504"/>
      <c r="C15" s="504"/>
      <c r="D15" s="504"/>
      <c r="E15" s="504"/>
      <c r="F15" s="505"/>
      <c r="G15" s="540">
        <f>SUM(I15:L15)</f>
        <v>1</v>
      </c>
      <c r="H15" s="541"/>
      <c r="I15" s="542">
        <v>0</v>
      </c>
      <c r="J15" s="543"/>
      <c r="K15" s="542">
        <v>1</v>
      </c>
      <c r="L15" s="544"/>
    </row>
    <row r="16" spans="1:12" ht="13.15" customHeight="1">
      <c r="A16" s="506" t="s">
        <v>673</v>
      </c>
      <c r="B16" s="507"/>
      <c r="C16" s="507"/>
      <c r="D16" s="507"/>
      <c r="E16" s="507"/>
      <c r="F16" s="508"/>
      <c r="G16" s="535">
        <f>SUM(I16:L16)</f>
        <v>1</v>
      </c>
      <c r="H16" s="536"/>
      <c r="I16" s="537">
        <v>0</v>
      </c>
      <c r="J16" s="538"/>
      <c r="K16" s="537">
        <v>1</v>
      </c>
      <c r="L16" s="539"/>
    </row>
    <row r="17" spans="1:12" ht="13.15" customHeight="1">
      <c r="A17" s="506" t="s">
        <v>672</v>
      </c>
      <c r="B17" s="507"/>
      <c r="C17" s="507"/>
      <c r="D17" s="507"/>
      <c r="E17" s="507"/>
      <c r="F17" s="508"/>
      <c r="G17" s="535">
        <f>SUM(I17:L17)</f>
        <v>2</v>
      </c>
      <c r="H17" s="536"/>
      <c r="I17" s="537">
        <v>1</v>
      </c>
      <c r="J17" s="538"/>
      <c r="K17" s="537">
        <v>1</v>
      </c>
      <c r="L17" s="539"/>
    </row>
    <row r="18" spans="1:12" ht="13.5" customHeight="1" thickBot="1">
      <c r="A18" s="497" t="s">
        <v>573</v>
      </c>
      <c r="B18" s="498"/>
      <c r="C18" s="498"/>
      <c r="D18" s="498"/>
      <c r="E18" s="498"/>
      <c r="F18" s="499"/>
      <c r="G18" s="524">
        <f>SUM(G15:H17)</f>
        <v>4</v>
      </c>
      <c r="H18" s="525"/>
      <c r="I18" s="526">
        <f>SUM(I15:J17)</f>
        <v>1</v>
      </c>
      <c r="J18" s="527"/>
      <c r="K18" s="526">
        <f>SUM(K15:L17)</f>
        <v>3</v>
      </c>
      <c r="L18" s="528"/>
    </row>
    <row r="19" spans="1:12" ht="9.4" customHeight="1" thickTop="1">
      <c r="A19" s="404"/>
      <c r="B19" s="404"/>
      <c r="C19" s="404"/>
      <c r="D19" s="404"/>
      <c r="E19" s="404"/>
      <c r="F19" s="404"/>
      <c r="G19" s="403"/>
      <c r="H19" s="403"/>
      <c r="I19" s="402"/>
      <c r="J19" s="402"/>
      <c r="K19" s="402"/>
      <c r="L19" s="402"/>
    </row>
    <row r="20" spans="1:12" ht="12.75">
      <c r="A20" s="401" t="s">
        <v>671</v>
      </c>
      <c r="B20" s="395"/>
      <c r="G20" s="400"/>
      <c r="H20" s="399"/>
      <c r="I20" s="398"/>
      <c r="J20" s="397"/>
      <c r="K20" s="397"/>
      <c r="L20" s="393"/>
    </row>
    <row r="21" spans="1:12" ht="5.65" customHeight="1" thickBot="1">
      <c r="A21" s="396"/>
      <c r="B21" s="395"/>
      <c r="C21" s="398"/>
      <c r="D21" s="398"/>
      <c r="E21" s="398"/>
      <c r="F21" s="398"/>
      <c r="G21" s="400"/>
      <c r="H21" s="399"/>
      <c r="I21" s="398"/>
      <c r="J21" s="397"/>
      <c r="K21" s="397"/>
      <c r="L21" s="393"/>
    </row>
    <row r="22" spans="1:12" ht="13.5" customHeight="1" thickTop="1">
      <c r="A22" s="500"/>
      <c r="B22" s="501"/>
      <c r="C22" s="501"/>
      <c r="D22" s="501"/>
      <c r="E22" s="501"/>
      <c r="F22" s="502"/>
      <c r="G22" s="529" t="s">
        <v>670</v>
      </c>
      <c r="H22" s="502"/>
      <c r="I22" s="530" t="s">
        <v>669</v>
      </c>
      <c r="J22" s="531"/>
      <c r="K22" s="530" t="s">
        <v>668</v>
      </c>
      <c r="L22" s="532"/>
    </row>
    <row r="23" spans="1:12" ht="13.5" customHeight="1" thickBot="1">
      <c r="A23" s="497" t="s">
        <v>573</v>
      </c>
      <c r="B23" s="498"/>
      <c r="C23" s="498"/>
      <c r="D23" s="498"/>
      <c r="E23" s="498"/>
      <c r="F23" s="499"/>
      <c r="G23" s="533">
        <f>G10+G18</f>
        <v>6</v>
      </c>
      <c r="H23" s="534"/>
      <c r="I23" s="533">
        <f>I10+I18</f>
        <v>1</v>
      </c>
      <c r="J23" s="534"/>
      <c r="K23" s="517">
        <f>K10+K18</f>
        <v>5</v>
      </c>
      <c r="L23" s="518"/>
    </row>
    <row r="24" spans="1:12" ht="13.5" thickBot="1" thickTop="1">
      <c r="A24" s="396"/>
      <c r="B24" s="395"/>
      <c r="C24" s="393"/>
      <c r="D24" s="393"/>
      <c r="E24" s="393"/>
      <c r="F24" s="393"/>
      <c r="G24" s="393"/>
      <c r="H24" s="394"/>
      <c r="I24" s="393"/>
      <c r="J24" s="393"/>
      <c r="K24" s="393"/>
      <c r="L24" s="393"/>
    </row>
    <row r="25" spans="1:12" s="389" customFormat="1" ht="22.5" customHeight="1" thickTop="1">
      <c r="A25" s="511" t="s">
        <v>594</v>
      </c>
      <c r="B25" s="513" t="s">
        <v>667</v>
      </c>
      <c r="C25" s="519" t="s">
        <v>666</v>
      </c>
      <c r="D25" s="520"/>
      <c r="E25" s="519" t="s">
        <v>665</v>
      </c>
      <c r="F25" s="520"/>
      <c r="G25" s="515" t="s">
        <v>664</v>
      </c>
      <c r="H25" s="521" t="s">
        <v>663</v>
      </c>
      <c r="I25" s="519" t="s">
        <v>662</v>
      </c>
      <c r="J25" s="520"/>
      <c r="K25" s="519" t="s">
        <v>661</v>
      </c>
      <c r="L25" s="523"/>
    </row>
    <row r="26" spans="1:12" s="389" customFormat="1" ht="22.5" customHeight="1" thickBot="1">
      <c r="A26" s="512"/>
      <c r="B26" s="514"/>
      <c r="C26" s="392" t="s">
        <v>660</v>
      </c>
      <c r="D26" s="392" t="s">
        <v>659</v>
      </c>
      <c r="E26" s="392" t="s">
        <v>660</v>
      </c>
      <c r="F26" s="392" t="s">
        <v>659</v>
      </c>
      <c r="G26" s="516"/>
      <c r="H26" s="522"/>
      <c r="I26" s="391" t="s">
        <v>658</v>
      </c>
      <c r="J26" s="391" t="s">
        <v>617</v>
      </c>
      <c r="K26" s="391" t="s">
        <v>658</v>
      </c>
      <c r="L26" s="390" t="s">
        <v>617</v>
      </c>
    </row>
    <row r="27" spans="1:12" ht="15.75" thickTop="1">
      <c r="A27" s="388">
        <v>1</v>
      </c>
      <c r="B27" s="387"/>
      <c r="C27" s="386"/>
      <c r="D27" s="386"/>
      <c r="E27" s="386"/>
      <c r="F27" s="386"/>
      <c r="G27" s="385" t="s">
        <v>657</v>
      </c>
      <c r="H27" s="384"/>
      <c r="I27" s="383"/>
      <c r="J27" s="367"/>
      <c r="K27" s="383"/>
      <c r="L27" s="365"/>
    </row>
    <row r="28" spans="1:12" ht="12">
      <c r="A28" s="372">
        <v>2</v>
      </c>
      <c r="B28" s="371"/>
      <c r="C28" s="374"/>
      <c r="D28" s="374"/>
      <c r="E28" s="374"/>
      <c r="F28" s="374"/>
      <c r="G28" s="375" t="s">
        <v>656</v>
      </c>
      <c r="H28" s="373">
        <v>1</v>
      </c>
      <c r="I28" s="381" t="s">
        <v>653</v>
      </c>
      <c r="J28" s="380"/>
      <c r="K28" s="366"/>
      <c r="L28" s="365">
        <f aca="true" t="shared" si="0" ref="L28:L41">H28*K28</f>
        <v>0</v>
      </c>
    </row>
    <row r="29" spans="1:12" ht="12">
      <c r="A29" s="372">
        <v>3</v>
      </c>
      <c r="B29" s="371">
        <v>9400656001</v>
      </c>
      <c r="C29" s="374"/>
      <c r="D29" s="374"/>
      <c r="E29" s="374"/>
      <c r="F29" s="374"/>
      <c r="G29" s="375" t="s">
        <v>649</v>
      </c>
      <c r="H29" s="373">
        <v>2</v>
      </c>
      <c r="I29" s="366"/>
      <c r="J29" s="367">
        <f aca="true" t="shared" si="1" ref="J29:J41">H29*I29</f>
        <v>0</v>
      </c>
      <c r="K29" s="366"/>
      <c r="L29" s="365">
        <f t="shared" si="0"/>
        <v>0</v>
      </c>
    </row>
    <row r="30" spans="1:12" ht="12">
      <c r="A30" s="372">
        <v>4</v>
      </c>
      <c r="B30" s="371"/>
      <c r="C30" s="374"/>
      <c r="D30" s="374"/>
      <c r="E30" s="374"/>
      <c r="F30" s="374"/>
      <c r="G30" s="375" t="s">
        <v>648</v>
      </c>
      <c r="H30" s="373">
        <v>2</v>
      </c>
      <c r="I30" s="366"/>
      <c r="J30" s="367">
        <f t="shared" si="1"/>
        <v>0</v>
      </c>
      <c r="K30" s="366"/>
      <c r="L30" s="365">
        <f t="shared" si="0"/>
        <v>0</v>
      </c>
    </row>
    <row r="31" spans="1:12" ht="12">
      <c r="A31" s="372">
        <v>5</v>
      </c>
      <c r="B31" s="371">
        <v>9400658001</v>
      </c>
      <c r="C31" s="374"/>
      <c r="D31" s="374"/>
      <c r="E31" s="374"/>
      <c r="F31" s="374"/>
      <c r="G31" s="375" t="s">
        <v>638</v>
      </c>
      <c r="H31" s="373">
        <v>2</v>
      </c>
      <c r="I31" s="366"/>
      <c r="J31" s="367">
        <f t="shared" si="1"/>
        <v>0</v>
      </c>
      <c r="K31" s="366"/>
      <c r="L31" s="365">
        <f t="shared" si="0"/>
        <v>0</v>
      </c>
    </row>
    <row r="32" spans="1:12" ht="22.5">
      <c r="A32" s="372">
        <v>6</v>
      </c>
      <c r="B32" s="371"/>
      <c r="C32" s="374" t="s">
        <v>637</v>
      </c>
      <c r="D32" s="374" t="s">
        <v>647</v>
      </c>
      <c r="E32" s="379"/>
      <c r="F32" s="379"/>
      <c r="G32" s="375" t="s">
        <v>646</v>
      </c>
      <c r="H32" s="373">
        <v>2</v>
      </c>
      <c r="I32" s="366"/>
      <c r="J32" s="367">
        <f t="shared" si="1"/>
        <v>0</v>
      </c>
      <c r="K32" s="366"/>
      <c r="L32" s="365">
        <f t="shared" si="0"/>
        <v>0</v>
      </c>
    </row>
    <row r="33" spans="1:12" ht="12">
      <c r="A33" s="372">
        <v>7</v>
      </c>
      <c r="B33" s="371">
        <v>5122000104</v>
      </c>
      <c r="C33" s="374"/>
      <c r="D33" s="374">
        <v>1187170</v>
      </c>
      <c r="E33" s="374"/>
      <c r="F33" s="374"/>
      <c r="G33" s="375" t="s">
        <v>634</v>
      </c>
      <c r="H33" s="373">
        <v>2</v>
      </c>
      <c r="I33" s="366"/>
      <c r="J33" s="367">
        <f t="shared" si="1"/>
        <v>0</v>
      </c>
      <c r="K33" s="366"/>
      <c r="L33" s="365">
        <f t="shared" si="0"/>
        <v>0</v>
      </c>
    </row>
    <row r="34" spans="1:12" ht="12">
      <c r="A34" s="372">
        <v>8</v>
      </c>
      <c r="B34" s="371">
        <v>5522010122</v>
      </c>
      <c r="C34" s="374"/>
      <c r="D34" s="374">
        <v>1110818</v>
      </c>
      <c r="E34" s="374"/>
      <c r="F34" s="374"/>
      <c r="G34" s="375" t="s">
        <v>633</v>
      </c>
      <c r="H34" s="373">
        <v>2</v>
      </c>
      <c r="I34" s="366"/>
      <c r="J34" s="367">
        <f t="shared" si="1"/>
        <v>0</v>
      </c>
      <c r="K34" s="366"/>
      <c r="L34" s="365">
        <f t="shared" si="0"/>
        <v>0</v>
      </c>
    </row>
    <row r="35" spans="1:12" ht="33.75">
      <c r="A35" s="372">
        <v>9</v>
      </c>
      <c r="B35" s="371"/>
      <c r="C35" s="374"/>
      <c r="D35" s="374">
        <v>1442188</v>
      </c>
      <c r="E35" s="374"/>
      <c r="F35" s="374"/>
      <c r="G35" s="375" t="s">
        <v>632</v>
      </c>
      <c r="H35" s="373">
        <v>2</v>
      </c>
      <c r="I35" s="366"/>
      <c r="J35" s="367">
        <f t="shared" si="1"/>
        <v>0</v>
      </c>
      <c r="K35" s="366"/>
      <c r="L35" s="365">
        <f t="shared" si="0"/>
        <v>0</v>
      </c>
    </row>
    <row r="36" spans="1:12" ht="12">
      <c r="A36" s="372">
        <v>10</v>
      </c>
      <c r="B36" s="371">
        <v>5110631412</v>
      </c>
      <c r="C36" s="374" t="s">
        <v>637</v>
      </c>
      <c r="D36" s="374" t="s">
        <v>645</v>
      </c>
      <c r="E36" s="379"/>
      <c r="F36" s="379"/>
      <c r="G36" s="375" t="s">
        <v>644</v>
      </c>
      <c r="H36" s="373">
        <v>142</v>
      </c>
      <c r="I36" s="366"/>
      <c r="J36" s="367">
        <f t="shared" si="1"/>
        <v>0</v>
      </c>
      <c r="K36" s="366"/>
      <c r="L36" s="365">
        <f t="shared" si="0"/>
        <v>0</v>
      </c>
    </row>
    <row r="37" spans="1:12" ht="15.75" customHeight="1">
      <c r="A37" s="372">
        <v>11</v>
      </c>
      <c r="B37" s="371"/>
      <c r="C37" s="374"/>
      <c r="D37" s="374"/>
      <c r="E37" s="374"/>
      <c r="F37" s="374"/>
      <c r="G37" s="375" t="s">
        <v>643</v>
      </c>
      <c r="H37" s="373">
        <v>1</v>
      </c>
      <c r="I37" s="366"/>
      <c r="J37" s="367">
        <f t="shared" si="1"/>
        <v>0</v>
      </c>
      <c r="K37" s="366"/>
      <c r="L37" s="365">
        <f t="shared" si="0"/>
        <v>0</v>
      </c>
    </row>
    <row r="38" spans="1:12" ht="12">
      <c r="A38" s="372">
        <v>12</v>
      </c>
      <c r="B38" s="371"/>
      <c r="C38" s="374" t="s">
        <v>637</v>
      </c>
      <c r="D38" s="374"/>
      <c r="E38" s="379"/>
      <c r="F38" s="379"/>
      <c r="G38" s="375" t="s">
        <v>642</v>
      </c>
      <c r="H38" s="373">
        <v>4</v>
      </c>
      <c r="I38" s="366"/>
      <c r="J38" s="367">
        <f t="shared" si="1"/>
        <v>0</v>
      </c>
      <c r="K38" s="366"/>
      <c r="L38" s="365">
        <f t="shared" si="0"/>
        <v>0</v>
      </c>
    </row>
    <row r="39" spans="1:12" ht="22.5">
      <c r="A39" s="372">
        <v>13</v>
      </c>
      <c r="B39" s="371"/>
      <c r="C39" s="374"/>
      <c r="D39" s="374"/>
      <c r="E39" s="374"/>
      <c r="F39" s="374"/>
      <c r="G39" s="375" t="s">
        <v>641</v>
      </c>
      <c r="H39" s="373">
        <v>78</v>
      </c>
      <c r="I39" s="366"/>
      <c r="J39" s="367">
        <f t="shared" si="1"/>
        <v>0</v>
      </c>
      <c r="K39" s="366"/>
      <c r="L39" s="365">
        <f t="shared" si="0"/>
        <v>0</v>
      </c>
    </row>
    <row r="40" spans="1:12" ht="12">
      <c r="A40" s="372">
        <v>14</v>
      </c>
      <c r="B40" s="371">
        <v>5799904523</v>
      </c>
      <c r="C40" s="374"/>
      <c r="D40" s="374">
        <v>1173149</v>
      </c>
      <c r="E40" s="374"/>
      <c r="F40" s="374"/>
      <c r="G40" s="375" t="s">
        <v>630</v>
      </c>
      <c r="H40" s="373">
        <v>32</v>
      </c>
      <c r="I40" s="366"/>
      <c r="J40" s="367">
        <f t="shared" si="1"/>
        <v>0</v>
      </c>
      <c r="K40" s="366"/>
      <c r="L40" s="365">
        <f t="shared" si="0"/>
        <v>0</v>
      </c>
    </row>
    <row r="41" spans="1:12" ht="12">
      <c r="A41" s="372">
        <v>15</v>
      </c>
      <c r="B41" s="371"/>
      <c r="C41" s="374"/>
      <c r="D41" s="374">
        <v>6004338</v>
      </c>
      <c r="E41" s="374"/>
      <c r="F41" s="374"/>
      <c r="G41" s="375" t="s">
        <v>640</v>
      </c>
      <c r="H41" s="373">
        <v>26</v>
      </c>
      <c r="I41" s="366"/>
      <c r="J41" s="367">
        <f t="shared" si="1"/>
        <v>0</v>
      </c>
      <c r="K41" s="366"/>
      <c r="L41" s="365">
        <f t="shared" si="0"/>
        <v>0</v>
      </c>
    </row>
    <row r="42" spans="1:12" ht="15">
      <c r="A42" s="372">
        <v>16</v>
      </c>
      <c r="B42" s="378"/>
      <c r="C42" s="374"/>
      <c r="D42" s="371"/>
      <c r="E42" s="371"/>
      <c r="F42" s="371"/>
      <c r="G42" s="382" t="s">
        <v>655</v>
      </c>
      <c r="H42" s="373"/>
      <c r="I42" s="366"/>
      <c r="J42" s="367"/>
      <c r="K42" s="366"/>
      <c r="L42" s="365"/>
    </row>
    <row r="43" spans="1:12" ht="12">
      <c r="A43" s="372">
        <v>17</v>
      </c>
      <c r="B43" s="371"/>
      <c r="C43" s="374"/>
      <c r="D43" s="374"/>
      <c r="E43" s="374"/>
      <c r="F43" s="374"/>
      <c r="G43" s="375" t="s">
        <v>654</v>
      </c>
      <c r="H43" s="373">
        <v>1</v>
      </c>
      <c r="I43" s="381" t="s">
        <v>653</v>
      </c>
      <c r="J43" s="380"/>
      <c r="K43" s="366"/>
      <c r="L43" s="365">
        <f aca="true" t="shared" si="2" ref="L43:L58">H43*K43</f>
        <v>0</v>
      </c>
    </row>
    <row r="44" spans="1:12" ht="22.5">
      <c r="A44" s="372">
        <v>18</v>
      </c>
      <c r="B44" s="371"/>
      <c r="C44" s="374"/>
      <c r="D44" s="374"/>
      <c r="E44" s="374"/>
      <c r="F44" s="374"/>
      <c r="G44" s="375" t="s">
        <v>652</v>
      </c>
      <c r="H44" s="373">
        <v>2</v>
      </c>
      <c r="I44" s="366"/>
      <c r="J44" s="367">
        <f aca="true" t="shared" si="3" ref="J44:J58">H44*I44</f>
        <v>0</v>
      </c>
      <c r="K44" s="366"/>
      <c r="L44" s="365">
        <f t="shared" si="2"/>
        <v>0</v>
      </c>
    </row>
    <row r="45" spans="1:12" ht="12">
      <c r="A45" s="372">
        <v>19</v>
      </c>
      <c r="B45" s="371">
        <v>5110631216</v>
      </c>
      <c r="C45" s="374" t="s">
        <v>637</v>
      </c>
      <c r="D45" s="374" t="s">
        <v>651</v>
      </c>
      <c r="E45" s="379"/>
      <c r="F45" s="379"/>
      <c r="G45" s="375" t="s">
        <v>650</v>
      </c>
      <c r="H45" s="373">
        <v>4</v>
      </c>
      <c r="I45" s="366"/>
      <c r="J45" s="367">
        <f t="shared" si="3"/>
        <v>0</v>
      </c>
      <c r="K45" s="366"/>
      <c r="L45" s="365">
        <f t="shared" si="2"/>
        <v>0</v>
      </c>
    </row>
    <row r="46" spans="1:12" ht="12">
      <c r="A46" s="372">
        <v>20</v>
      </c>
      <c r="B46" s="371">
        <v>9400656001</v>
      </c>
      <c r="C46" s="374"/>
      <c r="D46" s="374"/>
      <c r="E46" s="374"/>
      <c r="F46" s="374"/>
      <c r="G46" s="375" t="s">
        <v>649</v>
      </c>
      <c r="H46" s="373">
        <v>4</v>
      </c>
      <c r="I46" s="366"/>
      <c r="J46" s="367">
        <f t="shared" si="3"/>
        <v>0</v>
      </c>
      <c r="K46" s="366"/>
      <c r="L46" s="365">
        <f t="shared" si="2"/>
        <v>0</v>
      </c>
    </row>
    <row r="47" spans="1:12" ht="12">
      <c r="A47" s="372">
        <v>21</v>
      </c>
      <c r="B47" s="371"/>
      <c r="C47" s="374"/>
      <c r="D47" s="374"/>
      <c r="E47" s="374"/>
      <c r="F47" s="374"/>
      <c r="G47" s="375" t="s">
        <v>648</v>
      </c>
      <c r="H47" s="373">
        <v>4</v>
      </c>
      <c r="I47" s="366"/>
      <c r="J47" s="367">
        <f t="shared" si="3"/>
        <v>0</v>
      </c>
      <c r="K47" s="366"/>
      <c r="L47" s="365">
        <f t="shared" si="2"/>
        <v>0</v>
      </c>
    </row>
    <row r="48" spans="1:12" ht="12">
      <c r="A48" s="372">
        <v>22</v>
      </c>
      <c r="B48" s="371">
        <v>9400658001</v>
      </c>
      <c r="C48" s="374"/>
      <c r="D48" s="374"/>
      <c r="E48" s="374"/>
      <c r="F48" s="374"/>
      <c r="G48" s="375" t="s">
        <v>638</v>
      </c>
      <c r="H48" s="373">
        <v>4</v>
      </c>
      <c r="I48" s="366"/>
      <c r="J48" s="367">
        <f t="shared" si="3"/>
        <v>0</v>
      </c>
      <c r="K48" s="366"/>
      <c r="L48" s="365">
        <f t="shared" si="2"/>
        <v>0</v>
      </c>
    </row>
    <row r="49" spans="1:12" ht="22.5">
      <c r="A49" s="372">
        <v>23</v>
      </c>
      <c r="B49" s="371"/>
      <c r="C49" s="374" t="s">
        <v>637</v>
      </c>
      <c r="D49" s="374" t="s">
        <v>647</v>
      </c>
      <c r="E49" s="379"/>
      <c r="F49" s="379"/>
      <c r="G49" s="375" t="s">
        <v>646</v>
      </c>
      <c r="H49" s="373">
        <v>4</v>
      </c>
      <c r="I49" s="366"/>
      <c r="J49" s="367">
        <f t="shared" si="3"/>
        <v>0</v>
      </c>
      <c r="K49" s="366"/>
      <c r="L49" s="365">
        <f t="shared" si="2"/>
        <v>0</v>
      </c>
    </row>
    <row r="50" spans="1:12" ht="12">
      <c r="A50" s="372">
        <v>24</v>
      </c>
      <c r="B50" s="371">
        <v>5122000104</v>
      </c>
      <c r="C50" s="374"/>
      <c r="D50" s="374">
        <v>1187170</v>
      </c>
      <c r="E50" s="374"/>
      <c r="F50" s="374"/>
      <c r="G50" s="375" t="s">
        <v>634</v>
      </c>
      <c r="H50" s="373">
        <v>4</v>
      </c>
      <c r="I50" s="366"/>
      <c r="J50" s="367">
        <f t="shared" si="3"/>
        <v>0</v>
      </c>
      <c r="K50" s="366"/>
      <c r="L50" s="365">
        <f t="shared" si="2"/>
        <v>0</v>
      </c>
    </row>
    <row r="51" spans="1:12" ht="12">
      <c r="A51" s="372">
        <v>25</v>
      </c>
      <c r="B51" s="371">
        <v>5522010122</v>
      </c>
      <c r="C51" s="374"/>
      <c r="D51" s="374">
        <v>1110818</v>
      </c>
      <c r="E51" s="374"/>
      <c r="F51" s="374"/>
      <c r="G51" s="375" t="s">
        <v>633</v>
      </c>
      <c r="H51" s="373">
        <v>4</v>
      </c>
      <c r="I51" s="366"/>
      <c r="J51" s="367">
        <f t="shared" si="3"/>
        <v>0</v>
      </c>
      <c r="K51" s="366"/>
      <c r="L51" s="365">
        <f t="shared" si="2"/>
        <v>0</v>
      </c>
    </row>
    <row r="52" spans="1:12" ht="33.75">
      <c r="A52" s="372">
        <v>26</v>
      </c>
      <c r="B52" s="371"/>
      <c r="C52" s="374"/>
      <c r="D52" s="374">
        <v>1442188</v>
      </c>
      <c r="E52" s="374"/>
      <c r="F52" s="374"/>
      <c r="G52" s="375" t="s">
        <v>632</v>
      </c>
      <c r="H52" s="373">
        <v>4</v>
      </c>
      <c r="I52" s="366"/>
      <c r="J52" s="367">
        <f t="shared" si="3"/>
        <v>0</v>
      </c>
      <c r="K52" s="366"/>
      <c r="L52" s="365">
        <f t="shared" si="2"/>
        <v>0</v>
      </c>
    </row>
    <row r="53" spans="1:12" ht="12">
      <c r="A53" s="372">
        <v>27</v>
      </c>
      <c r="B53" s="371">
        <v>5110631412</v>
      </c>
      <c r="C53" s="374"/>
      <c r="D53" s="374" t="s">
        <v>645</v>
      </c>
      <c r="E53" s="374"/>
      <c r="F53" s="374"/>
      <c r="G53" s="375" t="s">
        <v>644</v>
      </c>
      <c r="H53" s="373">
        <v>215</v>
      </c>
      <c r="I53" s="366"/>
      <c r="J53" s="367">
        <f t="shared" si="3"/>
        <v>0</v>
      </c>
      <c r="K53" s="366"/>
      <c r="L53" s="365">
        <f t="shared" si="2"/>
        <v>0</v>
      </c>
    </row>
    <row r="54" spans="1:12" ht="15.75" customHeight="1">
      <c r="A54" s="372">
        <v>28</v>
      </c>
      <c r="B54" s="371"/>
      <c r="C54" s="374"/>
      <c r="D54" s="374"/>
      <c r="E54" s="374"/>
      <c r="F54" s="374"/>
      <c r="G54" s="375" t="s">
        <v>643</v>
      </c>
      <c r="H54" s="373">
        <v>1</v>
      </c>
      <c r="I54" s="366"/>
      <c r="J54" s="367">
        <f t="shared" si="3"/>
        <v>0</v>
      </c>
      <c r="K54" s="366"/>
      <c r="L54" s="365">
        <f t="shared" si="2"/>
        <v>0</v>
      </c>
    </row>
    <row r="55" spans="1:12" ht="12">
      <c r="A55" s="372">
        <v>29</v>
      </c>
      <c r="B55" s="371"/>
      <c r="C55" s="374" t="s">
        <v>637</v>
      </c>
      <c r="D55" s="374"/>
      <c r="E55" s="379"/>
      <c r="F55" s="379"/>
      <c r="G55" s="375" t="s">
        <v>642</v>
      </c>
      <c r="H55" s="373">
        <v>8</v>
      </c>
      <c r="I55" s="366"/>
      <c r="J55" s="367">
        <f t="shared" si="3"/>
        <v>0</v>
      </c>
      <c r="K55" s="366"/>
      <c r="L55" s="365">
        <f t="shared" si="2"/>
        <v>0</v>
      </c>
    </row>
    <row r="56" spans="1:12" ht="22.5">
      <c r="A56" s="372">
        <v>30</v>
      </c>
      <c r="B56" s="371"/>
      <c r="C56" s="374"/>
      <c r="D56" s="374"/>
      <c r="E56" s="374"/>
      <c r="F56" s="374"/>
      <c r="G56" s="375" t="s">
        <v>641</v>
      </c>
      <c r="H56" s="373">
        <v>78</v>
      </c>
      <c r="I56" s="366"/>
      <c r="J56" s="367">
        <f t="shared" si="3"/>
        <v>0</v>
      </c>
      <c r="K56" s="366"/>
      <c r="L56" s="365">
        <f t="shared" si="2"/>
        <v>0</v>
      </c>
    </row>
    <row r="57" spans="1:12" ht="12">
      <c r="A57" s="372">
        <v>31</v>
      </c>
      <c r="B57" s="371">
        <v>5799904523</v>
      </c>
      <c r="C57" s="374"/>
      <c r="D57" s="374">
        <v>1173149</v>
      </c>
      <c r="E57" s="374"/>
      <c r="F57" s="374"/>
      <c r="G57" s="375" t="s">
        <v>630</v>
      </c>
      <c r="H57" s="373">
        <v>65</v>
      </c>
      <c r="I57" s="366"/>
      <c r="J57" s="367">
        <f t="shared" si="3"/>
        <v>0</v>
      </c>
      <c r="K57" s="366"/>
      <c r="L57" s="365">
        <f t="shared" si="2"/>
        <v>0</v>
      </c>
    </row>
    <row r="58" spans="1:12" ht="12">
      <c r="A58" s="372">
        <v>32</v>
      </c>
      <c r="B58" s="371"/>
      <c r="C58" s="374"/>
      <c r="D58" s="374">
        <v>6004338</v>
      </c>
      <c r="E58" s="374"/>
      <c r="F58" s="374"/>
      <c r="G58" s="375" t="s">
        <v>640</v>
      </c>
      <c r="H58" s="373">
        <v>46</v>
      </c>
      <c r="I58" s="366"/>
      <c r="J58" s="367">
        <f t="shared" si="3"/>
        <v>0</v>
      </c>
      <c r="K58" s="366"/>
      <c r="L58" s="365">
        <f t="shared" si="2"/>
        <v>0</v>
      </c>
    </row>
    <row r="59" spans="1:12" ht="12">
      <c r="A59" s="372">
        <v>33</v>
      </c>
      <c r="B59" s="378"/>
      <c r="C59" s="374"/>
      <c r="D59" s="371"/>
      <c r="E59" s="371"/>
      <c r="F59" s="371"/>
      <c r="G59" s="377" t="s">
        <v>639</v>
      </c>
      <c r="H59" s="373"/>
      <c r="I59" s="366"/>
      <c r="J59" s="367"/>
      <c r="K59" s="366"/>
      <c r="L59" s="365"/>
    </row>
    <row r="60" spans="1:12" ht="12">
      <c r="A60" s="372">
        <v>34</v>
      </c>
      <c r="B60" s="371">
        <v>9400658001</v>
      </c>
      <c r="C60" s="374"/>
      <c r="D60" s="374"/>
      <c r="E60" s="374"/>
      <c r="F60" s="374"/>
      <c r="G60" s="375" t="s">
        <v>638</v>
      </c>
      <c r="H60" s="373">
        <v>2</v>
      </c>
      <c r="I60" s="366"/>
      <c r="J60" s="367">
        <f aca="true" t="shared" si="4" ref="J60:J67">H60*I60</f>
        <v>0</v>
      </c>
      <c r="K60" s="366"/>
      <c r="L60" s="365">
        <f aca="true" t="shared" si="5" ref="L60:L67">H60*K60</f>
        <v>0</v>
      </c>
    </row>
    <row r="61" spans="1:12" ht="22.5">
      <c r="A61" s="372">
        <v>35</v>
      </c>
      <c r="B61" s="371"/>
      <c r="C61" s="374" t="s">
        <v>637</v>
      </c>
      <c r="D61" s="374" t="s">
        <v>636</v>
      </c>
      <c r="E61" s="379"/>
      <c r="F61" s="379"/>
      <c r="G61" s="375" t="s">
        <v>635</v>
      </c>
      <c r="H61" s="373">
        <v>1</v>
      </c>
      <c r="I61" s="366"/>
      <c r="J61" s="367">
        <f t="shared" si="4"/>
        <v>0</v>
      </c>
      <c r="K61" s="366"/>
      <c r="L61" s="365">
        <f t="shared" si="5"/>
        <v>0</v>
      </c>
    </row>
    <row r="62" spans="1:12" ht="12">
      <c r="A62" s="372">
        <v>36</v>
      </c>
      <c r="B62" s="371">
        <v>5122000104</v>
      </c>
      <c r="C62" s="374"/>
      <c r="D62" s="374">
        <v>1187170</v>
      </c>
      <c r="E62" s="374"/>
      <c r="F62" s="374"/>
      <c r="G62" s="375" t="s">
        <v>634</v>
      </c>
      <c r="H62" s="373">
        <v>1</v>
      </c>
      <c r="I62" s="366"/>
      <c r="J62" s="367">
        <f t="shared" si="4"/>
        <v>0</v>
      </c>
      <c r="K62" s="366"/>
      <c r="L62" s="365">
        <f t="shared" si="5"/>
        <v>0</v>
      </c>
    </row>
    <row r="63" spans="1:12" ht="12">
      <c r="A63" s="372">
        <v>37</v>
      </c>
      <c r="B63" s="371">
        <v>5522010122</v>
      </c>
      <c r="C63" s="374"/>
      <c r="D63" s="374">
        <v>1110818</v>
      </c>
      <c r="E63" s="374"/>
      <c r="F63" s="374"/>
      <c r="G63" s="375" t="s">
        <v>633</v>
      </c>
      <c r="H63" s="373">
        <v>1</v>
      </c>
      <c r="I63" s="366"/>
      <c r="J63" s="367">
        <f t="shared" si="4"/>
        <v>0</v>
      </c>
      <c r="K63" s="366"/>
      <c r="L63" s="365">
        <f t="shared" si="5"/>
        <v>0</v>
      </c>
    </row>
    <row r="64" spans="1:12" ht="33.75">
      <c r="A64" s="372">
        <v>38</v>
      </c>
      <c r="B64" s="371"/>
      <c r="C64" s="374"/>
      <c r="D64" s="374">
        <v>1442188</v>
      </c>
      <c r="E64" s="374"/>
      <c r="F64" s="374"/>
      <c r="G64" s="375" t="s">
        <v>632</v>
      </c>
      <c r="H64" s="373">
        <v>1</v>
      </c>
      <c r="I64" s="366"/>
      <c r="J64" s="367">
        <f t="shared" si="4"/>
        <v>0</v>
      </c>
      <c r="K64" s="366"/>
      <c r="L64" s="365">
        <f t="shared" si="5"/>
        <v>0</v>
      </c>
    </row>
    <row r="65" spans="1:12" ht="12.75" customHeight="1">
      <c r="A65" s="372">
        <v>39</v>
      </c>
      <c r="B65" s="371"/>
      <c r="C65" s="374"/>
      <c r="D65" s="374"/>
      <c r="E65" s="374"/>
      <c r="F65" s="374"/>
      <c r="G65" s="375" t="s">
        <v>631</v>
      </c>
      <c r="H65" s="373">
        <v>2</v>
      </c>
      <c r="I65" s="366"/>
      <c r="J65" s="367">
        <f t="shared" si="4"/>
        <v>0</v>
      </c>
      <c r="K65" s="366"/>
      <c r="L65" s="365">
        <f t="shared" si="5"/>
        <v>0</v>
      </c>
    </row>
    <row r="66" spans="1:12" ht="12">
      <c r="A66" s="372">
        <v>40</v>
      </c>
      <c r="B66" s="371">
        <v>5799904523</v>
      </c>
      <c r="C66" s="374"/>
      <c r="D66" s="374">
        <v>1173149</v>
      </c>
      <c r="E66" s="374"/>
      <c r="F66" s="374"/>
      <c r="G66" s="375" t="s">
        <v>630</v>
      </c>
      <c r="H66" s="373">
        <v>11</v>
      </c>
      <c r="I66" s="366"/>
      <c r="J66" s="367">
        <f t="shared" si="4"/>
        <v>0</v>
      </c>
      <c r="K66" s="366"/>
      <c r="L66" s="365">
        <f t="shared" si="5"/>
        <v>0</v>
      </c>
    </row>
    <row r="67" spans="1:12" ht="22.5">
      <c r="A67" s="372">
        <v>41</v>
      </c>
      <c r="B67" s="371"/>
      <c r="C67" s="374"/>
      <c r="D67" s="374"/>
      <c r="E67" s="374"/>
      <c r="F67" s="374"/>
      <c r="G67" s="375" t="s">
        <v>629</v>
      </c>
      <c r="H67" s="373">
        <v>1</v>
      </c>
      <c r="I67" s="366"/>
      <c r="J67" s="367">
        <f t="shared" si="4"/>
        <v>0</v>
      </c>
      <c r="K67" s="366"/>
      <c r="L67" s="365">
        <f t="shared" si="5"/>
        <v>0</v>
      </c>
    </row>
    <row r="68" spans="1:12" ht="12">
      <c r="A68" s="372">
        <v>42</v>
      </c>
      <c r="B68" s="378"/>
      <c r="C68" s="374"/>
      <c r="D68" s="371"/>
      <c r="E68" s="371"/>
      <c r="F68" s="371"/>
      <c r="G68" s="377" t="s">
        <v>628</v>
      </c>
      <c r="H68" s="373"/>
      <c r="I68" s="366"/>
      <c r="J68" s="367"/>
      <c r="K68" s="366"/>
      <c r="L68" s="365"/>
    </row>
    <row r="69" spans="1:12" ht="130.5" customHeight="1">
      <c r="A69" s="372">
        <v>43</v>
      </c>
      <c r="B69" s="371"/>
      <c r="C69" s="374"/>
      <c r="D69" s="374"/>
      <c r="E69" s="374"/>
      <c r="F69" s="374"/>
      <c r="G69" s="375" t="s">
        <v>627</v>
      </c>
      <c r="H69" s="373">
        <v>1</v>
      </c>
      <c r="I69" s="366"/>
      <c r="J69" s="367">
        <f aca="true" t="shared" si="6" ref="J69:J78">H69*I69</f>
        <v>0</v>
      </c>
      <c r="K69" s="366"/>
      <c r="L69" s="365">
        <f aca="true" t="shared" si="7" ref="L69:L78">H69*K69</f>
        <v>0</v>
      </c>
    </row>
    <row r="70" spans="1:12" ht="78.75">
      <c r="A70" s="372">
        <v>44</v>
      </c>
      <c r="B70" s="371"/>
      <c r="C70" s="374"/>
      <c r="D70" s="374"/>
      <c r="E70" s="374"/>
      <c r="F70" s="374"/>
      <c r="G70" s="375" t="s">
        <v>626</v>
      </c>
      <c r="H70" s="373">
        <v>1</v>
      </c>
      <c r="I70" s="366"/>
      <c r="J70" s="367">
        <f t="shared" si="6"/>
        <v>0</v>
      </c>
      <c r="K70" s="366"/>
      <c r="L70" s="365">
        <f t="shared" si="7"/>
        <v>0</v>
      </c>
    </row>
    <row r="71" spans="1:12" ht="12">
      <c r="A71" s="372">
        <v>45</v>
      </c>
      <c r="B71" s="371"/>
      <c r="C71" s="374"/>
      <c r="D71" s="374"/>
      <c r="E71" s="374"/>
      <c r="F71" s="374"/>
      <c r="G71" s="369" t="s">
        <v>625</v>
      </c>
      <c r="H71" s="376">
        <v>1</v>
      </c>
      <c r="I71" s="366"/>
      <c r="J71" s="367">
        <f t="shared" si="6"/>
        <v>0</v>
      </c>
      <c r="K71" s="366"/>
      <c r="L71" s="365">
        <f t="shared" si="7"/>
        <v>0</v>
      </c>
    </row>
    <row r="72" spans="1:12" ht="12">
      <c r="A72" s="372">
        <v>46</v>
      </c>
      <c r="B72" s="371"/>
      <c r="C72" s="374"/>
      <c r="D72" s="374"/>
      <c r="E72" s="374"/>
      <c r="F72" s="374"/>
      <c r="G72" s="369" t="s">
        <v>624</v>
      </c>
      <c r="H72" s="376">
        <v>1</v>
      </c>
      <c r="I72" s="366"/>
      <c r="J72" s="367">
        <f t="shared" si="6"/>
        <v>0</v>
      </c>
      <c r="K72" s="366"/>
      <c r="L72" s="365">
        <f t="shared" si="7"/>
        <v>0</v>
      </c>
    </row>
    <row r="73" spans="1:12" ht="12">
      <c r="A73" s="372">
        <v>47</v>
      </c>
      <c r="B73" s="371"/>
      <c r="C73" s="374"/>
      <c r="D73" s="374"/>
      <c r="E73" s="374"/>
      <c r="F73" s="374"/>
      <c r="G73" s="375" t="s">
        <v>623</v>
      </c>
      <c r="H73" s="373">
        <v>1</v>
      </c>
      <c r="I73" s="366"/>
      <c r="J73" s="367">
        <f t="shared" si="6"/>
        <v>0</v>
      </c>
      <c r="K73" s="366"/>
      <c r="L73" s="365">
        <f t="shared" si="7"/>
        <v>0</v>
      </c>
    </row>
    <row r="74" spans="1:12" ht="12">
      <c r="A74" s="372">
        <v>48</v>
      </c>
      <c r="B74" s="371"/>
      <c r="C74" s="374"/>
      <c r="D74" s="374"/>
      <c r="E74" s="374"/>
      <c r="F74" s="374"/>
      <c r="G74" s="375" t="s">
        <v>622</v>
      </c>
      <c r="H74" s="373">
        <v>1</v>
      </c>
      <c r="I74" s="366"/>
      <c r="J74" s="367">
        <f t="shared" si="6"/>
        <v>0</v>
      </c>
      <c r="K74" s="366"/>
      <c r="L74" s="365">
        <f t="shared" si="7"/>
        <v>0</v>
      </c>
    </row>
    <row r="75" spans="1:12" ht="12">
      <c r="A75" s="372">
        <v>49</v>
      </c>
      <c r="B75" s="371"/>
      <c r="C75" s="374"/>
      <c r="D75" s="374"/>
      <c r="E75" s="374"/>
      <c r="F75" s="374"/>
      <c r="G75" s="375" t="s">
        <v>621</v>
      </c>
      <c r="H75" s="373">
        <v>1</v>
      </c>
      <c r="I75" s="366"/>
      <c r="J75" s="367">
        <f t="shared" si="6"/>
        <v>0</v>
      </c>
      <c r="K75" s="366"/>
      <c r="L75" s="365">
        <f t="shared" si="7"/>
        <v>0</v>
      </c>
    </row>
    <row r="76" spans="1:12" ht="12">
      <c r="A76" s="372">
        <v>50</v>
      </c>
      <c r="B76" s="371"/>
      <c r="C76" s="374"/>
      <c r="D76" s="374"/>
      <c r="E76" s="374"/>
      <c r="F76" s="374"/>
      <c r="G76" s="375" t="s">
        <v>620</v>
      </c>
      <c r="H76" s="373">
        <v>1</v>
      </c>
      <c r="I76" s="366"/>
      <c r="J76" s="367">
        <f t="shared" si="6"/>
        <v>0</v>
      </c>
      <c r="K76" s="366"/>
      <c r="L76" s="365">
        <f t="shared" si="7"/>
        <v>0</v>
      </c>
    </row>
    <row r="77" spans="1:12" ht="12">
      <c r="A77" s="372">
        <v>51</v>
      </c>
      <c r="B77" s="371"/>
      <c r="C77" s="374"/>
      <c r="D77" s="374"/>
      <c r="E77" s="374"/>
      <c r="F77" s="374"/>
      <c r="G77" s="369" t="s">
        <v>619</v>
      </c>
      <c r="H77" s="373">
        <v>1</v>
      </c>
      <c r="I77" s="366"/>
      <c r="J77" s="367">
        <f t="shared" si="6"/>
        <v>0</v>
      </c>
      <c r="K77" s="366"/>
      <c r="L77" s="365">
        <f t="shared" si="7"/>
        <v>0</v>
      </c>
    </row>
    <row r="78" spans="1:12" s="364" customFormat="1" ht="23.25" thickBot="1">
      <c r="A78" s="372">
        <v>52</v>
      </c>
      <c r="B78" s="371"/>
      <c r="C78" s="370"/>
      <c r="D78" s="370"/>
      <c r="E78" s="370"/>
      <c r="F78" s="370"/>
      <c r="G78" s="369" t="s">
        <v>618</v>
      </c>
      <c r="H78" s="368">
        <v>1</v>
      </c>
      <c r="I78" s="366"/>
      <c r="J78" s="367">
        <f t="shared" si="6"/>
        <v>0</v>
      </c>
      <c r="K78" s="366"/>
      <c r="L78" s="365">
        <f t="shared" si="7"/>
        <v>0</v>
      </c>
    </row>
    <row r="79" spans="1:12" ht="18" customHeight="1" thickBot="1" thickTop="1">
      <c r="A79" s="363" t="s">
        <v>617</v>
      </c>
      <c r="B79" s="362"/>
      <c r="C79" s="361"/>
      <c r="D79" s="361"/>
      <c r="E79" s="361"/>
      <c r="F79" s="361"/>
      <c r="G79" s="361"/>
      <c r="H79" s="360"/>
      <c r="I79" s="509">
        <f>SUM(J27:J78)</f>
        <v>0</v>
      </c>
      <c r="J79" s="510"/>
      <c r="K79" s="492">
        <f>SUM(L27:L78)</f>
        <v>0</v>
      </c>
      <c r="L79" s="493"/>
    </row>
    <row r="80" spans="1:12" ht="18" customHeight="1" thickBot="1" thickTop="1">
      <c r="A80" s="359" t="s">
        <v>616</v>
      </c>
      <c r="B80" s="358"/>
      <c r="C80" s="357"/>
      <c r="D80" s="357"/>
      <c r="E80" s="357"/>
      <c r="F80" s="357"/>
      <c r="G80" s="357"/>
      <c r="H80" s="356"/>
      <c r="I80" s="494">
        <f>I79+K79</f>
        <v>0</v>
      </c>
      <c r="J80" s="495"/>
      <c r="K80" s="495"/>
      <c r="L80" s="496"/>
    </row>
    <row r="81" ht="12.75" thickTop="1"/>
  </sheetData>
  <mergeCells count="57">
    <mergeCell ref="C1:I1"/>
    <mergeCell ref="G7:H7"/>
    <mergeCell ref="I7:J7"/>
    <mergeCell ref="K7:L7"/>
    <mergeCell ref="G8:H8"/>
    <mergeCell ref="I8:J8"/>
    <mergeCell ref="K8:L8"/>
    <mergeCell ref="A7:F7"/>
    <mergeCell ref="A8:F8"/>
    <mergeCell ref="F3:L3"/>
    <mergeCell ref="K14:L14"/>
    <mergeCell ref="G15:H15"/>
    <mergeCell ref="I15:J15"/>
    <mergeCell ref="K15:L15"/>
    <mergeCell ref="G9:H9"/>
    <mergeCell ref="I9:J9"/>
    <mergeCell ref="K9:L9"/>
    <mergeCell ref="G10:H10"/>
    <mergeCell ref="I10:J10"/>
    <mergeCell ref="K10:L10"/>
    <mergeCell ref="K22:L22"/>
    <mergeCell ref="G23:H23"/>
    <mergeCell ref="I23:J23"/>
    <mergeCell ref="G16:H16"/>
    <mergeCell ref="I16:J16"/>
    <mergeCell ref="K16:L16"/>
    <mergeCell ref="G17:H17"/>
    <mergeCell ref="I17:J17"/>
    <mergeCell ref="K17:L17"/>
    <mergeCell ref="A9:F9"/>
    <mergeCell ref="C25:D25"/>
    <mergeCell ref="E25:F25"/>
    <mergeCell ref="H25:H26"/>
    <mergeCell ref="I25:J25"/>
    <mergeCell ref="G18:H18"/>
    <mergeCell ref="I18:J18"/>
    <mergeCell ref="A23:F23"/>
    <mergeCell ref="G22:H22"/>
    <mergeCell ref="I22:J22"/>
    <mergeCell ref="G14:H14"/>
    <mergeCell ref="I14:J14"/>
    <mergeCell ref="K79:L79"/>
    <mergeCell ref="I80:L80"/>
    <mergeCell ref="A10:F10"/>
    <mergeCell ref="A14:F14"/>
    <mergeCell ref="A15:F15"/>
    <mergeCell ref="A16:F16"/>
    <mergeCell ref="A17:F17"/>
    <mergeCell ref="I79:J79"/>
    <mergeCell ref="A25:A26"/>
    <mergeCell ref="B25:B26"/>
    <mergeCell ref="G25:G26"/>
    <mergeCell ref="K23:L23"/>
    <mergeCell ref="A22:F22"/>
    <mergeCell ref="A18:F18"/>
    <mergeCell ref="K25:L25"/>
    <mergeCell ref="K18:L18"/>
  </mergeCells>
  <printOptions horizontalCentered="1"/>
  <pageMargins left="0.3937007874015748" right="0.2362204724409449" top="0.5511811023622047" bottom="0.7480314960629921" header="0.35433070866141736" footer="0.31496062992125984"/>
  <pageSetup horizontalDpi="600" verticalDpi="600" orientation="portrait" paperSize="9" r:id="rId2"/>
  <headerFooter>
    <oddFooter xml:space="preserve">&amp;L&amp;9&amp;F&amp;R&amp;9Strana &amp;P z &amp;N stránek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User-PC\User</dc:creator>
  <cp:keywords/>
  <dc:description/>
  <cp:lastModifiedBy>Šilhán Radek</cp:lastModifiedBy>
  <dcterms:created xsi:type="dcterms:W3CDTF">2019-04-26T09:52:34Z</dcterms:created>
  <dcterms:modified xsi:type="dcterms:W3CDTF">2019-05-03T07:52:27Z</dcterms:modified>
  <cp:category/>
  <cp:version/>
  <cp:contentType/>
  <cp:contentStatus/>
</cp:coreProperties>
</file>