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/>
  <bookViews>
    <workbookView xWindow="11985" yWindow="65521" windowWidth="11850" windowHeight="15975" tabRatio="855" activeTab="0"/>
  </bookViews>
  <sheets>
    <sheet name="Rekapitulace stavby" sheetId="1" r:id="rId1"/>
    <sheet name="01A - SO 01 Vrátnice - in..." sheetId="2" r:id="rId2"/>
    <sheet name="02A - SO-02-Společné pros..." sheetId="4" r:id="rId3"/>
    <sheet name="UHK-2ETAPA-3 - Ústřední v..." sheetId="6" r:id="rId4"/>
    <sheet name="UHK-2ETAPA-3 - Ústřední v.2" sheetId="11" r:id="rId5"/>
    <sheet name="UHK-2ETAPA-4 - Zdravotní ..." sheetId="7" r:id="rId6"/>
    <sheet name="UHK-2ETAPA-4 - Zdravotní ..2" sheetId="12" r:id="rId7"/>
    <sheet name="UHK-2ETAPA-5 - Vzduchotec..." sheetId="8" r:id="rId8"/>
    <sheet name="UHK-2ETAPA-5 - Vzduchotec..2" sheetId="13" r:id="rId9"/>
    <sheet name="UHK-2ETAPA-6 - Slaboproud" sheetId="29" r:id="rId10"/>
    <sheet name="KRYCÍ LIST1" sheetId="14" r:id="rId11"/>
    <sheet name="REKAPITULACE1 " sheetId="15" r:id="rId12"/>
    <sheet name="ALL1" sheetId="16" r:id="rId13"/>
    <sheet name="KRYCÍ LIST2" sheetId="17" r:id="rId14"/>
    <sheet name="REKAPITULACE2 " sheetId="18" r:id="rId15"/>
    <sheet name="ALL2" sheetId="19" r:id="rId16"/>
    <sheet name="UHK-2ETAPA-7 - Elektroins..." sheetId="10" r:id="rId17"/>
    <sheet name="Rekapit. RR - Modernizac v 1.PP" sheetId="20" r:id="rId18"/>
    <sheet name="RR - Modernizace v 1.PP" sheetId="21" r:id="rId19"/>
    <sheet name="Rekap. RR - Adaptace restaurace" sheetId="22" r:id="rId20"/>
    <sheet name="RR - Adaptace restaurace" sheetId="23" r:id="rId21"/>
    <sheet name="UHK-2ETAPA-8 - Žaluzie" sheetId="24" r:id="rId22"/>
    <sheet name="UHK-2ETAPA-12 - Výtahy" sheetId="28" r:id="rId23"/>
  </sheets>
  <externalReferences>
    <externalReference r:id="rId26"/>
    <externalReference r:id="rId27"/>
  </externalReferences>
  <definedNames>
    <definedName name="_xlnm._FilterDatabase" localSheetId="1" hidden="1">'01A - SO 01 Vrátnice - in...'!$C$140:$K$312</definedName>
    <definedName name="_xlnm._FilterDatabase" localSheetId="2" hidden="1">'02A - SO-02-Společné pros...'!$C$142:$K$313</definedName>
    <definedName name="_xlnm._FilterDatabase" localSheetId="22" hidden="1">'UHK-2ETAPA-12 - Výtahy'!$C$117:$K$120</definedName>
    <definedName name="_xlnm._FilterDatabase" localSheetId="3" hidden="1">'UHK-2ETAPA-3 - Ústřední v...'!$C$117:$K$121</definedName>
    <definedName name="_xlnm._FilterDatabase" localSheetId="5" hidden="1">'UHK-2ETAPA-4 - Zdravotní ...'!$C$117:$K$121</definedName>
    <definedName name="_xlnm._FilterDatabase" localSheetId="7" hidden="1">'UHK-2ETAPA-5 - Vzduchotec...'!$C$117:$K$121</definedName>
    <definedName name="_xlnm._FilterDatabase" localSheetId="9" hidden="1">'UHK-2ETAPA-6 - Slaboproud'!$C$117:$K$122</definedName>
    <definedName name="_xlnm._FilterDatabase" localSheetId="16" hidden="1">'UHK-2ETAPA-7 - Elektroins...'!$C$117:$K$121</definedName>
    <definedName name="_xlnm._FilterDatabase" localSheetId="21" hidden="1">'UHK-2ETAPA-8 - Žaluzie'!$C$117:$K$121</definedName>
    <definedName name="AL_obvodový_plášť" localSheetId="10">#REF!</definedName>
    <definedName name="AL_obvodový_plášť" localSheetId="13">#REF!</definedName>
    <definedName name="AL_obvodový_plášť" localSheetId="11">#REF!</definedName>
    <definedName name="AL_obvodový_plášť" localSheetId="14">#REF!</definedName>
    <definedName name="AL_obvodový_plášť" localSheetId="22">#REF!</definedName>
    <definedName name="AL_obvodový_plášť" localSheetId="21">#REF!</definedName>
    <definedName name="AL_obvodový_plášť">#REF!</definedName>
    <definedName name="Izolace_akustické" localSheetId="10">#REF!</definedName>
    <definedName name="Izolace_akustické" localSheetId="13">#REF!</definedName>
    <definedName name="Izolace_akustické" localSheetId="11">#REF!</definedName>
    <definedName name="Izolace_akustické" localSheetId="14">#REF!</definedName>
    <definedName name="Izolace_akustické" localSheetId="22">#REF!</definedName>
    <definedName name="Izolace_akustické" localSheetId="21">#REF!</definedName>
    <definedName name="Izolace_akustické">#REF!</definedName>
    <definedName name="Izolace_proti_vodě" localSheetId="10">#REF!</definedName>
    <definedName name="Izolace_proti_vodě" localSheetId="13">#REF!</definedName>
    <definedName name="Izolace_proti_vodě" localSheetId="11">#REF!</definedName>
    <definedName name="Izolace_proti_vodě" localSheetId="14">#REF!</definedName>
    <definedName name="Izolace_proti_vodě" localSheetId="22">#REF!</definedName>
    <definedName name="Izolace_proti_vodě" localSheetId="21">#REF!</definedName>
    <definedName name="Izolace_proti_vodě">#REF!</definedName>
    <definedName name="Komunikace" localSheetId="10">#REF!</definedName>
    <definedName name="Komunikace" localSheetId="13">#REF!</definedName>
    <definedName name="Komunikace" localSheetId="11">#REF!</definedName>
    <definedName name="Komunikace" localSheetId="14">#REF!</definedName>
    <definedName name="Komunikace" localSheetId="22">#REF!</definedName>
    <definedName name="Komunikace" localSheetId="21">#REF!</definedName>
    <definedName name="Komunikace">#REF!</definedName>
    <definedName name="Konstrukce_klempířské" localSheetId="10">#REF!</definedName>
    <definedName name="Konstrukce_klempířské" localSheetId="13">#REF!</definedName>
    <definedName name="Konstrukce_klempířské" localSheetId="11">#REF!</definedName>
    <definedName name="Konstrukce_klempířské" localSheetId="14">#REF!</definedName>
    <definedName name="Konstrukce_klempířské" localSheetId="22">#REF!</definedName>
    <definedName name="Konstrukce_klempířské" localSheetId="21">#REF!</definedName>
    <definedName name="Konstrukce_klempířské">#REF!</definedName>
    <definedName name="Konstrukce_truhlářské" localSheetId="10">#REF!</definedName>
    <definedName name="Konstrukce_truhlářské" localSheetId="13">#REF!</definedName>
    <definedName name="Konstrukce_truhlářské" localSheetId="11">#REF!</definedName>
    <definedName name="Konstrukce_truhlářské" localSheetId="14">#REF!</definedName>
    <definedName name="Konstrukce_truhlářské" localSheetId="22">#REF!</definedName>
    <definedName name="Konstrukce_truhlářské" localSheetId="21">#REF!</definedName>
    <definedName name="Konstrukce_truhlářské">#REF!</definedName>
    <definedName name="Kovové_stavební_doplňkové_konstrukce" localSheetId="10">#REF!</definedName>
    <definedName name="Kovové_stavební_doplňkové_konstrukce" localSheetId="13">#REF!</definedName>
    <definedName name="Kovové_stavební_doplňkové_konstrukce" localSheetId="11">#REF!</definedName>
    <definedName name="Kovové_stavební_doplňkové_konstrukce" localSheetId="14">#REF!</definedName>
    <definedName name="Kovové_stavební_doplňkové_konstrukce" localSheetId="22">#REF!</definedName>
    <definedName name="Kovové_stavební_doplňkové_konstrukce" localSheetId="21">#REF!</definedName>
    <definedName name="Kovové_stavební_doplňkové_konstrukce">#REF!</definedName>
    <definedName name="Malby__tapety__nátěry__nástřiky" localSheetId="10">#REF!</definedName>
    <definedName name="Malby__tapety__nátěry__nástřiky" localSheetId="13">#REF!</definedName>
    <definedName name="Malby__tapety__nátěry__nástřiky" localSheetId="11">#REF!</definedName>
    <definedName name="Malby__tapety__nátěry__nástřiky" localSheetId="14">#REF!</definedName>
    <definedName name="Malby__tapety__nátěry__nástřiky" localSheetId="22">#REF!</definedName>
    <definedName name="Malby__tapety__nátěry__nástřiky" localSheetId="21">#REF!</definedName>
    <definedName name="Malby__tapety__nátěry__nástřiky">#REF!</definedName>
    <definedName name="Obklady_keramické" localSheetId="10">#REF!</definedName>
    <definedName name="Obklady_keramické" localSheetId="13">#REF!</definedName>
    <definedName name="Obklady_keramické" localSheetId="11">#REF!</definedName>
    <definedName name="Obklady_keramické" localSheetId="14">#REF!</definedName>
    <definedName name="Obklady_keramické" localSheetId="22">#REF!</definedName>
    <definedName name="Obklady_keramické" localSheetId="21">#REF!</definedName>
    <definedName name="Obklady_keramické">#REF!</definedName>
    <definedName name="_xlnm.Print_Area" localSheetId="1">'01A - SO 01 Vrátnice - in...'!$C$4:$J$76,'01A - SO 01 Vrátnice - in...'!$C$82:$J$120,'01A - SO 01 Vrátnice - in...'!$C$126:$K$312</definedName>
    <definedName name="_xlnm.Print_Area" localSheetId="2">'02A - SO-02-Společné pros...'!$C$4:$J$76,'02A - SO-02-Společné pros...'!$C$82:$J$122,'02A - SO-02-Společné pros...'!$C$128:$K$313</definedName>
    <definedName name="_xlnm.Print_Area" localSheetId="12">'ALL1'!$A$2:$J$82</definedName>
    <definedName name="_xlnm.Print_Area" localSheetId="15">'ALL2'!$A$2:$J$15</definedName>
    <definedName name="_xlnm.Print_Area" localSheetId="10">'KRYCÍ LIST1'!$B$2:$H$23</definedName>
    <definedName name="_xlnm.Print_Area" localSheetId="13">'KRYCÍ LIST2'!$B$2:$H$23</definedName>
    <definedName name="_xlnm.Print_Area" localSheetId="19">'Rekap. RR - Adaptace restaurace'!$A$1:$I$43</definedName>
    <definedName name="_xlnm.Print_Area" localSheetId="17">'Rekapit. RR - Modernizac v 1.PP'!$A$1:$I$43</definedName>
    <definedName name="_xlnm.Print_Area" localSheetId="0">'Rekapitulace stavby'!$D$4:$AO$76,'Rekapitulace stavby'!$C$82:$AQ$109</definedName>
    <definedName name="_xlnm.Print_Area" localSheetId="11">'REKAPITULACE1 '!$B$2:$H$33</definedName>
    <definedName name="_xlnm.Print_Area" localSheetId="14">'REKAPITULACE2 '!$B$2:$H$29</definedName>
    <definedName name="_xlnm.Print_Area" localSheetId="20">'RR - Adaptace restaurace'!$A$1:$K$96</definedName>
    <definedName name="_xlnm.Print_Area" localSheetId="18">'RR - Modernizace v 1.PP'!$A$1:$K$100</definedName>
    <definedName name="_xlnm.Print_Area" localSheetId="22">'UHK-2ETAPA-12 - Výtahy'!$C$4:$J$76,'UHK-2ETAPA-12 - Výtahy'!$C$82:$J$99,'UHK-2ETAPA-12 - Výtahy'!$C$105:$K$120</definedName>
    <definedName name="_xlnm.Print_Area" localSheetId="3">'UHK-2ETAPA-3 - Ústřední v...'!$C$4:$J$76,'UHK-2ETAPA-3 - Ústřední v...'!$C$82:$J$99,'UHK-2ETAPA-3 - Ústřední v...'!$C$105:$K$121</definedName>
    <definedName name="_xlnm.Print_Area" localSheetId="5">'UHK-2ETAPA-4 - Zdravotní ...'!$C$4:$J$76,'UHK-2ETAPA-4 - Zdravotní ...'!$C$82:$J$99,'UHK-2ETAPA-4 - Zdravotní ...'!$C$105:$K$121</definedName>
    <definedName name="_xlnm.Print_Area" localSheetId="7">'UHK-2ETAPA-5 - Vzduchotec...'!$C$4:$J$76,'UHK-2ETAPA-5 - Vzduchotec...'!$C$82:$J$99,'UHK-2ETAPA-5 - Vzduchotec...'!$C$105:$K$121</definedName>
    <definedName name="_xlnm.Print_Area" localSheetId="9">'UHK-2ETAPA-6 - Slaboproud'!$C$4:$J$76,'UHK-2ETAPA-6 - Slaboproud'!$C$82:$J$99,'UHK-2ETAPA-6 - Slaboproud'!$C$105:$K$122</definedName>
    <definedName name="_xlnm.Print_Area" localSheetId="16">'UHK-2ETAPA-7 - Elektroins...'!$C$4:$J$76,'UHK-2ETAPA-7 - Elektroins...'!$C$82:$J$99,'UHK-2ETAPA-7 - Elektroins...'!$C$105:$K$121</definedName>
    <definedName name="_xlnm.Print_Area" localSheetId="21">'UHK-2ETAPA-8 - Žaluzie'!$C$4:$J$76,'UHK-2ETAPA-8 - Žaluzie'!$C$82:$J$99,'UHK-2ETAPA-8 - Žaluzie'!$C$105:$K$121</definedName>
    <definedName name="Podhledy" localSheetId="10">#REF!</definedName>
    <definedName name="Podhledy" localSheetId="13">#REF!</definedName>
    <definedName name="Podhledy" localSheetId="11">#REF!</definedName>
    <definedName name="Podhledy" localSheetId="14">#REF!</definedName>
    <definedName name="Podhledy" localSheetId="22">#REF!</definedName>
    <definedName name="Podhledy" localSheetId="21">#REF!</definedName>
    <definedName name="Podhledy">#REF!</definedName>
    <definedName name="REKAPITULACE" localSheetId="10">#REF!</definedName>
    <definedName name="REKAPITULACE" localSheetId="13">#REF!</definedName>
    <definedName name="REKAPITULACE" localSheetId="11">#REF!</definedName>
    <definedName name="REKAPITULACE" localSheetId="14">#REF!</definedName>
    <definedName name="REKAPITULACE" localSheetId="22">#REF!</definedName>
    <definedName name="REKAPITULACE" localSheetId="21">#REF!</definedName>
    <definedName name="REKAPITULACE">#REF!</definedName>
    <definedName name="Sádrokartonové_konstrukce" localSheetId="10">#REF!</definedName>
    <definedName name="Sádrokartonové_konstrukce" localSheetId="13">#REF!</definedName>
    <definedName name="Sádrokartonové_konstrukce" localSheetId="11">#REF!</definedName>
    <definedName name="Sádrokartonové_konstrukce" localSheetId="14">#REF!</definedName>
    <definedName name="Sádrokartonové_konstrukce" localSheetId="22">#REF!</definedName>
    <definedName name="Sádrokartonové_konstrukce" localSheetId="21">#REF!</definedName>
    <definedName name="Sádrokartonové_konstrukce">#REF!</definedName>
    <definedName name="_xlnm.Print_Titles" localSheetId="0">'Rekapitulace stavby'!$92:$92</definedName>
    <definedName name="_xlnm.Print_Titles" localSheetId="1">'01A - SO 01 Vrátnice - in...'!$140:$140</definedName>
    <definedName name="_xlnm.Print_Titles" localSheetId="2">'02A - SO-02-Společné pros...'!$142:$142</definedName>
    <definedName name="_xlnm.Print_Titles" localSheetId="3">'UHK-2ETAPA-3 - Ústřední v...'!$117:$117</definedName>
    <definedName name="_xlnm.Print_Titles" localSheetId="5">'UHK-2ETAPA-4 - Zdravotní ...'!$117:$117</definedName>
    <definedName name="_xlnm.Print_Titles" localSheetId="7">'UHK-2ETAPA-5 - Vzduchotec...'!$117:$117</definedName>
    <definedName name="_xlnm.Print_Titles" localSheetId="9">'UHK-2ETAPA-6 - Slaboproud'!$117:$117</definedName>
    <definedName name="_xlnm.Print_Titles" localSheetId="16">'UHK-2ETAPA-7 - Elektroins...'!$117:$117</definedName>
    <definedName name="_xlnm.Print_Titles" localSheetId="21">'UHK-2ETAPA-8 - Žaluzie'!$117:$117</definedName>
    <definedName name="_xlnm.Print_Titles" localSheetId="22">'UHK-2ETAPA-12 - Výtahy'!$117:$117</definedName>
  </definedNames>
  <calcPr calcId="191029"/>
</workbook>
</file>

<file path=xl/sharedStrings.xml><?xml version="1.0" encoding="utf-8"?>
<sst xmlns="http://schemas.openxmlformats.org/spreadsheetml/2006/main" count="6784" uniqueCount="1373">
  <si>
    <t>Export Komplet</t>
  </si>
  <si>
    <t/>
  </si>
  <si>
    <t>2.0</t>
  </si>
  <si>
    <t>False</t>
  </si>
  <si>
    <t>{cd73240d-c30f-43ee-a004-e98135e9c63b}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</si>
  <si>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</si>
  <si>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</si>
  <si>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</si>
  <si>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</si>
  <si>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</si>
  <si>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</si>
  <si>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</si>
  <si>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</si>
  <si>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UHK-2ETAPA</t>
  </si>
  <si>
    <t>Stavba:</t>
  </si>
  <si>
    <t>Modernizace techn.zázemí vrátnice a společných prostor 1PP vchody E-F</t>
  </si>
  <si>
    <t>KSO:</t>
  </si>
  <si>
    <t>CC-CZ:</t>
  </si>
  <si>
    <t>Místo:</t>
  </si>
  <si>
    <t xml:space="preserve">UHK ,Palachovy koleje </t>
  </si>
  <si>
    <t>Datum:</t>
  </si>
  <si>
    <t>8. 6. 2019</t>
  </si>
  <si>
    <t>Zadavatel:</t>
  </si>
  <si>
    <t>IČ:</t>
  </si>
  <si>
    <t>UHK,Rokitanského 62  HK 3</t>
  </si>
  <si>
    <t>DIČ:</t>
  </si>
  <si>
    <t>Zhotovitel:</t>
  </si>
  <si>
    <t>bude určen ve výběrovém řízení</t>
  </si>
  <si>
    <t>Projektant:</t>
  </si>
  <si>
    <t>Pridos Hradec Králové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</si>
  <si>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</si>
  <si>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</si>
  <si>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</si>
  <si>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</si>
  <si>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</si>
  <si>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</si>
  <si>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</si>
  <si>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</si>
  <si>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</si>
  <si>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</si>
  <si>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</si>
  <si>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</si>
  <si>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</si>
  <si>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</si>
  <si>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</si>
  <si>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</si>
  <si>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</si>
  <si>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</si>
  <si>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</si>
  <si>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</si>
  <si>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</si>
  <si>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</si>
  <si>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</si>
  <si>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</si>
  <si>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</si>
  <si>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</si>
  <si>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</si>
  <si>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</si>
  <si>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</si>
  <si>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</si>
  <si>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</si>
  <si>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</si>
  <si>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</si>
  <si>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</si>
  <si>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</si>
  <si>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</si>
  <si>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</si>
  <si>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</si>
  <si>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</si>
  <si>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</si>
  <si>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</si>
  <si>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</si>
  <si>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</si>
  <si>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</si>
  <si>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</si>
  <si>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</si>
  <si>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</si>
  <si>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</si>
  <si>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UHK-2ETAPA-1</t>
  </si>
  <si>
    <t>SO-01-Vrátnice č.p.1289</t>
  </si>
  <si>
    <t>STA</t>
  </si>
  <si>
    <t>1</t>
  </si>
  <si>
    <t>{067fc2e8-ac7e-41dd-bd7c-acd9584a0b3b}</t>
  </si>
  <si>
    <t>2</t>
  </si>
  <si>
    <t>/</t>
  </si>
  <si>
    <t>01A</t>
  </si>
  <si>
    <t>SO 01 Vrátnice - investice</t>
  </si>
  <si>
    <t>Soupis</t>
  </si>
  <si>
    <t>{affc8e13-8cf1-47cd-bc5f-ed57ed92d415}</t>
  </si>
  <si>
    <t>UHK-2ETAPA-2</t>
  </si>
  <si>
    <t>SO-02-Společné prostory 1PP-vchody E,F</t>
  </si>
  <si>
    <t>{874f3450-5cdd-4a6f-9c64-b23683b12afd}</t>
  </si>
  <si>
    <t>02A</t>
  </si>
  <si>
    <t>SO-02-Společné prostory 1PP-investice</t>
  </si>
  <si>
    <t>{7928c6fa-b4a9-4505-bfe5-1e797732b078}</t>
  </si>
  <si>
    <t>UHK-2ETAPA-3</t>
  </si>
  <si>
    <t xml:space="preserve">Ústřední vytápění </t>
  </si>
  <si>
    <t>{1dc385e4-e9b4-46ff-9b92-1fb4815d37b1}</t>
  </si>
  <si>
    <t>UHK-2ETAPA-4</t>
  </si>
  <si>
    <t>Zdravotní technika</t>
  </si>
  <si>
    <t>{2397f3d5-33bc-45c8-9d4c-28ed1ec909c0}</t>
  </si>
  <si>
    <t>UHK-2ETAPA-5</t>
  </si>
  <si>
    <t>Vzduchotechnika</t>
  </si>
  <si>
    <t>{73f00b53-f564-4440-8942-3814e921bd4b}</t>
  </si>
  <si>
    <t>UHK-2ETAPA-6</t>
  </si>
  <si>
    <t>Slaboproud</t>
  </si>
  <si>
    <t>{a1406208-1a35-4182-a840-d65f561df826}</t>
  </si>
  <si>
    <t>UHK-2ETAPA-7</t>
  </si>
  <si>
    <t xml:space="preserve">Elektroinstalace </t>
  </si>
  <si>
    <t>{abaf25a6-f0e8-4f67-9141-4e650dedc89d}</t>
  </si>
  <si>
    <t>KRYCÍ LIST SOUPISU PRACÍ</t>
  </si>
  <si>
    <t>Objekt:</t>
  </si>
  <si>
    <t>UHK-2ETAPA-1 - SO-01-Vrátnice č.p.1289</t>
  </si>
  <si>
    <t>Soupis:</t>
  </si>
  <si>
    <t>01A - SO 01 Vrátnice - investice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</si>
  <si>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</si>
  <si>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</si>
  <si>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</si>
  <si>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</si>
  <si>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</si>
  <si>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</si>
  <si>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</si>
  <si>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</si>
  <si>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</si>
  <si>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</si>
  <si>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</si>
  <si>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</si>
  <si>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</si>
  <si>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</si>
  <si>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</si>
  <si>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</si>
  <si>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</si>
  <si>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</si>
  <si>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</si>
  <si>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</si>
  <si>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</si>
  <si>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798 - Interier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</si>
  <si>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</si>
  <si>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</si>
  <si>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</si>
  <si>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</si>
  <si>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</si>
  <si>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</si>
  <si>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</si>
  <si>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</si>
  <si>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</si>
  <si>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</si>
  <si>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</si>
  <si>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</si>
  <si>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</si>
  <si>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</si>
  <si>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</si>
  <si>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</si>
  <si>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</si>
  <si>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</si>
  <si>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</si>
  <si>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</si>
  <si>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</si>
  <si>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</si>
  <si>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</si>
  <si>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340000999.1</t>
  </si>
  <si>
    <t>Řezání stěnových dílců z lehkých betonů tl do 200 mm</t>
  </si>
  <si>
    <t>m</t>
  </si>
  <si>
    <t>4</t>
  </si>
  <si>
    <t>-1282288370</t>
  </si>
  <si>
    <t>VV</t>
  </si>
  <si>
    <t>2,35*2</t>
  </si>
  <si>
    <t>6</t>
  </si>
  <si>
    <t>Úpravy povrchů, podlahy a osazování výplní</t>
  </si>
  <si>
    <t>91</t>
  </si>
  <si>
    <t>619995001</t>
  </si>
  <si>
    <t>Začištění omítek kolem oken, dveří, podlah nebo obkladů</t>
  </si>
  <si>
    <t>CS ÚRS 2019 01</t>
  </si>
  <si>
    <t>1999780604</t>
  </si>
  <si>
    <t>631312121</t>
  </si>
  <si>
    <t>Doplnění dosavadních mazanin betonem prostým plochy do 4 m2 tloušťky do 80 mm</t>
  </si>
  <si>
    <t>m3</t>
  </si>
  <si>
    <t>1285099538</t>
  </si>
  <si>
    <t>"po čistící zoně "  1,0*1,5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</si>
  <si>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</si>
  <si>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</si>
  <si>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</si>
  <si>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</si>
  <si>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m2</t>
  </si>
  <si>
    <t>167469178</t>
  </si>
  <si>
    <t>952901111</t>
  </si>
  <si>
    <t>Vyčištění budov bytové a občanské výstavby při výšce podlaží do 4 m</t>
  </si>
  <si>
    <t>-747755949</t>
  </si>
  <si>
    <t>5</t>
  </si>
  <si>
    <t>962031133</t>
  </si>
  <si>
    <t>Bourání příček z cihel pálených na MVC tl do 150 mm</t>
  </si>
  <si>
    <t>1981237758</t>
  </si>
  <si>
    <t>3,45*1,2</t>
  </si>
  <si>
    <t>962051116</t>
  </si>
  <si>
    <t>Bourání příček ze ŽB tl do 150 mm</t>
  </si>
  <si>
    <t>1937665526</t>
  </si>
  <si>
    <t>3,265*2,65+(1,205+0,15+1,98)*2,65-1,475*2,085-0,8*1,97</t>
  </si>
  <si>
    <t>7</t>
  </si>
  <si>
    <t>965046111</t>
  </si>
  <si>
    <t>Broušení stávajících betonových podlah úběr do 3 mm</t>
  </si>
  <si>
    <t>189195911</t>
  </si>
  <si>
    <t>77,05+52,8</t>
  </si>
  <si>
    <t>8</t>
  </si>
  <si>
    <t>965081213</t>
  </si>
  <si>
    <t>Bourání podlah z dlaždic keramických nebo xylolitových tl do 10 mm plochy přes 1 m2 vč. soklíků</t>
  </si>
  <si>
    <t>-431028343</t>
  </si>
  <si>
    <t>67,0*1,15</t>
  </si>
  <si>
    <t>968062246</t>
  </si>
  <si>
    <t>Vybourání dřevěných rámů oken jednoduchých včetně křídel pl do 4 m2</t>
  </si>
  <si>
    <t>-1707521926</t>
  </si>
  <si>
    <t>1,475*2,085</t>
  </si>
  <si>
    <t>10</t>
  </si>
  <si>
    <t>968072455</t>
  </si>
  <si>
    <t>Vybourání kovových dveřních zárubní pl do 2 m2</t>
  </si>
  <si>
    <t>2005120393</t>
  </si>
  <si>
    <t>0,8*1,97*5+0,6*1,97*3</t>
  </si>
  <si>
    <t>11</t>
  </si>
  <si>
    <t>968082016</t>
  </si>
  <si>
    <t>Vybourání plastových rámů oken včetně křídel plochy přes 1 do 2 m2</t>
  </si>
  <si>
    <t>-578692629</t>
  </si>
  <si>
    <t>1,2*1,6</t>
  </si>
  <si>
    <t>12</t>
  </si>
  <si>
    <t>971052631</t>
  </si>
  <si>
    <t>Vybourání nebo prorážení otvorů v ŽB příčkách a zdech pl do 4 m2 tl do 150 mm</t>
  </si>
  <si>
    <t>542269692</t>
  </si>
  <si>
    <t>0,7*2,35+0,8*1,97</t>
  </si>
  <si>
    <t>13</t>
  </si>
  <si>
    <t>975043121</t>
  </si>
  <si>
    <t>Jednořadové podchycení stropů pro osazení nosníků v do 3,5 m pro zatížení do 1000 kg/m</t>
  </si>
  <si>
    <t>-804048934</t>
  </si>
  <si>
    <t>3,0</t>
  </si>
  <si>
    <t>14</t>
  </si>
  <si>
    <t>978059541</t>
  </si>
  <si>
    <t>Odsekání a odebrání obkladů stěn z vnitřních obkládaček plochy přes 1 m2</t>
  </si>
  <si>
    <t>-432172523</t>
  </si>
  <si>
    <t>3,1*0,6</t>
  </si>
  <si>
    <t>985312114</t>
  </si>
  <si>
    <t>Stěrka k vyrovnání betonových ploch stěn tl 5 mm</t>
  </si>
  <si>
    <t>1980723290</t>
  </si>
  <si>
    <t>468,112*0,05</t>
  </si>
  <si>
    <t>997</t>
  </si>
  <si>
    <t>Přesun sutě</t>
  </si>
  <si>
    <t>16</t>
  </si>
  <si>
    <t>997013151</t>
  </si>
  <si>
    <t>Vnitrostaveništní doprava suti a vybouraných hmot pro budovy v do 6 m s omezením mechanizace</t>
  </si>
  <si>
    <t>t</t>
  </si>
  <si>
    <t>1852218497</t>
  </si>
  <si>
    <t>17</t>
  </si>
  <si>
    <t>997013501</t>
  </si>
  <si>
    <t>Odvoz suti a vybouraných hmot na skládku nebo meziskládku do 1 km se složením</t>
  </si>
  <si>
    <t>-624883768</t>
  </si>
  <si>
    <t>18</t>
  </si>
  <si>
    <t>997013509</t>
  </si>
  <si>
    <t>Příplatek k odvozu suti a vybouraných hmot na skládku ZKD 1 km přes 1 km</t>
  </si>
  <si>
    <t>894835104</t>
  </si>
  <si>
    <t>10,739*9</t>
  </si>
  <si>
    <t>19</t>
  </si>
  <si>
    <t>997013831</t>
  </si>
  <si>
    <t>Poplatek za uložení na skládce (skládkovné) stavebního odpadu směsného kód odpadu 170 904</t>
  </si>
  <si>
    <t>703181986</t>
  </si>
  <si>
    <t>998</t>
  </si>
  <si>
    <t>Přesun hmot</t>
  </si>
  <si>
    <t>20</t>
  </si>
  <si>
    <t>998011001</t>
  </si>
  <si>
    <t>Přesun hmot pro budovy zděné v do 6 m</t>
  </si>
  <si>
    <t>-1243700558</t>
  </si>
  <si>
    <t>PSV</t>
  </si>
  <si>
    <t>Práce a dodávky PSV</t>
  </si>
  <si>
    <t>711</t>
  </si>
  <si>
    <t>Izolace proti vodě, vlhkosti a plynům</t>
  </si>
  <si>
    <t>711191201</t>
  </si>
  <si>
    <t xml:space="preserve">Provedení izolace proti zemní vlhkosti hydroizolační stěrkou vodorovné na betonu, 2 vrstvy vč. dodávky </t>
  </si>
  <si>
    <t>828109672</t>
  </si>
  <si>
    <t>"místn. č.6-8" (1,96+3,91+4,96)*1,3</t>
  </si>
  <si>
    <t>22</t>
  </si>
  <si>
    <t>998711201</t>
  </si>
  <si>
    <t>Přesun hmot procentní pro izolace proti vodě, vlhkosti a plynům v objektech v do 6 m</t>
  </si>
  <si>
    <t>%</t>
  </si>
  <si>
    <t>145128475</t>
  </si>
  <si>
    <t>763</t>
  </si>
  <si>
    <t>Konstrukce suché výstavby</t>
  </si>
  <si>
    <t>23</t>
  </si>
  <si>
    <t>763111316</t>
  </si>
  <si>
    <t>SDK příčka tl 125 mm profil CW+UW 100 desky 1xA 12,5 TI 80 mm EI 30 Rw 48 dB</t>
  </si>
  <si>
    <t>-1956067865</t>
  </si>
  <si>
    <t>(3,45+3,265+0,418*2)*2,55-0,8*1,97</t>
  </si>
  <si>
    <t>24</t>
  </si>
  <si>
    <t>763111333</t>
  </si>
  <si>
    <t>SDK příčka tl 100 mm profil CW+UW 75 desky 1xH2 12,5 TI 60 mm EI 30 Rw 45 dB</t>
  </si>
  <si>
    <t>-1961690105</t>
  </si>
  <si>
    <t>(3,45+0,925)*2,55-0,8*1,97*2</t>
  </si>
  <si>
    <t>25</t>
  </si>
  <si>
    <t>763111717</t>
  </si>
  <si>
    <t>SDK příčka základní penetrační nátěr</t>
  </si>
  <si>
    <t>-1405713469</t>
  </si>
  <si>
    <t>8,004+17,679+8,004+17,679</t>
  </si>
  <si>
    <t>26</t>
  </si>
  <si>
    <t>763131411</t>
  </si>
  <si>
    <t>SDK podhled desky 1xA 12,5 bez TI dvouvrstvá spodní kce profil CD+UD</t>
  </si>
  <si>
    <t>54917819</t>
  </si>
  <si>
    <t>27</t>
  </si>
  <si>
    <t>763131714</t>
  </si>
  <si>
    <t>SDK podhled základní penetrační nátěr</t>
  </si>
  <si>
    <t>47927770</t>
  </si>
  <si>
    <t>28</t>
  </si>
  <si>
    <t>763164666</t>
  </si>
  <si>
    <t>SDK obklad kovových kcí tvaru U š přes 1,2 m desky 1xH2DF 15</t>
  </si>
  <si>
    <t>-1439903805</t>
  </si>
  <si>
    <t>29</t>
  </si>
  <si>
    <t>998763401</t>
  </si>
  <si>
    <t>Přesun hmot procentní pro sádrokartonové konstrukce v objektech v do 6 m</t>
  </si>
  <si>
    <t>616839576</t>
  </si>
  <si>
    <t>766</t>
  </si>
  <si>
    <t>Konstrukce truhlářské</t>
  </si>
  <si>
    <t>30</t>
  </si>
  <si>
    <t>766001</t>
  </si>
  <si>
    <t xml:space="preserve">D+M  okna hliníková zasklení sklem izolačním dvojsklem vč. kování s PO EW 30 DP    1200/1600mm vč. parapetu </t>
  </si>
  <si>
    <t>ks</t>
  </si>
  <si>
    <t>1790596803</t>
  </si>
  <si>
    <t>"schema č.05"  1</t>
  </si>
  <si>
    <t>31</t>
  </si>
  <si>
    <t>766002</t>
  </si>
  <si>
    <t xml:space="preserve">D+M dveře vnitřní dřevěné DTD povrch CPL folie vč. kování a ocelové zárubně  600/1970mm </t>
  </si>
  <si>
    <t>356394587</t>
  </si>
  <si>
    <t>"schema 01"  3</t>
  </si>
  <si>
    <t>32</t>
  </si>
  <si>
    <t>766003</t>
  </si>
  <si>
    <t xml:space="preserve">dtto,avšak 800/1970mm </t>
  </si>
  <si>
    <t>-1989719313</t>
  </si>
  <si>
    <t>"schema č.02,06"  2+3</t>
  </si>
  <si>
    <t>33</t>
  </si>
  <si>
    <t>766004</t>
  </si>
  <si>
    <t xml:space="preserve">dtto,avšak s nadsvětlíkem 800/1970+450mm  povrch HPL folie </t>
  </si>
  <si>
    <t>-1447857768</t>
  </si>
  <si>
    <t>"schema 03"   1</t>
  </si>
  <si>
    <t>35</t>
  </si>
  <si>
    <t>766006</t>
  </si>
  <si>
    <t xml:space="preserve">D+M vnitřní okenní parapet  lamino barva bílá oblá čelní hrana tl.19mm </t>
  </si>
  <si>
    <t>bm</t>
  </si>
  <si>
    <t>-390070412</t>
  </si>
  <si>
    <t>"schema 01-02/T"  1,2+3,45*2</t>
  </si>
  <si>
    <t>36</t>
  </si>
  <si>
    <t>766812840</t>
  </si>
  <si>
    <t>Demontáž kuchyňských linek dřevěných nebo kovových délky do 2,5m</t>
  </si>
  <si>
    <t>kus</t>
  </si>
  <si>
    <t>316667606</t>
  </si>
  <si>
    <t>37</t>
  </si>
  <si>
    <t>998766201</t>
  </si>
  <si>
    <t>Přesun hmot procentní pro konstrukce truhlářské v objektech v do 6 m</t>
  </si>
  <si>
    <t>-556910902</t>
  </si>
  <si>
    <t>767</t>
  </si>
  <si>
    <t>Konstrukce zámečnické</t>
  </si>
  <si>
    <t>38</t>
  </si>
  <si>
    <t>767001</t>
  </si>
  <si>
    <t>Vytvoření nadpraží v panelové stěně z válc. nosníků vč. kotvení (svařenec)</t>
  </si>
  <si>
    <t>kg</t>
  </si>
  <si>
    <t>-628494024</t>
  </si>
  <si>
    <t>"U 180" 118,8*1,05</t>
  </si>
  <si>
    <t>39</t>
  </si>
  <si>
    <t>767002</t>
  </si>
  <si>
    <t xml:space="preserve">Úprava krytu stáv. šachty </t>
  </si>
  <si>
    <t>732391787</t>
  </si>
  <si>
    <t>"ozn.B07" 1</t>
  </si>
  <si>
    <t>40</t>
  </si>
  <si>
    <t>998767201</t>
  </si>
  <si>
    <t>Přesun hmot procentní pro zámečnické konstrukce v objektech v do 6 m</t>
  </si>
  <si>
    <t>1075812081</t>
  </si>
  <si>
    <t>771</t>
  </si>
  <si>
    <t>Podlahy z dlaždic</t>
  </si>
  <si>
    <t>41</t>
  </si>
  <si>
    <t>771121011</t>
  </si>
  <si>
    <t>Nátěr penetrační na podlahu vč. soklíků</t>
  </si>
  <si>
    <t>-1363939368</t>
  </si>
  <si>
    <t>(11,08+6,71+10,1+10,17+1,96+3,91+4,96+11,73)*1,15</t>
  </si>
  <si>
    <t>42</t>
  </si>
  <si>
    <t>771151011</t>
  </si>
  <si>
    <t>Samonivelační stěrka podlah pevnosti 20 MPa tl 3 mm</t>
  </si>
  <si>
    <t>-428460457</t>
  </si>
  <si>
    <t>92</t>
  </si>
  <si>
    <t>771474113</t>
  </si>
  <si>
    <t>Montáž soklů z dlaždic keramických rovných flexibilní lepidlo v do 120 mm</t>
  </si>
  <si>
    <t>-333882915</t>
  </si>
  <si>
    <t>93</t>
  </si>
  <si>
    <t>M</t>
  </si>
  <si>
    <t>59761009</t>
  </si>
  <si>
    <t>sokl-dlažba keramická slinutá hladká do interiéru i exteriéru 600x95mm</t>
  </si>
  <si>
    <t>82454381</t>
  </si>
  <si>
    <t>85*1,1 'Přepočtené koeficientem množství</t>
  </si>
  <si>
    <t>43</t>
  </si>
  <si>
    <t>771574173</t>
  </si>
  <si>
    <t>Montáž podlah keramických velkoformátových z dekorů lepených flexibilním lepidlem do 4 ks/ m2</t>
  </si>
  <si>
    <t>2074482886</t>
  </si>
  <si>
    <t>44</t>
  </si>
  <si>
    <t>LSS.TAA61069</t>
  </si>
  <si>
    <t>dlaždice slinutá , 598 x 598 x 10 mm</t>
  </si>
  <si>
    <t>-466445717</t>
  </si>
  <si>
    <t>69,6375*1,2 'Přepočtené koeficientem množství</t>
  </si>
  <si>
    <t>45</t>
  </si>
  <si>
    <t>998771201</t>
  </si>
  <si>
    <t>Přesun hmot procentní pro podlahy z dlaždic v objektech v do 6 m</t>
  </si>
  <si>
    <t>1459104204</t>
  </si>
  <si>
    <t>776</t>
  </si>
  <si>
    <t>Podlahy povlakové</t>
  </si>
  <si>
    <t>46</t>
  </si>
  <si>
    <t>776121111</t>
  </si>
  <si>
    <t>Vodou ředitelná penetrace savého podkladu povlakových podlah ředěná v poměru 1:3 vč. soklíků</t>
  </si>
  <si>
    <t>1535526763</t>
  </si>
  <si>
    <t>(20,34+8,45+8,53+11,73)*1,1</t>
  </si>
  <si>
    <t>47</t>
  </si>
  <si>
    <t>776141111</t>
  </si>
  <si>
    <t>Vyrovnání podkladu povlakových podlah stěrkou pevnosti 20 MPa tl 3 mm</t>
  </si>
  <si>
    <t>-608650167</t>
  </si>
  <si>
    <t>48</t>
  </si>
  <si>
    <t>776201811</t>
  </si>
  <si>
    <t>Demontáž lepených povlakových podlah bez podložky ručně vč. soklíků</t>
  </si>
  <si>
    <t>-786251638</t>
  </si>
  <si>
    <t>48,0*1,1</t>
  </si>
  <si>
    <t>49</t>
  </si>
  <si>
    <t>776221111</t>
  </si>
  <si>
    <t>Lepení pásů z PVC standardním lepidlem</t>
  </si>
  <si>
    <t>-1602516522</t>
  </si>
  <si>
    <t>50</t>
  </si>
  <si>
    <t>28411000</t>
  </si>
  <si>
    <t>PVC heterogenní zátěžová antibakteriální, nášlapná vrstva 0,90mm, třída zátěže 34/43, otlak do 0,03mm, R10, hořlavost Bfl S1</t>
  </si>
  <si>
    <t>1365128682</t>
  </si>
  <si>
    <t>53,955*1,1 'Přepočtené koeficientem množství</t>
  </si>
  <si>
    <t>51</t>
  </si>
  <si>
    <t>776223112</t>
  </si>
  <si>
    <t>Spoj povlakových podlahovin z PVC svařováním za studena</t>
  </si>
  <si>
    <t>826190569</t>
  </si>
  <si>
    <t>53,955*0,7</t>
  </si>
  <si>
    <t>52</t>
  </si>
  <si>
    <t>998776201</t>
  </si>
  <si>
    <t>Přesun hmot procentní pro podlahy povlakové v objektech v do 6 m</t>
  </si>
  <si>
    <t>-385003199</t>
  </si>
  <si>
    <t>781</t>
  </si>
  <si>
    <t>Dokončovací práce - obklady</t>
  </si>
  <si>
    <t>53</t>
  </si>
  <si>
    <t>781121011</t>
  </si>
  <si>
    <t>Nátěr penetrační na stěnu</t>
  </si>
  <si>
    <t>-661561089</t>
  </si>
  <si>
    <t>3,65*0,5+30,0*1,8</t>
  </si>
  <si>
    <t>54</t>
  </si>
  <si>
    <t>781474112</t>
  </si>
  <si>
    <t>Montáž obkladů vnitřních keramických hladkých do 12 ks/m2 lepených flexibilním lepidlem</t>
  </si>
  <si>
    <t>91920254</t>
  </si>
  <si>
    <t>55</t>
  </si>
  <si>
    <t>59761026</t>
  </si>
  <si>
    <t>obklad keramický hladký do 12ks/m2</t>
  </si>
  <si>
    <t>-703059715</t>
  </si>
  <si>
    <t>55,825*1,1 'Přepočtené koeficientem množství</t>
  </si>
  <si>
    <t>56</t>
  </si>
  <si>
    <t>781491021</t>
  </si>
  <si>
    <t>Montáž zrcadel plochy do 1 m2 lepených silikonovým tmelem na keramický obklad</t>
  </si>
  <si>
    <t>910461249</t>
  </si>
  <si>
    <t>0,5*0,7*2</t>
  </si>
  <si>
    <t>57</t>
  </si>
  <si>
    <t>63465122</t>
  </si>
  <si>
    <t>zrcadlo nemontované čiré tl 3mm max. rozměr 3210x2250mm</t>
  </si>
  <si>
    <t>-1007347385</t>
  </si>
  <si>
    <t>0,7*1,1 'Přepočtené koeficientem množství</t>
  </si>
  <si>
    <t>58</t>
  </si>
  <si>
    <t>781494511</t>
  </si>
  <si>
    <t>Plastové profily ukončovací lepené flexibilním lepidlem</t>
  </si>
  <si>
    <t>-1170171512</t>
  </si>
  <si>
    <t>59</t>
  </si>
  <si>
    <t>998781201</t>
  </si>
  <si>
    <t>Přesun hmot procentní pro obklady keramické v objektech v do 6 m</t>
  </si>
  <si>
    <t>-1486221867</t>
  </si>
  <si>
    <t>783</t>
  </si>
  <si>
    <t>Dokončovací práce - nátěry</t>
  </si>
  <si>
    <t>60</t>
  </si>
  <si>
    <t>783001</t>
  </si>
  <si>
    <t>Povrchová úprava stěny k vrátnici dle výkresu UHK</t>
  </si>
  <si>
    <t>-265688898</t>
  </si>
  <si>
    <t>"ozn. N13"  5</t>
  </si>
  <si>
    <t>61</t>
  </si>
  <si>
    <t>783301303</t>
  </si>
  <si>
    <t>Bezoplachové odrezivění zámečnických konstrukcí</t>
  </si>
  <si>
    <t>1126797097</t>
  </si>
  <si>
    <t>1,2*6</t>
  </si>
  <si>
    <t>62</t>
  </si>
  <si>
    <t>783314101</t>
  </si>
  <si>
    <t>Základní jednonásobný syntetický nátěr zámečnických konstrukcí</t>
  </si>
  <si>
    <t>-47588889</t>
  </si>
  <si>
    <t>63</t>
  </si>
  <si>
    <t>783315101</t>
  </si>
  <si>
    <t>Mezinátěr jednonásobný syntetický standardní zámečnických konstrukcí</t>
  </si>
  <si>
    <t>1449089939</t>
  </si>
  <si>
    <t>64</t>
  </si>
  <si>
    <t>783317101</t>
  </si>
  <si>
    <t>Krycí jednonásobný syntetický standardní nátěr zámečnických konstrukcí</t>
  </si>
  <si>
    <t>468401085</t>
  </si>
  <si>
    <t>784</t>
  </si>
  <si>
    <t>Dokončovací práce - malby a tapety</t>
  </si>
  <si>
    <t>65</t>
  </si>
  <si>
    <t>784001</t>
  </si>
  <si>
    <t>Přirážka na výmalbu s tonováním</t>
  </si>
  <si>
    <t>1272047569</t>
  </si>
  <si>
    <t>66</t>
  </si>
  <si>
    <t>784121001</t>
  </si>
  <si>
    <t>Oškrabání malby v mísnostech výšky do 3,80 m</t>
  </si>
  <si>
    <t>1670404129</t>
  </si>
  <si>
    <t>109,67+109,67*2,8</t>
  </si>
  <si>
    <t>67</t>
  </si>
  <si>
    <t>784181101</t>
  </si>
  <si>
    <t>Základní akrylátová jednonásobná penetrace podkladu v místnostech výšky do 3,80m</t>
  </si>
  <si>
    <t>-2059402921</t>
  </si>
  <si>
    <t>416,746+51,366</t>
  </si>
  <si>
    <t>68</t>
  </si>
  <si>
    <t>784211111</t>
  </si>
  <si>
    <t>Dvojnásobné bílé malby ze směsí za mokra velmi dobře otěruvzdorných v místnostech výšky do 3,80 m</t>
  </si>
  <si>
    <t>-1603137460</t>
  </si>
  <si>
    <t>798</t>
  </si>
  <si>
    <t>Interier</t>
  </si>
  <si>
    <t>69</t>
  </si>
  <si>
    <t>798001</t>
  </si>
  <si>
    <t>D+M Nábytkové vybavení místn. č.07,08-WC štětka,držák toalet.papíru,zásobník na mýdlo,odpadk. koš- nerez</t>
  </si>
  <si>
    <t>kpl</t>
  </si>
  <si>
    <t>-129540315</t>
  </si>
  <si>
    <t>"schema 01/Os"  1</t>
  </si>
  <si>
    <t>70</t>
  </si>
  <si>
    <t>798002</t>
  </si>
  <si>
    <t>D+M kuchyňská linka s horními a dolními skříňkami deska DTD povrch lamino -lednice,dřez,baterie délka 2400mm</t>
  </si>
  <si>
    <t>-835598973</t>
  </si>
  <si>
    <t>"schema 02/OS" 2,4</t>
  </si>
  <si>
    <t>71</t>
  </si>
  <si>
    <t>798011</t>
  </si>
  <si>
    <t>D+M recepční pult dle OS/11- vč.okna z bezp. skla a žaluzie</t>
  </si>
  <si>
    <t>-1017499218</t>
  </si>
  <si>
    <t>96</t>
  </si>
  <si>
    <t>798011a</t>
  </si>
  <si>
    <t xml:space="preserve">dtto,avšak dle Os/12 vč. okna z bezp. sklem </t>
  </si>
  <si>
    <t>36616297</t>
  </si>
  <si>
    <t>72</t>
  </si>
  <si>
    <t>798012</t>
  </si>
  <si>
    <t xml:space="preserve">D+M skříň na klíče šířka 2500 výška 2200mm hloubka 300-450mm  lamino </t>
  </si>
  <si>
    <t>1163756749</t>
  </si>
  <si>
    <t>"schema 13/Os"  1</t>
  </si>
  <si>
    <t>73</t>
  </si>
  <si>
    <t>798013</t>
  </si>
  <si>
    <t>D+M Police pro uložení pošty vč. nástěnky</t>
  </si>
  <si>
    <t>368864542</t>
  </si>
  <si>
    <t>"schema 14/Os"  1</t>
  </si>
  <si>
    <t>74</t>
  </si>
  <si>
    <t>798014</t>
  </si>
  <si>
    <t xml:space="preserve">D+M hasící práškový přístroj s hasící schopností 21A </t>
  </si>
  <si>
    <t>205442695</t>
  </si>
  <si>
    <t>"schema 15/Os" 2</t>
  </si>
  <si>
    <t>75</t>
  </si>
  <si>
    <t>798015</t>
  </si>
  <si>
    <t>D+M čistící zona 2000/1500mm rohož z polypropylenu  do PVC v hliníkovém rámu</t>
  </si>
  <si>
    <t>1474543751</t>
  </si>
  <si>
    <t>"schema 16/Os"  1</t>
  </si>
  <si>
    <t>76</t>
  </si>
  <si>
    <t>798016</t>
  </si>
  <si>
    <t>D+M Věšáková stěna 500/1500mm -4 věšáky</t>
  </si>
  <si>
    <t>-468635913</t>
  </si>
  <si>
    <t>"schema 17/Os" 3</t>
  </si>
  <si>
    <t>77</t>
  </si>
  <si>
    <t>798017</t>
  </si>
  <si>
    <t xml:space="preserve">D+M Rohová police pro PC 600/450mm z desky LTD tl.25mm </t>
  </si>
  <si>
    <t>-358253485</t>
  </si>
  <si>
    <t>"schema 18/OS" 2</t>
  </si>
  <si>
    <t>78</t>
  </si>
  <si>
    <t>798019</t>
  </si>
  <si>
    <t xml:space="preserve">Nápis RECEPCE  materiál hliník  rozměr 2500/200mm </t>
  </si>
  <si>
    <t>-1783442470</t>
  </si>
  <si>
    <t>"schema 20/Os"  1</t>
  </si>
  <si>
    <t>79</t>
  </si>
  <si>
    <t>798020</t>
  </si>
  <si>
    <t xml:space="preserve">D+M informační systém  leštěný hliník  </t>
  </si>
  <si>
    <t>440464557</t>
  </si>
  <si>
    <t>"schema 21/Os"  8</t>
  </si>
  <si>
    <t>80</t>
  </si>
  <si>
    <t>798021</t>
  </si>
  <si>
    <t>Vitrina kovová  velikost A3</t>
  </si>
  <si>
    <t>-489565649</t>
  </si>
  <si>
    <t>"schema 22/Os"  1</t>
  </si>
  <si>
    <t>94</t>
  </si>
  <si>
    <t>798021a</t>
  </si>
  <si>
    <t>dtto,avšak A2</t>
  </si>
  <si>
    <t>-6380848</t>
  </si>
  <si>
    <t>95</t>
  </si>
  <si>
    <t>798021b</t>
  </si>
  <si>
    <t>dtto,avšak A1</t>
  </si>
  <si>
    <t>-1899669258</t>
  </si>
  <si>
    <t>81</t>
  </si>
  <si>
    <t>798022</t>
  </si>
  <si>
    <t>Televize LED FULL D 49</t>
  </si>
  <si>
    <t>584052568</t>
  </si>
  <si>
    <t>"schema 23/Os" 1</t>
  </si>
  <si>
    <t>HZS</t>
  </si>
  <si>
    <t>Hodinové zúčtovací sazby</t>
  </si>
  <si>
    <t>82</t>
  </si>
  <si>
    <t>HZS1292</t>
  </si>
  <si>
    <t xml:space="preserve">Hodinová zúčtovací sazba stavební dělník-demontáž stáv. nábytk. vybavení vrátnice  vč. odvozu a likvidace </t>
  </si>
  <si>
    <t>hod</t>
  </si>
  <si>
    <t>512</t>
  </si>
  <si>
    <t>-2103634312</t>
  </si>
  <si>
    <t>"místn. č.05,06" 24</t>
  </si>
  <si>
    <t>83</t>
  </si>
  <si>
    <t>HZS1301</t>
  </si>
  <si>
    <t xml:space="preserve">Hodinová zúčtovací sazba zedník-stavební výpomocné práce profesí </t>
  </si>
  <si>
    <t>-1049652651</t>
  </si>
  <si>
    <t>90</t>
  </si>
  <si>
    <t>339403230</t>
  </si>
  <si>
    <t>VRN</t>
  </si>
  <si>
    <t>Vedlejší rozpočtové náklady</t>
  </si>
  <si>
    <t>VRN1</t>
  </si>
  <si>
    <t>Průzkumné, geodetické a projektové práce</t>
  </si>
  <si>
    <t>84</t>
  </si>
  <si>
    <t>013002000</t>
  </si>
  <si>
    <t xml:space="preserve">Projektové práce-dokumentace skutečného provedení </t>
  </si>
  <si>
    <t>soubor</t>
  </si>
  <si>
    <t>1024</t>
  </si>
  <si>
    <t>872336739</t>
  </si>
  <si>
    <t>85</t>
  </si>
  <si>
    <t>013002001</t>
  </si>
  <si>
    <t xml:space="preserve">Projektové práce na výrobní dokumentaci </t>
  </si>
  <si>
    <t>-1006228577</t>
  </si>
  <si>
    <t>VRN3</t>
  </si>
  <si>
    <t>Zařízení staveniště</t>
  </si>
  <si>
    <t>86</t>
  </si>
  <si>
    <t>032002000</t>
  </si>
  <si>
    <t>Vybavení staveniště-mobilní WC,sklad,kancelář</t>
  </si>
  <si>
    <t>2065760381</t>
  </si>
  <si>
    <t>87</t>
  </si>
  <si>
    <t>033002000</t>
  </si>
  <si>
    <t>Připojení staveniště na inženýrské sítě-voda,elektro</t>
  </si>
  <si>
    <t>-1266389348</t>
  </si>
  <si>
    <t>88</t>
  </si>
  <si>
    <t>034002000</t>
  </si>
  <si>
    <t xml:space="preserve">Zabezpečení staveniště-provizorní oplocení </t>
  </si>
  <si>
    <t>10661004</t>
  </si>
  <si>
    <t>89</t>
  </si>
  <si>
    <t>039002000</t>
  </si>
  <si>
    <t>Zrušení zařízení staveniště</t>
  </si>
  <si>
    <t>-1552967364</t>
  </si>
  <si>
    <t>UHK-2ETAPA-2 - SO-02-Společné prostory 1PP-vchody E,F</t>
  </si>
  <si>
    <t>02A - SO-02-Společné prostory 1PP-investice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</si>
  <si>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</si>
  <si>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</si>
  <si>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</si>
  <si>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796 - Interier</t>
  </si>
  <si>
    <t>Řezání stěnových dílců z želez. betonů tl do 200 mm</t>
  </si>
  <si>
    <t>525997992</t>
  </si>
  <si>
    <t>2,02*4+2,0*6+2,02*2</t>
  </si>
  <si>
    <t>389381001</t>
  </si>
  <si>
    <t>Dobetonování prefabrikovaných konstrukcí</t>
  </si>
  <si>
    <t>68705752</t>
  </si>
  <si>
    <t>14,6*0,15</t>
  </si>
  <si>
    <t>98</t>
  </si>
  <si>
    <t>-388537554</t>
  </si>
  <si>
    <t>622511111</t>
  </si>
  <si>
    <t>Tenkovrstvá akrylátová mozaiková střednězrnná omítka včetně penetrace vnějších stěn</t>
  </si>
  <si>
    <t>209718463</t>
  </si>
  <si>
    <t>622531021</t>
  </si>
  <si>
    <t>Tenkovrstvá silikonová zrnitá omítka tl. 2,0 mm včetně penetrace vnějších stěn</t>
  </si>
  <si>
    <t>-1403456934</t>
  </si>
  <si>
    <t>632450122</t>
  </si>
  <si>
    <t>Vyrovnávací cementový potěr tl do 30 mm ze suchých směsí provedený v pásu</t>
  </si>
  <si>
    <t>-1880168828</t>
  </si>
  <si>
    <t>0,2*14,0</t>
  </si>
  <si>
    <t>1910350472</t>
  </si>
  <si>
    <t>-1858958376</t>
  </si>
  <si>
    <t>962031136</t>
  </si>
  <si>
    <t>Bourání příček z tvárnic nebo příčkovek tl do 150 mm</t>
  </si>
  <si>
    <t>2009596847</t>
  </si>
  <si>
    <t>60,0+(2,2+1,3+0,6)*2,65+1,5*2,125</t>
  </si>
  <si>
    <t>1230456364</t>
  </si>
  <si>
    <t>3,45*2,65-0,8*1,97</t>
  </si>
  <si>
    <t>1425235765</t>
  </si>
  <si>
    <t>43,321+165,69</t>
  </si>
  <si>
    <t>1973642390</t>
  </si>
  <si>
    <t>(14,0+9,95+6,2+7,52)*1,15</t>
  </si>
  <si>
    <t>965081611</t>
  </si>
  <si>
    <t>Odsekání soklíků rovných</t>
  </si>
  <si>
    <t>-192613580</t>
  </si>
  <si>
    <t>724525323</t>
  </si>
  <si>
    <t>0,8*1,97*3+0,7*1,97*5+0,8*1,97*6</t>
  </si>
  <si>
    <t>968072456</t>
  </si>
  <si>
    <t>Vybourání kovových dveřních zárubní pl přes 2 m2</t>
  </si>
  <si>
    <t>-1646288142</t>
  </si>
  <si>
    <t>1,825*2,575</t>
  </si>
  <si>
    <t>344993069</t>
  </si>
  <si>
    <t>3,3*0,4*4</t>
  </si>
  <si>
    <t>46291649</t>
  </si>
  <si>
    <t>1,5*2,02*2+1,0*2,0*3+0,92*2,02</t>
  </si>
  <si>
    <t>-1257304091</t>
  </si>
  <si>
    <t>1885385351</t>
  </si>
  <si>
    <t>-1812262176</t>
  </si>
  <si>
    <t>899,27*0,1</t>
  </si>
  <si>
    <t>-1959143727</t>
  </si>
  <si>
    <t>-1539721539</t>
  </si>
  <si>
    <t>-449985776</t>
  </si>
  <si>
    <t>24,002*9</t>
  </si>
  <si>
    <t>-232408294</t>
  </si>
  <si>
    <t>24,002</t>
  </si>
  <si>
    <t>522556321</t>
  </si>
  <si>
    <t>-232406296</t>
  </si>
  <si>
    <t>(1,05+7,82+7,83)*1,3</t>
  </si>
  <si>
    <t>711192201</t>
  </si>
  <si>
    <t>Provedení izolace proti zemní vlhkosti hydroizolační stěrkou svislé na betonu, 2 vrstvy</t>
  </si>
  <si>
    <t>-527405160</t>
  </si>
  <si>
    <t>"sprchy" 0,6*2*2,1+0,6*3*2,1</t>
  </si>
  <si>
    <t>-1062937032</t>
  </si>
  <si>
    <t>713</t>
  </si>
  <si>
    <t>Izolace tepelné</t>
  </si>
  <si>
    <t>713001</t>
  </si>
  <si>
    <t xml:space="preserve">Úprava stáv.izolací na potrubí pod stropem minerál. s hliníkovou vložkou vč. nátěru </t>
  </si>
  <si>
    <t>-282525197</t>
  </si>
  <si>
    <t>50,0</t>
  </si>
  <si>
    <t>998713201</t>
  </si>
  <si>
    <t>Přesun hmot procentní pro izolace tepelné v objektech v do 6 m</t>
  </si>
  <si>
    <t>1801005994</t>
  </si>
  <si>
    <t>762</t>
  </si>
  <si>
    <t>Konstrukce tesařské</t>
  </si>
  <si>
    <t>762134811</t>
  </si>
  <si>
    <t>Demontáž bednění svislých stěn z fošen</t>
  </si>
  <si>
    <t>887401770</t>
  </si>
  <si>
    <t>0,9*2,1*2</t>
  </si>
  <si>
    <t>763111314</t>
  </si>
  <si>
    <t>SDK příčka tl 100 mm profil CW+UW 75 desky 1xA 12,5 TI 60 mm EI 30 Rw 47 DB</t>
  </si>
  <si>
    <t>-1807905352</t>
  </si>
  <si>
    <t>29,8*2,55</t>
  </si>
  <si>
    <t>763111515</t>
  </si>
  <si>
    <t>SDK příčka tl 175 mm profil CW+UW 100 desky 3xA 12,5 TI 80 mm EI 90 Rw 60 DB</t>
  </si>
  <si>
    <t>-1832419622</t>
  </si>
  <si>
    <t>255168089</t>
  </si>
  <si>
    <t>75,99*2+3,88*2+2,55</t>
  </si>
  <si>
    <t>763121413</t>
  </si>
  <si>
    <t>SDK stěna předsazená tl 87,5 mm profil CW+UW 75 deska 1xA 12,5 bez TI EI 15</t>
  </si>
  <si>
    <t>427686696</t>
  </si>
  <si>
    <t>1,0*2,55</t>
  </si>
  <si>
    <t>763164656</t>
  </si>
  <si>
    <t>SDK obklad kovových kcí tvaru U š přes 1,2 m desky 1xDF 15</t>
  </si>
  <si>
    <t>-1291074340</t>
  </si>
  <si>
    <t>763431001</t>
  </si>
  <si>
    <t>Montáž minerálního podhledu s vyjímatelnými panely vel. do 0,36 m2 na zavěšený viditelný rošt</t>
  </si>
  <si>
    <t>-179735543</t>
  </si>
  <si>
    <t>59036513</t>
  </si>
  <si>
    <t>deska podhledová minerální rovná bílá jemná hladká 15x600x600mm</t>
  </si>
  <si>
    <t>1260016878</t>
  </si>
  <si>
    <t>59*1,05 'Přepočtené koeficientem množství</t>
  </si>
  <si>
    <t>1807918042</t>
  </si>
  <si>
    <t>764</t>
  </si>
  <si>
    <t>Konstrukce klempířské</t>
  </si>
  <si>
    <t>764002851</t>
  </si>
  <si>
    <t>Demontáž oplechování parapetů do suti</t>
  </si>
  <si>
    <t>157758506</t>
  </si>
  <si>
    <t>3,3*4</t>
  </si>
  <si>
    <t>764216644</t>
  </si>
  <si>
    <t>Oplechování rovných parapetů celoplošně lepené z Pz s povrchovou úpravou rš 330 mm</t>
  </si>
  <si>
    <t>-158435178</t>
  </si>
  <si>
    <t>"schema 01/K"  14,0</t>
  </si>
  <si>
    <t>998764201</t>
  </si>
  <si>
    <t>Přesun hmot procentní pro konstrukce klempířské v objektech v do 6 m</t>
  </si>
  <si>
    <t>967167727</t>
  </si>
  <si>
    <t xml:space="preserve">D+M dveře vnitřní dřevěné hladké plné DTD povrch CPL folie 600/1970mm vč.kování a ocel. zárubně </t>
  </si>
  <si>
    <t>-133618656</t>
  </si>
  <si>
    <t>"schema 01"  1</t>
  </si>
  <si>
    <t xml:space="preserve">dtto,avšak 700/1970mm </t>
  </si>
  <si>
    <t>-1029715104</t>
  </si>
  <si>
    <t>"schema 02"  2</t>
  </si>
  <si>
    <t>-1218424875</t>
  </si>
  <si>
    <t>"schema 03"  6</t>
  </si>
  <si>
    <t>D+M sestava vnitřních dveří a okna dveře dřevěné 800/1970mm povrch CPL folie okno zasklené sklem bezp. vč. kování  1300/1000mm</t>
  </si>
  <si>
    <t>-1622052109</t>
  </si>
  <si>
    <t>"schema 04"  1</t>
  </si>
  <si>
    <t>766005</t>
  </si>
  <si>
    <t xml:space="preserve">D+M dveře vchodové dřevěné plné povrch HPL folie vč. požárnízárubně s PO EI 30 DP3 C 800/1970mm </t>
  </si>
  <si>
    <t>1371873555</t>
  </si>
  <si>
    <t>"schema 05"    3</t>
  </si>
  <si>
    <t xml:space="preserve">D+M sestava plastových oken barva bílá zasklení izolačním dvosklem vč.kování  a vnitřních parapetů </t>
  </si>
  <si>
    <t>77260522</t>
  </si>
  <si>
    <t>"schema 07"  13,8*0,4</t>
  </si>
  <si>
    <t>766007</t>
  </si>
  <si>
    <t>Úprava MIV  -výměna výplní +vyříznutí otvoru pro ventilátor</t>
  </si>
  <si>
    <t>710471057</t>
  </si>
  <si>
    <t>"ozn.N16" 3</t>
  </si>
  <si>
    <t>731699279</t>
  </si>
  <si>
    <t>D+M nadpraží z válc. nosníků U vč.kotvení(svařenec)</t>
  </si>
  <si>
    <t>-1028037162</t>
  </si>
  <si>
    <t>"U č.100"  180,0*1,05</t>
  </si>
  <si>
    <t xml:space="preserve">D+M dveře vstupní hliníkové s nadsvětlíkem sklo bezpečnostní vč.kování 1825/2575mm </t>
  </si>
  <si>
    <t>-378037091</t>
  </si>
  <si>
    <t>"schema 06"   1</t>
  </si>
  <si>
    <t>2092955336</t>
  </si>
  <si>
    <t>238348879</t>
  </si>
  <si>
    <t>(2,64+1,05+7,82+7,83)*1,15</t>
  </si>
  <si>
    <t>59161723</t>
  </si>
  <si>
    <t>771161021</t>
  </si>
  <si>
    <t>Montáž profilu ukončujícího pro plynulý přechod (dlažby s kobercem apod.)</t>
  </si>
  <si>
    <t>-1836565168</t>
  </si>
  <si>
    <t>0,8*3+0,7*5</t>
  </si>
  <si>
    <t>55343119</t>
  </si>
  <si>
    <t>profil přechodový Al narážecí 40mm dub, buk, javor, třešeň</t>
  </si>
  <si>
    <t>-1825403326</t>
  </si>
  <si>
    <t>5,9*1,1 'Přepočtené koeficientem množství</t>
  </si>
  <si>
    <t>771574112</t>
  </si>
  <si>
    <t>Montáž podlah keramických hladkých lepených flexibilním lepidlem do 12 ks/ m2</t>
  </si>
  <si>
    <t>-1031300167</t>
  </si>
  <si>
    <t>59761003</t>
  </si>
  <si>
    <t>dlažba keramická hutná hladká do interiéru přes 9 do 12 ks/m2</t>
  </si>
  <si>
    <t>-1161508717</t>
  </si>
  <si>
    <t>22,241*1,1 'Přepočtené koeficientem množství</t>
  </si>
  <si>
    <t>34</t>
  </si>
  <si>
    <t>-206380968</t>
  </si>
  <si>
    <t>776001</t>
  </si>
  <si>
    <t>D+M podlahovina Tatami Puzzle tl.20mm vč. soklíků</t>
  </si>
  <si>
    <t>-1943852658</t>
  </si>
  <si>
    <t>24,63*2*1,1</t>
  </si>
  <si>
    <t>1781801418</t>
  </si>
  <si>
    <t>(26,57+14,31+8,14+7,76+8,14+7,76+20,44+18,37)*1,05+24,63*2*1,05</t>
  </si>
  <si>
    <t>884396575</t>
  </si>
  <si>
    <t>-150826297</t>
  </si>
  <si>
    <t>157,8*1,05</t>
  </si>
  <si>
    <t>-1453119194</t>
  </si>
  <si>
    <t>-317189828</t>
  </si>
  <si>
    <t>117,065*1,1 'Přepočtené koeficientem množství</t>
  </si>
  <si>
    <t>2085741360</t>
  </si>
  <si>
    <t>117,065*0,7</t>
  </si>
  <si>
    <t>1129809268</t>
  </si>
  <si>
    <t>1155314762</t>
  </si>
  <si>
    <t>"místn. č.F103.1" (2,4+1,1)*2*2,1-0,8*1,97*2-0,7*1,97*2</t>
  </si>
  <si>
    <t>"č.F103.2"(1,1+0,95)*2*2,1-0,7*1,97</t>
  </si>
  <si>
    <t>"č.F103.3,4"(1,55*2+0,9*2+1,75*2+2,025*2+0,6*2+2,0*2)*2,1*2-0,6*1,97*2-0,8*1,97*3-0,7*1,97</t>
  </si>
  <si>
    <t>Součet</t>
  </si>
  <si>
    <t>460172066</t>
  </si>
  <si>
    <t>-1008439759</t>
  </si>
  <si>
    <t>81,68*1,1 'Přepočtené koeficientem množství</t>
  </si>
  <si>
    <t>1905489481</t>
  </si>
  <si>
    <t>1436688918</t>
  </si>
  <si>
    <t xml:space="preserve">Přirážka  na tonování maleb </t>
  </si>
  <si>
    <t>-2042793626</t>
  </si>
  <si>
    <t>-54277727</t>
  </si>
  <si>
    <t>198,46+198,46*2,8</t>
  </si>
  <si>
    <t>408565218</t>
  </si>
  <si>
    <t>754,148-81,168+162,29+64,0</t>
  </si>
  <si>
    <t>1513403685</t>
  </si>
  <si>
    <t>796</t>
  </si>
  <si>
    <t>796001</t>
  </si>
  <si>
    <t>D+M Nábytkové vybavení místn. č.F103.3,F103.4-zrcadlo,zásobník na mýdlo a papírové utěrky,WC štětka,</t>
  </si>
  <si>
    <t>-962749047</t>
  </si>
  <si>
    <t>796002</t>
  </si>
  <si>
    <t>D+M kuchyňská linka s dolními a horními skříňkami délka 195cm</t>
  </si>
  <si>
    <t>-1485407613</t>
  </si>
  <si>
    <t>"schema 02/Os"  1,95</t>
  </si>
  <si>
    <t>796007</t>
  </si>
  <si>
    <t>D+M šatní skříň z laminované dřevotřísky s hranami ABS 1900/600/420mm</t>
  </si>
  <si>
    <t>-1976929976</t>
  </si>
  <si>
    <t>"schema 07/Os" 8</t>
  </si>
  <si>
    <t>796011</t>
  </si>
  <si>
    <t>D+M hasící práškový přístroj s hasící schopností 21A</t>
  </si>
  <si>
    <t>1556612684</t>
  </si>
  <si>
    <t>"schema 11/Os"  2</t>
  </si>
  <si>
    <t>796012</t>
  </si>
  <si>
    <t xml:space="preserve">D+M skříň dvéřová policová 1800/800/450mm lamino v dekoru dřeva </t>
  </si>
  <si>
    <t>-1722768066</t>
  </si>
  <si>
    <t>"schema 12/Os"  3</t>
  </si>
  <si>
    <t>796013</t>
  </si>
  <si>
    <t xml:space="preserve">D+M věšáková stěna 800/1500mm 4 věšáky </t>
  </si>
  <si>
    <t>810924437</t>
  </si>
  <si>
    <t>796014</t>
  </si>
  <si>
    <t>D+M sestava zrcadel a žebřin -předpoklad  2 sestav zrcadel a 4 ks žebřin</t>
  </si>
  <si>
    <t>2032737034</t>
  </si>
  <si>
    <t>"ozn. N12"  1</t>
  </si>
  <si>
    <t>143575718</t>
  </si>
  <si>
    <t>97</t>
  </si>
  <si>
    <t>-1274701121</t>
  </si>
  <si>
    <t>567220865</t>
  </si>
  <si>
    <t xml:space="preserve">Dokumentace výrobní </t>
  </si>
  <si>
    <t>50115333</t>
  </si>
  <si>
    <t>642436661</t>
  </si>
  <si>
    <t>-491152036</t>
  </si>
  <si>
    <t>-290681659</t>
  </si>
  <si>
    <t xml:space="preserve">UHK-2ETAPA-3 - Ústřední vytápění </t>
  </si>
  <si>
    <t xml:space="preserve">    731 - Ústřední vytápění </t>
  </si>
  <si>
    <t>731</t>
  </si>
  <si>
    <t>731001</t>
  </si>
  <si>
    <t>ÚT-potrubí,otopná tělesa,armatury</t>
  </si>
  <si>
    <t>446598918</t>
  </si>
  <si>
    <t>UHK-2ETAPA-4 - Zdravotní technika</t>
  </si>
  <si>
    <t xml:space="preserve">    721 - Zdravotechnika </t>
  </si>
  <si>
    <t>721</t>
  </si>
  <si>
    <t xml:space="preserve">Zdravotechnika </t>
  </si>
  <si>
    <t>721001</t>
  </si>
  <si>
    <t>D+M vnitřní rozvody vody,kanalizace vč. zařizovacích předmětů</t>
  </si>
  <si>
    <t>1657622783</t>
  </si>
  <si>
    <t>UHK-2ETAPA-5 - Vzduchotechnika</t>
  </si>
  <si>
    <t xml:space="preserve">    751 - Vzduchotechnika</t>
  </si>
  <si>
    <t>751</t>
  </si>
  <si>
    <t>751001</t>
  </si>
  <si>
    <t xml:space="preserve">D+M rozvody VZD,větrání </t>
  </si>
  <si>
    <t>-1099965110</t>
  </si>
  <si>
    <t>UHK-2ETAPA-6 - Slaboproud</t>
  </si>
  <si>
    <t xml:space="preserve">    742 - Elektroinstalace - slaboproud</t>
  </si>
  <si>
    <t>742</t>
  </si>
  <si>
    <t>Elektroinstalace - slaboproud</t>
  </si>
  <si>
    <t>742001</t>
  </si>
  <si>
    <t>110159552</t>
  </si>
  <si>
    <t xml:space="preserve">UHK-2ETAPA-7 - Elektroinstalace </t>
  </si>
  <si>
    <t xml:space="preserve">    741 - Elektroinstalace - silnoproud</t>
  </si>
  <si>
    <t>741</t>
  </si>
  <si>
    <t>Elektroinstalace - silnoproud</t>
  </si>
  <si>
    <t>741001</t>
  </si>
  <si>
    <t>D+M rozvody elektro vč. svítidel</t>
  </si>
  <si>
    <t>-1323222247</t>
  </si>
  <si>
    <t>UHK PALACHOVY KOLEJE, č.p. 1129 - 1135 a 1289</t>
  </si>
  <si>
    <t>ČÁSTEČNÁ REKONSTRUKCE A MODERNIZACE - II. ETAPA</t>
  </si>
  <si>
    <t>D.1.4.a) - ZAŘÍZENÍ PRO VYTÁPĚNÍ STAVEB</t>
  </si>
  <si>
    <t>P.Č.</t>
  </si>
  <si>
    <t>Množství celkem</t>
  </si>
  <si>
    <t>Cena jednotková</t>
  </si>
  <si>
    <t>Cena celkem</t>
  </si>
  <si>
    <t>Ostatní konstrukce a práce-bourání</t>
  </si>
  <si>
    <t>HSV Celkem</t>
  </si>
  <si>
    <t>Ústřední vytápění - potrubí</t>
  </si>
  <si>
    <t>Demontáž a likviace potrubí ocel DN20</t>
  </si>
  <si>
    <t>Potrubí měděné polotvrdé spojované pájením D 15x1 + izolace tl.20mm</t>
  </si>
  <si>
    <t>Potrubí měděné polotvrdé spojované pájením D 18x1 + izolace tl.20mm</t>
  </si>
  <si>
    <t>Potrubí měděné polotvrdé spojované pájením D 22x1 + izolace tl.20mm</t>
  </si>
  <si>
    <t>Napojení na stávající rozvod vytápění ocel</t>
  </si>
  <si>
    <t>Nátěr potrubí v místě napojení</t>
  </si>
  <si>
    <t>Vypuštění a napuštění rozvodu</t>
  </si>
  <si>
    <t>Zaregulování a vyvážení systému</t>
  </si>
  <si>
    <t xml:space="preserve">Zkouška těsnosti potrubí </t>
  </si>
  <si>
    <t>Přesun hmot pro rozvody potrubí v objektech v do 12 m</t>
  </si>
  <si>
    <t>Ústřední vytápění - armatury</t>
  </si>
  <si>
    <t>Montáž armatury závitové s dvěma závity G 1/2</t>
  </si>
  <si>
    <t>Termostatická hlavice antivandal</t>
  </si>
  <si>
    <t>Ventilové těleso přímé G 1/2</t>
  </si>
  <si>
    <t>Uzavíraví ventil k OT</t>
  </si>
  <si>
    <t xml:space="preserve">Svěrné šroubení </t>
  </si>
  <si>
    <t xml:space="preserve">D+M AOV ventil </t>
  </si>
  <si>
    <t>D+M Vypouštěcí ventil DN15</t>
  </si>
  <si>
    <t>D+M KK15</t>
  </si>
  <si>
    <t>D+M KK20</t>
  </si>
  <si>
    <t>Přesun hmot pro armatury v objektech v do 12 m</t>
  </si>
  <si>
    <t>Ústřední vytápění - otopná tělesa</t>
  </si>
  <si>
    <t>Montáž otopných těles panelových / žebříkových</t>
  </si>
  <si>
    <t>22-060040-60-VK</t>
  </si>
  <si>
    <t>22-060060-60-VK</t>
  </si>
  <si>
    <t>22-060080-60-VK</t>
  </si>
  <si>
    <t>22-060100-60-VK</t>
  </si>
  <si>
    <t>22-060180-60-VK</t>
  </si>
  <si>
    <t>KRC 1500.0450</t>
  </si>
  <si>
    <t>Demontáž a likvidace článkových těles</t>
  </si>
  <si>
    <t>Nátěr článkových těles</t>
  </si>
  <si>
    <t>Přesun hmot pro otopná tělesa v objektech v do 12 m</t>
  </si>
  <si>
    <t>PSV Celkem</t>
  </si>
  <si>
    <t>Celkem bez DPH</t>
  </si>
  <si>
    <t>NEDÍLNOU SOUČÁSTÍ ROZPOČTU A VÝKAZU VÝMĚR JE PROJEKTOVÁ DOKUMENTACE !!!</t>
  </si>
  <si>
    <t>D.1.4.e) - ZAŘÍZENÍ ZDRAVOTNĚ TECHNICKÝCH INSTALACÍ - vnitřní</t>
  </si>
  <si>
    <t>Zapravení podlahy po pokládce kanalizace (drážka v podlaze 2,5*0,5*hl. 0,7m), zabetonování, oprava hydroizolace</t>
  </si>
  <si>
    <t>kpt</t>
  </si>
  <si>
    <t>Zdravotechnika - vnitřní kanalizace</t>
  </si>
  <si>
    <t>Demontáž a likvidace potrubí DN50-100 HT</t>
  </si>
  <si>
    <t>Potrubí kanalizační z PP hrdlové odpadní DN 40</t>
  </si>
  <si>
    <t>Potrubí kanalizační z PP hrdlové odpadní DN 50</t>
  </si>
  <si>
    <t>Potrubí kanalizační z PP hrdlové odpadní DN 75</t>
  </si>
  <si>
    <t>Potrubí kanalizační z PP hrdlové odpadní DN 100</t>
  </si>
  <si>
    <t>Potrubí kanalizační z PP hrdlové odpadní DN 100 zvukoizolační (výměna stávajícího za nové)</t>
  </si>
  <si>
    <t>Potrubí PVC KG SN4 DN 125</t>
  </si>
  <si>
    <t>Tlakové potrubí PPR32 vč. nosného systému</t>
  </si>
  <si>
    <t>Vyvedení a upevnění odpadních výpustek DN 40, 50</t>
  </si>
  <si>
    <t>Vyvedení a upevnění odpadních výpustek DN 100</t>
  </si>
  <si>
    <t>Napojení na stávající vedení</t>
  </si>
  <si>
    <t>Nosný systém</t>
  </si>
  <si>
    <t>D+M Přečerpávací stanice odpadních vod 230V</t>
  </si>
  <si>
    <t>Čistící kus 110 + dvířka plastová 300x300 mm</t>
  </si>
  <si>
    <t xml:space="preserve">Zkouška těsnosti potrubí kanalizace vodou </t>
  </si>
  <si>
    <t>Přesun hmot pro vnitřní kanalizace v objektech v do 12 m</t>
  </si>
  <si>
    <t>Zdravotechnika - vnitřní vodovod</t>
  </si>
  <si>
    <t>Rozvody vody z plastů svařované polyfuzně do D 20 mm PN20</t>
  </si>
  <si>
    <t>Rozvody vody z plastů svařované polyfuzně do D 25 mm PN20</t>
  </si>
  <si>
    <t>Rozvody vody z plastů svařované polyfuzně do D 32 mm PN20</t>
  </si>
  <si>
    <t>Rozvody vody ocel pozink DN25</t>
  </si>
  <si>
    <t>Ochrana vodovodních trubek izolačními trubicemi (studená tl. 10 mm, TV a cirkulace tl. dle d potrubí)</t>
  </si>
  <si>
    <t>Napojení na stávající rozvod vody PPR / ocel pozink</t>
  </si>
  <si>
    <t>Vypuštění a napuštění rozvodu vody</t>
  </si>
  <si>
    <t>Nosný systém (systémové kotvení potrub) do stropu a stěn)</t>
  </si>
  <si>
    <t>D+M KK25</t>
  </si>
  <si>
    <t>D+M VK15</t>
  </si>
  <si>
    <t>D+M Vnitřní hydrantový systém D 25/30 s tvarově stálou hadicí d19 mm délka hadice 30 m, průměr proudnice 6 mm (0,3 l/s) v nerez provedení</t>
  </si>
  <si>
    <t>Vyvední výpustku</t>
  </si>
  <si>
    <t>Ventil rohový RV15 s hadičkou</t>
  </si>
  <si>
    <t>Nástěnka závitová K 247 pro baterii G 1/2 s jedním závitem</t>
  </si>
  <si>
    <t>pár</t>
  </si>
  <si>
    <t>Nástěnka závitová K 247 pro ventil G 1/2 s jedním závitem</t>
  </si>
  <si>
    <t xml:space="preserve">Zkouška těsnosti vodovodního potrubí </t>
  </si>
  <si>
    <t xml:space="preserve">Proplach a dezinfekce vodovodního potrubí </t>
  </si>
  <si>
    <t>Přesun hmot pro vnitřní vodovod v objektech v do 12 m</t>
  </si>
  <si>
    <t>Zdravotechnika - zařizovací předměty</t>
  </si>
  <si>
    <t>Demontáž a likvidace zařízovacího předmětu - keramický klozet včetně hadičky a rohového ventilu</t>
  </si>
  <si>
    <t>Demontáž a likvidace zařízovacího předmětu - pisoár včetně splachovací armatury</t>
  </si>
  <si>
    <t>Demontáž a likvidace zařízovacího předmětu - výlevky včetně baterie</t>
  </si>
  <si>
    <t>Demontáž a likvidace zařízovacího předmětu - umývadlo včetně baterie, hadiček a rohových ventilů</t>
  </si>
  <si>
    <t>D+M Klozet keramický závěsný vč. sedátka, předstěnové instalace, zvukoizolační souprava, tlačítko</t>
  </si>
  <si>
    <t>D+M Umyvadlo keramické připevněné na stěnu šrouby bílé se sloupem na sifon</t>
  </si>
  <si>
    <t>D+M Baterie umyvadlové stojánkové klasické bez výpusti</t>
  </si>
  <si>
    <t>D+M Zápachová uzávěrka plastová vč. zátky umývadla</t>
  </si>
  <si>
    <t>D+M Výlevka plastová vč. mřížky</t>
  </si>
  <si>
    <t>D+M Baterie pro výlevku nástěnná s dlouhým krkem</t>
  </si>
  <si>
    <t>D+M Keramický klozet závěsný invalidní vč sedátka, předstěnové instalace a zvukoizolační soupravy, dvě sklopná madla</t>
  </si>
  <si>
    <t>D+M Umyvadlo keramické invalidní připevněné na stěnu šrouby bílé + madlo sklopné</t>
  </si>
  <si>
    <t>D+M Baterie umyvadlové stojánkové invalidní s výpustí</t>
  </si>
  <si>
    <t>D+M Zápachová uzávěrka pro invalidní umyvadlo</t>
  </si>
  <si>
    <t>D+M Sprchový kout, vysoká vanička, sifon, zástěna</t>
  </si>
  <si>
    <t>D+M Baterie nástěnná termoregulační sprchová páková s hadicí a sprchovou růžicí posuvnou na tyči</t>
  </si>
  <si>
    <t>D+M Pisoár automatický včetně senzoru, napájení, automatiky</t>
  </si>
  <si>
    <t>D+M Nerezový dřez do linky</t>
  </si>
  <si>
    <t>D+M Baterie dřezová stojánková</t>
  </si>
  <si>
    <t>D+M Průtokový ohřívač vody 5l, 2kW s bezpečnostní sadou</t>
  </si>
  <si>
    <t>Přesun hmot pro zařizovací předměty v objektech v do 12 m</t>
  </si>
  <si>
    <t>D.1.4.c) - ZAŘÍZENÍ VZDUCHOTECHNIKY</t>
  </si>
  <si>
    <t>Nucené větrání sociálního zařízení v I.PP</t>
  </si>
  <si>
    <t>Potrubí spiro VZT 125</t>
  </si>
  <si>
    <t>Výfuková protidešťová žaluzie se síťkou proti hmyzu 200x200</t>
  </si>
  <si>
    <t>Protidešťová žaluzie přívodní se síťkou proti hmyzu 200x200</t>
  </si>
  <si>
    <t>Nástěnný ventilátor odvodní 50-80m3/h, 100Pa, integrovaná zpětná klapka se servopohonem, ložiska, doběh</t>
  </si>
  <si>
    <t>Nástěnný ventilátor odvodní 150m3/h, 100Pa, integrovaná zpětná klapka se servopohonem, ložiska, doběh</t>
  </si>
  <si>
    <t>Nástěnný ventilátor přívodní 150m3/h, 100Pa, integrovaná zpětná klapka se servopohonem, ložiska, doběh</t>
  </si>
  <si>
    <t>Dveřní mřížka 300x100</t>
  </si>
  <si>
    <t>Nosný materiál</t>
  </si>
  <si>
    <t>Montáž rozvodů VZT</t>
  </si>
  <si>
    <t>Zaregulování VZT</t>
  </si>
  <si>
    <t>Přesun hmot v objektech v do 12 m</t>
  </si>
  <si>
    <t>,</t>
  </si>
  <si>
    <t>KRYCÍ LIST SOUPISU</t>
  </si>
  <si>
    <t>UHK PALACHOVY KOLEJE, č.p. 1129 - 1135 a 1289 - 2.etapa</t>
  </si>
  <si>
    <t>Elektronické komunikace</t>
  </si>
  <si>
    <t>Uchazeč:</t>
  </si>
  <si>
    <t>Elpro projekt - Michal Pipek, Vysoká nad Labem</t>
  </si>
  <si>
    <t xml:space="preserve">Materiál </t>
  </si>
  <si>
    <t>Montáž</t>
  </si>
  <si>
    <t>bez DPH</t>
  </si>
  <si>
    <t>Celkem [Kč]</t>
  </si>
  <si>
    <t>Montáž [Kč]</t>
  </si>
  <si>
    <t>Dodávka [Kč]</t>
  </si>
  <si>
    <t>M-22</t>
  </si>
  <si>
    <t>oddíl 1</t>
  </si>
  <si>
    <t>Materiál -  Tísňový systém (sekce A - G)</t>
  </si>
  <si>
    <t>oddíl 2</t>
  </si>
  <si>
    <t>Materiál  - Strukturovaná kabeláž a rozšíření sítě wifi, bez D+M vysílačů WIFI</t>
  </si>
  <si>
    <t>oddíl 3</t>
  </si>
  <si>
    <t>Materiál  - Kamerový systém - rozšíření stáv. systému</t>
  </si>
  <si>
    <t>Materiál  celkem - cena bez DPH:</t>
  </si>
  <si>
    <t>Montáž - Tísňový systém (sekce A - G)</t>
  </si>
  <si>
    <t>Montáž - Strukturovaná kabeláž a rozšíření sítě wifi, bez D+M vysílačů WIFI</t>
  </si>
  <si>
    <t>Montáž - Kamerový systém - rozšíření stáv. systému</t>
  </si>
  <si>
    <t>Montáže celkem - cena bez DPH:</t>
  </si>
  <si>
    <t>Celkem bez DPH v Kč</t>
  </si>
  <si>
    <t>SOUPIS PRACÍ A DODÁVEK</t>
  </si>
  <si>
    <t>P.č.</t>
  </si>
  <si>
    <t>Položka</t>
  </si>
  <si>
    <t>Popis položky</t>
  </si>
  <si>
    <t xml:space="preserve">Měr. </t>
  </si>
  <si>
    <t xml:space="preserve">Množství </t>
  </si>
  <si>
    <t>Ceny v Kč</t>
  </si>
  <si>
    <t>jedn.</t>
  </si>
  <si>
    <t>položky</t>
  </si>
  <si>
    <t>Jedn.</t>
  </si>
  <si>
    <t>Materiál</t>
  </si>
  <si>
    <t>Slaboproudé rozvody</t>
  </si>
  <si>
    <t>Tísňový systém (sekce A - G)</t>
  </si>
  <si>
    <t>R</t>
  </si>
  <si>
    <t>Ústředna až 48 zón a 8 grup v krytu bez klávesnice s komunikátorem a zdrojem</t>
  </si>
  <si>
    <t xml:space="preserve">akumulátor 12V,17Ah-ústředna </t>
  </si>
  <si>
    <t xml:space="preserve">LCD klávesnice , tamper,zeleně podsvětlený displej 2x16 znaků, akustická signalizace </t>
  </si>
  <si>
    <t>uzamykatelný kryt pro klávesnici s tamper kontaktem</t>
  </si>
  <si>
    <t>Spínaný zdroj v kovovém krytu 13,8 Vss / 5A s reléovými výstupy a odpojovačem</t>
  </si>
  <si>
    <t>AKU 12V/40Ah se šroubovými svorkami M6 a životností až 10 let, VdS</t>
  </si>
  <si>
    <t>Červené tísňové tlačítko, NO/NC, prolamovací plast</t>
  </si>
  <si>
    <t>vnitřní siréna 12VDC. / 95dB/1m</t>
  </si>
  <si>
    <t>Systémový GSM modul v kovovém krytu pro posílání SMS a volání uživateli</t>
  </si>
  <si>
    <t>Kabely a elektroinstalační materiál</t>
  </si>
  <si>
    <t>kabel FTP 4p cat5E</t>
  </si>
  <si>
    <t>kabel FI-HT06 6X0,22</t>
  </si>
  <si>
    <t>kabel YY-JZ 2x1</t>
  </si>
  <si>
    <t>trubka obebná - MONOFLEX 29 320N PVC (ČSN)</t>
  </si>
  <si>
    <t xml:space="preserve">Lišta hranatá 20x20 HF (2m) , bezhalogenová, včetně spoj.materiálu </t>
  </si>
  <si>
    <t xml:space="preserve">lišta vkládací 40x40 (2m)  včetně spoj.materiálu </t>
  </si>
  <si>
    <t xml:space="preserve">lišta vkládací 60x40 (2m)  včetně spoj.materiálu </t>
  </si>
  <si>
    <t>drobný elektroinstalační materiál (10kg)</t>
  </si>
  <si>
    <t xml:space="preserve">Sdělovací kabely s funkční schopnosti systému při požáru dle ZP 27/2008, STN 92 0205,DIN 4102-12 a splňující vyhlášku č. 268/2011 Sb. (B2 ca s1d1) </t>
  </si>
  <si>
    <t>Hnědý stíněný kabel 3x2x0,8  PH120-R B2caS1D0</t>
  </si>
  <si>
    <t>Požárně odolné systémy dle DIN 4102 část 12, ZP27/2008 a STN 92 0205 (pro uchycení jednoho kabelu s prokázanou funkčností při požáru) včetně kotvy, šroubu do betonu SB 6.3X35</t>
  </si>
  <si>
    <t>kabelová příchytka pro uchycení jednoho kabelu,(jednostranná), balení 100 ks</t>
  </si>
  <si>
    <t>bal</t>
  </si>
  <si>
    <t>Zúčtované hodinové sazby</t>
  </si>
  <si>
    <t>prostup stavební konstrukcí do 300mm, 40x40mm</t>
  </si>
  <si>
    <t xml:space="preserve">zednické výpomoci </t>
  </si>
  <si>
    <t>demontáž stáv plech krytů kabelových tras na jednotlivých podlažích, opětovná montáž</t>
  </si>
  <si>
    <t>programování ústředen</t>
  </si>
  <si>
    <t xml:space="preserve">revize zařízení </t>
  </si>
  <si>
    <t xml:space="preserve">Strukturovaná kabeláž a rozšíření sítě wifi </t>
  </si>
  <si>
    <t>Sekce A - G + fitness 1.PP</t>
  </si>
  <si>
    <t xml:space="preserve">zásuvka 1xRJ45 STP CAT6A včetně masky a keyston </t>
  </si>
  <si>
    <t xml:space="preserve">zásuvka 2xRJ45 STP CAT6A včetně masky a keyston </t>
  </si>
  <si>
    <t>Krabice - box bílá pod zásuvku</t>
  </si>
  <si>
    <r>
      <t xml:space="preserve">Sekce A- B </t>
    </r>
    <r>
      <rPr>
        <i/>
        <sz val="10"/>
        <rFont val="Calibri"/>
        <family val="2"/>
      </rPr>
      <t>(úprava a dovybavení stáv. dat.rozvaděč)</t>
    </r>
  </si>
  <si>
    <t>19" datový rozvaděč RD01 - RD04 , Sekce A- G</t>
  </si>
  <si>
    <t>Patch panel černý STP osazený 24 pozic 1U, CAT6A</t>
  </si>
  <si>
    <t>Vyvazovací panel 1U plastová oka BK černý</t>
  </si>
  <si>
    <t>Patch kabel SFTP  3m, CAT6A, 10G</t>
  </si>
  <si>
    <t>úprava stáv.vybavení datových rozvaděčů 7ks (přemístění patch panelů, vyvazovacích panelů, demontáž stáv.switchů a úprava kabeláže dle potřeby)</t>
  </si>
  <si>
    <t>Vrátnice</t>
  </si>
  <si>
    <r>
      <t xml:space="preserve">19" datový rozvaděč RD05 - vrátnice </t>
    </r>
    <r>
      <rPr>
        <i/>
        <sz val="10"/>
        <rFont val="Calibri"/>
        <family val="2"/>
      </rPr>
      <t>(UPS, panel 230V stáv., optická vana je součástí dodávky 1.etapy)</t>
    </r>
  </si>
  <si>
    <t>Stojanový rozvaděč 22U/600 x 600</t>
  </si>
  <si>
    <t>Aktivní prvky - vrátnice</t>
  </si>
  <si>
    <r>
      <rPr>
        <b/>
        <sz val="10"/>
        <rFont val="Calibri"/>
        <family val="2"/>
      </rPr>
      <t xml:space="preserve">switch 48 GigE PoE 370W, 2 x 10G SFP+ LAN Base, - </t>
    </r>
    <r>
      <rPr>
        <sz val="10"/>
        <rFont val="Calibri"/>
        <family val="2"/>
      </rPr>
      <t>podrobné technické údaje viz. Technická zpráva, včetně montáže zprovoznění a PD skutečného provedení</t>
    </r>
  </si>
  <si>
    <t>Moduly - vrátnice</t>
  </si>
  <si>
    <t>SFP-10G-LR-S=, modul SFP+, 10 Gbit, jednoduchý režim LC/PC, pro vzdálenost až 10 km, vlnová délka 1310 nm</t>
  </si>
  <si>
    <t>optický propojovací patch cord 3m SFP</t>
  </si>
  <si>
    <t>Elektroinstalační materiál a kabely</t>
  </si>
  <si>
    <t>kabel U/FTP drát CAT6A, LSOH</t>
  </si>
  <si>
    <t>trubka obebná - MONOFLEX 36 320N PVC (ČSN)</t>
  </si>
  <si>
    <t>stahovací pásky (bal 100ks)</t>
  </si>
  <si>
    <t xml:space="preserve">elektroinstalační kanál (3m) 100x60 včetně spoj.materiálu </t>
  </si>
  <si>
    <t xml:space="preserve">lišta vkládací 22x24 (3m)  včetně spoj.materiálu </t>
  </si>
  <si>
    <t xml:space="preserve">ICT měření U/FTP kabelů (pouze nové horizontální rozvody), vystavení meřícího protokolu </t>
  </si>
  <si>
    <t xml:space="preserve">zajištění měřících protokolů síly signálu v jednotlivých místnostech ubytovacích jednotkách - dohodnuty 2 měření, typické podlaží a nejvzdálenější byt v sekci G -  jedná se o vyhledání vhodného místa umístění zdrojů signále WIFi: + přiměřená rezerva na připojovací kabeláž k vysílačům. </t>
  </si>
  <si>
    <t>demontáž stáv kabelových tras - vrátnice</t>
  </si>
  <si>
    <t>demontáž stáv. datového rozvaděče - vrátnice</t>
  </si>
  <si>
    <t>Požadavek na systémovou záruku na dodávku kabeláže</t>
  </si>
  <si>
    <r>
      <t xml:space="preserve">Kamerový systém </t>
    </r>
    <r>
      <rPr>
        <i/>
        <sz val="12"/>
        <rFont val="Calibri"/>
        <family val="2"/>
      </rPr>
      <t>- rozšíření stáv. systému</t>
    </r>
  </si>
  <si>
    <t>IP bullet kamera, 2MP, TD/N, MZVF 2.7-12mm, WDR 120dB, IR až 60m, IP66IP bullet kamera, 2MP, TD/N, MZVF 2.7-12mm, WDR 120dB, IR až 60m, IP66, DC 12 V / PoE (802.3af),max. spotřeba 14,5 W</t>
  </si>
  <si>
    <t>Adaptér pro uchycení bullet kamer na roh</t>
  </si>
  <si>
    <t>Elektronické komunikace - Strukturovaná kabeláž a rozšíření sítě wifi, D+Mvysílačů WIFI ( 124 ks )</t>
  </si>
  <si>
    <t xml:space="preserve">Materiál  - Strukturovaná kabeláž a rozšíření sítě wifi </t>
  </si>
  <si>
    <t xml:space="preserve">Montáž - Strukturovaná kabeláž a rozšíření sítě wifi </t>
  </si>
  <si>
    <t xml:space="preserve">Access Point - sekce A-G </t>
  </si>
  <si>
    <t>Dvoupásmový bezdrátový Access Point, rychlost přenosu dat až 1,75 Gb/s, Wave 2, pásma 2,4 GHz a 5 GHz, Wi-Fi standardy a/b/g/n/ac, 4x4 MU-MIMO, 2x RJ-45 management port s externím modelem antény, vč. montáže, zprovoznění a předání PD skutečného provedení.                                                                                                           Licence (přístupový bod + aktivní prvek).                                                                                                                                   Licence pro připojení k řídícímu kontroléru (přístupový bod).</t>
  </si>
  <si>
    <t>Patch kabel SFTP  1m, CAT6A, 10G</t>
  </si>
  <si>
    <t>Access Point - vrátnice</t>
  </si>
  <si>
    <t>Dvoupásmový bezdrátový Access Point, rychlost přenosu dat až 1,75 Gb/s, Wave 2, pásma 2,4 GHz a 5 GHz, Wi-Fi standardy a/b/g/n/ac, 4x4 MU-MIMO, 2x RJ-45 management port s externím modelem antény, vč. montáže, zprovoznění a předání PD skutečného provedení.                                                                                                            Licence (přístupový bod + aktivní prvek).                                                                                                                                         Licence pro připojení k řídícímu kontroléru (přístupový bod)</t>
  </si>
  <si>
    <t>Rozpočet akce</t>
  </si>
  <si>
    <t>" UHK Palachovy koleje, č.p. 1129 - 1135 a 1289,                Částečná rekonstrukce a modernizace - II.etapa "</t>
  </si>
  <si>
    <r>
      <rPr>
        <b/>
        <sz val="12"/>
        <color indexed="60"/>
        <rFont val="Arial CE"/>
        <family val="2"/>
      </rPr>
      <t xml:space="preserve">" H " - Modernizace technického zázemí vrátnice                          </t>
    </r>
    <r>
      <rPr>
        <b/>
        <sz val="10"/>
        <color indexed="48"/>
        <rFont val="Arial CE"/>
        <family val="2"/>
      </rPr>
      <t>k.ú. Nový Hradec Králové (647187),  Česká republika</t>
    </r>
  </si>
  <si>
    <t>( Výkaz výměr akce )</t>
  </si>
  <si>
    <t>Část: D.1.4.g)  -  ZAŘÍZENÍ SILNOPROUDÉ ELEKTROTECHNIKY  VČ. BLESKOSVODU</t>
  </si>
  <si>
    <t>Do rozpočtu cenu DPS:</t>
  </si>
  <si>
    <t>Datum: 15.06.2019</t>
  </si>
  <si>
    <t>Vyhotovil:</t>
  </si>
  <si>
    <t>Ing. Radko Vondra</t>
  </si>
  <si>
    <t>Výkaz výměr:</t>
  </si>
  <si>
    <t>Archivní číslo:</t>
  </si>
  <si>
    <t>Sazba za hodinu:</t>
  </si>
  <si>
    <t>Kontroloval:</t>
  </si>
  <si>
    <t>Cenová úroveň   :</t>
  </si>
  <si>
    <t>04/2019</t>
  </si>
  <si>
    <t>ZÁKLADNÍ NÁKLADY:</t>
  </si>
  <si>
    <t>1. Dodávky celkem :</t>
  </si>
  <si>
    <t>Kč</t>
  </si>
  <si>
    <t>2. Doprava (4%) a přesun (2%) dodávek :</t>
  </si>
  <si>
    <t>3. Montážní materiál :</t>
  </si>
  <si>
    <t>4. Montážní práce :</t>
  </si>
  <si>
    <t>5. Zemní práce :</t>
  </si>
  <si>
    <t>MEZISOUČET 1</t>
  </si>
  <si>
    <t>PPP z montáží :</t>
  </si>
  <si>
    <t>PPP ze ZP :</t>
  </si>
  <si>
    <t>MEZISOUČET 2</t>
  </si>
  <si>
    <t>Zhotovení dokumentace SKP:</t>
  </si>
  <si>
    <t>Nepředvidatelné práce, rizika, opravy v záruce :</t>
  </si>
  <si>
    <t>ZÁKLADNÍ NÁKLADY CELKEM</t>
  </si>
  <si>
    <t>VEDLEJŠÍ NÁKLADY</t>
  </si>
  <si>
    <t>Zařízení staveniště (GZS) :</t>
  </si>
  <si>
    <t>Provozní vlivy :</t>
  </si>
  <si>
    <t>VEDLEJŠÍ NÁKLADY CELKEM</t>
  </si>
  <si>
    <t>Kompletační činnost :</t>
  </si>
  <si>
    <t>NÁKLADY CELKEM /bez DPH/</t>
  </si>
  <si>
    <t>řádek</t>
  </si>
  <si>
    <r>
      <rPr>
        <sz val="11"/>
        <rFont val="Arial CE"/>
        <family val="2"/>
      </rPr>
      <t xml:space="preserve">Výkaz výměr:   </t>
    </r>
    <r>
      <rPr>
        <sz val="12"/>
        <rFont val="Arial CE"/>
        <family val="2"/>
      </rPr>
      <t>" UHK Palachovy koleje, č.p. 1129 - 1135 a 1289,                                       Částečná rekonstrukce a modernizace - II.etapa "</t>
    </r>
    <r>
      <rPr>
        <b/>
        <sz val="12"/>
        <rFont val="Arial CE"/>
        <family val="2"/>
      </rPr>
      <t xml:space="preserve">  </t>
    </r>
    <r>
      <rPr>
        <b/>
        <sz val="11"/>
        <rFont val="Arial CE"/>
        <family val="2"/>
      </rPr>
      <t xml:space="preserve">                                                                                                                 </t>
    </r>
  </si>
  <si>
    <t>Rozpočet:</t>
  </si>
  <si>
    <r>
      <t>Rozpočet:</t>
    </r>
    <r>
      <rPr>
        <b/>
        <sz val="11"/>
        <rFont val="Arial CE"/>
        <family val="2"/>
      </rPr>
      <t xml:space="preserve">   " H " - Modernizace technického zázemí vrátnice</t>
    </r>
  </si>
  <si>
    <t>měrné jednotky</t>
  </si>
  <si>
    <t>počet jednotek</t>
  </si>
  <si>
    <t>Cena za jednotku</t>
  </si>
  <si>
    <t>Souhr materiál</t>
  </si>
  <si>
    <t>Montáž za jednotku</t>
  </si>
  <si>
    <t>Souhrn montáž</t>
  </si>
  <si>
    <t>Souhrn za celek</t>
  </si>
  <si>
    <t>POZNÁMKA:</t>
  </si>
  <si>
    <t>jednotková cena materiálu</t>
  </si>
  <si>
    <t>násobitel jedn. ceny mater.</t>
  </si>
  <si>
    <t>jednotková cena montáže</t>
  </si>
  <si>
    <t>změřená výměra</t>
  </si>
  <si>
    <t>násobitel výměry</t>
  </si>
  <si>
    <t>B</t>
  </si>
  <si>
    <t>DODÁVKY INSTALACE - Modernizace technického zázemí vrátnice</t>
  </si>
  <si>
    <t>Dodávky</t>
  </si>
  <si>
    <t>Dodávky celkem</t>
  </si>
  <si>
    <t xml:space="preserve">INSTALACE - Modernizace technického zázemí vrátnice </t>
  </si>
  <si>
    <t>Materiál a práce - úprava a přezbrojení rozvodnice RV /konstrukce JOP/</t>
  </si>
  <si>
    <t>Demontáže současné výzbroje z rozvodnice RV, odpojení kabelů /JOP/</t>
  </si>
  <si>
    <t>NH</t>
  </si>
  <si>
    <t>Venkovní nátěr konstrukce JOP (1x očištění a vyspravení bousitelným tmelem, 1x základní nátěr, 1x vrchní nátěr syntetikou)</t>
  </si>
  <si>
    <t>Barva základní, barva vrchní syntetika, brousitelný tmel, ředidlo S6000 (0,5kg + 0,7kg + 0,5kg + 0,5kg)</t>
  </si>
  <si>
    <t>Krycí maska ocelová s povrchovou úpravou - pro přístrojovou část JOP</t>
  </si>
  <si>
    <t>Lišta instalační DIN 45 - pro přístrojovou část JOP (3ks á 0,5m)</t>
  </si>
  <si>
    <t>Přístroje instalační s odolností 10kA včetně montážního příslušenství - dle schemat výkresů 1E040.1, 1E040.2</t>
  </si>
  <si>
    <t>soub</t>
  </si>
  <si>
    <t>Montáž a zapojení přístrojů instalačních - dle schemat výkresů 1E040.1, 1E040.2</t>
  </si>
  <si>
    <t>Kompletace montáže a vyzkoušení - dle schemat výkresů 1E040.1, 1E040.2</t>
  </si>
  <si>
    <t>Schema RV dle skutečnosti, měřící úkony ke zpracování štítku a protokolu RV - dle schemat výkresů 1E040.1, 1E040.2</t>
  </si>
  <si>
    <t>Montážní materiál a montážní práce</t>
  </si>
  <si>
    <t>CYKY-02x1,5</t>
  </si>
  <si>
    <t>CYKY-J3x1,5</t>
  </si>
  <si>
    <t>CYKY-03x1,5</t>
  </si>
  <si>
    <t>CYKY-J3x2,5</t>
  </si>
  <si>
    <t>CYKY-O4x1,5</t>
  </si>
  <si>
    <t>CYA10-zž /pospojení pro RACK/</t>
  </si>
  <si>
    <t>Žlab elektroinstalační plastový parapetní bílý,  2-prostorový 160x65mm v délce 2,0m, pro uložení silových a sdělovacích obvodů, pro montáže modulových přístrojů 45x45mm</t>
  </si>
  <si>
    <t>Příslušenství parapetních žlabů - konec L, konec P, roh vnitřní, roh vnější, spojka žlabu apod.</t>
  </si>
  <si>
    <t>Příslušenství parapetních žlabů - oddělovací stínící přepážka s elektromagnetickou funkcí</t>
  </si>
  <si>
    <t>Montáž parapetního žlabu 160x65mm v délce 2,0m s příslušenstvím - dle výkresu 1E030 (1m á 1,2NH)</t>
  </si>
  <si>
    <t>Zasuvkový modul bílý 45x45 - profil 45</t>
  </si>
  <si>
    <t>Zasuvkový modul červený 45x45 - profil 45</t>
  </si>
  <si>
    <t>Zásuvkový modul červený 45x45 - profil 45 + s přepěťovou ochranou T3</t>
  </si>
  <si>
    <t>Přepěťová ochrana T3 pro zásuvku 230 V - do přístrojové krabice</t>
  </si>
  <si>
    <t>Zásuvka 1-násobná s rámečkem, pod omítku 16/230V, 16A, 2P+PE /do instalační krabice/</t>
  </si>
  <si>
    <t>Zásuvka 2-násobná s rámečkem, pod omítku 16/230V, 16A, 2P+PE /do instalační krabice/</t>
  </si>
  <si>
    <t>Vývodka přístrojová s rámečkem a víčkrm, pod omítku, svorkovnice 5x2,5</t>
  </si>
  <si>
    <t>Ovladač tlačítkový řazení 1/0 s doutnavkou a rámečkem, 10A/230V, IP20 /do instalační krabice/</t>
  </si>
  <si>
    <t>Spínač řazení 1 s rámečkem, 10A/230V, IP20 /do instalační krabice/</t>
  </si>
  <si>
    <t>Spínač seriový řazení 5 s rámečkem, 10A/230V, IP20 /do instalační krabice/</t>
  </si>
  <si>
    <t>Spínač střídavý řazení 6 s doutnavkou a rámečkem, 10A/230V, IP20 /do instalační krabice/</t>
  </si>
  <si>
    <t>Spínač 3-polový řazení 3 s doutnavkou a rámečkem, 16A/400V, IP20 /do instalační krabice/</t>
  </si>
  <si>
    <t>Krabice přístrojová pod omítku, vysoká pr. 68mm</t>
  </si>
  <si>
    <t>Krabice rozbočná s víčkem a svorkovnicí 4x4*2,5, pod omítku pr. 68mm</t>
  </si>
  <si>
    <r>
      <t>Svorky bezšroubové - různé druhy 1-2,5mm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(2 sety á 20ks)</t>
    </r>
  </si>
  <si>
    <t>Sádra stavební á 25kg</t>
  </si>
  <si>
    <t>Hmoždinka stavební HM8 s vrutem</t>
  </si>
  <si>
    <t>Lišta vkládací LV20x20/2m</t>
  </si>
  <si>
    <t>Lišta vkládací LV20x40/2m</t>
  </si>
  <si>
    <t>místnost:</t>
  </si>
  <si>
    <t>označení svítidla na výkrese 1E020:</t>
  </si>
  <si>
    <t>00</t>
  </si>
  <si>
    <t>Interiérové přisazené zářivkové svítidlo s nouzovým modulem. Výdrž v nouzovém režimu: 60 min. 1x Zářivková trubice - LED technologie. Příkon zdroje 18 W. Napájení 230 V. IP40</t>
  </si>
  <si>
    <t>ZK1/NM</t>
  </si>
  <si>
    <t>Interiérové přisazené zářivkové svítidlo. 1x Zářivková trubice - LED technologie. Příkon zdroje 18 W. Napájení 230 V. IP40</t>
  </si>
  <si>
    <t>ZK1</t>
  </si>
  <si>
    <t>01</t>
  </si>
  <si>
    <t>Přisazené svítidlo s integrovaným vysokofrekvenčním pohybovým senzorem, s kruhovým záběrem detekčního rozsahu 360°. Patice E27. Zdroj: LED žárovka. Příkon zdroje 15 W. Napájení 230 V. IP40</t>
  </si>
  <si>
    <t>KD</t>
  </si>
  <si>
    <t>02</t>
  </si>
  <si>
    <t>Interiérové přisazené zářivkové svítidlo s nouzovým modulem. Výdrž v nouzovém režimu: 60 min. 2x Zářivková trubice - LED technologie. Příkon zdroje 2x 14 W. Napájení 230 V. IP40</t>
  </si>
  <si>
    <t>ZK/NM</t>
  </si>
  <si>
    <t>03</t>
  </si>
  <si>
    <t>Interiérové přisazené zářivkové svítidlo s nouzovým modulem. Výdrž v nouzovém režimu: 60 min. 2x Zářivková trubice - LED technologie. Příkon zdroje 2x14 W. Napájení 230 V. IP40</t>
  </si>
  <si>
    <t>ZK3/NM</t>
  </si>
  <si>
    <t>04</t>
  </si>
  <si>
    <t>Interiérové přisazené zářivkové svítidlo s nouzovým modulem. Výdrž v nouzovém režimu: 60 min. 1x Zářivková trubice - LED technologie. Příkon zdroje 2x14 W. Napájení 230 V. IP40</t>
  </si>
  <si>
    <t>05</t>
  </si>
  <si>
    <t>Interiérové přisazené zářivkové mřížkové svítidlo s elektronickým předřadníkem. 1x Zářivková trubice - LED technologie. Příkon zdroje 1x 18 W. Napájení 230 V. IP20</t>
  </si>
  <si>
    <t>ZK</t>
  </si>
  <si>
    <t>Kulaté přisazené svítidlo se světlovodivou akrylátovou deskou s mikroprizm. rozptylnou vrstvou. Osazeno 1 x integrovaným LED zdrojem s maximálním příkonem 14W. Teplota chromatičnosti teplá bílá 3000 K. Průměr 190 mm. IP20</t>
  </si>
  <si>
    <t>05A</t>
  </si>
  <si>
    <t>Interiérové přisazené zářivkové mřížkové svítidlo. 1x Zářivková trubice - LED technologie. Příkon zdroje 18 W. Napájení 230 V. IP20</t>
  </si>
  <si>
    <t>06</t>
  </si>
  <si>
    <t>Velké stropní LED svítidlo o průměru 50 cm s integrovanými výkonnými LED diodami s okamžitým startem o maximálním příkonu 4 x 10 W. Napájení 230 V. IP20</t>
  </si>
  <si>
    <t>07</t>
  </si>
  <si>
    <t>08</t>
  </si>
  <si>
    <t>09</t>
  </si>
  <si>
    <t>Interiérové přisazené zářivkové svítidlo s nouzovým modulem. Výdrž v nouzovém režimu: 60 min. 2x Zářivková trubice - LED technologie. Příkon zdroje 2x 14 W. Napájení 230 V. IP20</t>
  </si>
  <si>
    <t>Interiérové přisazené zářivkové mřížkové svítidlo. 2x Zářivková trubice - LED technologie. Příkon zdroje 2x 15 W. Napájení 230 V. IP20</t>
  </si>
  <si>
    <t>Interiérové přisazené zářivkové mřížkové svítidlo. 1x Zářivková trubice - LED technologie. Příkon zdroje 1x 18 W. Napájení 230 V. IP20</t>
  </si>
  <si>
    <t>Bodové svítidlo s montáží na omítku, natáčecí na kloubu. Patice E14. Zdroj LED žárovka E14. Příkon zdroje 3,6 W. Napájení 230 V. IP20</t>
  </si>
  <si>
    <t>KL</t>
  </si>
  <si>
    <t>Ukončení vodičů v rozvaděči (vodiče do 6 mm2)</t>
  </si>
  <si>
    <t>Ukončení vodičů v rozbočných krabicích (vodiče do 6 mm2)</t>
  </si>
  <si>
    <t>Ukončení vodičů ve svítidlech (vodiče do 6 mm2)</t>
  </si>
  <si>
    <r>
      <t xml:space="preserve">Stavební přípomoce ve stavebních konstrukcích - </t>
    </r>
    <r>
      <rPr>
        <i/>
        <u val="single"/>
        <sz val="9"/>
        <rFont val="Arial CE"/>
        <family val="2"/>
      </rPr>
      <t>vrtání krabic, vrtání průrazů, sádrování, začisťování apod.</t>
    </r>
  </si>
  <si>
    <t>MONTÁŽE - Demontážní práce bez rozlišení  (12prostorů á 2lidi á 1,1NH=26,4NH)</t>
  </si>
  <si>
    <t>MONTÁŽE - Montážní práce bez rozlišení - na zřízení elektroinstalace  (12prostorů á 2lidi á 2,0NH=48NH)</t>
  </si>
  <si>
    <t>MONTÁŽE - Montážní práce bez rozlišení - na zapojení přístrojů, svítidel a instalace  (12prostorů á 2lidi á 1,2NH=28,8NH)</t>
  </si>
  <si>
    <t>MONTÁŽE - kompletační práce a vyzkoušení  (celek á 2lidi á 6,0NH=12NH)</t>
  </si>
  <si>
    <r>
      <t xml:space="preserve">Stavební přípomoce ve stavebních konstrukcích cihelných a betovnových - </t>
    </r>
    <r>
      <rPr>
        <i/>
        <u val="single"/>
        <sz val="9"/>
        <rFont val="Arial CE"/>
        <family val="2"/>
      </rPr>
      <t>sekání, drážkování, zapravování a začisťování</t>
    </r>
    <r>
      <rPr>
        <i/>
        <sz val="9"/>
        <rFont val="Arial CE"/>
        <family val="2"/>
      </rPr>
      <t xml:space="preserve">  (18% x montážní náklady)</t>
    </r>
  </si>
  <si>
    <t>prc</t>
  </si>
  <si>
    <t>Zhotovení požárního prostupu pro kabel přes stěnu  (1prostup á 1,5NH = 1,5NH)</t>
  </si>
  <si>
    <t>Inženýrská činnost hlavního zhotovitele a koordinace při provádění  (celek á 12NH-GD = á 12NH+20%)</t>
  </si>
  <si>
    <t>NH-GD</t>
  </si>
  <si>
    <t>NH-PD</t>
  </si>
  <si>
    <t>Výchozí revize elektrického zařízení  (celek á 12,0NH-RT = á 12,0NH+25%)</t>
  </si>
  <si>
    <t>NH-RT</t>
  </si>
  <si>
    <t>Spolupráce zhotovitele s RT při výchozí revizi elektrického zařízení  (celek á 4,0NH)</t>
  </si>
  <si>
    <t>Manipulace a doprava k uložení odpadů dle vyhlášky o odpadech  (celek á 3x set)</t>
  </si>
  <si>
    <t>set</t>
  </si>
  <si>
    <t>Poplatek za uložení odpadů dle vyhlášky o odpadech  (celek á 3x set)</t>
  </si>
  <si>
    <t>Podružný montážní materiál 6%</t>
  </si>
  <si>
    <t>ΣB</t>
  </si>
  <si>
    <t>INSTALACE celkem -  Modernizace technického zázemí vrátnice</t>
  </si>
  <si>
    <r>
      <rPr>
        <b/>
        <sz val="12"/>
        <color indexed="60"/>
        <rFont val="Arial CE"/>
        <family val="2"/>
      </rPr>
      <t xml:space="preserve">" I " - Adaptace prostor restaurace na prostor pro cvičení - vchody "E-F"       </t>
    </r>
    <r>
      <rPr>
        <b/>
        <sz val="10"/>
        <color indexed="48"/>
        <rFont val="Arial CE"/>
        <family val="2"/>
      </rPr>
      <t>k.ú. Nový Hradec Králové (647187),  Česká republika</t>
    </r>
  </si>
  <si>
    <r>
      <t>Rozpočet:</t>
    </r>
    <r>
      <rPr>
        <b/>
        <sz val="11"/>
        <rFont val="Arial CE"/>
        <family val="2"/>
      </rPr>
      <t xml:space="preserve">   " I " - Adaptace prostor restaurace na prostor pro cvičení - vchody "E-F"</t>
    </r>
  </si>
  <si>
    <t>DODÁVKY INSTALACE - Adaptace prostor restaurace na prostor cvičení - vchody "E-F"</t>
  </si>
  <si>
    <r>
      <t xml:space="preserve">Rozvodnice </t>
    </r>
    <r>
      <rPr>
        <b/>
        <sz val="9"/>
        <rFont val="Arial CE"/>
        <family val="2"/>
      </rPr>
      <t>RFIT</t>
    </r>
    <r>
      <rPr>
        <sz val="9"/>
        <rFont val="Arial CE"/>
        <family val="2"/>
      </rPr>
      <t xml:space="preserve"> - rozvodnice nástěnná oceloplechová s dveřmi, počet modulů 4x18 = 72modulů, IP30/40, třída izolace II., jmen. proud 32A</t>
    </r>
  </si>
  <si>
    <t xml:space="preserve">INSTALACE - Adaptace prostor restaurace na prostor cvičení - vchody "E-F" </t>
  </si>
  <si>
    <t>Materiál a práce - úprava a dobrojení rozvodnice R-JOP/F</t>
  </si>
  <si>
    <t>Jistič instalační 3-fázový na DIN-lištu, jmenovitý proud 25A/B, 10kA</t>
  </si>
  <si>
    <t>Montáž a zapojení přístrojů instalačních - dle schemat výkresu 1E070</t>
  </si>
  <si>
    <t>Kompletace montáže a vyzkoušení - dle schemat výkresu 1E070</t>
  </si>
  <si>
    <t>Schema R-JOP/F dle skutečnosti, měřící úkony ke zpracování štítku a protokolu R-JOP/F - dle schemat výkresu 1E07</t>
  </si>
  <si>
    <t>CY6-zž /pospojení pro sprchu a umyvací prostor/</t>
  </si>
  <si>
    <t>CYKY-J5x6</t>
  </si>
  <si>
    <t>Zpožďovací relé pro ventilátor 230 V - do přístrojové krabice</t>
  </si>
  <si>
    <t>Zásuvka 1-násobná s víčkem, na omítku 16/230V, 16A, 2P+PE, IP42 /v přístrojové krabici/</t>
  </si>
  <si>
    <t>Zásuvka 2-násobná s víčkem, na omítku 16/230V, 16A, 2P+PE, IP42 /v přístrojové krabici/</t>
  </si>
  <si>
    <t>Spínač řazení 1 s víčkem, na omítku, 10A/230V, IP42 /v přístrojové krabici/</t>
  </si>
  <si>
    <t>Spínač seriový řazení 5 s víčkem, na omítku, 10A/230V, IP42 /v přístrojové krabici/</t>
  </si>
  <si>
    <t>Spínač seriový řazení 5 s rámečkem, pod omítku, 10A/230V, IP42 /do instalační krabice/</t>
  </si>
  <si>
    <t>Spínač střídavý řazení 6 s doutnavkou a víčkem, na omítku, 10A/230V, IP42 /v přístrojové krabici/</t>
  </si>
  <si>
    <t>Krabice přístrojová do SDK, vysoká pr. 68mm</t>
  </si>
  <si>
    <t>Krabice rozbočná s víčkem a svorkovnicí 4x4*2,5, na omítku pr. 68mm, IP42</t>
  </si>
  <si>
    <t>Lišta vkládací LV25x30/2m</t>
  </si>
  <si>
    <t>Příslušenství plastových lišt - konec L, konec P, roh vnitřní, roh vnější, spojka lišty apod.</t>
  </si>
  <si>
    <t>označení svítidla na výkrese 1E050:</t>
  </si>
  <si>
    <t>E111</t>
  </si>
  <si>
    <t>Svítidlo přisazené, zářivkové, zářivková trubice - LED technologie, 2x 18 W LED. Patice G13. Výkon: 36 W. Svítivost: 3500 lm. Krytí IP65. Napájení 230V</t>
  </si>
  <si>
    <t>Kruhové přisazené svítidlo z plastu s pohybovým senzorem s denním blokováním, průměr 32 cm, patice E27 do 60 W, LED žárovka 5 W. Napájení 230 V. IP44</t>
  </si>
  <si>
    <t>A</t>
  </si>
  <si>
    <t>Přisazené nouzové svítidlo, LED s vestavěným akumulátorem s výdrží 30 minut, průmyslové, orientační, výkon 3,3 W. Nap. 230 V. Stupeň krytí: IP65</t>
  </si>
  <si>
    <t>N01</t>
  </si>
  <si>
    <t>E112</t>
  </si>
  <si>
    <t>NO1</t>
  </si>
  <si>
    <t>E113.1</t>
  </si>
  <si>
    <t>F101.1</t>
  </si>
  <si>
    <t>E113.2</t>
  </si>
  <si>
    <t>Stropní svítidlo do SDK, integrovaný LED modul. Příkon zdroje 18 W, index podání barev (Ra) 80, napájení 230 V. IP20</t>
  </si>
  <si>
    <t>C</t>
  </si>
  <si>
    <t>Stropní svítidlo do SDK s nouzovým modulem 1 hodina, integrovaný LED modul. Příkon zdroje 18 W, index podání barev (Ra) 80, napájení 230 V. IP20</t>
  </si>
  <si>
    <t>CNO</t>
  </si>
  <si>
    <t>Šatna muži</t>
  </si>
  <si>
    <t>Stropní svítidlo do SDK, integrovaný LED modul. Příkon zdroje 24 W, index podání barev (Ra) 80, napájení 230 V. IP20</t>
  </si>
  <si>
    <t>Chodba</t>
  </si>
  <si>
    <t>Šatna ženy</t>
  </si>
  <si>
    <t>Bar</t>
  </si>
  <si>
    <t>Zázemí</t>
  </si>
  <si>
    <t>Zářivkové svítidlo modulové 60x60 cm do podhledu, mřížkové, trubice LED 2x 18 W. Napájení 230 V. IP20</t>
  </si>
  <si>
    <t>E</t>
  </si>
  <si>
    <t>Předsíň</t>
  </si>
  <si>
    <t>Úklid</t>
  </si>
  <si>
    <t>Velké stropní LED svítidlo o průměru 50 cm s integrovanými výkonnými LED diodami s okamžitým startem o maximálním příkonu 4 x 10 W. Napájení 230 V. IP42, II.třída</t>
  </si>
  <si>
    <t>F</t>
  </si>
  <si>
    <t>Sprcha + WC muži</t>
  </si>
  <si>
    <t>Sprcha + WC ženy</t>
  </si>
  <si>
    <r>
      <t xml:space="preserve">Stavební přípomoce ve stavebních konstrukcích cihelných a betonových - </t>
    </r>
    <r>
      <rPr>
        <i/>
        <u val="single"/>
        <sz val="9"/>
        <rFont val="Arial CE"/>
        <family val="2"/>
      </rPr>
      <t>sekání, drážkování, zapravování a začisťování</t>
    </r>
    <r>
      <rPr>
        <i/>
        <sz val="9"/>
        <rFont val="Arial CE"/>
        <family val="2"/>
      </rPr>
      <t xml:space="preserve">  (12% x montážní náklady)</t>
    </r>
  </si>
  <si>
    <t xml:space="preserve">INSTALACE celkem -  Adaptace prostor restaurace na prostor cvičení - vchody "E-F" </t>
  </si>
  <si>
    <t>UHK-2ETAPA-8 - Žaluzie ubytovací části</t>
  </si>
  <si>
    <t>D+M vnitřních žaluzií oken a balkónových dveří vchodu G ubytovací části</t>
  </si>
  <si>
    <t xml:space="preserve">UHK-2ETAPA-12 - Částečná modernizace osobních výtahů </t>
  </si>
  <si>
    <t xml:space="preserve">    TGL - technologie výtahů</t>
  </si>
  <si>
    <t>TGL001</t>
  </si>
  <si>
    <t>Technologie výtahů</t>
  </si>
  <si>
    <t>Odstranění rizika č. 52b - neúmyslný pohyb kabiny při otevřených dveřích zařízení výtahů vchodů A až G</t>
  </si>
  <si>
    <t>UHK-2ETAPA-8</t>
  </si>
  <si>
    <t xml:space="preserve"> Žaluzie ubytovací části</t>
  </si>
  <si>
    <t>UHK-2ETAPA-9</t>
  </si>
  <si>
    <t>UHK-2ETAPA-10</t>
  </si>
  <si>
    <t>UHK-2ETAPA-11</t>
  </si>
  <si>
    <t>UHK-2ETAPA-12</t>
  </si>
  <si>
    <t xml:space="preserve">Částečná modernizace osobních výtahů </t>
  </si>
  <si>
    <t>D+M Elektronické komunikace bez D+M vysílačů WIFI</t>
  </si>
  <si>
    <t>742002</t>
  </si>
  <si>
    <t xml:space="preserve">D+M Elektronické komunikace - Strukturovaná kabeláž a rozšíření sítě wifi </t>
  </si>
  <si>
    <t>není dodávkou</t>
  </si>
  <si>
    <t>Požární ucpávky</t>
  </si>
  <si>
    <t>Technická koordinace při provádění  (celek á 8NH-PD = á 8,0NH+30%)</t>
  </si>
  <si>
    <t>Bourací práce a zednické přípomoci + požární ucpávky</t>
  </si>
  <si>
    <t>zednické výpomoci  + požární ucpávky vč. materiálu</t>
  </si>
  <si>
    <t>NENÍ DODÁVKOU</t>
  </si>
  <si>
    <t>prázdné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</si>
</sst>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"/>
    <numFmt numFmtId="169" formatCode="####;\-####"/>
    <numFmt numFmtId="170" formatCode="#,##0.00;\-#,##0.00"/>
    <numFmt numFmtId="171" formatCode="#,##0.000;\-#,##0.000"/>
    <numFmt numFmtId="172" formatCode="0.0"/>
    <numFmt numFmtId="173" formatCode="[$-F800]dddd\,\ mmmm\ dd\,\ yyyy"/>
    <numFmt numFmtId="174" formatCode="#,##0.00;[Red]#,##0.00"/>
    <numFmt numFmtId="175" formatCode="0.0%"/>
    <numFmt numFmtId="176" formatCode="#,##0.0"/>
  </numFmts>
  <fonts count="100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color indexed="18"/>
      <name val="Arial CE"/>
      <family val="2"/>
    </font>
    <font>
      <sz val="7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7"/>
      <name val="Arial"/>
      <family val="2"/>
    </font>
    <font>
      <sz val="7"/>
      <color indexed="10"/>
      <name val="Arial CE"/>
      <family val="2"/>
    </font>
    <font>
      <b/>
      <sz val="7"/>
      <color indexed="10"/>
      <name val="Arial CE"/>
      <family val="2"/>
    </font>
    <font>
      <b/>
      <u val="single"/>
      <sz val="8"/>
      <color indexed="10"/>
      <name val="Arial CE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4"/>
      <name val="Calibri"/>
      <family val="2"/>
      <scheme val="minor"/>
    </font>
    <font>
      <b/>
      <u val="single"/>
      <sz val="12"/>
      <name val="Arial CE"/>
      <family val="2"/>
    </font>
    <font>
      <b/>
      <sz val="12"/>
      <color rgb="FF3366FF"/>
      <name val="Arial CE"/>
      <family val="2"/>
    </font>
    <font>
      <b/>
      <sz val="12"/>
      <color indexed="60"/>
      <name val="Arial CE"/>
      <family val="2"/>
    </font>
    <font>
      <b/>
      <sz val="10"/>
      <color indexed="48"/>
      <name val="Arial CE"/>
      <family val="2"/>
    </font>
    <font>
      <b/>
      <u val="single"/>
      <sz val="11"/>
      <color rgb="FF3366FF"/>
      <name val="Arial CE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42"/>
      <name val="Arial CE"/>
      <family val="2"/>
    </font>
    <font>
      <b/>
      <sz val="10"/>
      <color indexed="42"/>
      <name val="Arial CE"/>
      <family val="2"/>
    </font>
    <font>
      <sz val="10"/>
      <color indexed="8"/>
      <name val="Arial CE"/>
      <family val="2"/>
    </font>
    <font>
      <b/>
      <sz val="14"/>
      <color rgb="FFC00000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Calibri"/>
      <family val="2"/>
    </font>
    <font>
      <sz val="9"/>
      <color indexed="10"/>
      <name val="Arial CE"/>
      <family val="2"/>
    </font>
    <font>
      <i/>
      <sz val="10"/>
      <color rgb="FF3366FF"/>
      <name val="Calibri"/>
      <family val="2"/>
    </font>
    <font>
      <i/>
      <sz val="10"/>
      <color indexed="12"/>
      <name val="Calibri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0"/>
      <color rgb="FFC00000"/>
      <name val="Arial CE"/>
      <family val="2"/>
    </font>
    <font>
      <b/>
      <u val="single"/>
      <sz val="11"/>
      <color rgb="FFFF00FF"/>
      <name val="Arial CE"/>
      <family val="2"/>
    </font>
    <font>
      <sz val="11"/>
      <name val="Calibri"/>
      <family val="2"/>
    </font>
    <font>
      <b/>
      <sz val="11"/>
      <color rgb="FFFF00FF"/>
      <name val="Arial CE"/>
      <family val="2"/>
    </font>
    <font>
      <sz val="9"/>
      <color rgb="FF7030A0"/>
      <name val="Arial CE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sz val="11"/>
      <color rgb="FFFF00FF"/>
      <name val="Calibri"/>
      <family val="2"/>
    </font>
    <font>
      <sz val="9"/>
      <color rgb="FFDBE5F1"/>
      <name val="Arial CE"/>
      <family val="2"/>
    </font>
    <font>
      <i/>
      <sz val="9"/>
      <name val="Arial CE"/>
      <family val="2"/>
    </font>
    <font>
      <sz val="9"/>
      <name val="Calibri"/>
      <family val="2"/>
    </font>
    <font>
      <u val="single"/>
      <sz val="9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b/>
      <u val="single"/>
      <sz val="9"/>
      <name val="Arial CE"/>
      <family val="2"/>
    </font>
  </fonts>
  <fills count="19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44" fontId="4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704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1" fillId="0" borderId="0" xfId="21">
      <alignment/>
      <protection/>
    </xf>
    <xf numFmtId="0" fontId="0" fillId="0" borderId="0" xfId="21" applyNumberFormat="1" applyFont="1" applyFill="1" applyBorder="1" applyAlignment="1" applyProtection="1">
      <alignment vertical="center"/>
      <protection/>
    </xf>
    <xf numFmtId="0" fontId="39" fillId="0" borderId="0" xfId="21" applyNumberFormat="1" applyFont="1" applyFill="1" applyBorder="1" applyAlignment="1" applyProtection="1">
      <alignment vertical="center"/>
      <protection/>
    </xf>
    <xf numFmtId="0" fontId="0" fillId="0" borderId="23" xfId="21" applyFont="1" applyFill="1" applyBorder="1" applyAlignment="1" applyProtection="1">
      <alignment horizontal="center" vertical="center" wrapText="1"/>
      <protection/>
    </xf>
    <xf numFmtId="0" fontId="0" fillId="0" borderId="24" xfId="21" applyFont="1" applyFill="1" applyBorder="1" applyAlignment="1" applyProtection="1">
      <alignment horizontal="center" vertical="center" wrapText="1"/>
      <protection/>
    </xf>
    <xf numFmtId="169" fontId="0" fillId="0" borderId="25" xfId="21" applyNumberFormat="1" applyFont="1" applyFill="1" applyBorder="1" applyAlignment="1" applyProtection="1">
      <alignment horizontal="center" vertical="center"/>
      <protection/>
    </xf>
    <xf numFmtId="169" fontId="0" fillId="0" borderId="26" xfId="21" applyNumberFormat="1" applyFont="1" applyFill="1" applyBorder="1" applyAlignment="1" applyProtection="1">
      <alignment horizontal="center" vertical="center"/>
      <protection/>
    </xf>
    <xf numFmtId="168" fontId="39" fillId="0" borderId="0" xfId="21" applyNumberFormat="1" applyFont="1" applyFill="1" applyBorder="1" applyAlignment="1" applyProtection="1">
      <alignment horizontal="center" vertical="center"/>
      <protection/>
    </xf>
    <xf numFmtId="168" fontId="40" fillId="0" borderId="0" xfId="21" applyNumberFormat="1" applyFont="1" applyFill="1" applyBorder="1" applyAlignment="1" applyProtection="1">
      <alignment horizontal="left" wrapText="1"/>
      <protection/>
    </xf>
    <xf numFmtId="168" fontId="40" fillId="0" borderId="0" xfId="21" applyNumberFormat="1" applyFont="1" applyFill="1" applyBorder="1" applyAlignment="1" applyProtection="1">
      <alignment horizontal="center"/>
      <protection/>
    </xf>
    <xf numFmtId="167" fontId="40" fillId="0" borderId="0" xfId="21" applyNumberFormat="1" applyFont="1" applyFill="1" applyBorder="1" applyAlignment="1" applyProtection="1">
      <alignment horizontal="right"/>
      <protection/>
    </xf>
    <xf numFmtId="4" fontId="40" fillId="0" borderId="0" xfId="21" applyNumberFormat="1" applyFont="1" applyFill="1" applyBorder="1" applyAlignment="1" applyProtection="1">
      <alignment horizontal="right"/>
      <protection/>
    </xf>
    <xf numFmtId="168" fontId="41" fillId="0" borderId="0" xfId="21" applyNumberFormat="1" applyFont="1" applyFill="1" applyBorder="1" applyAlignment="1" applyProtection="1">
      <alignment horizontal="left" wrapText="1"/>
      <protection/>
    </xf>
    <xf numFmtId="168" fontId="41" fillId="0" borderId="0" xfId="21" applyNumberFormat="1" applyFont="1" applyFill="1" applyBorder="1" applyAlignment="1" applyProtection="1">
      <alignment horizontal="center"/>
      <protection/>
    </xf>
    <xf numFmtId="167" fontId="41" fillId="0" borderId="0" xfId="21" applyNumberFormat="1" applyFont="1" applyFill="1" applyBorder="1" applyAlignment="1" applyProtection="1">
      <alignment horizontal="right"/>
      <protection/>
    </xf>
    <xf numFmtId="4" fontId="41" fillId="0" borderId="0" xfId="21" applyNumberFormat="1" applyFont="1" applyFill="1" applyBorder="1" applyAlignment="1" applyProtection="1">
      <alignment horizontal="right"/>
      <protection/>
    </xf>
    <xf numFmtId="0" fontId="42" fillId="0" borderId="0" xfId="21" applyFont="1" applyAlignment="1">
      <alignment horizontal="center"/>
      <protection/>
    </xf>
    <xf numFmtId="168" fontId="39" fillId="0" borderId="0" xfId="21" applyNumberFormat="1" applyFont="1" applyFill="1" applyBorder="1" applyAlignment="1" applyProtection="1">
      <alignment horizontal="left" vertical="center" wrapText="1"/>
      <protection/>
    </xf>
    <xf numFmtId="167" fontId="43" fillId="0" borderId="0" xfId="21" applyNumberFormat="1" applyFont="1" applyFill="1" applyBorder="1" applyAlignment="1" applyProtection="1">
      <alignment horizontal="right" vertical="center"/>
      <protection/>
    </xf>
    <xf numFmtId="4" fontId="39" fillId="0" borderId="0" xfId="21" applyNumberFormat="1" applyFont="1" applyFill="1" applyBorder="1" applyAlignment="1" applyProtection="1">
      <alignment horizontal="right" vertical="center"/>
      <protection/>
    </xf>
    <xf numFmtId="170" fontId="42" fillId="0" borderId="0" xfId="21" applyNumberFormat="1" applyFont="1" applyAlignment="1" applyProtection="1">
      <alignment horizontal="right" vertical="center"/>
      <protection/>
    </xf>
    <xf numFmtId="168" fontId="41" fillId="0" borderId="0" xfId="21" applyNumberFormat="1" applyFont="1" applyFill="1" applyBorder="1" applyAlignment="1" applyProtection="1">
      <alignment horizontal="left" vertical="center" wrapText="1"/>
      <protection/>
    </xf>
    <xf numFmtId="168" fontId="41" fillId="0" borderId="0" xfId="21" applyNumberFormat="1" applyFont="1" applyFill="1" applyBorder="1" applyAlignment="1" applyProtection="1">
      <alignment horizontal="center" vertical="center"/>
      <protection/>
    </xf>
    <xf numFmtId="167" fontId="41" fillId="0" borderId="0" xfId="21" applyNumberFormat="1" applyFont="1" applyFill="1" applyBorder="1" applyAlignment="1" applyProtection="1">
      <alignment horizontal="right" vertical="center"/>
      <protection/>
    </xf>
    <xf numFmtId="4" fontId="41" fillId="0" borderId="0" xfId="21" applyNumberFormat="1" applyFont="1" applyFill="1" applyBorder="1" applyAlignment="1" applyProtection="1">
      <alignment horizontal="right" vertical="center"/>
      <protection/>
    </xf>
    <xf numFmtId="167" fontId="44" fillId="0" borderId="0" xfId="21" applyNumberFormat="1" applyFont="1" applyFill="1" applyBorder="1" applyAlignment="1" applyProtection="1">
      <alignment horizontal="right"/>
      <protection/>
    </xf>
    <xf numFmtId="167" fontId="44" fillId="0" borderId="0" xfId="21" applyNumberFormat="1" applyFont="1" applyFill="1" applyBorder="1" applyAlignment="1" applyProtection="1">
      <alignment horizontal="right" vertical="center"/>
      <protection/>
    </xf>
    <xf numFmtId="167" fontId="43" fillId="4" borderId="0" xfId="21" applyNumberFormat="1" applyFont="1" applyFill="1" applyBorder="1" applyAlignment="1" applyProtection="1">
      <alignment horizontal="right" vertical="center"/>
      <protection/>
    </xf>
    <xf numFmtId="168" fontId="45" fillId="0" borderId="0" xfId="21" applyNumberFormat="1" applyFont="1" applyFill="1" applyBorder="1" applyAlignment="1" applyProtection="1">
      <alignment horizontal="left" wrapText="1"/>
      <protection/>
    </xf>
    <xf numFmtId="168" fontId="45" fillId="0" borderId="0" xfId="21" applyNumberFormat="1" applyFont="1" applyFill="1" applyBorder="1" applyAlignment="1" applyProtection="1">
      <alignment horizontal="center"/>
      <protection/>
    </xf>
    <xf numFmtId="167" fontId="45" fillId="0" borderId="0" xfId="21" applyNumberFormat="1" applyFont="1" applyFill="1" applyBorder="1" applyAlignment="1" applyProtection="1">
      <alignment horizontal="right"/>
      <protection/>
    </xf>
    <xf numFmtId="4" fontId="45" fillId="0" borderId="0" xfId="21" applyNumberFormat="1" applyFont="1" applyFill="1" applyBorder="1" applyAlignment="1" applyProtection="1">
      <alignment horizontal="right"/>
      <protection/>
    </xf>
    <xf numFmtId="0" fontId="1" fillId="0" borderId="0" xfId="21" applyFill="1" applyBorder="1">
      <alignment/>
      <protection/>
    </xf>
    <xf numFmtId="0" fontId="1" fillId="0" borderId="0" xfId="21" applyFont="1" applyFill="1" applyBorder="1">
      <alignment/>
      <protection/>
    </xf>
    <xf numFmtId="0" fontId="39" fillId="0" borderId="0" xfId="21" applyNumberFormat="1" applyFont="1" applyFill="1" applyBorder="1" applyAlignment="1" applyProtection="1">
      <alignment horizontal="center" vertical="center" wrapText="1"/>
      <protection/>
    </xf>
    <xf numFmtId="0" fontId="46" fillId="0" borderId="0" xfId="21" applyFont="1" applyBorder="1" applyAlignment="1" applyProtection="1">
      <alignment horizontal="left" vertical="center"/>
      <protection/>
    </xf>
    <xf numFmtId="170" fontId="46" fillId="0" borderId="0" xfId="21" applyNumberFormat="1" applyFont="1" applyBorder="1" applyAlignment="1" applyProtection="1">
      <alignment horizontal="right" vertical="center"/>
      <protection/>
    </xf>
    <xf numFmtId="0" fontId="47" fillId="0" borderId="0" xfId="21" applyFont="1" applyAlignment="1" applyProtection="1">
      <alignment horizontal="left" vertical="center"/>
      <protection/>
    </xf>
    <xf numFmtId="170" fontId="48" fillId="0" borderId="0" xfId="21" applyNumberFormat="1" applyFont="1" applyAlignment="1" applyProtection="1">
      <alignment horizontal="right" vertical="center"/>
      <protection/>
    </xf>
    <xf numFmtId="0" fontId="42" fillId="0" borderId="0" xfId="21" applyFont="1" applyAlignment="1" applyProtection="1">
      <alignment horizontal="left" vertical="center"/>
      <protection/>
    </xf>
    <xf numFmtId="0" fontId="49" fillId="0" borderId="0" xfId="21" applyFont="1" applyAlignment="1" applyProtection="1">
      <alignment horizontal="left" vertical="center"/>
      <protection/>
    </xf>
    <xf numFmtId="170" fontId="46" fillId="0" borderId="0" xfId="21" applyNumberFormat="1" applyFont="1" applyAlignment="1" applyProtection="1">
      <alignment horizontal="right" vertical="center"/>
      <protection/>
    </xf>
    <xf numFmtId="0" fontId="42" fillId="0" borderId="0" xfId="21" applyFont="1" applyAlignment="1" applyProtection="1">
      <alignment horizontal="center" vertical="center"/>
      <protection/>
    </xf>
    <xf numFmtId="171" fontId="50" fillId="0" borderId="0" xfId="21" applyNumberFormat="1" applyFont="1" applyAlignment="1" applyProtection="1">
      <alignment horizontal="right" vertical="center"/>
      <protection/>
    </xf>
    <xf numFmtId="171" fontId="42" fillId="0" borderId="0" xfId="21" applyNumberFormat="1" applyFont="1" applyAlignment="1" applyProtection="1">
      <alignment horizontal="right" vertical="center"/>
      <protection/>
    </xf>
    <xf numFmtId="0" fontId="47" fillId="0" borderId="0" xfId="21" applyFont="1" applyFill="1" applyAlignment="1" applyProtection="1">
      <alignment horizontal="left" vertical="center"/>
      <protection/>
    </xf>
    <xf numFmtId="0" fontId="42" fillId="0" borderId="0" xfId="21" applyFont="1" applyFill="1" applyAlignment="1" applyProtection="1">
      <alignment horizontal="left" vertical="center"/>
      <protection/>
    </xf>
    <xf numFmtId="0" fontId="42" fillId="0" borderId="0" xfId="21" applyFont="1" applyFill="1" applyAlignment="1" applyProtection="1">
      <alignment horizontal="center" vertical="center"/>
      <protection/>
    </xf>
    <xf numFmtId="171" fontId="50" fillId="0" borderId="0" xfId="21" applyNumberFormat="1" applyFont="1" applyFill="1" applyAlignment="1" applyProtection="1">
      <alignment horizontal="right" vertical="center"/>
      <protection/>
    </xf>
    <xf numFmtId="0" fontId="1" fillId="0" borderId="0" xfId="21" applyFont="1">
      <alignment/>
      <protection/>
    </xf>
    <xf numFmtId="0" fontId="51" fillId="0" borderId="0" xfId="21" applyFont="1" applyAlignment="1" applyProtection="1">
      <alignment horizontal="center" vertical="center"/>
      <protection/>
    </xf>
    <xf numFmtId="171" fontId="52" fillId="0" borderId="0" xfId="21" applyNumberFormat="1" applyFont="1" applyAlignment="1" applyProtection="1">
      <alignment horizontal="right" vertical="center"/>
      <protection/>
    </xf>
    <xf numFmtId="172" fontId="42" fillId="0" borderId="0" xfId="21" applyNumberFormat="1" applyFont="1" applyAlignment="1">
      <alignment horizontal="center"/>
      <protection/>
    </xf>
    <xf numFmtId="0" fontId="53" fillId="0" borderId="0" xfId="22" applyFont="1" applyFill="1">
      <alignment/>
      <protection/>
    </xf>
    <xf numFmtId="0" fontId="55" fillId="0" borderId="27" xfId="22" applyFont="1" applyFill="1" applyBorder="1" applyAlignment="1">
      <alignment vertical="center"/>
      <protection/>
    </xf>
    <xf numFmtId="0" fontId="53" fillId="0" borderId="28" xfId="22" applyFont="1" applyFill="1" applyBorder="1">
      <alignment/>
      <protection/>
    </xf>
    <xf numFmtId="0" fontId="53" fillId="0" borderId="29" xfId="22" applyFont="1" applyFill="1" applyBorder="1">
      <alignment/>
      <protection/>
    </xf>
    <xf numFmtId="0" fontId="55" fillId="0" borderId="30" xfId="22" applyFont="1" applyFill="1" applyBorder="1" applyAlignment="1">
      <alignment vertical="center"/>
      <protection/>
    </xf>
    <xf numFmtId="0" fontId="55" fillId="0" borderId="0" xfId="22" applyFont="1" applyFill="1" applyBorder="1">
      <alignment/>
      <protection/>
    </xf>
    <xf numFmtId="0" fontId="53" fillId="0" borderId="0" xfId="22" applyFont="1" applyFill="1" applyBorder="1">
      <alignment/>
      <protection/>
    </xf>
    <xf numFmtId="0" fontId="53" fillId="0" borderId="31" xfId="22" applyFont="1" applyFill="1" applyBorder="1">
      <alignment/>
      <protection/>
    </xf>
    <xf numFmtId="0" fontId="55" fillId="0" borderId="0" xfId="22" applyFont="1" applyFill="1" applyBorder="1" applyAlignment="1">
      <alignment vertical="center"/>
      <protection/>
    </xf>
    <xf numFmtId="14" fontId="53" fillId="0" borderId="0" xfId="22" applyNumberFormat="1" applyFont="1" applyFill="1" applyBorder="1" applyAlignment="1">
      <alignment horizontal="left"/>
      <protection/>
    </xf>
    <xf numFmtId="0" fontId="53" fillId="0" borderId="0" xfId="22" applyFont="1" applyFill="1" applyBorder="1" applyAlignment="1">
      <alignment horizontal="right"/>
      <protection/>
    </xf>
    <xf numFmtId="0" fontId="53" fillId="0" borderId="0" xfId="22" applyFont="1" applyFill="1" applyBorder="1" applyAlignment="1">
      <alignment wrapText="1"/>
      <protection/>
    </xf>
    <xf numFmtId="4" fontId="53" fillId="0" borderId="0" xfId="22" applyNumberFormat="1" applyFont="1" applyFill="1" applyBorder="1">
      <alignment/>
      <protection/>
    </xf>
    <xf numFmtId="0" fontId="56" fillId="0" borderId="0" xfId="22" applyFont="1" applyFill="1" applyBorder="1" applyAlignment="1">
      <alignment wrapText="1"/>
      <protection/>
    </xf>
    <xf numFmtId="0" fontId="53" fillId="0" borderId="32" xfId="22" applyFont="1" applyFill="1" applyBorder="1">
      <alignment/>
      <protection/>
    </xf>
    <xf numFmtId="0" fontId="53" fillId="0" borderId="33" xfId="22" applyFont="1" applyFill="1" applyBorder="1">
      <alignment/>
      <protection/>
    </xf>
    <xf numFmtId="0" fontId="53" fillId="0" borderId="33" xfId="22" applyFont="1" applyFill="1" applyBorder="1" applyAlignment="1">
      <alignment horizontal="justify" vertical="top"/>
      <protection/>
    </xf>
    <xf numFmtId="0" fontId="53" fillId="0" borderId="34" xfId="22" applyFont="1" applyFill="1" applyBorder="1" applyAlignment="1">
      <alignment horizontal="justify" vertical="top"/>
      <protection/>
    </xf>
    <xf numFmtId="0" fontId="55" fillId="0" borderId="30" xfId="22" applyFont="1" applyFill="1" applyBorder="1">
      <alignment/>
      <protection/>
    </xf>
    <xf numFmtId="0" fontId="53" fillId="0" borderId="30" xfId="22" applyFont="1" applyFill="1" applyBorder="1">
      <alignment/>
      <protection/>
    </xf>
    <xf numFmtId="4" fontId="53" fillId="0" borderId="31" xfId="22" applyNumberFormat="1" applyFont="1" applyFill="1" applyBorder="1">
      <alignment/>
      <protection/>
    </xf>
    <xf numFmtId="0" fontId="57" fillId="0" borderId="0" xfId="22" applyFont="1" applyFill="1" applyBorder="1" applyAlignment="1">
      <alignment vertical="center"/>
      <protection/>
    </xf>
    <xf numFmtId="0" fontId="55" fillId="0" borderId="32" xfId="22" applyFont="1" applyFill="1" applyBorder="1" applyAlignment="1">
      <alignment vertical="center"/>
      <protection/>
    </xf>
    <xf numFmtId="4" fontId="55" fillId="0" borderId="33" xfId="22" applyNumberFormat="1" applyFont="1" applyFill="1" applyBorder="1">
      <alignment/>
      <protection/>
    </xf>
    <xf numFmtId="4" fontId="55" fillId="0" borderId="34" xfId="22" applyNumberFormat="1" applyFont="1" applyFill="1" applyBorder="1">
      <alignment/>
      <protection/>
    </xf>
    <xf numFmtId="4" fontId="53" fillId="0" borderId="0" xfId="22" applyNumberFormat="1" applyFont="1" applyFill="1">
      <alignment/>
      <protection/>
    </xf>
    <xf numFmtId="0" fontId="55" fillId="0" borderId="35" xfId="22" applyFont="1" applyFill="1" applyBorder="1" applyAlignment="1">
      <alignment horizontal="left" vertical="center"/>
      <protection/>
    </xf>
    <xf numFmtId="0" fontId="55" fillId="0" borderId="36" xfId="22" applyFont="1" applyFill="1" applyBorder="1" applyAlignment="1">
      <alignment horizontal="left" vertical="center"/>
      <protection/>
    </xf>
    <xf numFmtId="0" fontId="55" fillId="0" borderId="28" xfId="22" applyFont="1" applyFill="1" applyBorder="1" applyAlignment="1">
      <alignment horizontal="left" vertical="center"/>
      <protection/>
    </xf>
    <xf numFmtId="0" fontId="55" fillId="0" borderId="37" xfId="22" applyFont="1" applyFill="1" applyBorder="1" applyAlignment="1">
      <alignment horizontal="left" vertical="center"/>
      <protection/>
    </xf>
    <xf numFmtId="0" fontId="55" fillId="0" borderId="38" xfId="22" applyFont="1" applyFill="1" applyBorder="1" applyAlignment="1">
      <alignment horizontal="left" vertical="center"/>
      <protection/>
    </xf>
    <xf numFmtId="0" fontId="55" fillId="0" borderId="39" xfId="22" applyFont="1" applyFill="1" applyBorder="1" applyAlignment="1">
      <alignment horizontal="left" vertical="center"/>
      <protection/>
    </xf>
    <xf numFmtId="0" fontId="55" fillId="0" borderId="40" xfId="22" applyFont="1" applyFill="1" applyBorder="1" applyAlignment="1">
      <alignment horizontal="left" vertical="center"/>
      <protection/>
    </xf>
    <xf numFmtId="0" fontId="55" fillId="0" borderId="41" xfId="22" applyFont="1" applyFill="1" applyBorder="1" applyAlignment="1">
      <alignment horizontal="left" vertical="center"/>
      <protection/>
    </xf>
    <xf numFmtId="0" fontId="55" fillId="0" borderId="32" xfId="22" applyFont="1" applyFill="1" applyBorder="1" applyAlignment="1">
      <alignment horizontal="left" vertical="center"/>
      <protection/>
    </xf>
    <xf numFmtId="0" fontId="55" fillId="0" borderId="33" xfId="22" applyFont="1" applyFill="1" applyBorder="1" applyAlignment="1">
      <alignment horizontal="left" vertical="center"/>
      <protection/>
    </xf>
    <xf numFmtId="0" fontId="55" fillId="0" borderId="33" xfId="22" applyFont="1" applyFill="1" applyBorder="1" applyAlignment="1">
      <alignment horizontal="center" vertical="center"/>
      <protection/>
    </xf>
    <xf numFmtId="0" fontId="58" fillId="0" borderId="33" xfId="22" applyFont="1" applyFill="1" applyBorder="1" applyAlignment="1">
      <alignment horizontal="left" vertical="center"/>
      <protection/>
    </xf>
    <xf numFmtId="0" fontId="53" fillId="0" borderId="33" xfId="22" applyFont="1" applyFill="1" applyBorder="1" applyAlignment="1">
      <alignment horizontal="left" vertical="center"/>
      <protection/>
    </xf>
    <xf numFmtId="0" fontId="53" fillId="0" borderId="34" xfId="22" applyFont="1" applyFill="1" applyBorder="1" applyAlignment="1">
      <alignment horizontal="left" vertical="center"/>
      <protection/>
    </xf>
    <xf numFmtId="0" fontId="58" fillId="0" borderId="42" xfId="22" applyFont="1" applyFill="1" applyBorder="1" applyAlignment="1">
      <alignment horizontal="left" vertical="center"/>
      <protection/>
    </xf>
    <xf numFmtId="0" fontId="53" fillId="0" borderId="42" xfId="22" applyFont="1" applyFill="1" applyBorder="1" applyAlignment="1">
      <alignment horizontal="left" vertical="center"/>
      <protection/>
    </xf>
    <xf numFmtId="4" fontId="58" fillId="0" borderId="33" xfId="22" applyNumberFormat="1" applyFont="1" applyFill="1" applyBorder="1" applyAlignment="1">
      <alignment horizontal="right" vertical="center"/>
      <protection/>
    </xf>
    <xf numFmtId="0" fontId="53" fillId="0" borderId="43" xfId="22" applyNumberFormat="1" applyFont="1" applyFill="1" applyBorder="1" applyAlignment="1">
      <alignment horizontal="center" vertical="center"/>
      <protection/>
    </xf>
    <xf numFmtId="0" fontId="53" fillId="0" borderId="44" xfId="22" applyNumberFormat="1" applyFont="1" applyFill="1" applyBorder="1" applyAlignment="1">
      <alignment horizontal="center" vertical="center"/>
      <protection/>
    </xf>
    <xf numFmtId="0" fontId="53" fillId="0" borderId="45" xfId="22" applyNumberFormat="1" applyFont="1" applyFill="1" applyBorder="1" applyAlignment="1">
      <alignment horizontal="center" vertical="center"/>
      <protection/>
    </xf>
    <xf numFmtId="4" fontId="59" fillId="0" borderId="46" xfId="22" applyNumberFormat="1" applyFont="1" applyFill="1" applyBorder="1" applyAlignment="1" quotePrefix="1">
      <alignment horizontal="right" vertical="center"/>
      <protection/>
    </xf>
    <xf numFmtId="4" fontId="59" fillId="0" borderId="47" xfId="22" applyNumberFormat="1" applyFont="1" applyFill="1" applyBorder="1" applyAlignment="1" quotePrefix="1">
      <alignment horizontal="right" vertical="center"/>
      <protection/>
    </xf>
    <xf numFmtId="0" fontId="59" fillId="0" borderId="48" xfId="22" applyNumberFormat="1" applyFont="1" applyFill="1" applyBorder="1" applyAlignment="1">
      <alignment horizontal="left" vertical="center"/>
      <protection/>
    </xf>
    <xf numFmtId="0" fontId="59" fillId="0" borderId="48" xfId="22" applyFont="1" applyFill="1" applyBorder="1" applyAlignment="1">
      <alignment horizontal="left" vertical="center"/>
      <protection/>
    </xf>
    <xf numFmtId="0" fontId="59" fillId="0" borderId="48" xfId="22" applyFont="1" applyFill="1" applyBorder="1" applyAlignment="1" applyProtection="1">
      <alignment horizontal="left" vertical="center" wrapText="1"/>
      <protection hidden="1" locked="0"/>
    </xf>
    <xf numFmtId="4" fontId="53" fillId="0" borderId="42" xfId="22" applyNumberFormat="1" applyFont="1" applyFill="1" applyBorder="1" applyAlignment="1">
      <alignment horizontal="right" vertical="center"/>
      <protection/>
    </xf>
    <xf numFmtId="0" fontId="59" fillId="0" borderId="48" xfId="22" applyNumberFormat="1" applyFont="1" applyFill="1" applyBorder="1" applyAlignment="1" quotePrefix="1">
      <alignment horizontal="left" vertical="center"/>
      <protection/>
    </xf>
    <xf numFmtId="4" fontId="59" fillId="0" borderId="48" xfId="22" applyNumberFormat="1" applyFont="1" applyFill="1" applyBorder="1" applyAlignment="1" quotePrefix="1">
      <alignment horizontal="right" vertical="center"/>
      <protection/>
    </xf>
    <xf numFmtId="0" fontId="65" fillId="0" borderId="33" xfId="22" applyFont="1" applyFill="1" applyBorder="1">
      <alignment/>
      <protection/>
    </xf>
    <xf numFmtId="4" fontId="65" fillId="0" borderId="33" xfId="22" applyNumberFormat="1" applyFont="1" applyFill="1" applyBorder="1" applyAlignment="1">
      <alignment horizontal="right"/>
      <protection/>
    </xf>
    <xf numFmtId="4" fontId="55" fillId="0" borderId="0" xfId="22" applyNumberFormat="1" applyFont="1" applyFill="1" applyBorder="1" applyAlignment="1">
      <alignment horizontal="right"/>
      <protection/>
    </xf>
    <xf numFmtId="0" fontId="58" fillId="0" borderId="0" xfId="22" applyFont="1" applyFill="1">
      <alignment/>
      <protection/>
    </xf>
    <xf numFmtId="0" fontId="60" fillId="0" borderId="48" xfId="22" applyFont="1" applyFill="1" applyBorder="1" applyAlignment="1" applyProtection="1">
      <alignment horizontal="left" vertical="center" wrapText="1"/>
      <protection hidden="1" locked="0"/>
    </xf>
    <xf numFmtId="0" fontId="4" fillId="0" borderId="0" xfId="24">
      <alignment/>
      <protection/>
    </xf>
    <xf numFmtId="0" fontId="71" fillId="0" borderId="0" xfId="25" applyFont="1" applyFill="1" applyAlignment="1" applyProtection="1">
      <alignment wrapText="1"/>
      <protection/>
    </xf>
    <xf numFmtId="0" fontId="72" fillId="0" borderId="0" xfId="25" applyFont="1" applyFill="1" applyAlignment="1" applyProtection="1">
      <alignment horizontal="center"/>
      <protection/>
    </xf>
    <xf numFmtId="0" fontId="4" fillId="0" borderId="0" xfId="24" applyAlignment="1">
      <alignment vertical="center"/>
      <protection/>
    </xf>
    <xf numFmtId="0" fontId="71" fillId="0" borderId="0" xfId="25" applyFont="1" applyFill="1" applyAlignment="1" applyProtection="1">
      <alignment horizontal="center" wrapText="1"/>
      <protection/>
    </xf>
    <xf numFmtId="0" fontId="71" fillId="0" borderId="0" xfId="25" applyFont="1" applyFill="1" applyAlignment="1" applyProtection="1">
      <alignment horizontal="center"/>
      <protection/>
    </xf>
    <xf numFmtId="0" fontId="4" fillId="0" borderId="0" xfId="24" applyProtection="1">
      <alignment/>
      <protection/>
    </xf>
    <xf numFmtId="0" fontId="4" fillId="0" borderId="0" xfId="24" applyFill="1" applyAlignment="1" applyProtection="1">
      <alignment horizontal="left"/>
      <protection/>
    </xf>
    <xf numFmtId="0" fontId="4" fillId="0" borderId="0" xfId="24" applyFill="1" applyAlignment="1" applyProtection="1">
      <alignment horizontal="left"/>
      <protection locked="0"/>
    </xf>
    <xf numFmtId="0" fontId="4" fillId="0" borderId="0" xfId="24" applyFont="1" applyFill="1" applyAlignment="1" applyProtection="1">
      <alignment horizontal="left"/>
      <protection/>
    </xf>
    <xf numFmtId="49" fontId="0" fillId="0" borderId="0" xfId="24" applyNumberFormat="1" applyFont="1" applyFill="1" applyAlignment="1" applyProtection="1">
      <alignment horizontal="left"/>
      <protection locked="0"/>
    </xf>
    <xf numFmtId="49" fontId="4" fillId="0" borderId="0" xfId="24" applyNumberFormat="1" applyFill="1" applyAlignment="1" applyProtection="1">
      <alignment horizontal="left"/>
      <protection locked="0"/>
    </xf>
    <xf numFmtId="0" fontId="4" fillId="0" borderId="39" xfId="24" applyBorder="1">
      <alignment/>
      <protection/>
    </xf>
    <xf numFmtId="0" fontId="4" fillId="5" borderId="0" xfId="24" applyFill="1">
      <alignment/>
      <protection/>
    </xf>
    <xf numFmtId="0" fontId="4" fillId="0" borderId="0" xfId="24" applyFill="1">
      <alignment/>
      <protection/>
    </xf>
    <xf numFmtId="0" fontId="4" fillId="0" borderId="0" xfId="24" applyAlignment="1">
      <alignment horizontal="center"/>
      <protection/>
    </xf>
    <xf numFmtId="175" fontId="4" fillId="0" borderId="0" xfId="24" applyNumberFormat="1" applyFill="1" applyAlignment="1">
      <alignment horizontal="right" indent="1"/>
      <protection/>
    </xf>
    <xf numFmtId="0" fontId="74" fillId="0" borderId="0" xfId="24" applyFont="1" applyFill="1" applyAlignment="1">
      <alignment horizontal="center"/>
      <protection/>
    </xf>
    <xf numFmtId="0" fontId="16" fillId="6" borderId="0" xfId="24" applyFont="1" applyFill="1" applyAlignment="1">
      <alignment horizontal="center"/>
      <protection/>
    </xf>
    <xf numFmtId="0" fontId="4" fillId="6" borderId="0" xfId="24" applyFill="1">
      <alignment/>
      <protection/>
    </xf>
    <xf numFmtId="0" fontId="4" fillId="0" borderId="39" xfId="24" applyFill="1" applyBorder="1">
      <alignment/>
      <protection/>
    </xf>
    <xf numFmtId="174" fontId="4" fillId="0" borderId="39" xfId="24" applyNumberFormat="1" applyBorder="1">
      <alignment/>
      <protection/>
    </xf>
    <xf numFmtId="174" fontId="4" fillId="0" borderId="0" xfId="24" applyNumberFormat="1">
      <alignment/>
      <protection/>
    </xf>
    <xf numFmtId="0" fontId="24" fillId="0" borderId="0" xfId="24" applyFont="1" applyFill="1">
      <alignment/>
      <protection/>
    </xf>
    <xf numFmtId="0" fontId="24" fillId="6" borderId="0" xfId="24" applyFont="1" applyFill="1">
      <alignment/>
      <protection/>
    </xf>
    <xf numFmtId="0" fontId="6" fillId="6" borderId="0" xfId="24" applyFont="1" applyFill="1">
      <alignment/>
      <protection/>
    </xf>
    <xf numFmtId="0" fontId="77" fillId="0" borderId="0" xfId="25" applyFont="1" applyFill="1" applyProtection="1">
      <alignment/>
      <protection/>
    </xf>
    <xf numFmtId="0" fontId="78" fillId="0" borderId="0" xfId="25" applyFont="1" applyFill="1" applyAlignment="1" applyProtection="1">
      <alignment horizontal="center"/>
      <protection/>
    </xf>
    <xf numFmtId="0" fontId="1" fillId="0" borderId="0" xfId="25" applyFont="1" applyFill="1" applyBorder="1" applyAlignment="1" applyProtection="1">
      <alignment horizontal="center"/>
      <protection/>
    </xf>
    <xf numFmtId="0" fontId="22" fillId="0" borderId="0" xfId="0" applyFont="1" applyBorder="1" applyAlignment="1">
      <alignment horizontal="left" vertical="center"/>
    </xf>
    <xf numFmtId="0" fontId="28" fillId="0" borderId="0" xfId="20" applyFont="1" applyAlignment="1">
      <alignment horizontal="center" vertical="center"/>
    </xf>
    <xf numFmtId="4" fontId="21" fillId="7" borderId="22" xfId="0" applyNumberFormat="1" applyFont="1" applyFill="1" applyBorder="1" applyAlignment="1" applyProtection="1">
      <alignment vertical="center"/>
      <protection locked="0"/>
    </xf>
    <xf numFmtId="4" fontId="35" fillId="7" borderId="22" xfId="0" applyNumberFormat="1" applyFont="1" applyFill="1" applyBorder="1" applyAlignment="1" applyProtection="1">
      <alignment vertical="center"/>
      <protection locked="0"/>
    </xf>
    <xf numFmtId="174" fontId="21" fillId="7" borderId="0" xfId="22" applyNumberFormat="1" applyFont="1" applyFill="1" applyProtection="1">
      <alignment/>
      <protection locked="0"/>
    </xf>
    <xf numFmtId="0" fontId="53" fillId="8" borderId="0" xfId="22" applyFont="1" applyFill="1" applyBorder="1">
      <alignment/>
      <protection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left" vertical="top" wrapText="1"/>
    </xf>
    <xf numFmtId="0" fontId="14" fillId="9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1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0" fontId="21" fillId="3" borderId="7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5" fillId="0" borderId="0" xfId="21" applyFont="1" applyFill="1" applyAlignment="1" applyProtection="1">
      <alignment horizontal="left" vertical="center" wrapText="1"/>
      <protection/>
    </xf>
    <xf numFmtId="0" fontId="1" fillId="0" borderId="0" xfId="21" applyAlignment="1" applyProtection="1">
      <alignment horizontal="left" vertical="center"/>
      <protection/>
    </xf>
    <xf numFmtId="168" fontId="38" fillId="0" borderId="0" xfId="21" applyNumberFormat="1" applyFont="1" applyFill="1" applyBorder="1" applyAlignment="1" applyProtection="1">
      <alignment horizontal="left" wrapText="1"/>
      <protection/>
    </xf>
    <xf numFmtId="0" fontId="1" fillId="0" borderId="0" xfId="21" applyFill="1" applyAlignment="1">
      <alignment/>
      <protection/>
    </xf>
    <xf numFmtId="0" fontId="1" fillId="0" borderId="0" xfId="21" applyAlignment="1">
      <alignment/>
      <protection/>
    </xf>
    <xf numFmtId="0" fontId="54" fillId="0" borderId="27" xfId="22" applyFont="1" applyFill="1" applyBorder="1" applyAlignment="1">
      <alignment horizontal="center"/>
      <protection/>
    </xf>
    <xf numFmtId="0" fontId="53" fillId="0" borderId="28" xfId="22" applyFont="1" applyFill="1" applyBorder="1" applyAlignment="1">
      <alignment horizontal="center"/>
      <protection/>
    </xf>
    <xf numFmtId="0" fontId="53" fillId="0" borderId="29" xfId="22" applyFont="1" applyFill="1" applyBorder="1" applyAlignment="1">
      <alignment horizontal="center"/>
      <protection/>
    </xf>
    <xf numFmtId="0" fontId="55" fillId="0" borderId="32" xfId="22" applyFont="1" applyFill="1" applyBorder="1" applyAlignment="1">
      <alignment horizontal="left" vertical="center"/>
      <protection/>
    </xf>
    <xf numFmtId="0" fontId="55" fillId="0" borderId="33" xfId="22" applyFont="1" applyFill="1" applyBorder="1" applyAlignment="1">
      <alignment horizontal="left" vertical="center"/>
      <protection/>
    </xf>
    <xf numFmtId="0" fontId="55" fillId="0" borderId="34" xfId="22" applyFont="1" applyFill="1" applyBorder="1" applyAlignment="1">
      <alignment horizontal="left" vertical="center"/>
      <protection/>
    </xf>
    <xf numFmtId="0" fontId="55" fillId="0" borderId="49" xfId="22" applyFont="1" applyFill="1" applyBorder="1" applyAlignment="1">
      <alignment horizontal="left" vertical="center"/>
      <protection/>
    </xf>
    <xf numFmtId="0" fontId="53" fillId="0" borderId="28" xfId="22" applyFont="1" applyFill="1" applyBorder="1" applyAlignment="1">
      <alignment horizontal="left" vertical="center"/>
      <protection/>
    </xf>
    <xf numFmtId="0" fontId="53" fillId="0" borderId="29" xfId="22" applyFont="1" applyFill="1" applyBorder="1" applyAlignment="1">
      <alignment horizontal="left" vertical="center"/>
      <protection/>
    </xf>
    <xf numFmtId="0" fontId="0" fillId="5" borderId="0" xfId="24" applyFont="1" applyFill="1" applyAlignment="1" applyProtection="1">
      <alignment horizontal="left"/>
      <protection/>
    </xf>
    <xf numFmtId="0" fontId="4" fillId="5" borderId="0" xfId="24" applyFill="1" applyAlignment="1" applyProtection="1">
      <alignment horizontal="left"/>
      <protection/>
    </xf>
    <xf numFmtId="49" fontId="4" fillId="0" borderId="0" xfId="24" applyNumberFormat="1" applyFill="1" applyAlignment="1" applyProtection="1">
      <alignment horizontal="left"/>
      <protection locked="0"/>
    </xf>
    <xf numFmtId="0" fontId="4" fillId="10" borderId="0" xfId="24" applyFont="1" applyFill="1" applyAlignment="1" applyProtection="1">
      <alignment horizontal="left"/>
      <protection/>
    </xf>
    <xf numFmtId="0" fontId="73" fillId="10" borderId="0" xfId="24" applyFont="1" applyFill="1" applyAlignment="1" applyProtection="1">
      <alignment horizontal="left"/>
      <protection/>
    </xf>
    <xf numFmtId="0" fontId="0" fillId="0" borderId="0" xfId="24" applyFont="1" applyFill="1" applyAlignment="1" applyProtection="1">
      <alignment horizontal="left" indent="1"/>
      <protection locked="0"/>
    </xf>
    <xf numFmtId="0" fontId="4" fillId="0" borderId="0" xfId="24" applyFont="1" applyFill="1" applyAlignment="1" applyProtection="1">
      <alignment horizontal="left" indent="1"/>
      <protection locked="0"/>
    </xf>
    <xf numFmtId="0" fontId="66" fillId="5" borderId="0" xfId="24" applyFont="1" applyFill="1" applyBorder="1" applyAlignment="1">
      <alignment horizontal="center" vertical="center"/>
      <protection/>
    </xf>
    <xf numFmtId="0" fontId="67" fillId="0" borderId="0" xfId="24" applyFont="1" applyAlignment="1">
      <alignment horizontal="center" wrapText="1"/>
      <protection/>
    </xf>
    <xf numFmtId="0" fontId="24" fillId="0" borderId="0" xfId="24" applyFont="1" applyAlignment="1">
      <alignment horizontal="center" wrapText="1"/>
      <protection/>
    </xf>
    <xf numFmtId="0" fontId="67" fillId="0" borderId="0" xfId="24" applyFont="1" applyAlignment="1">
      <alignment horizontal="center" vertical="center" wrapText="1"/>
      <protection/>
    </xf>
    <xf numFmtId="0" fontId="0" fillId="5" borderId="0" xfId="24" applyFont="1" applyFill="1" applyBorder="1" applyAlignment="1">
      <alignment horizontal="center" vertical="center"/>
      <protection/>
    </xf>
    <xf numFmtId="0" fontId="4" fillId="5" borderId="0" xfId="24" applyFont="1" applyFill="1" applyBorder="1" applyAlignment="1">
      <alignment horizontal="center" vertical="center"/>
      <protection/>
    </xf>
    <xf numFmtId="0" fontId="4" fillId="5" borderId="39" xfId="24" applyFont="1" applyFill="1" applyBorder="1" applyAlignment="1">
      <alignment horizontal="center" vertical="center"/>
      <protection/>
    </xf>
    <xf numFmtId="0" fontId="70" fillId="0" borderId="0" xfId="24" applyFont="1" applyBorder="1" applyAlignment="1">
      <alignment horizontal="left" vertical="center" wrapText="1" indent="1"/>
      <protection/>
    </xf>
    <xf numFmtId="0" fontId="70" fillId="0" borderId="39" xfId="24" applyFont="1" applyBorder="1" applyAlignment="1">
      <alignment horizontal="left" vertical="center" wrapText="1" indent="1"/>
      <protection/>
    </xf>
    <xf numFmtId="173" fontId="4" fillId="0" borderId="0" xfId="24" applyNumberFormat="1" applyAlignment="1" applyProtection="1">
      <alignment horizontal="left"/>
      <protection/>
    </xf>
    <xf numFmtId="0" fontId="4" fillId="0" borderId="0" xfId="24" applyAlignment="1" applyProtection="1">
      <alignment horizontal="left"/>
      <protection/>
    </xf>
    <xf numFmtId="0" fontId="4" fillId="0" borderId="0" xfId="24" applyFill="1" applyAlignment="1" applyProtection="1">
      <alignment horizontal="left"/>
      <protection locked="0"/>
    </xf>
    <xf numFmtId="0" fontId="4" fillId="11" borderId="0" xfId="24" applyFill="1" applyAlignment="1" applyProtection="1">
      <alignment horizontal="left"/>
      <protection/>
    </xf>
    <xf numFmtId="4" fontId="0" fillId="0" borderId="0" xfId="24" applyNumberFormat="1" applyFont="1" applyFill="1" applyAlignment="1" applyProtection="1">
      <alignment horizontal="center"/>
      <protection locked="0"/>
    </xf>
    <xf numFmtId="4" fontId="4" fillId="0" borderId="0" xfId="24" applyNumberFormat="1" applyFill="1" applyAlignment="1" applyProtection="1">
      <alignment horizontal="center"/>
      <protection locked="0"/>
    </xf>
    <xf numFmtId="0" fontId="4" fillId="0" borderId="0" xfId="24" applyAlignment="1">
      <alignment horizontal="right"/>
      <protection/>
    </xf>
    <xf numFmtId="174" fontId="4" fillId="0" borderId="0" xfId="24" applyNumberFormat="1" applyAlignment="1">
      <alignment horizontal="right"/>
      <protection/>
    </xf>
    <xf numFmtId="44" fontId="4" fillId="0" borderId="0" xfId="26" applyFont="1" applyAlignment="1" applyProtection="1">
      <alignment horizontal="left"/>
      <protection/>
    </xf>
    <xf numFmtId="0" fontId="4" fillId="12" borderId="0" xfId="24" applyFont="1" applyFill="1" applyAlignment="1" applyProtection="1">
      <alignment horizontal="left"/>
      <protection/>
    </xf>
    <xf numFmtId="49" fontId="0" fillId="0" borderId="0" xfId="24" applyNumberFormat="1" applyFont="1" applyFill="1" applyAlignment="1" applyProtection="1">
      <alignment horizontal="center"/>
      <protection locked="0"/>
    </xf>
    <xf numFmtId="49" fontId="4" fillId="0" borderId="0" xfId="24" applyNumberFormat="1" applyFill="1" applyAlignment="1" applyProtection="1">
      <alignment horizontal="center"/>
      <protection locked="0"/>
    </xf>
    <xf numFmtId="0" fontId="4" fillId="13" borderId="0" xfId="24" applyFill="1" applyAlignment="1">
      <alignment horizontal="center"/>
      <protection/>
    </xf>
    <xf numFmtId="174" fontId="4" fillId="0" borderId="0" xfId="24" applyNumberFormat="1" applyAlignment="1" applyProtection="1">
      <alignment horizontal="right"/>
      <protection locked="0"/>
    </xf>
    <xf numFmtId="0" fontId="0" fillId="0" borderId="0" xfId="24" applyFont="1" applyAlignment="1">
      <alignment horizontal="right"/>
      <protection/>
    </xf>
    <xf numFmtId="0" fontId="4" fillId="10" borderId="0" xfId="24" applyFill="1" applyAlignment="1">
      <alignment horizontal="center"/>
      <protection/>
    </xf>
    <xf numFmtId="174" fontId="16" fillId="6" borderId="0" xfId="24" applyNumberFormat="1" applyFont="1" applyFill="1" applyAlignment="1">
      <alignment horizontal="right"/>
      <protection/>
    </xf>
    <xf numFmtId="0" fontId="4" fillId="0" borderId="0" xfId="24" applyFont="1" applyAlignment="1">
      <alignment horizontal="right"/>
      <protection/>
    </xf>
    <xf numFmtId="0" fontId="15" fillId="14" borderId="0" xfId="24" applyFont="1" applyFill="1" applyAlignment="1">
      <alignment horizontal="center"/>
      <protection/>
    </xf>
    <xf numFmtId="174" fontId="76" fillId="6" borderId="0" xfId="24" applyNumberFormat="1" applyFont="1" applyFill="1" applyAlignment="1">
      <alignment horizontal="right"/>
      <protection/>
    </xf>
    <xf numFmtId="0" fontId="75" fillId="5" borderId="0" xfId="24" applyFont="1" applyFill="1" applyAlignment="1">
      <alignment horizontal="center"/>
      <protection/>
    </xf>
    <xf numFmtId="0" fontId="4" fillId="5" borderId="0" xfId="24" applyFill="1" applyAlignment="1">
      <alignment horizontal="center"/>
      <protection/>
    </xf>
    <xf numFmtId="0" fontId="14" fillId="9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horizontal="right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4" fontId="6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1" fillId="3" borderId="0" xfId="0" applyFont="1" applyFill="1" applyAlignment="1" applyProtection="1">
      <alignment horizontal="left" vertical="center"/>
      <protection/>
    </xf>
    <xf numFmtId="0" fontId="21" fillId="3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3" borderId="13" xfId="0" applyFont="1" applyFill="1" applyBorder="1" applyAlignment="1" applyProtection="1">
      <alignment horizontal="center" vertical="center" wrapText="1"/>
      <protection/>
    </xf>
    <xf numFmtId="0" fontId="21" fillId="3" borderId="14" xfId="0" applyFont="1" applyFill="1" applyBorder="1" applyAlignment="1" applyProtection="1">
      <alignment horizontal="center" vertical="center" wrapText="1"/>
      <protection/>
    </xf>
    <xf numFmtId="0" fontId="21" fillId="3" borderId="15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2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4" fontId="10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 applyProtection="1">
      <alignment vertical="center"/>
      <protection/>
    </xf>
    <xf numFmtId="0" fontId="35" fillId="0" borderId="17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11" fillId="7" borderId="0" xfId="0" applyFont="1" applyFill="1" applyAlignment="1" applyProtection="1">
      <alignment vertical="center"/>
      <protection locked="0"/>
    </xf>
    <xf numFmtId="0" fontId="10" fillId="7" borderId="0" xfId="0" applyFont="1" applyFill="1" applyAlignment="1" applyProtection="1">
      <alignment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7" borderId="0" xfId="0" applyFont="1" applyFill="1" applyAlignment="1" applyProtection="1">
      <alignment vertical="center"/>
      <protection locked="0"/>
    </xf>
    <xf numFmtId="0" fontId="1" fillId="0" borderId="0" xfId="21" applyProtection="1">
      <alignment/>
      <protection/>
    </xf>
    <xf numFmtId="0" fontId="1" fillId="0" borderId="0" xfId="21" applyFill="1" applyAlignment="1" applyProtection="1">
      <alignment/>
      <protection/>
    </xf>
    <xf numFmtId="0" fontId="42" fillId="0" borderId="0" xfId="21" applyFont="1" applyAlignment="1" applyProtection="1">
      <alignment horizontal="center"/>
      <protection/>
    </xf>
    <xf numFmtId="0" fontId="1" fillId="0" borderId="0" xfId="21" applyFill="1" applyBorder="1" applyProtection="1">
      <alignment/>
      <protection/>
    </xf>
    <xf numFmtId="0" fontId="1" fillId="0" borderId="0" xfId="21" applyFont="1" applyFill="1" applyBorder="1" applyProtection="1">
      <alignment/>
      <protection/>
    </xf>
    <xf numFmtId="0" fontId="1" fillId="0" borderId="0" xfId="21" applyBorder="1" applyProtection="1">
      <alignment/>
      <protection/>
    </xf>
    <xf numFmtId="4" fontId="39" fillId="7" borderId="0" xfId="21" applyNumberFormat="1" applyFont="1" applyFill="1" applyBorder="1" applyAlignment="1" applyProtection="1">
      <alignment horizontal="right" vertical="center"/>
      <protection locked="0"/>
    </xf>
    <xf numFmtId="4" fontId="41" fillId="7" borderId="0" xfId="21" applyNumberFormat="1" applyFont="1" applyFill="1" applyBorder="1" applyAlignment="1" applyProtection="1">
      <alignment horizontal="right" vertical="center"/>
      <protection locked="0"/>
    </xf>
    <xf numFmtId="4" fontId="40" fillId="7" borderId="0" xfId="21" applyNumberFormat="1" applyFont="1" applyFill="1" applyBorder="1" applyAlignment="1" applyProtection="1">
      <alignment horizontal="right"/>
      <protection locked="0"/>
    </xf>
    <xf numFmtId="4" fontId="41" fillId="7" borderId="0" xfId="21" applyNumberFormat="1" applyFont="1" applyFill="1" applyBorder="1" applyAlignment="1" applyProtection="1">
      <alignment horizontal="right"/>
      <protection locked="0"/>
    </xf>
    <xf numFmtId="0" fontId="47" fillId="7" borderId="0" xfId="21" applyFont="1" applyFill="1" applyAlignment="1" applyProtection="1">
      <alignment horizontal="left" vertical="center"/>
      <protection locked="0"/>
    </xf>
    <xf numFmtId="170" fontId="42" fillId="7" borderId="0" xfId="21" applyNumberFormat="1" applyFont="1" applyFill="1" applyAlignment="1" applyProtection="1">
      <alignment horizontal="right" vertical="center"/>
      <protection locked="0"/>
    </xf>
    <xf numFmtId="170" fontId="51" fillId="7" borderId="0" xfId="21" applyNumberFormat="1" applyFont="1" applyFill="1" applyAlignment="1" applyProtection="1">
      <alignment horizontal="right" vertical="center"/>
      <protection locked="0"/>
    </xf>
    <xf numFmtId="0" fontId="53" fillId="0" borderId="0" xfId="22" applyFont="1" applyFill="1" applyProtection="1">
      <alignment/>
      <protection/>
    </xf>
    <xf numFmtId="0" fontId="55" fillId="0" borderId="32" xfId="22" applyFont="1" applyFill="1" applyBorder="1" applyAlignment="1" applyProtection="1">
      <alignment horizontal="left" vertical="center"/>
      <protection/>
    </xf>
    <xf numFmtId="0" fontId="55" fillId="0" borderId="33" xfId="22" applyFont="1" applyFill="1" applyBorder="1" applyAlignment="1" applyProtection="1">
      <alignment horizontal="left" vertical="center"/>
      <protection/>
    </xf>
    <xf numFmtId="0" fontId="55" fillId="0" borderId="34" xfId="22" applyFont="1" applyFill="1" applyBorder="1" applyAlignment="1" applyProtection="1">
      <alignment horizontal="left" vertical="center"/>
      <protection/>
    </xf>
    <xf numFmtId="0" fontId="55" fillId="0" borderId="35" xfId="22" applyFont="1" applyFill="1" applyBorder="1" applyAlignment="1" applyProtection="1">
      <alignment horizontal="left" vertical="center"/>
      <protection/>
    </xf>
    <xf numFmtId="0" fontId="55" fillId="0" borderId="36" xfId="22" applyFont="1" applyFill="1" applyBorder="1" applyAlignment="1" applyProtection="1">
      <alignment horizontal="left" vertical="center"/>
      <protection/>
    </xf>
    <xf numFmtId="0" fontId="55" fillId="0" borderId="28" xfId="22" applyFont="1" applyFill="1" applyBorder="1" applyAlignment="1" applyProtection="1">
      <alignment horizontal="left" vertical="center"/>
      <protection/>
    </xf>
    <xf numFmtId="0" fontId="55" fillId="0" borderId="49" xfId="22" applyFont="1" applyFill="1" applyBorder="1" applyAlignment="1" applyProtection="1">
      <alignment horizontal="left" vertical="center"/>
      <protection/>
    </xf>
    <xf numFmtId="0" fontId="53" fillId="0" borderId="28" xfId="22" applyFont="1" applyFill="1" applyBorder="1" applyAlignment="1" applyProtection="1">
      <alignment horizontal="left" vertical="center"/>
      <protection/>
    </xf>
    <xf numFmtId="0" fontId="53" fillId="0" borderId="29" xfId="22" applyFont="1" applyFill="1" applyBorder="1" applyAlignment="1" applyProtection="1">
      <alignment horizontal="left" vertical="center"/>
      <protection/>
    </xf>
    <xf numFmtId="0" fontId="55" fillId="0" borderId="37" xfId="22" applyFont="1" applyFill="1" applyBorder="1" applyAlignment="1" applyProtection="1">
      <alignment horizontal="left" vertical="center"/>
      <protection/>
    </xf>
    <xf numFmtId="0" fontId="55" fillId="0" borderId="38" xfId="22" applyFont="1" applyFill="1" applyBorder="1" applyAlignment="1" applyProtection="1">
      <alignment horizontal="left" vertical="center"/>
      <protection/>
    </xf>
    <xf numFmtId="0" fontId="55" fillId="0" borderId="39" xfId="22" applyFont="1" applyFill="1" applyBorder="1" applyAlignment="1" applyProtection="1">
      <alignment horizontal="left" vertical="center"/>
      <protection/>
    </xf>
    <xf numFmtId="0" fontId="55" fillId="0" borderId="40" xfId="22" applyFont="1" applyFill="1" applyBorder="1" applyAlignment="1" applyProtection="1">
      <alignment horizontal="left" vertical="center"/>
      <protection/>
    </xf>
    <xf numFmtId="0" fontId="55" fillId="0" borderId="41" xfId="22" applyFont="1" applyFill="1" applyBorder="1" applyAlignment="1" applyProtection="1">
      <alignment horizontal="left" vertical="center"/>
      <protection/>
    </xf>
    <xf numFmtId="0" fontId="55" fillId="0" borderId="32" xfId="22" applyFont="1" applyFill="1" applyBorder="1" applyAlignment="1" applyProtection="1">
      <alignment horizontal="left" vertical="center"/>
      <protection/>
    </xf>
    <xf numFmtId="0" fontId="55" fillId="0" borderId="33" xfId="22" applyFont="1" applyFill="1" applyBorder="1" applyAlignment="1" applyProtection="1">
      <alignment horizontal="left" vertical="center"/>
      <protection/>
    </xf>
    <xf numFmtId="0" fontId="55" fillId="0" borderId="33" xfId="22" applyFont="1" applyFill="1" applyBorder="1" applyAlignment="1" applyProtection="1">
      <alignment horizontal="center" vertical="center"/>
      <protection/>
    </xf>
    <xf numFmtId="0" fontId="58" fillId="0" borderId="33" xfId="22" applyFont="1" applyFill="1" applyBorder="1" applyAlignment="1" applyProtection="1">
      <alignment horizontal="left" vertical="center"/>
      <protection/>
    </xf>
    <xf numFmtId="0" fontId="53" fillId="0" borderId="33" xfId="22" applyFont="1" applyFill="1" applyBorder="1" applyAlignment="1" applyProtection="1">
      <alignment horizontal="left" vertical="center"/>
      <protection/>
    </xf>
    <xf numFmtId="0" fontId="53" fillId="0" borderId="34" xfId="22" applyFont="1" applyFill="1" applyBorder="1" applyAlignment="1" applyProtection="1">
      <alignment horizontal="left" vertical="center"/>
      <protection/>
    </xf>
    <xf numFmtId="0" fontId="55" fillId="0" borderId="50" xfId="22" applyFont="1" applyFill="1" applyBorder="1" applyAlignment="1" applyProtection="1">
      <alignment horizontal="left" vertical="center"/>
      <protection/>
    </xf>
    <xf numFmtId="0" fontId="55" fillId="0" borderId="51" xfId="22" applyFont="1" applyFill="1" applyBorder="1" applyAlignment="1" applyProtection="1">
      <alignment horizontal="left" vertical="center"/>
      <protection/>
    </xf>
    <xf numFmtId="0" fontId="55" fillId="0" borderId="51" xfId="22" applyFont="1" applyFill="1" applyBorder="1" applyAlignment="1" applyProtection="1">
      <alignment horizontal="center" vertical="center"/>
      <protection/>
    </xf>
    <xf numFmtId="0" fontId="58" fillId="0" borderId="42" xfId="22" applyFont="1" applyFill="1" applyBorder="1" applyAlignment="1" applyProtection="1">
      <alignment horizontal="left" vertical="center"/>
      <protection/>
    </xf>
    <xf numFmtId="0" fontId="53" fillId="0" borderId="42" xfId="22" applyFont="1" applyFill="1" applyBorder="1" applyAlignment="1" applyProtection="1">
      <alignment horizontal="left" vertical="center"/>
      <protection/>
    </xf>
    <xf numFmtId="0" fontId="53" fillId="0" borderId="42" xfId="22" applyFont="1" applyFill="1" applyBorder="1" applyAlignment="1" applyProtection="1">
      <alignment horizontal="right" vertical="center"/>
      <protection/>
    </xf>
    <xf numFmtId="4" fontId="58" fillId="0" borderId="33" xfId="22" applyNumberFormat="1" applyFont="1" applyFill="1" applyBorder="1" applyAlignment="1" applyProtection="1">
      <alignment horizontal="right" vertical="center"/>
      <protection/>
    </xf>
    <xf numFmtId="4" fontId="58" fillId="0" borderId="34" xfId="22" applyNumberFormat="1" applyFont="1" applyFill="1" applyBorder="1" applyAlignment="1" applyProtection="1">
      <alignment horizontal="right" vertical="center"/>
      <protection/>
    </xf>
    <xf numFmtId="0" fontId="53" fillId="0" borderId="43" xfId="22" applyNumberFormat="1" applyFont="1" applyFill="1" applyBorder="1" applyAlignment="1" applyProtection="1">
      <alignment horizontal="center" vertical="center"/>
      <protection/>
    </xf>
    <xf numFmtId="0" fontId="53" fillId="0" borderId="44" xfId="22" applyNumberFormat="1" applyFont="1" applyFill="1" applyBorder="1" applyAlignment="1" applyProtection="1">
      <alignment horizontal="center" vertical="center"/>
      <protection/>
    </xf>
    <xf numFmtId="0" fontId="53" fillId="0" borderId="46" xfId="22" applyFont="1" applyFill="1" applyBorder="1" applyAlignment="1" applyProtection="1">
      <alignment horizontal="left" vertical="center" wrapText="1"/>
      <protection hidden="1"/>
    </xf>
    <xf numFmtId="0" fontId="53" fillId="0" borderId="46" xfId="22" applyNumberFormat="1" applyFont="1" applyFill="1" applyBorder="1" applyAlignment="1" applyProtection="1">
      <alignment horizontal="left" vertical="center"/>
      <protection/>
    </xf>
    <xf numFmtId="0" fontId="53" fillId="0" borderId="46" xfId="22" applyFont="1" applyFill="1" applyBorder="1" applyAlignment="1" applyProtection="1">
      <alignment horizontal="left" vertical="center"/>
      <protection/>
    </xf>
    <xf numFmtId="4" fontId="53" fillId="0" borderId="46" xfId="22" applyNumberFormat="1" applyFont="1" applyFill="1" applyBorder="1" applyAlignment="1" applyProtection="1" quotePrefix="1">
      <alignment horizontal="right" vertical="center"/>
      <protection/>
    </xf>
    <xf numFmtId="4" fontId="53" fillId="0" borderId="47" xfId="22" applyNumberFormat="1" applyFont="1" applyFill="1" applyBorder="1" applyAlignment="1" applyProtection="1" quotePrefix="1">
      <alignment horizontal="right" vertical="center"/>
      <protection/>
    </xf>
    <xf numFmtId="0" fontId="53" fillId="0" borderId="45" xfId="22" applyNumberFormat="1" applyFont="1" applyFill="1" applyBorder="1" applyAlignment="1" applyProtection="1">
      <alignment horizontal="center" vertical="center"/>
      <protection/>
    </xf>
    <xf numFmtId="0" fontId="53" fillId="0" borderId="48" xfId="22" applyFont="1" applyFill="1" applyBorder="1" applyAlignment="1" applyProtection="1">
      <alignment horizontal="left" vertical="center" wrapText="1"/>
      <protection hidden="1"/>
    </xf>
    <xf numFmtId="0" fontId="53" fillId="0" borderId="48" xfId="22" applyNumberFormat="1" applyFont="1" applyFill="1" applyBorder="1" applyAlignment="1" applyProtection="1">
      <alignment horizontal="left" vertical="center"/>
      <protection/>
    </xf>
    <xf numFmtId="0" fontId="53" fillId="0" borderId="48" xfId="22" applyFont="1" applyFill="1" applyBorder="1" applyAlignment="1" applyProtection="1">
      <alignment horizontal="left" vertical="center"/>
      <protection/>
    </xf>
    <xf numFmtId="0" fontId="53" fillId="0" borderId="48" xfId="22" applyNumberFormat="1" applyFont="1" applyFill="1" applyBorder="1" applyAlignment="1" applyProtection="1" quotePrefix="1">
      <alignment horizontal="left" vertical="center"/>
      <protection/>
    </xf>
    <xf numFmtId="3" fontId="53" fillId="0" borderId="48" xfId="22" applyNumberFormat="1" applyFont="1" applyFill="1" applyBorder="1" applyAlignment="1" applyProtection="1">
      <alignment horizontal="left" vertical="center"/>
      <protection/>
    </xf>
    <xf numFmtId="0" fontId="55" fillId="0" borderId="48" xfId="22" applyFont="1" applyFill="1" applyBorder="1" applyAlignment="1" applyProtection="1">
      <alignment horizontal="left" vertical="center" wrapText="1"/>
      <protection hidden="1"/>
    </xf>
    <xf numFmtId="0" fontId="59" fillId="0" borderId="48" xfId="22" applyFont="1" applyFill="1" applyBorder="1" applyAlignment="1" applyProtection="1">
      <alignment horizontal="left" wrapText="1"/>
      <protection hidden="1"/>
    </xf>
    <xf numFmtId="0" fontId="59" fillId="0" borderId="48" xfId="22" applyNumberFormat="1" applyFont="1" applyFill="1" applyBorder="1" applyAlignment="1" applyProtection="1">
      <alignment horizontal="left"/>
      <protection/>
    </xf>
    <xf numFmtId="3" fontId="59" fillId="0" borderId="48" xfId="22" applyNumberFormat="1" applyFont="1" applyFill="1" applyBorder="1" applyAlignment="1" applyProtection="1">
      <alignment horizontal="left"/>
      <protection/>
    </xf>
    <xf numFmtId="4" fontId="59" fillId="0" borderId="48" xfId="22" applyNumberFormat="1" applyFont="1" applyFill="1" applyBorder="1" applyAlignment="1" applyProtection="1" quotePrefix="1">
      <alignment horizontal="right"/>
      <protection/>
    </xf>
    <xf numFmtId="4" fontId="59" fillId="0" borderId="52" xfId="22" applyNumberFormat="1" applyFont="1" applyFill="1" applyBorder="1" applyAlignment="1" applyProtection="1" quotePrefix="1">
      <alignment horizontal="right"/>
      <protection/>
    </xf>
    <xf numFmtId="0" fontId="53" fillId="0" borderId="53" xfId="22" applyFont="1" applyFill="1" applyBorder="1" applyAlignment="1" applyProtection="1">
      <alignment horizontal="left" vertical="center" wrapText="1"/>
      <protection hidden="1"/>
    </xf>
    <xf numFmtId="0" fontId="53" fillId="0" borderId="53" xfId="22" applyNumberFormat="1" applyFont="1" applyFill="1" applyBorder="1" applyAlignment="1" applyProtection="1">
      <alignment horizontal="left" vertical="center"/>
      <protection/>
    </xf>
    <xf numFmtId="3" fontId="53" fillId="0" borderId="53" xfId="22" applyNumberFormat="1" applyFont="1" applyFill="1" applyBorder="1" applyAlignment="1" applyProtection="1">
      <alignment horizontal="left" vertical="center"/>
      <protection/>
    </xf>
    <xf numFmtId="4" fontId="59" fillId="0" borderId="46" xfId="22" applyNumberFormat="1" applyFont="1" applyFill="1" applyBorder="1" applyAlignment="1" applyProtection="1" quotePrefix="1">
      <alignment horizontal="right" vertical="center"/>
      <protection/>
    </xf>
    <xf numFmtId="4" fontId="59" fillId="0" borderId="47" xfId="22" applyNumberFormat="1" applyFont="1" applyFill="1" applyBorder="1" applyAlignment="1" applyProtection="1" quotePrefix="1">
      <alignment horizontal="right" vertical="center"/>
      <protection/>
    </xf>
    <xf numFmtId="0" fontId="60" fillId="0" borderId="48" xfId="22" applyFont="1" applyFill="1" applyBorder="1" applyAlignment="1" applyProtection="1">
      <alignment horizontal="left" vertical="center" wrapText="1"/>
      <protection/>
    </xf>
    <xf numFmtId="0" fontId="59" fillId="0" borderId="48" xfId="22" applyNumberFormat="1" applyFont="1" applyFill="1" applyBorder="1" applyAlignment="1" applyProtection="1">
      <alignment horizontal="left" vertical="center"/>
      <protection/>
    </xf>
    <xf numFmtId="0" fontId="59" fillId="0" borderId="48" xfId="22" applyFont="1" applyFill="1" applyBorder="1" applyAlignment="1" applyProtection="1">
      <alignment horizontal="left" vertical="center"/>
      <protection/>
    </xf>
    <xf numFmtId="0" fontId="59" fillId="0" borderId="48" xfId="22" applyFont="1" applyFill="1" applyBorder="1" applyAlignment="1" applyProtection="1">
      <alignment horizontal="left" vertical="center" wrapText="1"/>
      <protection hidden="1"/>
    </xf>
    <xf numFmtId="3" fontId="59" fillId="0" borderId="48" xfId="22" applyNumberFormat="1" applyFont="1" applyFill="1" applyBorder="1" applyAlignment="1" applyProtection="1">
      <alignment horizontal="left" vertical="center"/>
      <protection/>
    </xf>
    <xf numFmtId="0" fontId="60" fillId="0" borderId="48" xfId="22" applyFont="1" applyFill="1" applyBorder="1" applyAlignment="1" applyProtection="1">
      <alignment vertical="center" wrapText="1"/>
      <protection/>
    </xf>
    <xf numFmtId="0" fontId="59" fillId="0" borderId="48" xfId="22" applyNumberFormat="1" applyFont="1" applyFill="1" applyBorder="1" applyProtection="1">
      <alignment/>
      <protection/>
    </xf>
    <xf numFmtId="4" fontId="53" fillId="0" borderId="48" xfId="22" applyNumberFormat="1" applyFont="1" applyFill="1" applyBorder="1" applyAlignment="1" applyProtection="1" quotePrefix="1">
      <alignment horizontal="right" vertical="center"/>
      <protection/>
    </xf>
    <xf numFmtId="4" fontId="53" fillId="0" borderId="48" xfId="22" applyNumberFormat="1" applyFont="1" applyFill="1" applyBorder="1" applyAlignment="1" applyProtection="1">
      <alignment horizontal="right" vertical="center"/>
      <protection/>
    </xf>
    <xf numFmtId="4" fontId="53" fillId="0" borderId="42" xfId="22" applyNumberFormat="1" applyFont="1" applyFill="1" applyBorder="1" applyAlignment="1" applyProtection="1">
      <alignment horizontal="right" vertical="center"/>
      <protection/>
    </xf>
    <xf numFmtId="0" fontId="61" fillId="0" borderId="46" xfId="22" applyFont="1" applyFill="1" applyBorder="1" applyAlignment="1" applyProtection="1">
      <alignment horizontal="left" vertical="center" wrapText="1"/>
      <protection hidden="1"/>
    </xf>
    <xf numFmtId="0" fontId="59" fillId="0" borderId="46" xfId="22" applyNumberFormat="1" applyFont="1" applyFill="1" applyBorder="1" applyAlignment="1" applyProtection="1" quotePrefix="1">
      <alignment horizontal="left" vertical="center"/>
      <protection/>
    </xf>
    <xf numFmtId="0" fontId="59" fillId="0" borderId="46" xfId="22" applyFont="1" applyFill="1" applyBorder="1" applyAlignment="1" applyProtection="1">
      <alignment horizontal="left" vertical="center"/>
      <protection/>
    </xf>
    <xf numFmtId="0" fontId="59" fillId="0" borderId="48" xfId="22" applyNumberFormat="1" applyFont="1" applyFill="1" applyBorder="1" applyAlignment="1" applyProtection="1" quotePrefix="1">
      <alignment horizontal="left" vertical="center"/>
      <protection/>
    </xf>
    <xf numFmtId="4" fontId="59" fillId="0" borderId="48" xfId="22" applyNumberFormat="1" applyFont="1" applyFill="1" applyBorder="1" applyAlignment="1" applyProtection="1" quotePrefix="1">
      <alignment horizontal="right" vertical="center"/>
      <protection/>
    </xf>
    <xf numFmtId="0" fontId="63" fillId="0" borderId="46" xfId="22" applyFont="1" applyFill="1" applyBorder="1" applyAlignment="1" applyProtection="1">
      <alignment horizontal="left" vertical="center" wrapText="1"/>
      <protection hidden="1"/>
    </xf>
    <xf numFmtId="0" fontId="55" fillId="0" borderId="46" xfId="22" applyFont="1" applyFill="1" applyBorder="1" applyAlignment="1" applyProtection="1">
      <alignment horizontal="left" vertical="center" wrapText="1"/>
      <protection hidden="1"/>
    </xf>
    <xf numFmtId="0" fontId="59" fillId="0" borderId="48" xfId="22" applyFont="1" applyFill="1" applyBorder="1" applyAlignment="1" applyProtection="1">
      <alignment horizontal="left" vertical="center" wrapText="1"/>
      <protection hidden="1"/>
    </xf>
    <xf numFmtId="0" fontId="55" fillId="0" borderId="48" xfId="22" applyFont="1" applyFill="1" applyBorder="1" applyAlignment="1" applyProtection="1">
      <alignment horizontal="left" vertical="center"/>
      <protection/>
    </xf>
    <xf numFmtId="4" fontId="59" fillId="0" borderId="48" xfId="22" applyNumberFormat="1" applyFont="1" applyFill="1" applyBorder="1" applyAlignment="1" applyProtection="1">
      <alignment horizontal="right" vertical="center"/>
      <protection/>
    </xf>
    <xf numFmtId="0" fontId="59" fillId="0" borderId="48" xfId="22" applyNumberFormat="1" applyFont="1" applyFill="1" applyBorder="1" applyAlignment="1" applyProtection="1">
      <alignment horizontal="left" vertical="center"/>
      <protection/>
    </xf>
    <xf numFmtId="3" fontId="59" fillId="0" borderId="48" xfId="22" applyNumberFormat="1" applyFont="1" applyFill="1" applyBorder="1" applyAlignment="1" applyProtection="1">
      <alignment horizontal="left" vertical="center"/>
      <protection/>
    </xf>
    <xf numFmtId="4" fontId="59" fillId="0" borderId="48" xfId="22" applyNumberFormat="1" applyFont="1" applyFill="1" applyBorder="1" applyAlignment="1" applyProtection="1" quotePrefix="1">
      <alignment horizontal="right" vertical="center"/>
      <protection/>
    </xf>
    <xf numFmtId="0" fontId="53" fillId="0" borderId="53" xfId="23" applyFont="1" applyFill="1" applyBorder="1" applyAlignment="1" applyProtection="1">
      <alignment horizontal="left" vertical="center" wrapText="1"/>
      <protection hidden="1"/>
    </xf>
    <xf numFmtId="0" fontId="53" fillId="0" borderId="53" xfId="23" applyNumberFormat="1" applyFont="1" applyFill="1" applyBorder="1" applyAlignment="1" applyProtection="1">
      <alignment horizontal="left" vertical="center"/>
      <protection/>
    </xf>
    <xf numFmtId="3" fontId="53" fillId="0" borderId="53" xfId="23" applyNumberFormat="1" applyFont="1" applyFill="1" applyBorder="1" applyAlignment="1" applyProtection="1">
      <alignment horizontal="left" vertical="center"/>
      <protection/>
    </xf>
    <xf numFmtId="4" fontId="53" fillId="0" borderId="53" xfId="22" applyNumberFormat="1" applyFont="1" applyFill="1" applyBorder="1" applyAlignment="1" applyProtection="1" quotePrefix="1">
      <alignment horizontal="right" vertical="center"/>
      <protection/>
    </xf>
    <xf numFmtId="0" fontId="59" fillId="0" borderId="46" xfId="22" applyNumberFormat="1" applyFont="1" applyFill="1" applyBorder="1" applyAlignment="1" applyProtection="1">
      <alignment horizontal="left" vertical="center"/>
      <protection/>
    </xf>
    <xf numFmtId="0" fontId="53" fillId="0" borderId="32" xfId="22" applyFont="1" applyFill="1" applyBorder="1" applyProtection="1">
      <alignment/>
      <protection/>
    </xf>
    <xf numFmtId="0" fontId="53" fillId="0" borderId="33" xfId="22" applyFont="1" applyFill="1" applyBorder="1" applyProtection="1">
      <alignment/>
      <protection/>
    </xf>
    <xf numFmtId="0" fontId="65" fillId="0" borderId="33" xfId="22" applyFont="1" applyFill="1" applyBorder="1" applyProtection="1">
      <alignment/>
      <protection/>
    </xf>
    <xf numFmtId="4" fontId="65" fillId="0" borderId="33" xfId="22" applyNumberFormat="1" applyFont="1" applyFill="1" applyBorder="1" applyAlignment="1" applyProtection="1">
      <alignment horizontal="right"/>
      <protection/>
    </xf>
    <xf numFmtId="0" fontId="53" fillId="0" borderId="0" xfId="22" applyFont="1" applyFill="1" applyBorder="1" applyProtection="1">
      <alignment/>
      <protection/>
    </xf>
    <xf numFmtId="0" fontId="55" fillId="0" borderId="0" xfId="22" applyFont="1" applyFill="1" applyBorder="1" applyProtection="1">
      <alignment/>
      <protection/>
    </xf>
    <xf numFmtId="4" fontId="55" fillId="0" borderId="0" xfId="22" applyNumberFormat="1" applyFont="1" applyFill="1" applyBorder="1" applyAlignment="1" applyProtection="1">
      <alignment horizontal="right"/>
      <protection/>
    </xf>
    <xf numFmtId="0" fontId="58" fillId="0" borderId="0" xfId="22" applyFont="1" applyFill="1" applyProtection="1">
      <alignment/>
      <protection/>
    </xf>
    <xf numFmtId="4" fontId="53" fillId="7" borderId="46" xfId="22" applyNumberFormat="1" applyFont="1" applyFill="1" applyBorder="1" applyAlignment="1" applyProtection="1">
      <alignment horizontal="right" vertical="center"/>
      <protection locked="0"/>
    </xf>
    <xf numFmtId="4" fontId="53" fillId="7" borderId="48" xfId="22" applyNumberFormat="1" applyFont="1" applyFill="1" applyBorder="1" applyAlignment="1" applyProtection="1">
      <alignment horizontal="right" vertical="center"/>
      <protection locked="0"/>
    </xf>
    <xf numFmtId="4" fontId="53" fillId="7" borderId="48" xfId="22" applyNumberFormat="1" applyFont="1" applyFill="1" applyBorder="1" applyAlignment="1" applyProtection="1" quotePrefix="1">
      <alignment horizontal="right" vertical="center"/>
      <protection locked="0"/>
    </xf>
    <xf numFmtId="4" fontId="59" fillId="7" borderId="48" xfId="22" applyNumberFormat="1" applyFont="1" applyFill="1" applyBorder="1" applyAlignment="1" applyProtection="1" quotePrefix="1">
      <alignment horizontal="right"/>
      <protection locked="0"/>
    </xf>
    <xf numFmtId="4" fontId="53" fillId="7" borderId="53" xfId="22" applyNumberFormat="1" applyFont="1" applyFill="1" applyBorder="1" applyAlignment="1" applyProtection="1" quotePrefix="1">
      <alignment horizontal="right" vertical="center"/>
      <protection locked="0"/>
    </xf>
    <xf numFmtId="4" fontId="59" fillId="7" borderId="48" xfId="22" applyNumberFormat="1" applyFont="1" applyFill="1" applyBorder="1" applyAlignment="1" applyProtection="1" quotePrefix="1">
      <alignment vertical="center"/>
      <protection locked="0"/>
    </xf>
    <xf numFmtId="4" fontId="59" fillId="7" borderId="48" xfId="22" applyNumberFormat="1" applyFont="1" applyFill="1" applyBorder="1" applyAlignment="1" applyProtection="1">
      <alignment vertical="center"/>
      <protection locked="0"/>
    </xf>
    <xf numFmtId="4" fontId="59" fillId="7" borderId="48" xfId="22" applyNumberFormat="1" applyFont="1" applyFill="1" applyBorder="1" applyAlignment="1" applyProtection="1">
      <alignment horizontal="left"/>
      <protection locked="0"/>
    </xf>
    <xf numFmtId="4" fontId="59" fillId="7" borderId="48" xfId="22" applyNumberFormat="1" applyFont="1" applyFill="1" applyBorder="1" applyAlignment="1" applyProtection="1" quotePrefix="1">
      <alignment horizontal="right" vertical="center"/>
      <protection locked="0"/>
    </xf>
    <xf numFmtId="4" fontId="59" fillId="7" borderId="46" xfId="22" applyNumberFormat="1" applyFont="1" applyFill="1" applyBorder="1" applyAlignment="1" applyProtection="1" quotePrefix="1">
      <alignment horizontal="right" vertical="center"/>
      <protection locked="0"/>
    </xf>
    <xf numFmtId="0" fontId="21" fillId="0" borderId="0" xfId="22" applyFont="1" applyFill="1" applyBorder="1" applyProtection="1">
      <alignment/>
      <protection/>
    </xf>
    <xf numFmtId="0" fontId="21" fillId="0" borderId="0" xfId="22" applyFont="1" applyBorder="1" applyProtection="1">
      <alignment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0" fontId="21" fillId="0" borderId="0" xfId="22" applyFont="1" applyAlignment="1" applyProtection="1">
      <alignment horizontal="center"/>
      <protection/>
    </xf>
    <xf numFmtId="0" fontId="21" fillId="0" borderId="0" xfId="22" applyFont="1" applyProtection="1">
      <alignment/>
      <protection/>
    </xf>
    <xf numFmtId="0" fontId="4" fillId="0" borderId="0" xfId="22" applyBorder="1" applyProtection="1">
      <alignment/>
      <protection/>
    </xf>
    <xf numFmtId="4" fontId="79" fillId="0" borderId="48" xfId="22" applyNumberFormat="1" applyFont="1" applyBorder="1" applyAlignment="1" applyProtection="1">
      <alignment horizontal="center"/>
      <protection/>
    </xf>
    <xf numFmtId="0" fontId="6" fillId="0" borderId="54" xfId="22" applyFont="1" applyBorder="1" applyAlignment="1" applyProtection="1">
      <alignment vertical="center" wrapText="1"/>
      <protection/>
    </xf>
    <xf numFmtId="0" fontId="21" fillId="0" borderId="54" xfId="22" applyFont="1" applyBorder="1" applyAlignment="1" applyProtection="1">
      <alignment horizontal="center"/>
      <protection/>
    </xf>
    <xf numFmtId="0" fontId="4" fillId="0" borderId="0" xfId="22" applyProtection="1">
      <alignment/>
      <protection/>
    </xf>
    <xf numFmtId="0" fontId="21" fillId="0" borderId="55" xfId="22" applyFont="1" applyFill="1" applyBorder="1" applyAlignment="1" applyProtection="1">
      <alignment horizontal="center"/>
      <protection/>
    </xf>
    <xf numFmtId="0" fontId="21" fillId="5" borderId="55" xfId="22" applyFont="1" applyFill="1" applyBorder="1" applyAlignment="1" applyProtection="1">
      <alignment horizontal="center"/>
      <protection/>
    </xf>
    <xf numFmtId="0" fontId="80" fillId="5" borderId="45" xfId="22" applyFont="1" applyFill="1" applyBorder="1" applyAlignment="1" applyProtection="1">
      <alignment horizontal="center"/>
      <protection/>
    </xf>
    <xf numFmtId="0" fontId="21" fillId="5" borderId="48" xfId="22" applyFont="1" applyFill="1" applyBorder="1" applyAlignment="1" applyProtection="1">
      <alignment horizontal="center" wrapText="1"/>
      <protection/>
    </xf>
    <xf numFmtId="0" fontId="21" fillId="5" borderId="48" xfId="22" applyFont="1" applyFill="1" applyBorder="1" applyAlignment="1" applyProtection="1">
      <alignment horizontal="center" vertical="center" wrapText="1"/>
      <protection/>
    </xf>
    <xf numFmtId="0" fontId="21" fillId="0" borderId="0" xfId="22" applyFont="1" applyAlignment="1" applyProtection="1">
      <alignment horizontal="center"/>
      <protection/>
    </xf>
    <xf numFmtId="0" fontId="62" fillId="0" borderId="48" xfId="22" applyFont="1" applyBorder="1" applyAlignment="1" applyProtection="1">
      <alignment horizontal="center" wrapText="1"/>
      <protection/>
    </xf>
    <xf numFmtId="0" fontId="81" fillId="0" borderId="48" xfId="22" applyFont="1" applyBorder="1" applyAlignment="1" applyProtection="1">
      <alignment horizontal="center" wrapText="1"/>
      <protection/>
    </xf>
    <xf numFmtId="0" fontId="82" fillId="0" borderId="48" xfId="22" applyFont="1" applyBorder="1" applyAlignment="1" applyProtection="1">
      <alignment horizontal="center" wrapText="1"/>
      <protection/>
    </xf>
    <xf numFmtId="0" fontId="4" fillId="0" borderId="0" xfId="22" applyFont="1" applyFill="1" applyAlignment="1" applyProtection="1">
      <alignment horizontal="center"/>
      <protection/>
    </xf>
    <xf numFmtId="0" fontId="21" fillId="15" borderId="0" xfId="22" applyFont="1" applyFill="1" applyBorder="1" applyProtection="1">
      <alignment/>
      <protection/>
    </xf>
    <xf numFmtId="0" fontId="21" fillId="15" borderId="0" xfId="22" applyFont="1" applyFill="1" applyBorder="1" applyAlignment="1" applyProtection="1">
      <alignment horizontal="center"/>
      <protection/>
    </xf>
    <xf numFmtId="174" fontId="21" fillId="15" borderId="0" xfId="22" applyNumberFormat="1" applyFont="1" applyFill="1" applyBorder="1" applyProtection="1">
      <alignment/>
      <protection/>
    </xf>
    <xf numFmtId="0" fontId="21" fillId="15" borderId="0" xfId="22" applyFont="1" applyFill="1" applyProtection="1">
      <alignment/>
      <protection/>
    </xf>
    <xf numFmtId="4" fontId="83" fillId="15" borderId="0" xfId="22" applyNumberFormat="1" applyFont="1" applyFill="1" applyBorder="1" applyProtection="1">
      <alignment/>
      <protection/>
    </xf>
    <xf numFmtId="176" fontId="4" fillId="15" borderId="0" xfId="22" applyNumberFormat="1" applyFill="1" applyBorder="1" applyAlignment="1" applyProtection="1">
      <alignment horizontal="right" indent="1"/>
      <protection/>
    </xf>
    <xf numFmtId="4" fontId="84" fillId="15" borderId="0" xfId="22" applyNumberFormat="1" applyFont="1" applyFill="1" applyBorder="1" applyProtection="1">
      <alignment/>
      <protection/>
    </xf>
    <xf numFmtId="0" fontId="85" fillId="0" borderId="0" xfId="22" applyFont="1" applyAlignment="1" applyProtection="1">
      <alignment horizontal="center"/>
      <protection/>
    </xf>
    <xf numFmtId="0" fontId="86" fillId="16" borderId="0" xfId="22" applyFont="1" applyFill="1" applyProtection="1">
      <alignment/>
      <protection/>
    </xf>
    <xf numFmtId="174" fontId="21" fillId="0" borderId="0" xfId="22" applyNumberFormat="1" applyFont="1" applyProtection="1">
      <alignment/>
      <protection/>
    </xf>
    <xf numFmtId="4" fontId="83" fillId="0" borderId="0" xfId="22" applyNumberFormat="1" applyFont="1" applyBorder="1" applyProtection="1">
      <alignment/>
      <protection/>
    </xf>
    <xf numFmtId="4" fontId="87" fillId="0" borderId="0" xfId="22" applyNumberFormat="1" applyFont="1" applyBorder="1" applyProtection="1">
      <alignment/>
      <protection/>
    </xf>
    <xf numFmtId="0" fontId="21" fillId="0" borderId="0" xfId="22" applyFont="1" applyFill="1" applyProtection="1">
      <alignment/>
      <protection/>
    </xf>
    <xf numFmtId="0" fontId="88" fillId="0" borderId="0" xfId="22" applyFont="1" applyProtection="1">
      <alignment/>
      <protection/>
    </xf>
    <xf numFmtId="0" fontId="89" fillId="0" borderId="0" xfId="22" applyFont="1" applyAlignment="1" applyProtection="1">
      <alignment horizontal="center"/>
      <protection/>
    </xf>
    <xf numFmtId="4" fontId="90" fillId="0" borderId="48" xfId="22" applyNumberFormat="1" applyFont="1" applyBorder="1" applyProtection="1">
      <alignment/>
      <protection/>
    </xf>
    <xf numFmtId="4" fontId="91" fillId="0" borderId="48" xfId="22" applyNumberFormat="1" applyFont="1" applyBorder="1" applyProtection="1">
      <alignment/>
      <protection/>
    </xf>
    <xf numFmtId="4" fontId="92" fillId="0" borderId="48" xfId="22" applyNumberFormat="1" applyFont="1" applyBorder="1" applyProtection="1">
      <alignment/>
      <protection/>
    </xf>
    <xf numFmtId="4" fontId="83" fillId="0" borderId="48" xfId="22" applyNumberFormat="1" applyFont="1" applyBorder="1" applyProtection="1">
      <alignment/>
      <protection/>
    </xf>
    <xf numFmtId="0" fontId="21" fillId="0" borderId="0" xfId="22" applyFont="1" applyAlignment="1" applyProtection="1">
      <alignment wrapText="1"/>
      <protection/>
    </xf>
    <xf numFmtId="0" fontId="88" fillId="17" borderId="0" xfId="22" applyFont="1" applyFill="1" applyProtection="1">
      <alignment/>
      <protection/>
    </xf>
    <xf numFmtId="0" fontId="93" fillId="17" borderId="0" xfId="22" applyFont="1" applyFill="1" applyAlignment="1" applyProtection="1">
      <alignment horizontal="center"/>
      <protection/>
    </xf>
    <xf numFmtId="174" fontId="93" fillId="17" borderId="0" xfId="22" applyNumberFormat="1" applyFont="1" applyFill="1" applyProtection="1">
      <alignment/>
      <protection/>
    </xf>
    <xf numFmtId="174" fontId="4" fillId="17" borderId="0" xfId="22" applyNumberFormat="1" applyFont="1" applyFill="1" applyProtection="1">
      <alignment/>
      <protection/>
    </xf>
    <xf numFmtId="0" fontId="88" fillId="0" borderId="0" xfId="22" applyFont="1" applyFill="1" applyProtection="1">
      <alignment/>
      <protection/>
    </xf>
    <xf numFmtId="0" fontId="93" fillId="0" borderId="0" xfId="22" applyFont="1" applyFill="1" applyAlignment="1" applyProtection="1">
      <alignment horizontal="center"/>
      <protection/>
    </xf>
    <xf numFmtId="174" fontId="93" fillId="0" borderId="0" xfId="22" applyNumberFormat="1" applyFont="1" applyFill="1" applyProtection="1">
      <alignment/>
      <protection/>
    </xf>
    <xf numFmtId="174" fontId="4" fillId="0" borderId="0" xfId="22" applyNumberFormat="1" applyFont="1" applyFill="1" applyProtection="1">
      <alignment/>
      <protection/>
    </xf>
    <xf numFmtId="0" fontId="16" fillId="0" borderId="0" xfId="22" applyFont="1" applyProtection="1">
      <alignment/>
      <protection/>
    </xf>
    <xf numFmtId="174" fontId="4" fillId="0" borderId="0" xfId="22" applyNumberFormat="1" applyFont="1" applyProtection="1">
      <alignment/>
      <protection/>
    </xf>
    <xf numFmtId="0" fontId="94" fillId="0" borderId="0" xfId="22" applyFont="1" applyProtection="1">
      <alignment/>
      <protection/>
    </xf>
    <xf numFmtId="0" fontId="94" fillId="0" borderId="0" xfId="22" applyFont="1" applyAlignment="1" applyProtection="1">
      <alignment wrapText="1"/>
      <protection/>
    </xf>
    <xf numFmtId="0" fontId="21" fillId="0" borderId="0" xfId="22" applyFont="1" applyFill="1" applyAlignment="1" applyProtection="1">
      <alignment wrapText="1"/>
      <protection/>
    </xf>
    <xf numFmtId="0" fontId="96" fillId="0" borderId="0" xfId="22" applyFont="1" applyFill="1" applyAlignment="1" applyProtection="1">
      <alignment wrapText="1"/>
      <protection/>
    </xf>
    <xf numFmtId="174" fontId="96" fillId="0" borderId="0" xfId="22" applyNumberFormat="1" applyFont="1" applyAlignment="1" applyProtection="1">
      <alignment horizontal="center" wrapText="1"/>
      <protection/>
    </xf>
    <xf numFmtId="49" fontId="97" fillId="0" borderId="0" xfId="22" applyNumberFormat="1" applyFont="1" applyBorder="1" applyAlignment="1" applyProtection="1">
      <alignment horizontal="center" vertical="center"/>
      <protection/>
    </xf>
    <xf numFmtId="0" fontId="21" fillId="0" borderId="0" xfId="22" applyFont="1" applyBorder="1" applyAlignment="1" applyProtection="1">
      <alignment horizontal="left" vertical="top" wrapText="1"/>
      <protection/>
    </xf>
    <xf numFmtId="0" fontId="97" fillId="0" borderId="0" xfId="22" applyFont="1" applyBorder="1" applyAlignment="1" applyProtection="1">
      <alignment horizontal="center" vertical="center"/>
      <protection/>
    </xf>
    <xf numFmtId="0" fontId="21" fillId="0" borderId="0" xfId="22" applyFont="1" applyBorder="1" applyAlignment="1" applyProtection="1">
      <alignment vertical="top" wrapText="1"/>
      <protection/>
    </xf>
    <xf numFmtId="0" fontId="21" fillId="0" borderId="0" xfId="22" applyFont="1" applyBorder="1" applyAlignment="1" applyProtection="1">
      <alignment wrapText="1"/>
      <protection/>
    </xf>
    <xf numFmtId="0" fontId="94" fillId="0" borderId="0" xfId="22" applyFont="1" applyBorder="1" applyProtection="1">
      <alignment/>
      <protection/>
    </xf>
    <xf numFmtId="0" fontId="88" fillId="17" borderId="33" xfId="22" applyFont="1" applyFill="1" applyBorder="1" applyProtection="1">
      <alignment/>
      <protection/>
    </xf>
    <xf numFmtId="0" fontId="21" fillId="18" borderId="33" xfId="22" applyFont="1" applyFill="1" applyBorder="1" applyProtection="1">
      <alignment/>
      <protection/>
    </xf>
    <xf numFmtId="0" fontId="21" fillId="18" borderId="33" xfId="22" applyFont="1" applyFill="1" applyBorder="1" applyAlignment="1" applyProtection="1">
      <alignment horizontal="center"/>
      <protection/>
    </xf>
    <xf numFmtId="174" fontId="21" fillId="18" borderId="33" xfId="22" applyNumberFormat="1" applyFont="1" applyFill="1" applyBorder="1" applyProtection="1">
      <alignment/>
      <protection/>
    </xf>
    <xf numFmtId="174" fontId="4" fillId="18" borderId="33" xfId="22" applyNumberFormat="1" applyFont="1" applyFill="1" applyBorder="1" applyProtection="1">
      <alignment/>
      <protection/>
    </xf>
    <xf numFmtId="174" fontId="16" fillId="18" borderId="34" xfId="22" applyNumberFormat="1" applyFont="1" applyFill="1" applyBorder="1" applyProtection="1">
      <alignment/>
      <protection/>
    </xf>
    <xf numFmtId="174" fontId="21" fillId="0" borderId="0" xfId="22" applyNumberFormat="1" applyFont="1" applyFill="1" applyBorder="1" applyAlignment="1" applyProtection="1">
      <alignment horizontal="center" wrapText="1"/>
      <protection/>
    </xf>
    <xf numFmtId="0" fontId="99" fillId="0" borderId="0" xfId="22" applyFont="1" applyBorder="1" applyProtection="1">
      <alignment/>
      <protection/>
    </xf>
    <xf numFmtId="0" fontId="21" fillId="0" borderId="0" xfId="22" applyFont="1" applyBorder="1" applyAlignment="1" applyProtection="1">
      <alignment horizontal="center"/>
      <protection/>
    </xf>
    <xf numFmtId="174" fontId="21" fillId="0" borderId="0" xfId="22" applyNumberFormat="1" applyFont="1" applyBorder="1" applyProtection="1">
      <alignment/>
      <protection/>
    </xf>
    <xf numFmtId="174" fontId="21" fillId="0" borderId="0" xfId="22" applyNumberFormat="1" applyFont="1" applyFill="1" applyProtection="1">
      <alignment/>
      <protection/>
    </xf>
    <xf numFmtId="0" fontId="96" fillId="0" borderId="0" xfId="22" applyFont="1" applyFill="1" applyAlignment="1" applyProtection="1">
      <alignment horizontal="center" vertical="center" wrapText="1"/>
      <protection/>
    </xf>
    <xf numFmtId="174" fontId="96" fillId="0" borderId="0" xfId="22" applyNumberFormat="1" applyFont="1" applyAlignment="1" applyProtection="1">
      <alignment horizontal="center" vertical="center" wrapText="1"/>
      <protection/>
    </xf>
    <xf numFmtId="49" fontId="97" fillId="0" borderId="0" xfId="22" applyNumberFormat="1" applyFont="1" applyBorder="1" applyAlignment="1" applyProtection="1">
      <alignment horizontal="center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Normální 4" xfId="23"/>
    <cellStyle name="normální_ZŠ ZÁVODU MÍRU Pardubice, ROZPOČET" xfId="24"/>
    <cellStyle name="normální_SE2001" xfId="25"/>
    <cellStyle name="Měna 2" xfId="26"/>
    <cellStyle name="normální 5" xfId="27"/>
    <cellStyle name="procent 2" xfId="2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ek\Desktop\UHK-2ETAPA%20-%20Modernizace%20techn%20z&#225;zem&#237;%20vr&#225;tnice%20a%20spole&#269;n&#253;ch%20prostor%201PP%20vchody%20E-F%20-%20INVEST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A - SO 01 Vrátnice - in..."/>
      <sheetName val="02A - SO-02-Společné pros..."/>
      <sheetName val="UHK-2ETAPA-3 - Ústřední v..."/>
      <sheetName val="UHK-2ETAPA-3 - Ústřední v.2"/>
      <sheetName val="UHK-2ETAPA-4 - Zdravotní ..."/>
      <sheetName val="UHK-2ETAPA-4 - Zdravotní ..2"/>
      <sheetName val="UHK-2ETAPA-5 - Vzduchotec..."/>
      <sheetName val="UHK-2ETAPA-5 - Vzduchotec..2"/>
      <sheetName val="UHK-2ETAPA-6 - Slaboproud"/>
      <sheetName val="KRYCÍ LIST1"/>
      <sheetName val="REKAPITULACE1 "/>
      <sheetName val="ALL1"/>
      <sheetName val="KRYCÍ LIST2"/>
      <sheetName val="REKAPITULACE2 "/>
      <sheetName val="ALL2"/>
      <sheetName val="UHK-2ETAPA-7 - Elektroins..."/>
      <sheetName val="Rekapit. RR - Modernizac v 1.PP"/>
      <sheetName val="RR - Modernizace v 1.PP"/>
      <sheetName val="Rekap. RR - Adaptace restaurace"/>
      <sheetName val="RR - Adaptace restaurace"/>
      <sheetName val="UHK-2ETAPA-8 - Žaluzie"/>
      <sheetName val="UHK-2ETAPA-9 - Nábytek"/>
      <sheetName val="UHK-2ETAPA-10 - Malby"/>
      <sheetName val="UHK-2ETAPA-11 - PVC"/>
      <sheetName val="UHK-2ETAPA-12 - Výtahy"/>
    </sheetNames>
    <sheetDataSet>
      <sheetData sheetId="0">
        <row r="6">
          <cell r="K6" t="str">
            <v>Modernizace techn.zázemí vrátnice a společných prostor 1PP vchody E-F - INVESTICE</v>
          </cell>
        </row>
        <row r="8">
          <cell r="AN8" t="str">
            <v>8. 6. 2019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22">
          <cell r="F22">
            <v>1032702</v>
          </cell>
        </row>
      </sheetData>
      <sheetData sheetId="11"/>
      <sheetData sheetId="12"/>
      <sheetData sheetId="13">
        <row r="22">
          <cell r="F22">
            <v>2726140</v>
          </cell>
        </row>
      </sheetData>
      <sheetData sheetId="14"/>
      <sheetData sheetId="15"/>
      <sheetData sheetId="16" refreshError="1"/>
      <sheetData sheetId="17"/>
      <sheetData sheetId="18"/>
      <sheetData sheetId="19"/>
      <sheetData sheetId="20"/>
      <sheetData sheetId="21">
        <row r="30">
          <cell r="J30">
            <v>110000</v>
          </cell>
        </row>
      </sheetData>
      <sheetData sheetId="22">
        <row r="30">
          <cell r="J30">
            <v>969075</v>
          </cell>
        </row>
      </sheetData>
      <sheetData sheetId="23">
        <row r="30">
          <cell r="J30">
            <v>205000</v>
          </cell>
        </row>
      </sheetData>
      <sheetData sheetId="24">
        <row r="30">
          <cell r="J30">
            <v>810000</v>
          </cell>
        </row>
      </sheetData>
      <sheetData sheetId="25">
        <row r="30">
          <cell r="J30">
            <v>225589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0"/>
  <sheetViews>
    <sheetView showGridLines="0" tabSelected="1" zoomScale="85" zoomScaleNormal="85" workbookViewId="0" topLeftCell="A64">
      <selection activeCell="AN109" sqref="AN10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7" width="2.7109375" style="0" customWidth="1"/>
    <col min="8" max="8" width="5.00390625" style="0" customWidth="1"/>
    <col min="9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6.140625" style="0" customWidth="1"/>
    <col min="40" max="40" width="13.28125" style="0" customWidth="1"/>
    <col min="41" max="41" width="7.421875" style="0" customWidth="1"/>
    <col min="42" max="42" width="15.0039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299" t="s">
        <v>5</v>
      </c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296" t="s">
        <v>13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R5" s="16"/>
      <c r="BS5" s="13" t="s">
        <v>6</v>
      </c>
    </row>
    <row r="6" spans="2:71" ht="36.95" customHeight="1">
      <c r="B6" s="16"/>
      <c r="D6" s="21" t="s">
        <v>14</v>
      </c>
      <c r="K6" s="298" t="s">
        <v>15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R6" s="16"/>
      <c r="BS6" s="13" t="s">
        <v>6</v>
      </c>
    </row>
    <row r="7" spans="2:71" ht="12" customHeight="1">
      <c r="B7" s="16"/>
      <c r="D7" s="22" t="s">
        <v>16</v>
      </c>
      <c r="K7" s="20" t="s">
        <v>1</v>
      </c>
      <c r="AK7" s="22" t="s">
        <v>17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18</v>
      </c>
      <c r="K8" s="20" t="s">
        <v>19</v>
      </c>
      <c r="AK8" s="22" t="s">
        <v>20</v>
      </c>
      <c r="AN8" s="20" t="s">
        <v>21</v>
      </c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22" t="s">
        <v>22</v>
      </c>
      <c r="AK10" s="22" t="s">
        <v>23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24</v>
      </c>
      <c r="AK11" s="22" t="s">
        <v>25</v>
      </c>
      <c r="AN11" s="20" t="s">
        <v>1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22" t="s">
        <v>26</v>
      </c>
      <c r="AK13" s="22" t="s">
        <v>23</v>
      </c>
      <c r="AN13" s="20" t="s">
        <v>1</v>
      </c>
      <c r="AR13" s="16"/>
      <c r="BS13" s="13" t="s">
        <v>6</v>
      </c>
    </row>
    <row r="14" spans="2:71" ht="12.75">
      <c r="B14" s="16"/>
      <c r="E14" s="20" t="s">
        <v>27</v>
      </c>
      <c r="AK14" s="22" t="s">
        <v>25</v>
      </c>
      <c r="AN14" s="20" t="s">
        <v>1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28</v>
      </c>
      <c r="AK16" s="22" t="s">
        <v>23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29</v>
      </c>
      <c r="AK17" s="22" t="s">
        <v>25</v>
      </c>
      <c r="AN17" s="20" t="s">
        <v>1</v>
      </c>
      <c r="AR17" s="16"/>
      <c r="BS17" s="13" t="s">
        <v>30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31</v>
      </c>
      <c r="AK19" s="22" t="s">
        <v>23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32</v>
      </c>
      <c r="AK20" s="22" t="s">
        <v>25</v>
      </c>
      <c r="AN20" s="20" t="s">
        <v>1</v>
      </c>
      <c r="AR20" s="16"/>
      <c r="BS20" s="13" t="s">
        <v>30</v>
      </c>
    </row>
    <row r="21" spans="2:44" ht="6.95" customHeight="1">
      <c r="B21" s="16"/>
      <c r="AR21" s="16"/>
    </row>
    <row r="22" spans="2:44" ht="12" customHeight="1">
      <c r="B22" s="16"/>
      <c r="D22" s="22" t="s">
        <v>33</v>
      </c>
      <c r="AR22" s="16"/>
    </row>
    <row r="23" spans="2:44" ht="16.5" customHeight="1">
      <c r="B23" s="16"/>
      <c r="E23" s="300" t="s">
        <v>1</v>
      </c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34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301">
        <f>ROUND(AG94,2)</f>
        <v>0</v>
      </c>
      <c r="AL26" s="302"/>
      <c r="AM26" s="302"/>
      <c r="AN26" s="302"/>
      <c r="AO26" s="302"/>
      <c r="AR26" s="25"/>
    </row>
    <row r="27" spans="2:44" s="1" customFormat="1" ht="6.95" customHeight="1">
      <c r="B27" s="25"/>
      <c r="AR27" s="25"/>
    </row>
    <row r="28" spans="2:44" s="1" customFormat="1" ht="12.75">
      <c r="B28" s="25"/>
      <c r="L28" s="303" t="s">
        <v>35</v>
      </c>
      <c r="M28" s="303"/>
      <c r="N28" s="303"/>
      <c r="O28" s="303"/>
      <c r="P28" s="303"/>
      <c r="W28" s="303" t="s">
        <v>36</v>
      </c>
      <c r="X28" s="303"/>
      <c r="Y28" s="303"/>
      <c r="Z28" s="303"/>
      <c r="AA28" s="303"/>
      <c r="AB28" s="303"/>
      <c r="AC28" s="303"/>
      <c r="AD28" s="303"/>
      <c r="AE28" s="303"/>
      <c r="AK28" s="303" t="s">
        <v>37</v>
      </c>
      <c r="AL28" s="303"/>
      <c r="AM28" s="303"/>
      <c r="AN28" s="303"/>
      <c r="AO28" s="303"/>
      <c r="AR28" s="25"/>
    </row>
    <row r="29" spans="2:44" s="2" customFormat="1" ht="14.45" customHeight="1">
      <c r="B29" s="29"/>
      <c r="D29" s="22" t="s">
        <v>38</v>
      </c>
      <c r="F29" s="22" t="s">
        <v>39</v>
      </c>
      <c r="L29" s="306">
        <v>0.21</v>
      </c>
      <c r="M29" s="305"/>
      <c r="N29" s="305"/>
      <c r="O29" s="305"/>
      <c r="P29" s="305"/>
      <c r="W29" s="304">
        <f>AK26</f>
        <v>0</v>
      </c>
      <c r="X29" s="305"/>
      <c r="Y29" s="305"/>
      <c r="Z29" s="305"/>
      <c r="AA29" s="305"/>
      <c r="AB29" s="305"/>
      <c r="AC29" s="305"/>
      <c r="AD29" s="305"/>
      <c r="AE29" s="305"/>
      <c r="AK29" s="304">
        <f>W29*0.21</f>
        <v>0</v>
      </c>
      <c r="AL29" s="305"/>
      <c r="AM29" s="305"/>
      <c r="AN29" s="305"/>
      <c r="AO29" s="305"/>
      <c r="AR29" s="29"/>
    </row>
    <row r="30" spans="2:44" s="2" customFormat="1" ht="14.45" customHeight="1">
      <c r="B30" s="29"/>
      <c r="F30" s="22" t="s">
        <v>40</v>
      </c>
      <c r="L30" s="306">
        <v>0.15</v>
      </c>
      <c r="M30" s="305"/>
      <c r="N30" s="305"/>
      <c r="O30" s="305"/>
      <c r="P30" s="305"/>
      <c r="W30" s="304">
        <v>0</v>
      </c>
      <c r="X30" s="305"/>
      <c r="Y30" s="305"/>
      <c r="Z30" s="305"/>
      <c r="AA30" s="305"/>
      <c r="AB30" s="305"/>
      <c r="AC30" s="305"/>
      <c r="AD30" s="305"/>
      <c r="AE30" s="305"/>
      <c r="AK30" s="304">
        <v>0</v>
      </c>
      <c r="AL30" s="305"/>
      <c r="AM30" s="305"/>
      <c r="AN30" s="305"/>
      <c r="AO30" s="305"/>
      <c r="AR30" s="29"/>
    </row>
    <row r="31" spans="2:44" s="2" customFormat="1" ht="14.45" customHeight="1" hidden="1">
      <c r="B31" s="29"/>
      <c r="F31" s="22" t="s">
        <v>41</v>
      </c>
      <c r="L31" s="306">
        <v>0.21</v>
      </c>
      <c r="M31" s="305"/>
      <c r="N31" s="305"/>
      <c r="O31" s="305"/>
      <c r="P31" s="305"/>
      <c r="W31" s="304" t="e">
        <f>ROUND(BB94,2)</f>
        <v>#REF!</v>
      </c>
      <c r="X31" s="305"/>
      <c r="Y31" s="305"/>
      <c r="Z31" s="305"/>
      <c r="AA31" s="305"/>
      <c r="AB31" s="305"/>
      <c r="AC31" s="305"/>
      <c r="AD31" s="305"/>
      <c r="AE31" s="305"/>
      <c r="AK31" s="304">
        <v>0</v>
      </c>
      <c r="AL31" s="305"/>
      <c r="AM31" s="305"/>
      <c r="AN31" s="305"/>
      <c r="AO31" s="305"/>
      <c r="AR31" s="29"/>
    </row>
    <row r="32" spans="2:44" s="2" customFormat="1" ht="14.45" customHeight="1" hidden="1">
      <c r="B32" s="29"/>
      <c r="F32" s="22" t="s">
        <v>42</v>
      </c>
      <c r="L32" s="306">
        <v>0.15</v>
      </c>
      <c r="M32" s="305"/>
      <c r="N32" s="305"/>
      <c r="O32" s="305"/>
      <c r="P32" s="305"/>
      <c r="W32" s="304" t="e">
        <f>ROUND(BC94,2)</f>
        <v>#REF!</v>
      </c>
      <c r="X32" s="305"/>
      <c r="Y32" s="305"/>
      <c r="Z32" s="305"/>
      <c r="AA32" s="305"/>
      <c r="AB32" s="305"/>
      <c r="AC32" s="305"/>
      <c r="AD32" s="305"/>
      <c r="AE32" s="305"/>
      <c r="AK32" s="304">
        <v>0</v>
      </c>
      <c r="AL32" s="305"/>
      <c r="AM32" s="305"/>
      <c r="AN32" s="305"/>
      <c r="AO32" s="305"/>
      <c r="AR32" s="29"/>
    </row>
    <row r="33" spans="2:44" s="2" customFormat="1" ht="14.45" customHeight="1" hidden="1">
      <c r="B33" s="29"/>
      <c r="F33" s="22" t="s">
        <v>43</v>
      </c>
      <c r="L33" s="306">
        <v>0</v>
      </c>
      <c r="M33" s="305"/>
      <c r="N33" s="305"/>
      <c r="O33" s="305"/>
      <c r="P33" s="305"/>
      <c r="W33" s="304" t="e">
        <f>ROUND(BD94,2)</f>
        <v>#REF!</v>
      </c>
      <c r="X33" s="305"/>
      <c r="Y33" s="305"/>
      <c r="Z33" s="305"/>
      <c r="AA33" s="305"/>
      <c r="AB33" s="305"/>
      <c r="AC33" s="305"/>
      <c r="AD33" s="305"/>
      <c r="AE33" s="305"/>
      <c r="AK33" s="304">
        <v>0</v>
      </c>
      <c r="AL33" s="305"/>
      <c r="AM33" s="305"/>
      <c r="AN33" s="305"/>
      <c r="AO33" s="305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44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45</v>
      </c>
      <c r="U35" s="32"/>
      <c r="V35" s="32"/>
      <c r="W35" s="32"/>
      <c r="X35" s="318" t="s">
        <v>46</v>
      </c>
      <c r="Y35" s="319"/>
      <c r="Z35" s="319"/>
      <c r="AA35" s="319"/>
      <c r="AB35" s="319"/>
      <c r="AC35" s="32"/>
      <c r="AD35" s="32"/>
      <c r="AE35" s="32"/>
      <c r="AF35" s="32"/>
      <c r="AG35" s="32"/>
      <c r="AH35" s="32"/>
      <c r="AI35" s="32"/>
      <c r="AJ35" s="32"/>
      <c r="AK35" s="320">
        <f>SUM(AK26:AK33)</f>
        <v>0</v>
      </c>
      <c r="AL35" s="319"/>
      <c r="AM35" s="319"/>
      <c r="AN35" s="319"/>
      <c r="AO35" s="321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48</v>
      </c>
      <c r="AI49" s="35"/>
      <c r="AJ49" s="35"/>
      <c r="AK49" s="35"/>
      <c r="AL49" s="35"/>
      <c r="AM49" s="35"/>
      <c r="AN49" s="35"/>
      <c r="AO49" s="35"/>
      <c r="AR49" s="2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75">
      <c r="B60" s="25"/>
      <c r="D60" s="36" t="s">
        <v>49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50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49</v>
      </c>
      <c r="AI60" s="27"/>
      <c r="AJ60" s="27"/>
      <c r="AK60" s="27"/>
      <c r="AL60" s="27"/>
      <c r="AM60" s="36" t="s">
        <v>50</v>
      </c>
      <c r="AN60" s="27"/>
      <c r="AO60" s="27"/>
      <c r="AR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2.75">
      <c r="B64" s="25"/>
      <c r="D64" s="34" t="s">
        <v>51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52</v>
      </c>
      <c r="AI64" s="35"/>
      <c r="AJ64" s="35"/>
      <c r="AK64" s="35"/>
      <c r="AL64" s="35"/>
      <c r="AM64" s="35"/>
      <c r="AN64" s="35"/>
      <c r="AO64" s="35"/>
      <c r="AR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75">
      <c r="B75" s="25"/>
      <c r="D75" s="36" t="s">
        <v>49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50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49</v>
      </c>
      <c r="AI75" s="27"/>
      <c r="AJ75" s="27"/>
      <c r="AK75" s="27"/>
      <c r="AL75" s="27"/>
      <c r="AM75" s="36" t="s">
        <v>50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4.95" customHeight="1">
      <c r="B82" s="25"/>
      <c r="C82" s="17" t="s">
        <v>53</v>
      </c>
      <c r="AR82" s="25"/>
    </row>
    <row r="83" spans="2:44" s="1" customFormat="1" ht="6.95" customHeight="1">
      <c r="B83" s="25"/>
      <c r="AR83" s="25"/>
    </row>
    <row r="84" spans="2:44" s="3" customFormat="1" ht="12" customHeight="1">
      <c r="B84" s="41"/>
      <c r="C84" s="22" t="s">
        <v>12</v>
      </c>
      <c r="L84" s="3" t="str">
        <f>K5</f>
        <v>UHK-2ETAPA</v>
      </c>
      <c r="AR84" s="41"/>
    </row>
    <row r="85" spans="2:44" s="4" customFormat="1" ht="36.95" customHeight="1">
      <c r="B85" s="42"/>
      <c r="C85" s="43" t="s">
        <v>14</v>
      </c>
      <c r="L85" s="323" t="str">
        <f>K6</f>
        <v>Modernizace techn.zázemí vrátnice a společných prostor 1PP vchody E-F</v>
      </c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R85" s="42"/>
    </row>
    <row r="86" spans="2:44" s="1" customFormat="1" ht="6.95" customHeight="1">
      <c r="B86" s="25"/>
      <c r="AR86" s="25"/>
    </row>
    <row r="87" spans="2:44" s="1" customFormat="1" ht="12" customHeight="1">
      <c r="B87" s="25"/>
      <c r="C87" s="22" t="s">
        <v>18</v>
      </c>
      <c r="L87" s="44" t="str">
        <f>IF(K8="","",K8)</f>
        <v xml:space="preserve">UHK ,Palachovy koleje </v>
      </c>
      <c r="AI87" s="22" t="s">
        <v>20</v>
      </c>
      <c r="AM87" s="325" t="str">
        <f>IF(AN8="","",AN8)</f>
        <v>8. 6. 2019</v>
      </c>
      <c r="AN87" s="325"/>
      <c r="AR87" s="25"/>
    </row>
    <row r="88" spans="2:44" s="1" customFormat="1" ht="6.95" customHeight="1">
      <c r="B88" s="25"/>
      <c r="AR88" s="25"/>
    </row>
    <row r="89" spans="2:56" s="1" customFormat="1" ht="15.2" customHeight="1">
      <c r="B89" s="25"/>
      <c r="C89" s="22" t="s">
        <v>22</v>
      </c>
      <c r="L89" s="3" t="str">
        <f>IF(E11="","",E11)</f>
        <v>UHK,Rokitanského 62  HK 3</v>
      </c>
      <c r="AI89" s="22" t="s">
        <v>28</v>
      </c>
      <c r="AM89" s="309" t="str">
        <f>IF(E17="","",E17)</f>
        <v>Pridos Hradec Králové</v>
      </c>
      <c r="AN89" s="310"/>
      <c r="AO89" s="310"/>
      <c r="AP89" s="310"/>
      <c r="AR89" s="25"/>
      <c r="AS89" s="326" t="s">
        <v>54</v>
      </c>
      <c r="AT89" s="327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" customHeight="1">
      <c r="B90" s="25"/>
      <c r="C90" s="22" t="s">
        <v>26</v>
      </c>
      <c r="L90" s="3" t="str">
        <f>IF(E14="","",E14)</f>
        <v>bude určen ve výběrovém řízení</v>
      </c>
      <c r="AI90" s="22" t="s">
        <v>31</v>
      </c>
      <c r="AM90" s="309" t="str">
        <f>IF(E20="","",E20)</f>
        <v>Ing.Pavel Michálek</v>
      </c>
      <c r="AN90" s="310"/>
      <c r="AO90" s="310"/>
      <c r="AP90" s="310"/>
      <c r="AR90" s="25"/>
      <c r="AS90" s="328"/>
      <c r="AT90" s="329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2:56" s="1" customFormat="1" ht="10.9" customHeight="1">
      <c r="B91" s="25"/>
      <c r="AR91" s="25"/>
      <c r="AS91" s="328"/>
      <c r="AT91" s="329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2:56" s="1" customFormat="1" ht="29.25" customHeight="1">
      <c r="B92" s="25"/>
      <c r="C92" s="322" t="s">
        <v>55</v>
      </c>
      <c r="D92" s="315"/>
      <c r="E92" s="315"/>
      <c r="F92" s="315"/>
      <c r="G92" s="315"/>
      <c r="H92" s="50"/>
      <c r="I92" s="314" t="s">
        <v>56</v>
      </c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315"/>
      <c r="AB92" s="315"/>
      <c r="AC92" s="315"/>
      <c r="AD92" s="315"/>
      <c r="AE92" s="315"/>
      <c r="AF92" s="315"/>
      <c r="AG92" s="331" t="s">
        <v>57</v>
      </c>
      <c r="AH92" s="315"/>
      <c r="AI92" s="315"/>
      <c r="AJ92" s="315"/>
      <c r="AK92" s="315"/>
      <c r="AL92" s="315"/>
      <c r="AM92" s="315"/>
      <c r="AN92" s="314" t="s">
        <v>58</v>
      </c>
      <c r="AO92" s="315"/>
      <c r="AP92" s="316"/>
      <c r="AQ92" s="51" t="s">
        <v>59</v>
      </c>
      <c r="AR92" s="25"/>
      <c r="AS92" s="52" t="s">
        <v>60</v>
      </c>
      <c r="AT92" s="53" t="s">
        <v>61</v>
      </c>
      <c r="AU92" s="53" t="s">
        <v>62</v>
      </c>
      <c r="AV92" s="53" t="s">
        <v>63</v>
      </c>
      <c r="AW92" s="53" t="s">
        <v>64</v>
      </c>
      <c r="AX92" s="53" t="s">
        <v>65</v>
      </c>
      <c r="AY92" s="53" t="s">
        <v>66</v>
      </c>
      <c r="AZ92" s="53" t="s">
        <v>67</v>
      </c>
      <c r="BA92" s="53" t="s">
        <v>68</v>
      </c>
      <c r="BB92" s="53" t="s">
        <v>69</v>
      </c>
      <c r="BC92" s="53" t="s">
        <v>70</v>
      </c>
      <c r="BD92" s="54" t="s">
        <v>71</v>
      </c>
    </row>
    <row r="93" spans="2:56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45" customHeight="1">
      <c r="B94" s="56"/>
      <c r="C94" s="57" t="s">
        <v>72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330">
        <f>ROUND(AG95+AG97+SUM(AG99:AG108),2)</f>
        <v>0</v>
      </c>
      <c r="AH94" s="330"/>
      <c r="AI94" s="330"/>
      <c r="AJ94" s="330"/>
      <c r="AK94" s="330"/>
      <c r="AL94" s="330"/>
      <c r="AM94" s="330"/>
      <c r="AN94" s="317">
        <f>AN95+AN97+SUM(AN99:AP108)</f>
        <v>0</v>
      </c>
      <c r="AO94" s="317"/>
      <c r="AP94" s="317"/>
      <c r="AQ94" s="60" t="s">
        <v>1</v>
      </c>
      <c r="AR94" s="56"/>
      <c r="AS94" s="61">
        <f>ROUND(AS95+AS97+SUM(AS99:AS103),2)</f>
        <v>0</v>
      </c>
      <c r="AT94" s="62" t="e">
        <f aca="true" t="shared" si="0" ref="AT94:AT103">ROUND(SUM(AV94:AW94),2)</f>
        <v>#REF!</v>
      </c>
      <c r="AU94" s="63" t="e">
        <f>ROUND(AU95+AU97+SUM(AU99:AU103),5)</f>
        <v>#REF!</v>
      </c>
      <c r="AV94" s="62" t="e">
        <f>ROUND(AZ94*L29,2)</f>
        <v>#REF!</v>
      </c>
      <c r="AW94" s="62" t="e">
        <f>ROUND(BA94*L30,2)</f>
        <v>#REF!</v>
      </c>
      <c r="AX94" s="62" t="e">
        <f>ROUND(BB94*L29,2)</f>
        <v>#REF!</v>
      </c>
      <c r="AY94" s="62" t="e">
        <f>ROUND(BC94*L30,2)</f>
        <v>#REF!</v>
      </c>
      <c r="AZ94" s="62" t="e">
        <f>ROUND(AZ95+AZ97+SUM(AZ99:AZ103),2)</f>
        <v>#REF!</v>
      </c>
      <c r="BA94" s="62" t="e">
        <f>ROUND(BA95+BA97+SUM(BA99:BA103),2)</f>
        <v>#REF!</v>
      </c>
      <c r="BB94" s="62" t="e">
        <f>ROUND(BB95+BB97+SUM(BB99:BB103),2)</f>
        <v>#REF!</v>
      </c>
      <c r="BC94" s="62" t="e">
        <f>ROUND(BC95+BC97+SUM(BC99:BC103),2)</f>
        <v>#REF!</v>
      </c>
      <c r="BD94" s="64" t="e">
        <f>ROUND(BD95+BD97+SUM(BD99:BD103),2)</f>
        <v>#REF!</v>
      </c>
      <c r="BS94" s="65" t="s">
        <v>73</v>
      </c>
      <c r="BT94" s="65" t="s">
        <v>74</v>
      </c>
      <c r="BU94" s="66" t="s">
        <v>75</v>
      </c>
      <c r="BV94" s="65" t="s">
        <v>76</v>
      </c>
      <c r="BW94" s="65" t="s">
        <v>4</v>
      </c>
      <c r="BX94" s="65" t="s">
        <v>77</v>
      </c>
      <c r="CL94" s="65" t="s">
        <v>1</v>
      </c>
    </row>
    <row r="95" spans="2:91" s="6" customFormat="1" ht="40.5" customHeight="1">
      <c r="B95" s="67"/>
      <c r="C95" s="68"/>
      <c r="D95" s="307" t="s">
        <v>78</v>
      </c>
      <c r="E95" s="307"/>
      <c r="F95" s="307"/>
      <c r="G95" s="307"/>
      <c r="H95" s="307"/>
      <c r="I95" s="69"/>
      <c r="J95" s="307" t="s">
        <v>79</v>
      </c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11">
        <f>ROUND(SUM(AG96:AG96),2)</f>
        <v>0</v>
      </c>
      <c r="AH95" s="295"/>
      <c r="AI95" s="295"/>
      <c r="AJ95" s="295"/>
      <c r="AK95" s="295"/>
      <c r="AL95" s="295"/>
      <c r="AM95" s="295"/>
      <c r="AN95" s="294">
        <f aca="true" t="shared" si="1" ref="AN95:AN103">SUM(AG95,AT95)</f>
        <v>0</v>
      </c>
      <c r="AO95" s="295"/>
      <c r="AP95" s="295"/>
      <c r="AQ95" s="70" t="s">
        <v>80</v>
      </c>
      <c r="AR95" s="67"/>
      <c r="AS95" s="71">
        <f>ROUND(SUM(AS96:AS96),2)</f>
        <v>0</v>
      </c>
      <c r="AT95" s="72">
        <f t="shared" si="0"/>
        <v>0</v>
      </c>
      <c r="AU95" s="73">
        <f>ROUND(SUM(AU96:AU96),5)</f>
        <v>693.32739</v>
      </c>
      <c r="AV95" s="72">
        <f>ROUND(AZ95*L29,2)</f>
        <v>0</v>
      </c>
      <c r="AW95" s="72">
        <f>ROUND(BA95*L30,2)</f>
        <v>0</v>
      </c>
      <c r="AX95" s="72">
        <f>ROUND(BB95*L29,2)</f>
        <v>0</v>
      </c>
      <c r="AY95" s="72">
        <f>ROUND(BC95*L30,2)</f>
        <v>0</v>
      </c>
      <c r="AZ95" s="72">
        <f>ROUND(SUM(AZ96:AZ96),2)</f>
        <v>0</v>
      </c>
      <c r="BA95" s="72">
        <f>ROUND(SUM(BA96:BA96),2)</f>
        <v>0</v>
      </c>
      <c r="BB95" s="72">
        <f>ROUND(SUM(BB96:BB96),2)</f>
        <v>0</v>
      </c>
      <c r="BC95" s="72">
        <f>ROUND(SUM(BC96:BC96),2)</f>
        <v>0</v>
      </c>
      <c r="BD95" s="74">
        <f>ROUND(SUM(BD96:BD96),2)</f>
        <v>0</v>
      </c>
      <c r="BS95" s="75" t="s">
        <v>73</v>
      </c>
      <c r="BT95" s="75" t="s">
        <v>81</v>
      </c>
      <c r="BU95" s="75" t="s">
        <v>75</v>
      </c>
      <c r="BV95" s="75" t="s">
        <v>76</v>
      </c>
      <c r="BW95" s="75" t="s">
        <v>82</v>
      </c>
      <c r="BX95" s="75" t="s">
        <v>4</v>
      </c>
      <c r="CL95" s="75" t="s">
        <v>1</v>
      </c>
      <c r="CM95" s="75" t="s">
        <v>83</v>
      </c>
    </row>
    <row r="96" spans="1:90" s="3" customFormat="1" ht="16.5" customHeight="1">
      <c r="A96" s="76" t="s">
        <v>84</v>
      </c>
      <c r="B96" s="41"/>
      <c r="C96" s="9"/>
      <c r="D96" s="9"/>
      <c r="E96" s="308" t="s">
        <v>85</v>
      </c>
      <c r="F96" s="308"/>
      <c r="G96" s="308"/>
      <c r="H96" s="308"/>
      <c r="I96" s="308"/>
      <c r="J96" s="9"/>
      <c r="K96" s="308" t="s">
        <v>86</v>
      </c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12">
        <f>'01A - SO 01 Vrátnice - in...'!J32</f>
        <v>0</v>
      </c>
      <c r="AH96" s="313"/>
      <c r="AI96" s="313"/>
      <c r="AJ96" s="313"/>
      <c r="AK96" s="313"/>
      <c r="AL96" s="313"/>
      <c r="AM96" s="313"/>
      <c r="AN96" s="312">
        <f t="shared" si="1"/>
        <v>0</v>
      </c>
      <c r="AO96" s="313"/>
      <c r="AP96" s="313"/>
      <c r="AQ96" s="77" t="s">
        <v>87</v>
      </c>
      <c r="AR96" s="41"/>
      <c r="AS96" s="78">
        <v>0</v>
      </c>
      <c r="AT96" s="79">
        <f t="shared" si="0"/>
        <v>0</v>
      </c>
      <c r="AU96" s="80">
        <f>'01A - SO 01 Vrátnice - in...'!P141</f>
        <v>693.327387</v>
      </c>
      <c r="AV96" s="79">
        <f>'01A - SO 01 Vrátnice - in...'!J35</f>
        <v>0</v>
      </c>
      <c r="AW96" s="79">
        <f>'01A - SO 01 Vrátnice - in...'!J36</f>
        <v>0</v>
      </c>
      <c r="AX96" s="79">
        <f>'01A - SO 01 Vrátnice - in...'!J37</f>
        <v>0</v>
      </c>
      <c r="AY96" s="79">
        <f>'01A - SO 01 Vrátnice - in...'!J38</f>
        <v>0</v>
      </c>
      <c r="AZ96" s="79">
        <f>'01A - SO 01 Vrátnice - in...'!F35</f>
        <v>0</v>
      </c>
      <c r="BA96" s="79">
        <f>'01A - SO 01 Vrátnice - in...'!F36</f>
        <v>0</v>
      </c>
      <c r="BB96" s="79">
        <f>'01A - SO 01 Vrátnice - in...'!F37</f>
        <v>0</v>
      </c>
      <c r="BC96" s="79">
        <f>'01A - SO 01 Vrátnice - in...'!F38</f>
        <v>0</v>
      </c>
      <c r="BD96" s="81">
        <f>'01A - SO 01 Vrátnice - in...'!F39</f>
        <v>0</v>
      </c>
      <c r="BT96" s="20" t="s">
        <v>83</v>
      </c>
      <c r="BV96" s="20" t="s">
        <v>76</v>
      </c>
      <c r="BW96" s="20" t="s">
        <v>88</v>
      </c>
      <c r="BX96" s="20" t="s">
        <v>82</v>
      </c>
      <c r="CL96" s="20" t="s">
        <v>1</v>
      </c>
    </row>
    <row r="97" spans="2:91" s="6" customFormat="1" ht="40.5" customHeight="1">
      <c r="B97" s="67"/>
      <c r="C97" s="68"/>
      <c r="D97" s="307" t="s">
        <v>89</v>
      </c>
      <c r="E97" s="307"/>
      <c r="F97" s="307"/>
      <c r="G97" s="307"/>
      <c r="H97" s="307"/>
      <c r="I97" s="69"/>
      <c r="J97" s="307" t="s">
        <v>90</v>
      </c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11">
        <f>ROUND(SUM(AG98:AG98),2)</f>
        <v>0</v>
      </c>
      <c r="AH97" s="295"/>
      <c r="AI97" s="295"/>
      <c r="AJ97" s="295"/>
      <c r="AK97" s="295"/>
      <c r="AL97" s="295"/>
      <c r="AM97" s="295"/>
      <c r="AN97" s="294">
        <f t="shared" si="1"/>
        <v>0</v>
      </c>
      <c r="AO97" s="295"/>
      <c r="AP97" s="295"/>
      <c r="AQ97" s="70" t="s">
        <v>80</v>
      </c>
      <c r="AR97" s="67"/>
      <c r="AS97" s="71">
        <f>ROUND(SUM(AS98:AS98),2)</f>
        <v>0</v>
      </c>
      <c r="AT97" s="72">
        <f t="shared" si="0"/>
        <v>0</v>
      </c>
      <c r="AU97" s="73">
        <f>ROUND(SUM(AU98:AU98),5)</f>
        <v>1104.55869</v>
      </c>
      <c r="AV97" s="72">
        <f>ROUND(AZ97*L29,2)</f>
        <v>0</v>
      </c>
      <c r="AW97" s="72">
        <f>ROUND(BA97*L30,2)</f>
        <v>0</v>
      </c>
      <c r="AX97" s="72">
        <f>ROUND(BB97*L29,2)</f>
        <v>0</v>
      </c>
      <c r="AY97" s="72">
        <f>ROUND(BC97*L30,2)</f>
        <v>0</v>
      </c>
      <c r="AZ97" s="72">
        <f>ROUND(SUM(AZ98:AZ98),2)</f>
        <v>0</v>
      </c>
      <c r="BA97" s="72">
        <f>ROUND(SUM(BA98:BA98),2)</f>
        <v>0</v>
      </c>
      <c r="BB97" s="72">
        <f>ROUND(SUM(BB98:BB98),2)</f>
        <v>0</v>
      </c>
      <c r="BC97" s="72">
        <f>ROUND(SUM(BC98:BC98),2)</f>
        <v>0</v>
      </c>
      <c r="BD97" s="74">
        <f>ROUND(SUM(BD98:BD98),2)</f>
        <v>0</v>
      </c>
      <c r="BS97" s="75" t="s">
        <v>73</v>
      </c>
      <c r="BT97" s="75" t="s">
        <v>81</v>
      </c>
      <c r="BU97" s="75" t="s">
        <v>75</v>
      </c>
      <c r="BV97" s="75" t="s">
        <v>76</v>
      </c>
      <c r="BW97" s="75" t="s">
        <v>91</v>
      </c>
      <c r="BX97" s="75" t="s">
        <v>4</v>
      </c>
      <c r="CL97" s="75" t="s">
        <v>1</v>
      </c>
      <c r="CM97" s="75" t="s">
        <v>83</v>
      </c>
    </row>
    <row r="98" spans="1:90" s="3" customFormat="1" ht="16.5" customHeight="1">
      <c r="A98" s="76" t="s">
        <v>84</v>
      </c>
      <c r="B98" s="41"/>
      <c r="C98" s="9"/>
      <c r="D98" s="9"/>
      <c r="E98" s="308" t="s">
        <v>92</v>
      </c>
      <c r="F98" s="308"/>
      <c r="G98" s="308"/>
      <c r="H98" s="308"/>
      <c r="I98" s="308"/>
      <c r="J98" s="9"/>
      <c r="K98" s="308" t="s">
        <v>93</v>
      </c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12">
        <f>'02A - SO-02-Společné pros...'!J32</f>
        <v>0</v>
      </c>
      <c r="AH98" s="313"/>
      <c r="AI98" s="313"/>
      <c r="AJ98" s="313"/>
      <c r="AK98" s="313"/>
      <c r="AL98" s="313"/>
      <c r="AM98" s="313"/>
      <c r="AN98" s="312">
        <f t="shared" si="1"/>
        <v>0</v>
      </c>
      <c r="AO98" s="313"/>
      <c r="AP98" s="313"/>
      <c r="AQ98" s="77" t="s">
        <v>87</v>
      </c>
      <c r="AR98" s="41"/>
      <c r="AS98" s="78">
        <v>0</v>
      </c>
      <c r="AT98" s="79">
        <f t="shared" si="0"/>
        <v>0</v>
      </c>
      <c r="AU98" s="80">
        <f>'02A - SO-02-Společné pros...'!P143</f>
        <v>1104.5586910000002</v>
      </c>
      <c r="AV98" s="79">
        <f>'02A - SO-02-Společné pros...'!J35</f>
        <v>0</v>
      </c>
      <c r="AW98" s="79">
        <f>'02A - SO-02-Společné pros...'!J36</f>
        <v>0</v>
      </c>
      <c r="AX98" s="79">
        <f>'02A - SO-02-Společné pros...'!J37</f>
        <v>0</v>
      </c>
      <c r="AY98" s="79">
        <f>'02A - SO-02-Společné pros...'!J38</f>
        <v>0</v>
      </c>
      <c r="AZ98" s="79">
        <f>'02A - SO-02-Společné pros...'!F35</f>
        <v>0</v>
      </c>
      <c r="BA98" s="79">
        <f>'02A - SO-02-Společné pros...'!F36</f>
        <v>0</v>
      </c>
      <c r="BB98" s="79">
        <f>'02A - SO-02-Společné pros...'!F37</f>
        <v>0</v>
      </c>
      <c r="BC98" s="79">
        <f>'02A - SO-02-Společné pros...'!F38</f>
        <v>0</v>
      </c>
      <c r="BD98" s="81">
        <f>'02A - SO-02-Společné pros...'!F39</f>
        <v>0</v>
      </c>
      <c r="BT98" s="20" t="s">
        <v>83</v>
      </c>
      <c r="BV98" s="20" t="s">
        <v>76</v>
      </c>
      <c r="BW98" s="20" t="s">
        <v>94</v>
      </c>
      <c r="BX98" s="20" t="s">
        <v>91</v>
      </c>
      <c r="CL98" s="20" t="s">
        <v>1</v>
      </c>
    </row>
    <row r="99" spans="1:91" s="6" customFormat="1" ht="40.5" customHeight="1">
      <c r="A99" s="76" t="s">
        <v>84</v>
      </c>
      <c r="B99" s="67"/>
      <c r="C99" s="68"/>
      <c r="D99" s="307" t="s">
        <v>95</v>
      </c>
      <c r="E99" s="307"/>
      <c r="F99" s="307"/>
      <c r="G99" s="307"/>
      <c r="H99" s="307"/>
      <c r="I99" s="69"/>
      <c r="J99" s="307" t="s">
        <v>96</v>
      </c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307"/>
      <c r="AD99" s="307"/>
      <c r="AE99" s="307"/>
      <c r="AF99" s="307"/>
      <c r="AG99" s="294">
        <f>'UHK-2ETAPA-3 - Ústřední v...'!J30</f>
        <v>0</v>
      </c>
      <c r="AH99" s="295"/>
      <c r="AI99" s="295"/>
      <c r="AJ99" s="295"/>
      <c r="AK99" s="295"/>
      <c r="AL99" s="295"/>
      <c r="AM99" s="295"/>
      <c r="AN99" s="294">
        <f t="shared" si="1"/>
        <v>0</v>
      </c>
      <c r="AO99" s="295"/>
      <c r="AP99" s="295"/>
      <c r="AQ99" s="70" t="s">
        <v>80</v>
      </c>
      <c r="AR99" s="67"/>
      <c r="AS99" s="71">
        <v>0</v>
      </c>
      <c r="AT99" s="72">
        <f t="shared" si="0"/>
        <v>0</v>
      </c>
      <c r="AU99" s="73">
        <f>'UHK-2ETAPA-3 - Ústřední v...'!P118</f>
        <v>0</v>
      </c>
      <c r="AV99" s="72">
        <f>'UHK-2ETAPA-3 - Ústřední v...'!J33</f>
        <v>0</v>
      </c>
      <c r="AW99" s="72">
        <f>'UHK-2ETAPA-3 - Ústřední v...'!J34</f>
        <v>0</v>
      </c>
      <c r="AX99" s="72">
        <f>'UHK-2ETAPA-3 - Ústřední v...'!J35</f>
        <v>0</v>
      </c>
      <c r="AY99" s="72">
        <f>'UHK-2ETAPA-3 - Ústřední v...'!J36</f>
        <v>0</v>
      </c>
      <c r="AZ99" s="72">
        <f>'UHK-2ETAPA-3 - Ústřední v...'!F33</f>
        <v>0</v>
      </c>
      <c r="BA99" s="72">
        <f>'UHK-2ETAPA-3 - Ústřední v...'!F34</f>
        <v>0</v>
      </c>
      <c r="BB99" s="72">
        <f>'UHK-2ETAPA-3 - Ústřední v...'!F35</f>
        <v>0</v>
      </c>
      <c r="BC99" s="72">
        <f>'UHK-2ETAPA-3 - Ústřední v...'!F36</f>
        <v>0</v>
      </c>
      <c r="BD99" s="74">
        <f>'UHK-2ETAPA-3 - Ústřední v...'!F37</f>
        <v>0</v>
      </c>
      <c r="BT99" s="75" t="s">
        <v>81</v>
      </c>
      <c r="BV99" s="75" t="s">
        <v>76</v>
      </c>
      <c r="BW99" s="75" t="s">
        <v>97</v>
      </c>
      <c r="BX99" s="75" t="s">
        <v>4</v>
      </c>
      <c r="CL99" s="75" t="s">
        <v>1</v>
      </c>
      <c r="CM99" s="75" t="s">
        <v>83</v>
      </c>
    </row>
    <row r="100" spans="1:91" s="6" customFormat="1" ht="40.5" customHeight="1">
      <c r="A100" s="76" t="s">
        <v>84</v>
      </c>
      <c r="B100" s="67"/>
      <c r="C100" s="68"/>
      <c r="D100" s="307" t="s">
        <v>98</v>
      </c>
      <c r="E100" s="307"/>
      <c r="F100" s="307"/>
      <c r="G100" s="307"/>
      <c r="H100" s="307"/>
      <c r="I100" s="69"/>
      <c r="J100" s="307" t="s">
        <v>99</v>
      </c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307"/>
      <c r="AG100" s="294">
        <f>'UHK-2ETAPA-4 - Zdravotní ...'!J30</f>
        <v>0</v>
      </c>
      <c r="AH100" s="295"/>
      <c r="AI100" s="295"/>
      <c r="AJ100" s="295"/>
      <c r="AK100" s="295"/>
      <c r="AL100" s="295"/>
      <c r="AM100" s="295"/>
      <c r="AN100" s="294">
        <f t="shared" si="1"/>
        <v>0</v>
      </c>
      <c r="AO100" s="295"/>
      <c r="AP100" s="295"/>
      <c r="AQ100" s="70" t="s">
        <v>80</v>
      </c>
      <c r="AR100" s="67"/>
      <c r="AS100" s="71">
        <v>0</v>
      </c>
      <c r="AT100" s="72">
        <f t="shared" si="0"/>
        <v>0</v>
      </c>
      <c r="AU100" s="73">
        <f>'UHK-2ETAPA-4 - Zdravotní ...'!P118</f>
        <v>0</v>
      </c>
      <c r="AV100" s="72">
        <f>'UHK-2ETAPA-4 - Zdravotní ...'!J33</f>
        <v>0</v>
      </c>
      <c r="AW100" s="72">
        <f>'UHK-2ETAPA-4 - Zdravotní ...'!J34</f>
        <v>0</v>
      </c>
      <c r="AX100" s="72">
        <f>'UHK-2ETAPA-4 - Zdravotní ...'!J35</f>
        <v>0</v>
      </c>
      <c r="AY100" s="72">
        <f>'UHK-2ETAPA-4 - Zdravotní ...'!J36</f>
        <v>0</v>
      </c>
      <c r="AZ100" s="72">
        <f>'UHK-2ETAPA-4 - Zdravotní ...'!F33</f>
        <v>0</v>
      </c>
      <c r="BA100" s="72">
        <f>'UHK-2ETAPA-4 - Zdravotní ...'!F34</f>
        <v>0</v>
      </c>
      <c r="BB100" s="72">
        <f>'UHK-2ETAPA-4 - Zdravotní ...'!F35</f>
        <v>0</v>
      </c>
      <c r="BC100" s="72">
        <f>'UHK-2ETAPA-4 - Zdravotní ...'!F36</f>
        <v>0</v>
      </c>
      <c r="BD100" s="74">
        <f>'UHK-2ETAPA-4 - Zdravotní ...'!F37</f>
        <v>0</v>
      </c>
      <c r="BT100" s="75" t="s">
        <v>81</v>
      </c>
      <c r="BV100" s="75" t="s">
        <v>76</v>
      </c>
      <c r="BW100" s="75" t="s">
        <v>100</v>
      </c>
      <c r="BX100" s="75" t="s">
        <v>4</v>
      </c>
      <c r="CL100" s="75" t="s">
        <v>1</v>
      </c>
      <c r="CM100" s="75" t="s">
        <v>83</v>
      </c>
    </row>
    <row r="101" spans="1:91" s="6" customFormat="1" ht="40.5" customHeight="1">
      <c r="A101" s="76" t="s">
        <v>84</v>
      </c>
      <c r="B101" s="67"/>
      <c r="C101" s="68"/>
      <c r="D101" s="307" t="s">
        <v>101</v>
      </c>
      <c r="E101" s="307"/>
      <c r="F101" s="307"/>
      <c r="G101" s="307"/>
      <c r="H101" s="307"/>
      <c r="I101" s="69"/>
      <c r="J101" s="307" t="s">
        <v>102</v>
      </c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307"/>
      <c r="AB101" s="307"/>
      <c r="AC101" s="307"/>
      <c r="AD101" s="307"/>
      <c r="AE101" s="307"/>
      <c r="AF101" s="307"/>
      <c r="AG101" s="294">
        <f>'UHK-2ETAPA-5 - Vzduchotec...'!J30</f>
        <v>0</v>
      </c>
      <c r="AH101" s="295"/>
      <c r="AI101" s="295"/>
      <c r="AJ101" s="295"/>
      <c r="AK101" s="295"/>
      <c r="AL101" s="295"/>
      <c r="AM101" s="295"/>
      <c r="AN101" s="294">
        <f t="shared" si="1"/>
        <v>0</v>
      </c>
      <c r="AO101" s="295"/>
      <c r="AP101" s="295"/>
      <c r="AQ101" s="70" t="s">
        <v>80</v>
      </c>
      <c r="AR101" s="67"/>
      <c r="AS101" s="71">
        <v>0</v>
      </c>
      <c r="AT101" s="72">
        <f t="shared" si="0"/>
        <v>0</v>
      </c>
      <c r="AU101" s="73">
        <f>'UHK-2ETAPA-5 - Vzduchotec...'!P118</f>
        <v>0</v>
      </c>
      <c r="AV101" s="72">
        <f>'UHK-2ETAPA-5 - Vzduchotec...'!J33</f>
        <v>0</v>
      </c>
      <c r="AW101" s="72">
        <f>'UHK-2ETAPA-5 - Vzduchotec...'!J34</f>
        <v>0</v>
      </c>
      <c r="AX101" s="72">
        <f>'UHK-2ETAPA-5 - Vzduchotec...'!J35</f>
        <v>0</v>
      </c>
      <c r="AY101" s="72">
        <f>'UHK-2ETAPA-5 - Vzduchotec...'!J36</f>
        <v>0</v>
      </c>
      <c r="AZ101" s="72">
        <f>'UHK-2ETAPA-5 - Vzduchotec...'!F33</f>
        <v>0</v>
      </c>
      <c r="BA101" s="72">
        <f>'UHK-2ETAPA-5 - Vzduchotec...'!F34</f>
        <v>0</v>
      </c>
      <c r="BB101" s="72">
        <f>'UHK-2ETAPA-5 - Vzduchotec...'!F35</f>
        <v>0</v>
      </c>
      <c r="BC101" s="72">
        <f>'UHK-2ETAPA-5 - Vzduchotec...'!F36</f>
        <v>0</v>
      </c>
      <c r="BD101" s="74">
        <f>'UHK-2ETAPA-5 - Vzduchotec...'!F37</f>
        <v>0</v>
      </c>
      <c r="BT101" s="75" t="s">
        <v>81</v>
      </c>
      <c r="BV101" s="75" t="s">
        <v>76</v>
      </c>
      <c r="BW101" s="75" t="s">
        <v>103</v>
      </c>
      <c r="BX101" s="75" t="s">
        <v>4</v>
      </c>
      <c r="CL101" s="75" t="s">
        <v>1</v>
      </c>
      <c r="CM101" s="75" t="s">
        <v>83</v>
      </c>
    </row>
    <row r="102" spans="1:91" s="6" customFormat="1" ht="40.5" customHeight="1">
      <c r="A102" s="76" t="s">
        <v>84</v>
      </c>
      <c r="B102" s="67"/>
      <c r="C102" s="68"/>
      <c r="D102" s="307" t="s">
        <v>104</v>
      </c>
      <c r="E102" s="307"/>
      <c r="F102" s="307"/>
      <c r="G102" s="307"/>
      <c r="H102" s="307"/>
      <c r="I102" s="69"/>
      <c r="J102" s="307" t="s">
        <v>105</v>
      </c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7"/>
      <c r="AG102" s="294">
        <f>'UHK-2ETAPA-6 - Slaboproud'!J96</f>
        <v>0</v>
      </c>
      <c r="AH102" s="295"/>
      <c r="AI102" s="295"/>
      <c r="AJ102" s="295"/>
      <c r="AK102" s="295"/>
      <c r="AL102" s="295"/>
      <c r="AM102" s="295"/>
      <c r="AN102" s="294">
        <f>'UHK-2ETAPA-6 - Slaboproud'!J39</f>
        <v>0</v>
      </c>
      <c r="AO102" s="295"/>
      <c r="AP102" s="295"/>
      <c r="AQ102" s="70" t="s">
        <v>80</v>
      </c>
      <c r="AR102" s="67"/>
      <c r="AS102" s="71">
        <v>0</v>
      </c>
      <c r="AT102" s="72" t="e">
        <f t="shared" si="0"/>
        <v>#REF!</v>
      </c>
      <c r="AU102" s="73" t="e">
        <f>#REF!</f>
        <v>#REF!</v>
      </c>
      <c r="AV102" s="72" t="e">
        <f>#REF!</f>
        <v>#REF!</v>
      </c>
      <c r="AW102" s="72" t="e">
        <f>#REF!</f>
        <v>#REF!</v>
      </c>
      <c r="AX102" s="72" t="e">
        <f>#REF!</f>
        <v>#REF!</v>
      </c>
      <c r="AY102" s="72" t="e">
        <f>#REF!</f>
        <v>#REF!</v>
      </c>
      <c r="AZ102" s="72" t="e">
        <f>#REF!</f>
        <v>#REF!</v>
      </c>
      <c r="BA102" s="72" t="e">
        <f>#REF!</f>
        <v>#REF!</v>
      </c>
      <c r="BB102" s="72" t="e">
        <f>#REF!</f>
        <v>#REF!</v>
      </c>
      <c r="BC102" s="72" t="e">
        <f>#REF!</f>
        <v>#REF!</v>
      </c>
      <c r="BD102" s="74" t="e">
        <f>#REF!</f>
        <v>#REF!</v>
      </c>
      <c r="BT102" s="75" t="s">
        <v>81</v>
      </c>
      <c r="BV102" s="75" t="s">
        <v>76</v>
      </c>
      <c r="BW102" s="75" t="s">
        <v>106</v>
      </c>
      <c r="BX102" s="75" t="s">
        <v>4</v>
      </c>
      <c r="CL102" s="75" t="s">
        <v>1</v>
      </c>
      <c r="CM102" s="75" t="s">
        <v>83</v>
      </c>
    </row>
    <row r="103" spans="1:91" s="6" customFormat="1" ht="40.5" customHeight="1">
      <c r="A103" s="76" t="s">
        <v>84</v>
      </c>
      <c r="B103" s="67"/>
      <c r="C103" s="68"/>
      <c r="D103" s="307" t="s">
        <v>107</v>
      </c>
      <c r="E103" s="307"/>
      <c r="F103" s="307"/>
      <c r="G103" s="307"/>
      <c r="H103" s="307"/>
      <c r="I103" s="69"/>
      <c r="J103" s="307" t="s">
        <v>108</v>
      </c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07"/>
      <c r="X103" s="307"/>
      <c r="Y103" s="307"/>
      <c r="Z103" s="307"/>
      <c r="AA103" s="307"/>
      <c r="AB103" s="307"/>
      <c r="AC103" s="307"/>
      <c r="AD103" s="307"/>
      <c r="AE103" s="307"/>
      <c r="AF103" s="307"/>
      <c r="AG103" s="294">
        <f>'UHK-2ETAPA-7 - Elektroins...'!J30</f>
        <v>0</v>
      </c>
      <c r="AH103" s="295"/>
      <c r="AI103" s="295"/>
      <c r="AJ103" s="295"/>
      <c r="AK103" s="295"/>
      <c r="AL103" s="295"/>
      <c r="AM103" s="295"/>
      <c r="AN103" s="294">
        <f t="shared" si="1"/>
        <v>0</v>
      </c>
      <c r="AO103" s="295"/>
      <c r="AP103" s="295"/>
      <c r="AQ103" s="70" t="s">
        <v>80</v>
      </c>
      <c r="AR103" s="67"/>
      <c r="AS103" s="82">
        <v>0</v>
      </c>
      <c r="AT103" s="83">
        <f t="shared" si="0"/>
        <v>0</v>
      </c>
      <c r="AU103" s="84">
        <f>'UHK-2ETAPA-7 - Elektroins...'!P118</f>
        <v>0</v>
      </c>
      <c r="AV103" s="83">
        <f>'UHK-2ETAPA-7 - Elektroins...'!J33</f>
        <v>0</v>
      </c>
      <c r="AW103" s="83">
        <f>'UHK-2ETAPA-7 - Elektroins...'!J34</f>
        <v>0</v>
      </c>
      <c r="AX103" s="83">
        <f>'UHK-2ETAPA-7 - Elektroins...'!J35</f>
        <v>0</v>
      </c>
      <c r="AY103" s="83">
        <f>'UHK-2ETAPA-7 - Elektroins...'!J36</f>
        <v>0</v>
      </c>
      <c r="AZ103" s="83">
        <f>'UHK-2ETAPA-7 - Elektroins...'!F33</f>
        <v>0</v>
      </c>
      <c r="BA103" s="83">
        <f>'UHK-2ETAPA-7 - Elektroins...'!F34</f>
        <v>0</v>
      </c>
      <c r="BB103" s="83">
        <f>'UHK-2ETAPA-7 - Elektroins...'!F35</f>
        <v>0</v>
      </c>
      <c r="BC103" s="83">
        <f>'UHK-2ETAPA-7 - Elektroins...'!F36</f>
        <v>0</v>
      </c>
      <c r="BD103" s="85">
        <f>'UHK-2ETAPA-7 - Elektroins...'!F37</f>
        <v>0</v>
      </c>
      <c r="BT103" s="75" t="s">
        <v>81</v>
      </c>
      <c r="BV103" s="75" t="s">
        <v>76</v>
      </c>
      <c r="BW103" s="75" t="s">
        <v>109</v>
      </c>
      <c r="BX103" s="75" t="s">
        <v>4</v>
      </c>
      <c r="CL103" s="75" t="s">
        <v>1</v>
      </c>
      <c r="CM103" s="75" t="s">
        <v>83</v>
      </c>
    </row>
    <row r="104" spans="1:91" s="6" customFormat="1" ht="40.5" customHeight="1">
      <c r="A104" s="289"/>
      <c r="B104" s="67"/>
      <c r="C104" s="68"/>
      <c r="D104" s="307" t="s">
        <v>1356</v>
      </c>
      <c r="E104" s="307"/>
      <c r="F104" s="307"/>
      <c r="G104" s="307"/>
      <c r="H104" s="307"/>
      <c r="I104" s="69"/>
      <c r="J104" s="307" t="s">
        <v>1357</v>
      </c>
      <c r="K104" s="307"/>
      <c r="L104" s="307"/>
      <c r="M104" s="307"/>
      <c r="N104" s="307"/>
      <c r="O104" s="307"/>
      <c r="P104" s="307"/>
      <c r="Q104" s="307"/>
      <c r="R104" s="307"/>
      <c r="S104" s="307"/>
      <c r="T104" s="307"/>
      <c r="U104" s="307"/>
      <c r="V104" s="307"/>
      <c r="W104" s="307"/>
      <c r="X104" s="307"/>
      <c r="Y104" s="307"/>
      <c r="Z104" s="307"/>
      <c r="AA104" s="307"/>
      <c r="AB104" s="307"/>
      <c r="AC104" s="307"/>
      <c r="AD104" s="307"/>
      <c r="AE104" s="307"/>
      <c r="AF104" s="307"/>
      <c r="AG104" s="294">
        <f>'UHK-2ETAPA-8 - Žaluzie'!J30</f>
        <v>0</v>
      </c>
      <c r="AH104" s="295"/>
      <c r="AI104" s="295"/>
      <c r="AJ104" s="295"/>
      <c r="AK104" s="295"/>
      <c r="AL104" s="295"/>
      <c r="AM104" s="295"/>
      <c r="AN104" s="294">
        <f>AG104*1.21</f>
        <v>0</v>
      </c>
      <c r="AO104" s="295"/>
      <c r="AP104" s="295"/>
      <c r="AQ104" s="70"/>
      <c r="AR104" s="67"/>
      <c r="AS104" s="72"/>
      <c r="AT104" s="72"/>
      <c r="AU104" s="73"/>
      <c r="AV104" s="72"/>
      <c r="AW104" s="72"/>
      <c r="AX104" s="72"/>
      <c r="AY104" s="72"/>
      <c r="AZ104" s="72"/>
      <c r="BA104" s="72"/>
      <c r="BB104" s="72"/>
      <c r="BC104" s="72"/>
      <c r="BD104" s="72"/>
      <c r="BT104" s="75"/>
      <c r="BV104" s="75"/>
      <c r="BW104" s="75"/>
      <c r="BX104" s="75"/>
      <c r="CL104" s="75"/>
      <c r="CM104" s="75"/>
    </row>
    <row r="105" spans="1:91" s="6" customFormat="1" ht="40.5" customHeight="1">
      <c r="A105" s="289"/>
      <c r="B105" s="67"/>
      <c r="C105" s="68"/>
      <c r="D105" s="307" t="s">
        <v>1358</v>
      </c>
      <c r="E105" s="307"/>
      <c r="F105" s="307"/>
      <c r="G105" s="307"/>
      <c r="H105" s="307"/>
      <c r="I105" s="69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307"/>
      <c r="AA105" s="307"/>
      <c r="AB105" s="307"/>
      <c r="AC105" s="307"/>
      <c r="AD105" s="307"/>
      <c r="AE105" s="307"/>
      <c r="AF105" s="307"/>
      <c r="AG105" s="294"/>
      <c r="AH105" s="295"/>
      <c r="AI105" s="295"/>
      <c r="AJ105" s="295"/>
      <c r="AK105" s="295"/>
      <c r="AL105" s="295"/>
      <c r="AM105" s="295"/>
      <c r="AN105" s="294"/>
      <c r="AO105" s="295"/>
      <c r="AP105" s="295"/>
      <c r="AQ105" s="70"/>
      <c r="AR105" s="67"/>
      <c r="AS105" s="72"/>
      <c r="AT105" s="72"/>
      <c r="AU105" s="73"/>
      <c r="AV105" s="72"/>
      <c r="AW105" s="72"/>
      <c r="AX105" s="72"/>
      <c r="AY105" s="72"/>
      <c r="AZ105" s="72"/>
      <c r="BA105" s="72"/>
      <c r="BB105" s="72"/>
      <c r="BC105" s="72"/>
      <c r="BD105" s="72"/>
      <c r="BT105" s="75"/>
      <c r="BV105" s="75"/>
      <c r="BW105" s="75"/>
      <c r="BX105" s="75"/>
      <c r="CL105" s="75"/>
      <c r="CM105" s="75"/>
    </row>
    <row r="106" spans="1:91" s="6" customFormat="1" ht="40.5" customHeight="1">
      <c r="A106" s="289"/>
      <c r="B106" s="67"/>
      <c r="C106" s="68"/>
      <c r="D106" s="307" t="s">
        <v>1359</v>
      </c>
      <c r="E106" s="307"/>
      <c r="F106" s="307"/>
      <c r="G106" s="307"/>
      <c r="H106" s="307"/>
      <c r="I106" s="69"/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307"/>
      <c r="AF106" s="307"/>
      <c r="AG106" s="294"/>
      <c r="AH106" s="295"/>
      <c r="AI106" s="295"/>
      <c r="AJ106" s="295"/>
      <c r="AK106" s="295"/>
      <c r="AL106" s="295"/>
      <c r="AM106" s="295"/>
      <c r="AN106" s="294"/>
      <c r="AO106" s="295"/>
      <c r="AP106" s="295"/>
      <c r="AQ106" s="70"/>
      <c r="AR106" s="67"/>
      <c r="AS106" s="72"/>
      <c r="AT106" s="72"/>
      <c r="AU106" s="73"/>
      <c r="AV106" s="72"/>
      <c r="AW106" s="72"/>
      <c r="AX106" s="72"/>
      <c r="AY106" s="72"/>
      <c r="AZ106" s="72"/>
      <c r="BA106" s="72"/>
      <c r="BB106" s="72"/>
      <c r="BC106" s="72"/>
      <c r="BD106" s="72"/>
      <c r="BT106" s="75"/>
      <c r="BV106" s="75"/>
      <c r="BW106" s="75"/>
      <c r="BX106" s="75"/>
      <c r="CL106" s="75"/>
      <c r="CM106" s="75"/>
    </row>
    <row r="107" spans="2:44" s="1" customFormat="1" ht="39.75" customHeight="1">
      <c r="B107" s="25"/>
      <c r="C107" s="68"/>
      <c r="D107" s="307" t="s">
        <v>1360</v>
      </c>
      <c r="E107" s="307"/>
      <c r="F107" s="307"/>
      <c r="G107" s="307"/>
      <c r="H107" s="307"/>
      <c r="I107" s="69"/>
      <c r="J107" s="30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  <c r="W107" s="307"/>
      <c r="X107" s="307"/>
      <c r="Y107" s="307"/>
      <c r="Z107" s="307"/>
      <c r="AA107" s="307"/>
      <c r="AB107" s="307"/>
      <c r="AC107" s="307"/>
      <c r="AD107" s="307"/>
      <c r="AE107" s="307"/>
      <c r="AF107" s="307"/>
      <c r="AG107" s="294"/>
      <c r="AH107" s="295"/>
      <c r="AI107" s="295"/>
      <c r="AJ107" s="295"/>
      <c r="AK107" s="295"/>
      <c r="AL107" s="295"/>
      <c r="AM107" s="295"/>
      <c r="AN107" s="294"/>
      <c r="AO107" s="295"/>
      <c r="AP107" s="295"/>
      <c r="AR107" s="25"/>
    </row>
    <row r="108" spans="2:44" s="1" customFormat="1" ht="30" customHeight="1">
      <c r="B108" s="25"/>
      <c r="C108" s="68"/>
      <c r="D108" s="307" t="s">
        <v>1361</v>
      </c>
      <c r="E108" s="307"/>
      <c r="F108" s="307"/>
      <c r="G108" s="307"/>
      <c r="H108" s="307"/>
      <c r="I108" s="69"/>
      <c r="J108" s="307" t="s">
        <v>1362</v>
      </c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  <c r="W108" s="307"/>
      <c r="X108" s="307"/>
      <c r="Y108" s="307"/>
      <c r="Z108" s="307"/>
      <c r="AA108" s="307"/>
      <c r="AB108" s="307"/>
      <c r="AC108" s="307"/>
      <c r="AD108" s="307"/>
      <c r="AE108" s="307"/>
      <c r="AF108" s="307"/>
      <c r="AG108" s="294">
        <f>'UHK-2ETAPA-12 - Výtahy'!J30</f>
        <v>0</v>
      </c>
      <c r="AH108" s="295"/>
      <c r="AI108" s="295"/>
      <c r="AJ108" s="295"/>
      <c r="AK108" s="295"/>
      <c r="AL108" s="295"/>
      <c r="AM108" s="295"/>
      <c r="AN108" s="294">
        <f>AG108*1.21</f>
        <v>0</v>
      </c>
      <c r="AO108" s="295"/>
      <c r="AP108" s="295"/>
      <c r="AR108" s="25"/>
    </row>
    <row r="109" spans="2:44" s="1" customFormat="1" ht="30" customHeight="1">
      <c r="B109" s="25"/>
      <c r="AR109" s="25"/>
    </row>
    <row r="110" spans="2:44" s="1" customFormat="1" ht="6.95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25"/>
    </row>
  </sheetData>
  <mergeCells count="92">
    <mergeCell ref="D107:H107"/>
    <mergeCell ref="J107:AF107"/>
    <mergeCell ref="AG107:AM107"/>
    <mergeCell ref="AN107:AP107"/>
    <mergeCell ref="D108:H108"/>
    <mergeCell ref="J108:AF108"/>
    <mergeCell ref="AG108:AM108"/>
    <mergeCell ref="AN108:AP108"/>
    <mergeCell ref="D105:H105"/>
    <mergeCell ref="J105:AF105"/>
    <mergeCell ref="AG105:AM105"/>
    <mergeCell ref="AN105:AP105"/>
    <mergeCell ref="D106:H106"/>
    <mergeCell ref="J106:AF106"/>
    <mergeCell ref="AG106:AM106"/>
    <mergeCell ref="AN106:AP106"/>
    <mergeCell ref="J103:AF103"/>
    <mergeCell ref="D104:H104"/>
    <mergeCell ref="J104:AF104"/>
    <mergeCell ref="AG104:AM104"/>
    <mergeCell ref="AN104:AP104"/>
    <mergeCell ref="J99:AF99"/>
    <mergeCell ref="J100:AF100"/>
    <mergeCell ref="J101:AF101"/>
    <mergeCell ref="J102:AF102"/>
    <mergeCell ref="J95:AF95"/>
    <mergeCell ref="K96:AF96"/>
    <mergeCell ref="J97:AF97"/>
    <mergeCell ref="K98:AF98"/>
    <mergeCell ref="AG99:AM99"/>
    <mergeCell ref="AG100:AM100"/>
    <mergeCell ref="AG101:AM101"/>
    <mergeCell ref="AG102:AM102"/>
    <mergeCell ref="AG103:AM103"/>
    <mergeCell ref="AS89:AT91"/>
    <mergeCell ref="AM90:AP90"/>
    <mergeCell ref="AG95:AM95"/>
    <mergeCell ref="AG96:AM96"/>
    <mergeCell ref="AG94:AM94"/>
    <mergeCell ref="AG92:AM92"/>
    <mergeCell ref="D99:H99"/>
    <mergeCell ref="D100:H100"/>
    <mergeCell ref="D101:H101"/>
    <mergeCell ref="D102:H102"/>
    <mergeCell ref="D103:H103"/>
    <mergeCell ref="X35:AB35"/>
    <mergeCell ref="AK35:AO35"/>
    <mergeCell ref="C92:G92"/>
    <mergeCell ref="D95:H95"/>
    <mergeCell ref="E96:I96"/>
    <mergeCell ref="L85:AO85"/>
    <mergeCell ref="AM87:AN87"/>
    <mergeCell ref="D97:H97"/>
    <mergeCell ref="E98:I98"/>
    <mergeCell ref="AM89:AP89"/>
    <mergeCell ref="AG97:AM97"/>
    <mergeCell ref="AG98:AM98"/>
    <mergeCell ref="I92:AF92"/>
    <mergeCell ref="AN92:AP92"/>
    <mergeCell ref="AN95:AP95"/>
    <mergeCell ref="AN96:AP96"/>
    <mergeCell ref="AN97:AP97"/>
    <mergeCell ref="AN98:AP98"/>
    <mergeCell ref="AN94:AP94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AN99:AP99"/>
    <mergeCell ref="AN100:AP100"/>
    <mergeCell ref="AN101:AP101"/>
    <mergeCell ref="AN102:AP102"/>
    <mergeCell ref="AN103:AP103"/>
  </mergeCells>
  <hyperlinks>
    <hyperlink ref="A96" location="'01A - SO 01 Vrátnice - in...'!C2" display="/"/>
    <hyperlink ref="A98" location="'02A - SO-02-Společné pros...'!C2" display="/"/>
    <hyperlink ref="A99" location="'UHK-2ETAPA-3 - Ústřední v...'!C2" display="/"/>
    <hyperlink ref="A100" location="'UHK-2ETAPA-4 - Zdravotní ...'!C2" display="/"/>
    <hyperlink ref="A101" location="'UHK-2ETAPA-5 - Vzduchotec...'!C2" display="/"/>
    <hyperlink ref="A102" location="'UHK-2ETAPA-6 - Slaboproud'!C2" display="/"/>
    <hyperlink ref="A103" location="'UHK-2ETAPA-7 - Elektroin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123"/>
  <sheetViews>
    <sheetView showGridLines="0" workbookViewId="0" topLeftCell="A95">
      <selection activeCell="H123" sqref="H12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1.42187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</cols>
  <sheetData>
    <row r="1" ht="12">
      <c r="A1" s="86"/>
    </row>
    <row r="2" spans="12:46" ht="36.95" customHeight="1">
      <c r="L2" s="299" t="s">
        <v>5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3" t="s">
        <v>106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ht="24.95" customHeight="1">
      <c r="B4" s="16"/>
      <c r="D4" s="17" t="s">
        <v>110</v>
      </c>
      <c r="L4" s="16"/>
      <c r="M4" s="8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333" t="str">
        <f>'[2]Rekapitulace stavby'!K6</f>
        <v>Modernizace techn.zázemí vrátnice a společných prostor 1PP vchody E-F - INVESTICE</v>
      </c>
      <c r="F7" s="334"/>
      <c r="G7" s="334"/>
      <c r="H7" s="334"/>
      <c r="L7" s="16"/>
    </row>
    <row r="8" spans="2:12" s="1" customFormat="1" ht="12" customHeight="1">
      <c r="B8" s="25"/>
      <c r="D8" s="22" t="s">
        <v>111</v>
      </c>
      <c r="L8" s="25"/>
    </row>
    <row r="9" spans="2:12" s="1" customFormat="1" ht="36.95" customHeight="1">
      <c r="B9" s="25"/>
      <c r="E9" s="323" t="s">
        <v>896</v>
      </c>
      <c r="F9" s="332"/>
      <c r="G9" s="332"/>
      <c r="H9" s="332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2:12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 t="str">
        <f>'[2]Rekapitulace stavby'!AN8</f>
        <v>8. 6. 2019</v>
      </c>
      <c r="L12" s="25"/>
    </row>
    <row r="13" spans="2:12" s="1" customFormat="1" ht="10.9" customHeight="1">
      <c r="B13" s="25"/>
      <c r="L13" s="25"/>
    </row>
    <row r="14" spans="2:12" s="1" customFormat="1" ht="12" customHeight="1">
      <c r="B14" s="25"/>
      <c r="D14" s="22" t="s">
        <v>22</v>
      </c>
      <c r="I14" s="22" t="s">
        <v>23</v>
      </c>
      <c r="J14" s="20" t="s">
        <v>1</v>
      </c>
      <c r="L14" s="25"/>
    </row>
    <row r="15" spans="2:12" s="1" customFormat="1" ht="18" customHeight="1">
      <c r="B15" s="25"/>
      <c r="E15" s="20" t="s">
        <v>24</v>
      </c>
      <c r="I15" s="22" t="s">
        <v>25</v>
      </c>
      <c r="J15" s="20" t="s">
        <v>1</v>
      </c>
      <c r="L15" s="25"/>
    </row>
    <row r="16" spans="2:12" s="1" customFormat="1" ht="6.95" customHeight="1">
      <c r="B16" s="25"/>
      <c r="L16" s="25"/>
    </row>
    <row r="17" spans="2:12" s="1" customFormat="1" ht="12" customHeight="1">
      <c r="B17" s="25"/>
      <c r="D17" s="22" t="s">
        <v>26</v>
      </c>
      <c r="I17" s="22" t="s">
        <v>23</v>
      </c>
      <c r="J17" s="20" t="s">
        <v>1</v>
      </c>
      <c r="L17" s="25"/>
    </row>
    <row r="18" spans="2:12" s="1" customFormat="1" ht="18" customHeight="1">
      <c r="B18" s="25"/>
      <c r="E18" s="20" t="s">
        <v>27</v>
      </c>
      <c r="I18" s="22" t="s">
        <v>25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23</v>
      </c>
      <c r="J20" s="20" t="s">
        <v>1</v>
      </c>
      <c r="L20" s="25"/>
    </row>
    <row r="21" spans="2:12" s="1" customFormat="1" ht="18" customHeight="1">
      <c r="B21" s="25"/>
      <c r="E21" s="20" t="s">
        <v>29</v>
      </c>
      <c r="I21" s="22" t="s">
        <v>25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31</v>
      </c>
      <c r="I23" s="22" t="s">
        <v>23</v>
      </c>
      <c r="J23" s="20" t="s">
        <v>1</v>
      </c>
      <c r="L23" s="25"/>
    </row>
    <row r="24" spans="2:12" s="1" customFormat="1" ht="18" customHeight="1">
      <c r="B24" s="25"/>
      <c r="E24" s="20" t="s">
        <v>32</v>
      </c>
      <c r="I24" s="22" t="s">
        <v>25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33</v>
      </c>
      <c r="L26" s="25"/>
    </row>
    <row r="27" spans="2:12" s="7" customFormat="1" ht="16.5" customHeight="1">
      <c r="B27" s="88"/>
      <c r="E27" s="300" t="s">
        <v>1</v>
      </c>
      <c r="F27" s="300"/>
      <c r="G27" s="300"/>
      <c r="H27" s="300"/>
      <c r="L27" s="88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9" t="s">
        <v>34</v>
      </c>
      <c r="J30" s="59">
        <f>ROUND(J118,2)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36</v>
      </c>
      <c r="I32" s="28" t="s">
        <v>35</v>
      </c>
      <c r="J32" s="28" t="s">
        <v>37</v>
      </c>
      <c r="L32" s="25"/>
    </row>
    <row r="33" spans="2:12" s="1" customFormat="1" ht="14.45" customHeight="1">
      <c r="B33" s="25"/>
      <c r="D33" s="90" t="s">
        <v>38</v>
      </c>
      <c r="E33" s="22" t="s">
        <v>39</v>
      </c>
      <c r="F33" s="91">
        <f>J30</f>
        <v>0</v>
      </c>
      <c r="I33" s="92">
        <v>0.21</v>
      </c>
      <c r="J33" s="91">
        <f>ROUND((J30*I33),2)</f>
        <v>0</v>
      </c>
      <c r="L33" s="25"/>
    </row>
    <row r="34" spans="2:12" s="1" customFormat="1" ht="14.45" customHeight="1">
      <c r="B34" s="25"/>
      <c r="E34" s="22" t="s">
        <v>40</v>
      </c>
      <c r="F34" s="91">
        <f>ROUND((SUM(BF118:BF122)),2)</f>
        <v>0</v>
      </c>
      <c r="I34" s="92">
        <v>0.15</v>
      </c>
      <c r="J34" s="91">
        <f>ROUND(((SUM(BF118:BF122))*I34),2)</f>
        <v>0</v>
      </c>
      <c r="L34" s="25"/>
    </row>
    <row r="35" spans="2:12" s="1" customFormat="1" ht="14.45" customHeight="1" hidden="1">
      <c r="B35" s="25"/>
      <c r="E35" s="22" t="s">
        <v>41</v>
      </c>
      <c r="F35" s="91">
        <f>ROUND((SUM(BG118:BG122)),2)</f>
        <v>0</v>
      </c>
      <c r="I35" s="92">
        <v>0.21</v>
      </c>
      <c r="J35" s="91">
        <f>0</f>
        <v>0</v>
      </c>
      <c r="L35" s="25"/>
    </row>
    <row r="36" spans="2:12" s="1" customFormat="1" ht="14.45" customHeight="1" hidden="1">
      <c r="B36" s="25"/>
      <c r="E36" s="22" t="s">
        <v>42</v>
      </c>
      <c r="F36" s="91">
        <f>ROUND((SUM(BH118:BH122)),2)</f>
        <v>0</v>
      </c>
      <c r="I36" s="92">
        <v>0.15</v>
      </c>
      <c r="J36" s="91">
        <f>0</f>
        <v>0</v>
      </c>
      <c r="L36" s="25"/>
    </row>
    <row r="37" spans="2:12" s="1" customFormat="1" ht="14.45" customHeight="1" hidden="1">
      <c r="B37" s="25"/>
      <c r="E37" s="22" t="s">
        <v>43</v>
      </c>
      <c r="F37" s="91">
        <f>ROUND((SUM(BI118:BI122)),2)</f>
        <v>0</v>
      </c>
      <c r="I37" s="92">
        <v>0</v>
      </c>
      <c r="J37" s="91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3"/>
      <c r="D39" s="94" t="s">
        <v>44</v>
      </c>
      <c r="E39" s="50"/>
      <c r="F39" s="50"/>
      <c r="G39" s="95" t="s">
        <v>45</v>
      </c>
      <c r="H39" s="96" t="s">
        <v>46</v>
      </c>
      <c r="I39" s="50"/>
      <c r="J39" s="97">
        <f>SUM(J30:J37)</f>
        <v>0</v>
      </c>
      <c r="K39" s="98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47</v>
      </c>
      <c r="E50" s="35"/>
      <c r="F50" s="35"/>
      <c r="G50" s="34" t="s">
        <v>48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49</v>
      </c>
      <c r="E61" s="27"/>
      <c r="F61" s="99" t="s">
        <v>50</v>
      </c>
      <c r="G61" s="36" t="s">
        <v>49</v>
      </c>
      <c r="H61" s="27"/>
      <c r="I61" s="27"/>
      <c r="J61" s="100" t="s">
        <v>50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51</v>
      </c>
      <c r="E65" s="35"/>
      <c r="F65" s="35"/>
      <c r="G65" s="34" t="s">
        <v>52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49</v>
      </c>
      <c r="E76" s="27"/>
      <c r="F76" s="99" t="s">
        <v>50</v>
      </c>
      <c r="G76" s="36" t="s">
        <v>49</v>
      </c>
      <c r="H76" s="27"/>
      <c r="I76" s="27"/>
      <c r="J76" s="100" t="s">
        <v>50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115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333" t="str">
        <f>E7</f>
        <v>Modernizace techn.zázemí vrátnice a společných prostor 1PP vchody E-F - INVESTICE</v>
      </c>
      <c r="F85" s="334"/>
      <c r="G85" s="334"/>
      <c r="H85" s="334"/>
      <c r="L85" s="25"/>
    </row>
    <row r="86" spans="2:12" s="1" customFormat="1" ht="12" customHeight="1">
      <c r="B86" s="25"/>
      <c r="C86" s="22" t="s">
        <v>111</v>
      </c>
      <c r="L86" s="25"/>
    </row>
    <row r="87" spans="2:12" s="1" customFormat="1" ht="16.5" customHeight="1">
      <c r="B87" s="25"/>
      <c r="E87" s="323" t="str">
        <f>E9</f>
        <v>UHK-2ETAPA-6 - Slaboproud</v>
      </c>
      <c r="F87" s="332"/>
      <c r="G87" s="332"/>
      <c r="H87" s="332"/>
      <c r="L87" s="25"/>
    </row>
    <row r="88" spans="2:12" s="1" customFormat="1" ht="6.95" customHeight="1">
      <c r="B88" s="25"/>
      <c r="L88" s="25"/>
    </row>
    <row r="89" spans="2:12" s="1" customFormat="1" ht="12" customHeight="1">
      <c r="B89" s="25"/>
      <c r="C89" s="22" t="s">
        <v>18</v>
      </c>
      <c r="F89" s="20" t="str">
        <f>F12</f>
        <v xml:space="preserve">UHK ,Palachovy koleje </v>
      </c>
      <c r="I89" s="22" t="s">
        <v>20</v>
      </c>
      <c r="J89" s="45" t="str">
        <f>IF(J12="","",J12)</f>
        <v>8. 6. 2019</v>
      </c>
      <c r="L89" s="25"/>
    </row>
    <row r="90" spans="2:12" s="1" customFormat="1" ht="6.95" customHeight="1">
      <c r="B90" s="25"/>
      <c r="L90" s="25"/>
    </row>
    <row r="91" spans="2:12" s="1" customFormat="1" ht="27.95" customHeight="1">
      <c r="B91" s="25"/>
      <c r="C91" s="22" t="s">
        <v>22</v>
      </c>
      <c r="F91" s="20" t="str">
        <f>E15</f>
        <v>UHK,Rokitanského 62  HK 3</v>
      </c>
      <c r="I91" s="22" t="s">
        <v>28</v>
      </c>
      <c r="J91" s="23" t="str">
        <f>E21</f>
        <v>Pridos Hradec Králové</v>
      </c>
      <c r="L91" s="25"/>
    </row>
    <row r="92" spans="2:12" s="1" customFormat="1" ht="15.2" customHeight="1">
      <c r="B92" s="25"/>
      <c r="C92" s="22" t="s">
        <v>26</v>
      </c>
      <c r="F92" s="20" t="str">
        <f>IF(E18="","",E18)</f>
        <v>bude určen ve výběrovém řízení</v>
      </c>
      <c r="I92" s="22" t="s">
        <v>31</v>
      </c>
      <c r="J92" s="23" t="str">
        <f>E24</f>
        <v>Ing.Pavel Michálek</v>
      </c>
      <c r="L92" s="25"/>
    </row>
    <row r="93" spans="2:12" s="1" customFormat="1" ht="10.35" customHeight="1">
      <c r="B93" s="25"/>
      <c r="L93" s="25"/>
    </row>
    <row r="94" spans="2:12" s="1" customFormat="1" ht="29.25" customHeight="1">
      <c r="B94" s="25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25"/>
    </row>
    <row r="95" spans="2:12" s="1" customFormat="1" ht="10.35" customHeight="1">
      <c r="B95" s="25"/>
      <c r="L95" s="25"/>
    </row>
    <row r="96" spans="2:47" s="1" customFormat="1" ht="22.9" customHeight="1">
      <c r="B96" s="25"/>
      <c r="C96" s="103" t="s">
        <v>118</v>
      </c>
      <c r="J96" s="59">
        <f>J118</f>
        <v>0</v>
      </c>
      <c r="L96" s="25"/>
      <c r="AU96" s="13" t="s">
        <v>119</v>
      </c>
    </row>
    <row r="97" spans="2:12" s="8" customFormat="1" ht="24.95" customHeight="1">
      <c r="B97" s="104"/>
      <c r="D97" s="105" t="s">
        <v>126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9" customHeight="1">
      <c r="B98" s="108"/>
      <c r="D98" s="109" t="s">
        <v>897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customHeight="1">
      <c r="B99" s="25"/>
      <c r="L99" s="25"/>
    </row>
    <row r="100" spans="2:12" s="1" customFormat="1" ht="6.9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5"/>
    </row>
    <row r="105" spans="2:12" s="1" customFormat="1" ht="24.95" customHeight="1">
      <c r="B105" s="25"/>
      <c r="C105" s="17" t="s">
        <v>141</v>
      </c>
      <c r="L105" s="25"/>
    </row>
    <row r="106" spans="2:12" s="1" customFormat="1" ht="6.95" customHeight="1">
      <c r="B106" s="25"/>
      <c r="L106" s="25"/>
    </row>
    <row r="107" spans="2:12" s="1" customFormat="1" ht="12" customHeight="1">
      <c r="B107" s="25"/>
      <c r="C107" s="22" t="s">
        <v>14</v>
      </c>
      <c r="L107" s="25"/>
    </row>
    <row r="108" spans="2:12" s="1" customFormat="1" ht="16.5" customHeight="1">
      <c r="B108" s="25"/>
      <c r="E108" s="333" t="str">
        <f>E7</f>
        <v>Modernizace techn.zázemí vrátnice a společných prostor 1PP vchody E-F - INVESTICE</v>
      </c>
      <c r="F108" s="334"/>
      <c r="G108" s="334"/>
      <c r="H108" s="334"/>
      <c r="L108" s="25"/>
    </row>
    <row r="109" spans="2:12" s="1" customFormat="1" ht="12" customHeight="1">
      <c r="B109" s="25"/>
      <c r="C109" s="22" t="s">
        <v>111</v>
      </c>
      <c r="L109" s="25"/>
    </row>
    <row r="110" spans="2:12" s="1" customFormat="1" ht="16.5" customHeight="1">
      <c r="B110" s="25"/>
      <c r="E110" s="323" t="str">
        <f>E9</f>
        <v>UHK-2ETAPA-6 - Slaboproud</v>
      </c>
      <c r="F110" s="332"/>
      <c r="G110" s="332"/>
      <c r="H110" s="332"/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18</v>
      </c>
      <c r="F112" s="20" t="str">
        <f>F12</f>
        <v xml:space="preserve">UHK ,Palachovy koleje </v>
      </c>
      <c r="I112" s="22" t="s">
        <v>20</v>
      </c>
      <c r="J112" s="45" t="str">
        <f>IF(J12="","",J12)</f>
        <v>8. 6. 2019</v>
      </c>
      <c r="L112" s="25"/>
    </row>
    <row r="113" spans="2:12" s="1" customFormat="1" ht="6.95" customHeight="1">
      <c r="B113" s="25"/>
      <c r="L113" s="25"/>
    </row>
    <row r="114" spans="2:12" s="1" customFormat="1" ht="27.95" customHeight="1">
      <c r="B114" s="25"/>
      <c r="C114" s="22" t="s">
        <v>22</v>
      </c>
      <c r="F114" s="20" t="str">
        <f>E15</f>
        <v>UHK,Rokitanského 62  HK 3</v>
      </c>
      <c r="I114" s="22" t="s">
        <v>28</v>
      </c>
      <c r="J114" s="23" t="str">
        <f>E21</f>
        <v>Pridos Hradec Králové</v>
      </c>
      <c r="L114" s="25"/>
    </row>
    <row r="115" spans="2:12" s="1" customFormat="1" ht="15.2" customHeight="1">
      <c r="B115" s="25"/>
      <c r="C115" s="22" t="s">
        <v>26</v>
      </c>
      <c r="F115" s="20" t="str">
        <f>IF(E18="","",E18)</f>
        <v>bude určen ve výběrovém řízení</v>
      </c>
      <c r="I115" s="22" t="s">
        <v>31</v>
      </c>
      <c r="J115" s="23" t="str">
        <f>E24</f>
        <v>Ing.Pavel Michálek</v>
      </c>
      <c r="L115" s="25"/>
    </row>
    <row r="116" spans="2:12" s="1" customFormat="1" ht="10.35" customHeight="1">
      <c r="B116" s="25"/>
      <c r="L116" s="25"/>
    </row>
    <row r="117" spans="2:20" s="10" customFormat="1" ht="29.25" customHeight="1">
      <c r="B117" s="112"/>
      <c r="C117" s="113" t="s">
        <v>142</v>
      </c>
      <c r="D117" s="114" t="s">
        <v>59</v>
      </c>
      <c r="E117" s="114" t="s">
        <v>55</v>
      </c>
      <c r="F117" s="114" t="s">
        <v>56</v>
      </c>
      <c r="G117" s="114" t="s">
        <v>143</v>
      </c>
      <c r="H117" s="114" t="s">
        <v>144</v>
      </c>
      <c r="I117" s="114" t="s">
        <v>145</v>
      </c>
      <c r="J117" s="114" t="s">
        <v>117</v>
      </c>
      <c r="K117" s="115" t="s">
        <v>146</v>
      </c>
      <c r="L117" s="112"/>
      <c r="M117" s="52" t="s">
        <v>1</v>
      </c>
      <c r="N117" s="53" t="s">
        <v>38</v>
      </c>
      <c r="O117" s="53" t="s">
        <v>147</v>
      </c>
      <c r="P117" s="53" t="s">
        <v>148</v>
      </c>
      <c r="Q117" s="53" t="s">
        <v>149</v>
      </c>
      <c r="R117" s="53" t="s">
        <v>150</v>
      </c>
      <c r="S117" s="53" t="s">
        <v>151</v>
      </c>
      <c r="T117" s="54" t="s">
        <v>152</v>
      </c>
    </row>
    <row r="118" spans="2:63" s="1" customFormat="1" ht="22.9" customHeight="1">
      <c r="B118" s="25"/>
      <c r="C118" s="57" t="s">
        <v>153</v>
      </c>
      <c r="J118" s="116">
        <f>J119</f>
        <v>0</v>
      </c>
      <c r="L118" s="25"/>
      <c r="M118" s="55"/>
      <c r="N118" s="46"/>
      <c r="O118" s="46"/>
      <c r="P118" s="117">
        <f>P119</f>
        <v>0</v>
      </c>
      <c r="Q118" s="46"/>
      <c r="R118" s="117">
        <f>R119</f>
        <v>0</v>
      </c>
      <c r="S118" s="46"/>
      <c r="T118" s="118">
        <f>T119</f>
        <v>0</v>
      </c>
      <c r="AT118" s="13" t="s">
        <v>73</v>
      </c>
      <c r="AU118" s="13" t="s">
        <v>119</v>
      </c>
      <c r="BK118" s="119">
        <f>BK119</f>
        <v>0</v>
      </c>
    </row>
    <row r="119" spans="2:63" s="11" customFormat="1" ht="25.9" customHeight="1">
      <c r="B119" s="120"/>
      <c r="D119" s="121" t="s">
        <v>73</v>
      </c>
      <c r="E119" s="122" t="s">
        <v>266</v>
      </c>
      <c r="F119" s="122" t="s">
        <v>267</v>
      </c>
      <c r="J119" s="123">
        <f>J120</f>
        <v>0</v>
      </c>
      <c r="L119" s="120"/>
      <c r="M119" s="124"/>
      <c r="N119" s="125"/>
      <c r="O119" s="125"/>
      <c r="P119" s="126">
        <f>P120</f>
        <v>0</v>
      </c>
      <c r="Q119" s="125"/>
      <c r="R119" s="126">
        <f>R120</f>
        <v>0</v>
      </c>
      <c r="S119" s="125"/>
      <c r="T119" s="127">
        <f>T120</f>
        <v>0</v>
      </c>
      <c r="AR119" s="121" t="s">
        <v>83</v>
      </c>
      <c r="AT119" s="128" t="s">
        <v>73</v>
      </c>
      <c r="AU119" s="128" t="s">
        <v>74</v>
      </c>
      <c r="AY119" s="121" t="s">
        <v>156</v>
      </c>
      <c r="BK119" s="129">
        <f>BK120</f>
        <v>0</v>
      </c>
    </row>
    <row r="120" spans="2:63" s="11" customFormat="1" ht="22.9" customHeight="1">
      <c r="B120" s="120"/>
      <c r="D120" s="121" t="s">
        <v>73</v>
      </c>
      <c r="E120" s="130" t="s">
        <v>898</v>
      </c>
      <c r="F120" s="130" t="s">
        <v>899</v>
      </c>
      <c r="J120" s="131">
        <f>J121+J122</f>
        <v>0</v>
      </c>
      <c r="L120" s="120"/>
      <c r="M120" s="124"/>
      <c r="N120" s="125"/>
      <c r="O120" s="125"/>
      <c r="P120" s="126">
        <f>P122</f>
        <v>0</v>
      </c>
      <c r="Q120" s="125"/>
      <c r="R120" s="126">
        <f>R122</f>
        <v>0</v>
      </c>
      <c r="S120" s="125"/>
      <c r="T120" s="127">
        <f>T122</f>
        <v>0</v>
      </c>
      <c r="AR120" s="121" t="s">
        <v>83</v>
      </c>
      <c r="AT120" s="128" t="s">
        <v>73</v>
      </c>
      <c r="AU120" s="128" t="s">
        <v>81</v>
      </c>
      <c r="AY120" s="121" t="s">
        <v>156</v>
      </c>
      <c r="BK120" s="129">
        <f>BK122</f>
        <v>0</v>
      </c>
    </row>
    <row r="121" spans="2:63" s="11" customFormat="1" ht="22.9" customHeight="1">
      <c r="B121" s="120"/>
      <c r="C121" s="133" t="s">
        <v>81</v>
      </c>
      <c r="D121" s="133" t="s">
        <v>159</v>
      </c>
      <c r="E121" s="134" t="s">
        <v>900</v>
      </c>
      <c r="F121" s="135" t="s">
        <v>1365</v>
      </c>
      <c r="G121" s="136" t="s">
        <v>518</v>
      </c>
      <c r="H121" s="137">
        <v>1</v>
      </c>
      <c r="I121" s="138">
        <f>'KRYCÍ LIST1'!F22</f>
        <v>0</v>
      </c>
      <c r="J121" s="138">
        <f>ROUND(I121*H121,2)</f>
        <v>0</v>
      </c>
      <c r="K121" s="135" t="s">
        <v>1</v>
      </c>
      <c r="L121" s="120"/>
      <c r="M121" s="124"/>
      <c r="N121" s="125"/>
      <c r="O121" s="125"/>
      <c r="P121" s="126"/>
      <c r="Q121" s="125"/>
      <c r="R121" s="126"/>
      <c r="S121" s="125"/>
      <c r="T121" s="127"/>
      <c r="AR121" s="121"/>
      <c r="AT121" s="128"/>
      <c r="AU121" s="128"/>
      <c r="AY121" s="121"/>
      <c r="BK121" s="129"/>
    </row>
    <row r="122" spans="2:65" s="1" customFormat="1" ht="16.5" customHeight="1">
      <c r="B122" s="132"/>
      <c r="C122" s="133">
        <v>2</v>
      </c>
      <c r="D122" s="133" t="s">
        <v>159</v>
      </c>
      <c r="E122" s="134" t="s">
        <v>1364</v>
      </c>
      <c r="F122" s="135" t="s">
        <v>1363</v>
      </c>
      <c r="G122" s="136" t="s">
        <v>518</v>
      </c>
      <c r="H122" s="137">
        <v>0</v>
      </c>
      <c r="I122" s="138">
        <f>'KRYCÍ LIST2'!F22</f>
        <v>0</v>
      </c>
      <c r="J122" s="138">
        <f>ROUND(I122*H122,2)</f>
        <v>0</v>
      </c>
      <c r="K122" s="135" t="s">
        <v>1366</v>
      </c>
      <c r="L122" s="25"/>
      <c r="M122" s="143" t="s">
        <v>1</v>
      </c>
      <c r="N122" s="144" t="s">
        <v>39</v>
      </c>
      <c r="O122" s="145">
        <v>0</v>
      </c>
      <c r="P122" s="145">
        <f>O122*H122</f>
        <v>0</v>
      </c>
      <c r="Q122" s="145">
        <v>0</v>
      </c>
      <c r="R122" s="145">
        <f>Q122*H122</f>
        <v>0</v>
      </c>
      <c r="S122" s="145">
        <v>0</v>
      </c>
      <c r="T122" s="146">
        <f>S122*H122</f>
        <v>0</v>
      </c>
      <c r="AR122" s="141" t="s">
        <v>242</v>
      </c>
      <c r="AT122" s="141" t="s">
        <v>159</v>
      </c>
      <c r="AU122" s="141" t="s">
        <v>83</v>
      </c>
      <c r="AY122" s="13" t="s">
        <v>156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3" t="s">
        <v>81</v>
      </c>
      <c r="BK122" s="142">
        <f>ROUND(I122*H122,2)</f>
        <v>0</v>
      </c>
      <c r="BL122" s="13" t="s">
        <v>242</v>
      </c>
      <c r="BM122" s="141" t="s">
        <v>901</v>
      </c>
    </row>
    <row r="123" spans="2:12" s="1" customFormat="1" ht="6.95" customHeigh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25"/>
    </row>
  </sheetData>
  <autoFilter ref="C117:K122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H23"/>
  <sheetViews>
    <sheetView workbookViewId="0" topLeftCell="A1">
      <selection activeCell="B10" sqref="B10"/>
    </sheetView>
  </sheetViews>
  <sheetFormatPr defaultColWidth="9.140625" defaultRowHeight="12"/>
  <cols>
    <col min="1" max="2" width="9.28125" style="200" customWidth="1"/>
    <col min="3" max="3" width="55.8515625" style="200" customWidth="1"/>
    <col min="4" max="5" width="9.28125" style="200" customWidth="1"/>
    <col min="6" max="6" width="17.7109375" style="200" customWidth="1"/>
    <col min="7" max="7" width="16.421875" style="200" customWidth="1"/>
    <col min="8" max="8" width="15.140625" style="200" customWidth="1"/>
    <col min="9" max="258" width="9.28125" style="200" customWidth="1"/>
    <col min="259" max="259" width="55.8515625" style="200" customWidth="1"/>
    <col min="260" max="261" width="9.28125" style="200" customWidth="1"/>
    <col min="262" max="262" width="17.7109375" style="200" customWidth="1"/>
    <col min="263" max="263" width="16.421875" style="200" customWidth="1"/>
    <col min="264" max="264" width="15.140625" style="200" customWidth="1"/>
    <col min="265" max="514" width="9.28125" style="200" customWidth="1"/>
    <col min="515" max="515" width="55.8515625" style="200" customWidth="1"/>
    <col min="516" max="517" width="9.28125" style="200" customWidth="1"/>
    <col min="518" max="518" width="17.7109375" style="200" customWidth="1"/>
    <col min="519" max="519" width="16.421875" style="200" customWidth="1"/>
    <col min="520" max="520" width="15.140625" style="200" customWidth="1"/>
    <col min="521" max="770" width="9.28125" style="200" customWidth="1"/>
    <col min="771" max="771" width="55.8515625" style="200" customWidth="1"/>
    <col min="772" max="773" width="9.28125" style="200" customWidth="1"/>
    <col min="774" max="774" width="17.7109375" style="200" customWidth="1"/>
    <col min="775" max="775" width="16.421875" style="200" customWidth="1"/>
    <col min="776" max="776" width="15.140625" style="200" customWidth="1"/>
    <col min="777" max="1026" width="9.28125" style="200" customWidth="1"/>
    <col min="1027" max="1027" width="55.8515625" style="200" customWidth="1"/>
    <col min="1028" max="1029" width="9.28125" style="200" customWidth="1"/>
    <col min="1030" max="1030" width="17.7109375" style="200" customWidth="1"/>
    <col min="1031" max="1031" width="16.421875" style="200" customWidth="1"/>
    <col min="1032" max="1032" width="15.140625" style="200" customWidth="1"/>
    <col min="1033" max="1282" width="9.28125" style="200" customWidth="1"/>
    <col min="1283" max="1283" width="55.8515625" style="200" customWidth="1"/>
    <col min="1284" max="1285" width="9.28125" style="200" customWidth="1"/>
    <col min="1286" max="1286" width="17.7109375" style="200" customWidth="1"/>
    <col min="1287" max="1287" width="16.421875" style="200" customWidth="1"/>
    <col min="1288" max="1288" width="15.140625" style="200" customWidth="1"/>
    <col min="1289" max="1538" width="9.28125" style="200" customWidth="1"/>
    <col min="1539" max="1539" width="55.8515625" style="200" customWidth="1"/>
    <col min="1540" max="1541" width="9.28125" style="200" customWidth="1"/>
    <col min="1542" max="1542" width="17.7109375" style="200" customWidth="1"/>
    <col min="1543" max="1543" width="16.421875" style="200" customWidth="1"/>
    <col min="1544" max="1544" width="15.140625" style="200" customWidth="1"/>
    <col min="1545" max="1794" width="9.28125" style="200" customWidth="1"/>
    <col min="1795" max="1795" width="55.8515625" style="200" customWidth="1"/>
    <col min="1796" max="1797" width="9.28125" style="200" customWidth="1"/>
    <col min="1798" max="1798" width="17.7109375" style="200" customWidth="1"/>
    <col min="1799" max="1799" width="16.421875" style="200" customWidth="1"/>
    <col min="1800" max="1800" width="15.140625" style="200" customWidth="1"/>
    <col min="1801" max="2050" width="9.28125" style="200" customWidth="1"/>
    <col min="2051" max="2051" width="55.8515625" style="200" customWidth="1"/>
    <col min="2052" max="2053" width="9.28125" style="200" customWidth="1"/>
    <col min="2054" max="2054" width="17.7109375" style="200" customWidth="1"/>
    <col min="2055" max="2055" width="16.421875" style="200" customWidth="1"/>
    <col min="2056" max="2056" width="15.140625" style="200" customWidth="1"/>
    <col min="2057" max="2306" width="9.28125" style="200" customWidth="1"/>
    <col min="2307" max="2307" width="55.8515625" style="200" customWidth="1"/>
    <col min="2308" max="2309" width="9.28125" style="200" customWidth="1"/>
    <col min="2310" max="2310" width="17.7109375" style="200" customWidth="1"/>
    <col min="2311" max="2311" width="16.421875" style="200" customWidth="1"/>
    <col min="2312" max="2312" width="15.140625" style="200" customWidth="1"/>
    <col min="2313" max="2562" width="9.28125" style="200" customWidth="1"/>
    <col min="2563" max="2563" width="55.8515625" style="200" customWidth="1"/>
    <col min="2564" max="2565" width="9.28125" style="200" customWidth="1"/>
    <col min="2566" max="2566" width="17.7109375" style="200" customWidth="1"/>
    <col min="2567" max="2567" width="16.421875" style="200" customWidth="1"/>
    <col min="2568" max="2568" width="15.140625" style="200" customWidth="1"/>
    <col min="2569" max="2818" width="9.28125" style="200" customWidth="1"/>
    <col min="2819" max="2819" width="55.8515625" style="200" customWidth="1"/>
    <col min="2820" max="2821" width="9.28125" style="200" customWidth="1"/>
    <col min="2822" max="2822" width="17.7109375" style="200" customWidth="1"/>
    <col min="2823" max="2823" width="16.421875" style="200" customWidth="1"/>
    <col min="2824" max="2824" width="15.140625" style="200" customWidth="1"/>
    <col min="2825" max="3074" width="9.28125" style="200" customWidth="1"/>
    <col min="3075" max="3075" width="55.8515625" style="200" customWidth="1"/>
    <col min="3076" max="3077" width="9.28125" style="200" customWidth="1"/>
    <col min="3078" max="3078" width="17.7109375" style="200" customWidth="1"/>
    <col min="3079" max="3079" width="16.421875" style="200" customWidth="1"/>
    <col min="3080" max="3080" width="15.140625" style="200" customWidth="1"/>
    <col min="3081" max="3330" width="9.28125" style="200" customWidth="1"/>
    <col min="3331" max="3331" width="55.8515625" style="200" customWidth="1"/>
    <col min="3332" max="3333" width="9.28125" style="200" customWidth="1"/>
    <col min="3334" max="3334" width="17.7109375" style="200" customWidth="1"/>
    <col min="3335" max="3335" width="16.421875" style="200" customWidth="1"/>
    <col min="3336" max="3336" width="15.140625" style="200" customWidth="1"/>
    <col min="3337" max="3586" width="9.28125" style="200" customWidth="1"/>
    <col min="3587" max="3587" width="55.8515625" style="200" customWidth="1"/>
    <col min="3588" max="3589" width="9.28125" style="200" customWidth="1"/>
    <col min="3590" max="3590" width="17.7109375" style="200" customWidth="1"/>
    <col min="3591" max="3591" width="16.421875" style="200" customWidth="1"/>
    <col min="3592" max="3592" width="15.140625" style="200" customWidth="1"/>
    <col min="3593" max="3842" width="9.28125" style="200" customWidth="1"/>
    <col min="3843" max="3843" width="55.8515625" style="200" customWidth="1"/>
    <col min="3844" max="3845" width="9.28125" style="200" customWidth="1"/>
    <col min="3846" max="3846" width="17.7109375" style="200" customWidth="1"/>
    <col min="3847" max="3847" width="16.421875" style="200" customWidth="1"/>
    <col min="3848" max="3848" width="15.140625" style="200" customWidth="1"/>
    <col min="3849" max="4098" width="9.28125" style="200" customWidth="1"/>
    <col min="4099" max="4099" width="55.8515625" style="200" customWidth="1"/>
    <col min="4100" max="4101" width="9.28125" style="200" customWidth="1"/>
    <col min="4102" max="4102" width="17.7109375" style="200" customWidth="1"/>
    <col min="4103" max="4103" width="16.421875" style="200" customWidth="1"/>
    <col min="4104" max="4104" width="15.140625" style="200" customWidth="1"/>
    <col min="4105" max="4354" width="9.28125" style="200" customWidth="1"/>
    <col min="4355" max="4355" width="55.8515625" style="200" customWidth="1"/>
    <col min="4356" max="4357" width="9.28125" style="200" customWidth="1"/>
    <col min="4358" max="4358" width="17.7109375" style="200" customWidth="1"/>
    <col min="4359" max="4359" width="16.421875" style="200" customWidth="1"/>
    <col min="4360" max="4360" width="15.140625" style="200" customWidth="1"/>
    <col min="4361" max="4610" width="9.28125" style="200" customWidth="1"/>
    <col min="4611" max="4611" width="55.8515625" style="200" customWidth="1"/>
    <col min="4612" max="4613" width="9.28125" style="200" customWidth="1"/>
    <col min="4614" max="4614" width="17.7109375" style="200" customWidth="1"/>
    <col min="4615" max="4615" width="16.421875" style="200" customWidth="1"/>
    <col min="4616" max="4616" width="15.140625" style="200" customWidth="1"/>
    <col min="4617" max="4866" width="9.28125" style="200" customWidth="1"/>
    <col min="4867" max="4867" width="55.8515625" style="200" customWidth="1"/>
    <col min="4868" max="4869" width="9.28125" style="200" customWidth="1"/>
    <col min="4870" max="4870" width="17.7109375" style="200" customWidth="1"/>
    <col min="4871" max="4871" width="16.421875" style="200" customWidth="1"/>
    <col min="4872" max="4872" width="15.140625" style="200" customWidth="1"/>
    <col min="4873" max="5122" width="9.28125" style="200" customWidth="1"/>
    <col min="5123" max="5123" width="55.8515625" style="200" customWidth="1"/>
    <col min="5124" max="5125" width="9.28125" style="200" customWidth="1"/>
    <col min="5126" max="5126" width="17.7109375" style="200" customWidth="1"/>
    <col min="5127" max="5127" width="16.421875" style="200" customWidth="1"/>
    <col min="5128" max="5128" width="15.140625" style="200" customWidth="1"/>
    <col min="5129" max="5378" width="9.28125" style="200" customWidth="1"/>
    <col min="5379" max="5379" width="55.8515625" style="200" customWidth="1"/>
    <col min="5380" max="5381" width="9.28125" style="200" customWidth="1"/>
    <col min="5382" max="5382" width="17.7109375" style="200" customWidth="1"/>
    <col min="5383" max="5383" width="16.421875" style="200" customWidth="1"/>
    <col min="5384" max="5384" width="15.140625" style="200" customWidth="1"/>
    <col min="5385" max="5634" width="9.28125" style="200" customWidth="1"/>
    <col min="5635" max="5635" width="55.8515625" style="200" customWidth="1"/>
    <col min="5636" max="5637" width="9.28125" style="200" customWidth="1"/>
    <col min="5638" max="5638" width="17.7109375" style="200" customWidth="1"/>
    <col min="5639" max="5639" width="16.421875" style="200" customWidth="1"/>
    <col min="5640" max="5640" width="15.140625" style="200" customWidth="1"/>
    <col min="5641" max="5890" width="9.28125" style="200" customWidth="1"/>
    <col min="5891" max="5891" width="55.8515625" style="200" customWidth="1"/>
    <col min="5892" max="5893" width="9.28125" style="200" customWidth="1"/>
    <col min="5894" max="5894" width="17.7109375" style="200" customWidth="1"/>
    <col min="5895" max="5895" width="16.421875" style="200" customWidth="1"/>
    <col min="5896" max="5896" width="15.140625" style="200" customWidth="1"/>
    <col min="5897" max="6146" width="9.28125" style="200" customWidth="1"/>
    <col min="6147" max="6147" width="55.8515625" style="200" customWidth="1"/>
    <col min="6148" max="6149" width="9.28125" style="200" customWidth="1"/>
    <col min="6150" max="6150" width="17.7109375" style="200" customWidth="1"/>
    <col min="6151" max="6151" width="16.421875" style="200" customWidth="1"/>
    <col min="6152" max="6152" width="15.140625" style="200" customWidth="1"/>
    <col min="6153" max="6402" width="9.28125" style="200" customWidth="1"/>
    <col min="6403" max="6403" width="55.8515625" style="200" customWidth="1"/>
    <col min="6404" max="6405" width="9.28125" style="200" customWidth="1"/>
    <col min="6406" max="6406" width="17.7109375" style="200" customWidth="1"/>
    <col min="6407" max="6407" width="16.421875" style="200" customWidth="1"/>
    <col min="6408" max="6408" width="15.140625" style="200" customWidth="1"/>
    <col min="6409" max="6658" width="9.28125" style="200" customWidth="1"/>
    <col min="6659" max="6659" width="55.8515625" style="200" customWidth="1"/>
    <col min="6660" max="6661" width="9.28125" style="200" customWidth="1"/>
    <col min="6662" max="6662" width="17.7109375" style="200" customWidth="1"/>
    <col min="6663" max="6663" width="16.421875" style="200" customWidth="1"/>
    <col min="6664" max="6664" width="15.140625" style="200" customWidth="1"/>
    <col min="6665" max="6914" width="9.28125" style="200" customWidth="1"/>
    <col min="6915" max="6915" width="55.8515625" style="200" customWidth="1"/>
    <col min="6916" max="6917" width="9.28125" style="200" customWidth="1"/>
    <col min="6918" max="6918" width="17.7109375" style="200" customWidth="1"/>
    <col min="6919" max="6919" width="16.421875" style="200" customWidth="1"/>
    <col min="6920" max="6920" width="15.140625" style="200" customWidth="1"/>
    <col min="6921" max="7170" width="9.28125" style="200" customWidth="1"/>
    <col min="7171" max="7171" width="55.8515625" style="200" customWidth="1"/>
    <col min="7172" max="7173" width="9.28125" style="200" customWidth="1"/>
    <col min="7174" max="7174" width="17.7109375" style="200" customWidth="1"/>
    <col min="7175" max="7175" width="16.421875" style="200" customWidth="1"/>
    <col min="7176" max="7176" width="15.140625" style="200" customWidth="1"/>
    <col min="7177" max="7426" width="9.28125" style="200" customWidth="1"/>
    <col min="7427" max="7427" width="55.8515625" style="200" customWidth="1"/>
    <col min="7428" max="7429" width="9.28125" style="200" customWidth="1"/>
    <col min="7430" max="7430" width="17.7109375" style="200" customWidth="1"/>
    <col min="7431" max="7431" width="16.421875" style="200" customWidth="1"/>
    <col min="7432" max="7432" width="15.140625" style="200" customWidth="1"/>
    <col min="7433" max="7682" width="9.28125" style="200" customWidth="1"/>
    <col min="7683" max="7683" width="55.8515625" style="200" customWidth="1"/>
    <col min="7684" max="7685" width="9.28125" style="200" customWidth="1"/>
    <col min="7686" max="7686" width="17.7109375" style="200" customWidth="1"/>
    <col min="7687" max="7687" width="16.421875" style="200" customWidth="1"/>
    <col min="7688" max="7688" width="15.140625" style="200" customWidth="1"/>
    <col min="7689" max="7938" width="9.28125" style="200" customWidth="1"/>
    <col min="7939" max="7939" width="55.8515625" style="200" customWidth="1"/>
    <col min="7940" max="7941" width="9.28125" style="200" customWidth="1"/>
    <col min="7942" max="7942" width="17.7109375" style="200" customWidth="1"/>
    <col min="7943" max="7943" width="16.421875" style="200" customWidth="1"/>
    <col min="7944" max="7944" width="15.140625" style="200" customWidth="1"/>
    <col min="7945" max="8194" width="9.28125" style="200" customWidth="1"/>
    <col min="8195" max="8195" width="55.8515625" style="200" customWidth="1"/>
    <col min="8196" max="8197" width="9.28125" style="200" customWidth="1"/>
    <col min="8198" max="8198" width="17.7109375" style="200" customWidth="1"/>
    <col min="8199" max="8199" width="16.421875" style="200" customWidth="1"/>
    <col min="8200" max="8200" width="15.140625" style="200" customWidth="1"/>
    <col min="8201" max="8450" width="9.28125" style="200" customWidth="1"/>
    <col min="8451" max="8451" width="55.8515625" style="200" customWidth="1"/>
    <col min="8452" max="8453" width="9.28125" style="200" customWidth="1"/>
    <col min="8454" max="8454" width="17.7109375" style="200" customWidth="1"/>
    <col min="8455" max="8455" width="16.421875" style="200" customWidth="1"/>
    <col min="8456" max="8456" width="15.140625" style="200" customWidth="1"/>
    <col min="8457" max="8706" width="9.28125" style="200" customWidth="1"/>
    <col min="8707" max="8707" width="55.8515625" style="200" customWidth="1"/>
    <col min="8708" max="8709" width="9.28125" style="200" customWidth="1"/>
    <col min="8710" max="8710" width="17.7109375" style="200" customWidth="1"/>
    <col min="8711" max="8711" width="16.421875" style="200" customWidth="1"/>
    <col min="8712" max="8712" width="15.140625" style="200" customWidth="1"/>
    <col min="8713" max="8962" width="9.28125" style="200" customWidth="1"/>
    <col min="8963" max="8963" width="55.8515625" style="200" customWidth="1"/>
    <col min="8964" max="8965" width="9.28125" style="200" customWidth="1"/>
    <col min="8966" max="8966" width="17.7109375" style="200" customWidth="1"/>
    <col min="8967" max="8967" width="16.421875" style="200" customWidth="1"/>
    <col min="8968" max="8968" width="15.140625" style="200" customWidth="1"/>
    <col min="8969" max="9218" width="9.28125" style="200" customWidth="1"/>
    <col min="9219" max="9219" width="55.8515625" style="200" customWidth="1"/>
    <col min="9220" max="9221" width="9.28125" style="200" customWidth="1"/>
    <col min="9222" max="9222" width="17.7109375" style="200" customWidth="1"/>
    <col min="9223" max="9223" width="16.421875" style="200" customWidth="1"/>
    <col min="9224" max="9224" width="15.140625" style="200" customWidth="1"/>
    <col min="9225" max="9474" width="9.28125" style="200" customWidth="1"/>
    <col min="9475" max="9475" width="55.8515625" style="200" customWidth="1"/>
    <col min="9476" max="9477" width="9.28125" style="200" customWidth="1"/>
    <col min="9478" max="9478" width="17.7109375" style="200" customWidth="1"/>
    <col min="9479" max="9479" width="16.421875" style="200" customWidth="1"/>
    <col min="9480" max="9480" width="15.140625" style="200" customWidth="1"/>
    <col min="9481" max="9730" width="9.28125" style="200" customWidth="1"/>
    <col min="9731" max="9731" width="55.8515625" style="200" customWidth="1"/>
    <col min="9732" max="9733" width="9.28125" style="200" customWidth="1"/>
    <col min="9734" max="9734" width="17.7109375" style="200" customWidth="1"/>
    <col min="9735" max="9735" width="16.421875" style="200" customWidth="1"/>
    <col min="9736" max="9736" width="15.140625" style="200" customWidth="1"/>
    <col min="9737" max="9986" width="9.28125" style="200" customWidth="1"/>
    <col min="9987" max="9987" width="55.8515625" style="200" customWidth="1"/>
    <col min="9988" max="9989" width="9.28125" style="200" customWidth="1"/>
    <col min="9990" max="9990" width="17.7109375" style="200" customWidth="1"/>
    <col min="9991" max="9991" width="16.421875" style="200" customWidth="1"/>
    <col min="9992" max="9992" width="15.140625" style="200" customWidth="1"/>
    <col min="9993" max="10242" width="9.28125" style="200" customWidth="1"/>
    <col min="10243" max="10243" width="55.8515625" style="200" customWidth="1"/>
    <col min="10244" max="10245" width="9.28125" style="200" customWidth="1"/>
    <col min="10246" max="10246" width="17.7109375" style="200" customWidth="1"/>
    <col min="10247" max="10247" width="16.421875" style="200" customWidth="1"/>
    <col min="10248" max="10248" width="15.140625" style="200" customWidth="1"/>
    <col min="10249" max="10498" width="9.28125" style="200" customWidth="1"/>
    <col min="10499" max="10499" width="55.8515625" style="200" customWidth="1"/>
    <col min="10500" max="10501" width="9.28125" style="200" customWidth="1"/>
    <col min="10502" max="10502" width="17.7109375" style="200" customWidth="1"/>
    <col min="10503" max="10503" width="16.421875" style="200" customWidth="1"/>
    <col min="10504" max="10504" width="15.140625" style="200" customWidth="1"/>
    <col min="10505" max="10754" width="9.28125" style="200" customWidth="1"/>
    <col min="10755" max="10755" width="55.8515625" style="200" customWidth="1"/>
    <col min="10756" max="10757" width="9.28125" style="200" customWidth="1"/>
    <col min="10758" max="10758" width="17.7109375" style="200" customWidth="1"/>
    <col min="10759" max="10759" width="16.421875" style="200" customWidth="1"/>
    <col min="10760" max="10760" width="15.140625" style="200" customWidth="1"/>
    <col min="10761" max="11010" width="9.28125" style="200" customWidth="1"/>
    <col min="11011" max="11011" width="55.8515625" style="200" customWidth="1"/>
    <col min="11012" max="11013" width="9.28125" style="200" customWidth="1"/>
    <col min="11014" max="11014" width="17.7109375" style="200" customWidth="1"/>
    <col min="11015" max="11015" width="16.421875" style="200" customWidth="1"/>
    <col min="11016" max="11016" width="15.140625" style="200" customWidth="1"/>
    <col min="11017" max="11266" width="9.28125" style="200" customWidth="1"/>
    <col min="11267" max="11267" width="55.8515625" style="200" customWidth="1"/>
    <col min="11268" max="11269" width="9.28125" style="200" customWidth="1"/>
    <col min="11270" max="11270" width="17.7109375" style="200" customWidth="1"/>
    <col min="11271" max="11271" width="16.421875" style="200" customWidth="1"/>
    <col min="11272" max="11272" width="15.140625" style="200" customWidth="1"/>
    <col min="11273" max="11522" width="9.28125" style="200" customWidth="1"/>
    <col min="11523" max="11523" width="55.8515625" style="200" customWidth="1"/>
    <col min="11524" max="11525" width="9.28125" style="200" customWidth="1"/>
    <col min="11526" max="11526" width="17.7109375" style="200" customWidth="1"/>
    <col min="11527" max="11527" width="16.421875" style="200" customWidth="1"/>
    <col min="11528" max="11528" width="15.140625" style="200" customWidth="1"/>
    <col min="11529" max="11778" width="9.28125" style="200" customWidth="1"/>
    <col min="11779" max="11779" width="55.8515625" style="200" customWidth="1"/>
    <col min="11780" max="11781" width="9.28125" style="200" customWidth="1"/>
    <col min="11782" max="11782" width="17.7109375" style="200" customWidth="1"/>
    <col min="11783" max="11783" width="16.421875" style="200" customWidth="1"/>
    <col min="11784" max="11784" width="15.140625" style="200" customWidth="1"/>
    <col min="11785" max="12034" width="9.28125" style="200" customWidth="1"/>
    <col min="12035" max="12035" width="55.8515625" style="200" customWidth="1"/>
    <col min="12036" max="12037" width="9.28125" style="200" customWidth="1"/>
    <col min="12038" max="12038" width="17.7109375" style="200" customWidth="1"/>
    <col min="12039" max="12039" width="16.421875" style="200" customWidth="1"/>
    <col min="12040" max="12040" width="15.140625" style="200" customWidth="1"/>
    <col min="12041" max="12290" width="9.28125" style="200" customWidth="1"/>
    <col min="12291" max="12291" width="55.8515625" style="200" customWidth="1"/>
    <col min="12292" max="12293" width="9.28125" style="200" customWidth="1"/>
    <col min="12294" max="12294" width="17.7109375" style="200" customWidth="1"/>
    <col min="12295" max="12295" width="16.421875" style="200" customWidth="1"/>
    <col min="12296" max="12296" width="15.140625" style="200" customWidth="1"/>
    <col min="12297" max="12546" width="9.28125" style="200" customWidth="1"/>
    <col min="12547" max="12547" width="55.8515625" style="200" customWidth="1"/>
    <col min="12548" max="12549" width="9.28125" style="200" customWidth="1"/>
    <col min="12550" max="12550" width="17.7109375" style="200" customWidth="1"/>
    <col min="12551" max="12551" width="16.421875" style="200" customWidth="1"/>
    <col min="12552" max="12552" width="15.140625" style="200" customWidth="1"/>
    <col min="12553" max="12802" width="9.28125" style="200" customWidth="1"/>
    <col min="12803" max="12803" width="55.8515625" style="200" customWidth="1"/>
    <col min="12804" max="12805" width="9.28125" style="200" customWidth="1"/>
    <col min="12806" max="12806" width="17.7109375" style="200" customWidth="1"/>
    <col min="12807" max="12807" width="16.421875" style="200" customWidth="1"/>
    <col min="12808" max="12808" width="15.140625" style="200" customWidth="1"/>
    <col min="12809" max="13058" width="9.28125" style="200" customWidth="1"/>
    <col min="13059" max="13059" width="55.8515625" style="200" customWidth="1"/>
    <col min="13060" max="13061" width="9.28125" style="200" customWidth="1"/>
    <col min="13062" max="13062" width="17.7109375" style="200" customWidth="1"/>
    <col min="13063" max="13063" width="16.421875" style="200" customWidth="1"/>
    <col min="13064" max="13064" width="15.140625" style="200" customWidth="1"/>
    <col min="13065" max="13314" width="9.28125" style="200" customWidth="1"/>
    <col min="13315" max="13315" width="55.8515625" style="200" customWidth="1"/>
    <col min="13316" max="13317" width="9.28125" style="200" customWidth="1"/>
    <col min="13318" max="13318" width="17.7109375" style="200" customWidth="1"/>
    <col min="13319" max="13319" width="16.421875" style="200" customWidth="1"/>
    <col min="13320" max="13320" width="15.140625" style="200" customWidth="1"/>
    <col min="13321" max="13570" width="9.28125" style="200" customWidth="1"/>
    <col min="13571" max="13571" width="55.8515625" style="200" customWidth="1"/>
    <col min="13572" max="13573" width="9.28125" style="200" customWidth="1"/>
    <col min="13574" max="13574" width="17.7109375" style="200" customWidth="1"/>
    <col min="13575" max="13575" width="16.421875" style="200" customWidth="1"/>
    <col min="13576" max="13576" width="15.140625" style="200" customWidth="1"/>
    <col min="13577" max="13826" width="9.28125" style="200" customWidth="1"/>
    <col min="13827" max="13827" width="55.8515625" style="200" customWidth="1"/>
    <col min="13828" max="13829" width="9.28125" style="200" customWidth="1"/>
    <col min="13830" max="13830" width="17.7109375" style="200" customWidth="1"/>
    <col min="13831" max="13831" width="16.421875" style="200" customWidth="1"/>
    <col min="13832" max="13832" width="15.140625" style="200" customWidth="1"/>
    <col min="13833" max="14082" width="9.28125" style="200" customWidth="1"/>
    <col min="14083" max="14083" width="55.8515625" style="200" customWidth="1"/>
    <col min="14084" max="14085" width="9.28125" style="200" customWidth="1"/>
    <col min="14086" max="14086" width="17.7109375" style="200" customWidth="1"/>
    <col min="14087" max="14087" width="16.421875" style="200" customWidth="1"/>
    <col min="14088" max="14088" width="15.140625" style="200" customWidth="1"/>
    <col min="14089" max="14338" width="9.28125" style="200" customWidth="1"/>
    <col min="14339" max="14339" width="55.8515625" style="200" customWidth="1"/>
    <col min="14340" max="14341" width="9.28125" style="200" customWidth="1"/>
    <col min="14342" max="14342" width="17.7109375" style="200" customWidth="1"/>
    <col min="14343" max="14343" width="16.421875" style="200" customWidth="1"/>
    <col min="14344" max="14344" width="15.140625" style="200" customWidth="1"/>
    <col min="14345" max="14594" width="9.28125" style="200" customWidth="1"/>
    <col min="14595" max="14595" width="55.8515625" style="200" customWidth="1"/>
    <col min="14596" max="14597" width="9.28125" style="200" customWidth="1"/>
    <col min="14598" max="14598" width="17.7109375" style="200" customWidth="1"/>
    <col min="14599" max="14599" width="16.421875" style="200" customWidth="1"/>
    <col min="14600" max="14600" width="15.140625" style="200" customWidth="1"/>
    <col min="14601" max="14850" width="9.28125" style="200" customWidth="1"/>
    <col min="14851" max="14851" width="55.8515625" style="200" customWidth="1"/>
    <col min="14852" max="14853" width="9.28125" style="200" customWidth="1"/>
    <col min="14854" max="14854" width="17.7109375" style="200" customWidth="1"/>
    <col min="14855" max="14855" width="16.421875" style="200" customWidth="1"/>
    <col min="14856" max="14856" width="15.140625" style="200" customWidth="1"/>
    <col min="14857" max="15106" width="9.28125" style="200" customWidth="1"/>
    <col min="15107" max="15107" width="55.8515625" style="200" customWidth="1"/>
    <col min="15108" max="15109" width="9.28125" style="200" customWidth="1"/>
    <col min="15110" max="15110" width="17.7109375" style="200" customWidth="1"/>
    <col min="15111" max="15111" width="16.421875" style="200" customWidth="1"/>
    <col min="15112" max="15112" width="15.140625" style="200" customWidth="1"/>
    <col min="15113" max="15362" width="9.28125" style="200" customWidth="1"/>
    <col min="15363" max="15363" width="55.8515625" style="200" customWidth="1"/>
    <col min="15364" max="15365" width="9.28125" style="200" customWidth="1"/>
    <col min="15366" max="15366" width="17.7109375" style="200" customWidth="1"/>
    <col min="15367" max="15367" width="16.421875" style="200" customWidth="1"/>
    <col min="15368" max="15368" width="15.140625" style="200" customWidth="1"/>
    <col min="15369" max="15618" width="9.28125" style="200" customWidth="1"/>
    <col min="15619" max="15619" width="55.8515625" style="200" customWidth="1"/>
    <col min="15620" max="15621" width="9.28125" style="200" customWidth="1"/>
    <col min="15622" max="15622" width="17.7109375" style="200" customWidth="1"/>
    <col min="15623" max="15623" width="16.421875" style="200" customWidth="1"/>
    <col min="15624" max="15624" width="15.140625" style="200" customWidth="1"/>
    <col min="15625" max="15874" width="9.28125" style="200" customWidth="1"/>
    <col min="15875" max="15875" width="55.8515625" style="200" customWidth="1"/>
    <col min="15876" max="15877" width="9.28125" style="200" customWidth="1"/>
    <col min="15878" max="15878" width="17.7109375" style="200" customWidth="1"/>
    <col min="15879" max="15879" width="16.421875" style="200" customWidth="1"/>
    <col min="15880" max="15880" width="15.140625" style="200" customWidth="1"/>
    <col min="15881" max="16130" width="9.28125" style="200" customWidth="1"/>
    <col min="16131" max="16131" width="55.8515625" style="200" customWidth="1"/>
    <col min="16132" max="16133" width="9.28125" style="200" customWidth="1"/>
    <col min="16134" max="16134" width="17.7109375" style="200" customWidth="1"/>
    <col min="16135" max="16135" width="16.421875" style="200" customWidth="1"/>
    <col min="16136" max="16136" width="15.140625" style="200" customWidth="1"/>
    <col min="16137" max="16384" width="9.28125" style="200" customWidth="1"/>
  </cols>
  <sheetData>
    <row r="1" ht="13.5" thickBot="1"/>
    <row r="2" spans="2:8" ht="18" thickBot="1">
      <c r="B2" s="340" t="s">
        <v>1030</v>
      </c>
      <c r="C2" s="341"/>
      <c r="D2" s="341"/>
      <c r="E2" s="341"/>
      <c r="F2" s="341"/>
      <c r="G2" s="341"/>
      <c r="H2" s="342"/>
    </row>
    <row r="3" spans="2:8" ht="12">
      <c r="B3" s="201"/>
      <c r="C3" s="202"/>
      <c r="D3" s="202"/>
      <c r="E3" s="202"/>
      <c r="F3" s="202"/>
      <c r="G3" s="202"/>
      <c r="H3" s="203"/>
    </row>
    <row r="4" spans="2:8" ht="12">
      <c r="B4" s="204" t="s">
        <v>14</v>
      </c>
      <c r="C4" s="205" t="s">
        <v>1031</v>
      </c>
      <c r="D4" s="206"/>
      <c r="E4" s="206"/>
      <c r="F4" s="206"/>
      <c r="G4" s="206"/>
      <c r="H4" s="207"/>
    </row>
    <row r="5" spans="2:8" ht="12">
      <c r="B5" s="204" t="s">
        <v>111</v>
      </c>
      <c r="C5" s="205" t="s">
        <v>1032</v>
      </c>
      <c r="D5" s="206"/>
      <c r="E5" s="206"/>
      <c r="F5" s="206"/>
      <c r="G5" s="206"/>
      <c r="H5" s="207"/>
    </row>
    <row r="6" spans="2:8" ht="12">
      <c r="B6" s="204"/>
      <c r="C6" s="206"/>
      <c r="D6" s="206"/>
      <c r="E6" s="206"/>
      <c r="F6" s="208" t="s">
        <v>20</v>
      </c>
      <c r="G6" s="209">
        <v>43612</v>
      </c>
      <c r="H6" s="207"/>
    </row>
    <row r="7" spans="2:8" ht="12">
      <c r="B7" s="204" t="s">
        <v>18</v>
      </c>
      <c r="C7" s="210"/>
      <c r="D7" s="206"/>
      <c r="E7" s="206"/>
      <c r="F7" s="206"/>
      <c r="G7" s="206"/>
      <c r="H7" s="207"/>
    </row>
    <row r="8" spans="2:8" ht="12">
      <c r="B8" s="204"/>
      <c r="C8" s="210"/>
      <c r="D8" s="206"/>
      <c r="E8" s="206"/>
      <c r="F8" s="206" t="s">
        <v>23</v>
      </c>
      <c r="G8" s="206"/>
      <c r="H8" s="207"/>
    </row>
    <row r="9" spans="2:8" ht="12">
      <c r="B9" s="204" t="s">
        <v>22</v>
      </c>
      <c r="C9" s="206"/>
      <c r="D9" s="206"/>
      <c r="E9" s="206"/>
      <c r="F9" s="206" t="s">
        <v>25</v>
      </c>
      <c r="G9" s="206"/>
      <c r="H9" s="207"/>
    </row>
    <row r="10" spans="2:8" ht="12">
      <c r="B10" s="204"/>
      <c r="C10" s="206"/>
      <c r="D10" s="206"/>
      <c r="E10" s="206"/>
      <c r="F10" s="206"/>
      <c r="G10" s="206"/>
      <c r="H10" s="207"/>
    </row>
    <row r="11" spans="2:8" ht="12">
      <c r="B11" s="204" t="s">
        <v>1033</v>
      </c>
      <c r="C11" s="206"/>
      <c r="D11" s="206"/>
      <c r="E11" s="206"/>
      <c r="F11" s="206" t="s">
        <v>23</v>
      </c>
      <c r="G11" s="206"/>
      <c r="H11" s="207"/>
    </row>
    <row r="12" spans="2:8" ht="12">
      <c r="B12" s="204"/>
      <c r="C12" s="206"/>
      <c r="D12" s="206"/>
      <c r="E12" s="206"/>
      <c r="F12" s="206" t="s">
        <v>25</v>
      </c>
      <c r="G12" s="206"/>
      <c r="H12" s="207"/>
    </row>
    <row r="13" spans="2:8" ht="12">
      <c r="B13" s="204"/>
      <c r="C13" s="206"/>
      <c r="D13" s="206"/>
      <c r="E13" s="206"/>
      <c r="F13" s="206"/>
      <c r="G13" s="206"/>
      <c r="H13" s="207"/>
    </row>
    <row r="14" spans="2:8" ht="12">
      <c r="B14" s="204" t="s">
        <v>28</v>
      </c>
      <c r="C14" s="206" t="s">
        <v>1034</v>
      </c>
      <c r="D14" s="206"/>
      <c r="E14" s="206"/>
      <c r="F14" s="206" t="s">
        <v>23</v>
      </c>
      <c r="G14" s="206"/>
      <c r="H14" s="207"/>
    </row>
    <row r="15" spans="2:8" ht="12">
      <c r="B15" s="204"/>
      <c r="C15" s="206"/>
      <c r="D15" s="206"/>
      <c r="E15" s="206"/>
      <c r="F15" s="206" t="s">
        <v>25</v>
      </c>
      <c r="G15" s="206"/>
      <c r="H15" s="207"/>
    </row>
    <row r="16" spans="2:8" ht="21.6" customHeight="1">
      <c r="B16" s="204" t="s">
        <v>33</v>
      </c>
      <c r="C16" s="211"/>
      <c r="D16" s="206"/>
      <c r="E16" s="206"/>
      <c r="F16" s="206"/>
      <c r="G16" s="206"/>
      <c r="H16" s="207"/>
    </row>
    <row r="17" spans="2:8" ht="12">
      <c r="B17" s="204"/>
      <c r="C17" s="206"/>
      <c r="D17" s="206"/>
      <c r="E17" s="206"/>
      <c r="F17" s="206"/>
      <c r="G17" s="206"/>
      <c r="H17" s="207"/>
    </row>
    <row r="18" spans="2:8" ht="12">
      <c r="B18" s="204"/>
      <c r="C18" s="206"/>
      <c r="D18" s="206"/>
      <c r="E18" s="206"/>
      <c r="F18" s="206"/>
      <c r="G18" s="206"/>
      <c r="H18" s="207"/>
    </row>
    <row r="19" spans="2:8" ht="12">
      <c r="B19" s="204"/>
      <c r="C19" s="206"/>
      <c r="D19" s="206"/>
      <c r="E19" s="206"/>
      <c r="F19" s="206"/>
      <c r="G19" s="206"/>
      <c r="H19" s="207"/>
    </row>
    <row r="20" spans="2:8" ht="12">
      <c r="B20" s="204"/>
      <c r="C20" s="206" t="s">
        <v>1035</v>
      </c>
      <c r="D20" s="206"/>
      <c r="E20" s="206"/>
      <c r="F20" s="212">
        <f>'REKAPITULACE1 '!F24</f>
        <v>0</v>
      </c>
      <c r="G20" s="212"/>
      <c r="H20" s="207"/>
    </row>
    <row r="21" spans="2:8" ht="12">
      <c r="B21" s="204"/>
      <c r="C21" s="206" t="s">
        <v>1036</v>
      </c>
      <c r="D21" s="206"/>
      <c r="E21" s="206"/>
      <c r="F21" s="212">
        <f>'REKAPITULACE1 '!F30</f>
        <v>0</v>
      </c>
      <c r="G21" s="212"/>
      <c r="H21" s="207"/>
    </row>
    <row r="22" spans="2:8" ht="12">
      <c r="B22" s="204"/>
      <c r="C22" s="205" t="s">
        <v>34</v>
      </c>
      <c r="D22" s="206"/>
      <c r="E22" s="206"/>
      <c r="F22" s="212">
        <f>F20+F21</f>
        <v>0</v>
      </c>
      <c r="G22" s="212" t="s">
        <v>1037</v>
      </c>
      <c r="H22" s="207"/>
    </row>
    <row r="23" spans="2:8" ht="12">
      <c r="B23" s="204"/>
      <c r="C23" s="206"/>
      <c r="D23" s="206"/>
      <c r="E23" s="206"/>
      <c r="F23" s="212"/>
      <c r="G23" s="212"/>
      <c r="H23" s="207"/>
    </row>
  </sheetData>
  <mergeCells count="1">
    <mergeCell ref="B2:H2"/>
  </mergeCells>
  <printOptions/>
  <pageMargins left="0.15748031496062992" right="0.07874015748031496" top="0.35433070866141736" bottom="0.5511811023622047" header="0.5118110236220472" footer="0.5118110236220472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H38"/>
  <sheetViews>
    <sheetView workbookViewId="0" topLeftCell="A2">
      <selection activeCell="B10" sqref="B10"/>
    </sheetView>
  </sheetViews>
  <sheetFormatPr defaultColWidth="9.140625" defaultRowHeight="12"/>
  <cols>
    <col min="1" max="2" width="9.28125" style="200" customWidth="1"/>
    <col min="3" max="3" width="55.8515625" style="200" customWidth="1"/>
    <col min="4" max="5" width="9.28125" style="200" customWidth="1"/>
    <col min="6" max="6" width="15.00390625" style="200" customWidth="1"/>
    <col min="7" max="7" width="16.421875" style="200" customWidth="1"/>
    <col min="8" max="8" width="15.140625" style="200" customWidth="1"/>
    <col min="9" max="258" width="9.28125" style="200" customWidth="1"/>
    <col min="259" max="259" width="55.8515625" style="200" customWidth="1"/>
    <col min="260" max="261" width="9.28125" style="200" customWidth="1"/>
    <col min="262" max="262" width="15.00390625" style="200" customWidth="1"/>
    <col min="263" max="263" width="16.421875" style="200" customWidth="1"/>
    <col min="264" max="264" width="15.140625" style="200" customWidth="1"/>
    <col min="265" max="514" width="9.28125" style="200" customWidth="1"/>
    <col min="515" max="515" width="55.8515625" style="200" customWidth="1"/>
    <col min="516" max="517" width="9.28125" style="200" customWidth="1"/>
    <col min="518" max="518" width="15.00390625" style="200" customWidth="1"/>
    <col min="519" max="519" width="16.421875" style="200" customWidth="1"/>
    <col min="520" max="520" width="15.140625" style="200" customWidth="1"/>
    <col min="521" max="770" width="9.28125" style="200" customWidth="1"/>
    <col min="771" max="771" width="55.8515625" style="200" customWidth="1"/>
    <col min="772" max="773" width="9.28125" style="200" customWidth="1"/>
    <col min="774" max="774" width="15.00390625" style="200" customWidth="1"/>
    <col min="775" max="775" width="16.421875" style="200" customWidth="1"/>
    <col min="776" max="776" width="15.140625" style="200" customWidth="1"/>
    <col min="777" max="1026" width="9.28125" style="200" customWidth="1"/>
    <col min="1027" max="1027" width="55.8515625" style="200" customWidth="1"/>
    <col min="1028" max="1029" width="9.28125" style="200" customWidth="1"/>
    <col min="1030" max="1030" width="15.00390625" style="200" customWidth="1"/>
    <col min="1031" max="1031" width="16.421875" style="200" customWidth="1"/>
    <col min="1032" max="1032" width="15.140625" style="200" customWidth="1"/>
    <col min="1033" max="1282" width="9.28125" style="200" customWidth="1"/>
    <col min="1283" max="1283" width="55.8515625" style="200" customWidth="1"/>
    <col min="1284" max="1285" width="9.28125" style="200" customWidth="1"/>
    <col min="1286" max="1286" width="15.00390625" style="200" customWidth="1"/>
    <col min="1287" max="1287" width="16.421875" style="200" customWidth="1"/>
    <col min="1288" max="1288" width="15.140625" style="200" customWidth="1"/>
    <col min="1289" max="1538" width="9.28125" style="200" customWidth="1"/>
    <col min="1539" max="1539" width="55.8515625" style="200" customWidth="1"/>
    <col min="1540" max="1541" width="9.28125" style="200" customWidth="1"/>
    <col min="1542" max="1542" width="15.00390625" style="200" customWidth="1"/>
    <col min="1543" max="1543" width="16.421875" style="200" customWidth="1"/>
    <col min="1544" max="1544" width="15.140625" style="200" customWidth="1"/>
    <col min="1545" max="1794" width="9.28125" style="200" customWidth="1"/>
    <col min="1795" max="1795" width="55.8515625" style="200" customWidth="1"/>
    <col min="1796" max="1797" width="9.28125" style="200" customWidth="1"/>
    <col min="1798" max="1798" width="15.00390625" style="200" customWidth="1"/>
    <col min="1799" max="1799" width="16.421875" style="200" customWidth="1"/>
    <col min="1800" max="1800" width="15.140625" style="200" customWidth="1"/>
    <col min="1801" max="2050" width="9.28125" style="200" customWidth="1"/>
    <col min="2051" max="2051" width="55.8515625" style="200" customWidth="1"/>
    <col min="2052" max="2053" width="9.28125" style="200" customWidth="1"/>
    <col min="2054" max="2054" width="15.00390625" style="200" customWidth="1"/>
    <col min="2055" max="2055" width="16.421875" style="200" customWidth="1"/>
    <col min="2056" max="2056" width="15.140625" style="200" customWidth="1"/>
    <col min="2057" max="2306" width="9.28125" style="200" customWidth="1"/>
    <col min="2307" max="2307" width="55.8515625" style="200" customWidth="1"/>
    <col min="2308" max="2309" width="9.28125" style="200" customWidth="1"/>
    <col min="2310" max="2310" width="15.00390625" style="200" customWidth="1"/>
    <col min="2311" max="2311" width="16.421875" style="200" customWidth="1"/>
    <col min="2312" max="2312" width="15.140625" style="200" customWidth="1"/>
    <col min="2313" max="2562" width="9.28125" style="200" customWidth="1"/>
    <col min="2563" max="2563" width="55.8515625" style="200" customWidth="1"/>
    <col min="2564" max="2565" width="9.28125" style="200" customWidth="1"/>
    <col min="2566" max="2566" width="15.00390625" style="200" customWidth="1"/>
    <col min="2567" max="2567" width="16.421875" style="200" customWidth="1"/>
    <col min="2568" max="2568" width="15.140625" style="200" customWidth="1"/>
    <col min="2569" max="2818" width="9.28125" style="200" customWidth="1"/>
    <col min="2819" max="2819" width="55.8515625" style="200" customWidth="1"/>
    <col min="2820" max="2821" width="9.28125" style="200" customWidth="1"/>
    <col min="2822" max="2822" width="15.00390625" style="200" customWidth="1"/>
    <col min="2823" max="2823" width="16.421875" style="200" customWidth="1"/>
    <col min="2824" max="2824" width="15.140625" style="200" customWidth="1"/>
    <col min="2825" max="3074" width="9.28125" style="200" customWidth="1"/>
    <col min="3075" max="3075" width="55.8515625" style="200" customWidth="1"/>
    <col min="3076" max="3077" width="9.28125" style="200" customWidth="1"/>
    <col min="3078" max="3078" width="15.00390625" style="200" customWidth="1"/>
    <col min="3079" max="3079" width="16.421875" style="200" customWidth="1"/>
    <col min="3080" max="3080" width="15.140625" style="200" customWidth="1"/>
    <col min="3081" max="3330" width="9.28125" style="200" customWidth="1"/>
    <col min="3331" max="3331" width="55.8515625" style="200" customWidth="1"/>
    <col min="3332" max="3333" width="9.28125" style="200" customWidth="1"/>
    <col min="3334" max="3334" width="15.00390625" style="200" customWidth="1"/>
    <col min="3335" max="3335" width="16.421875" style="200" customWidth="1"/>
    <col min="3336" max="3336" width="15.140625" style="200" customWidth="1"/>
    <col min="3337" max="3586" width="9.28125" style="200" customWidth="1"/>
    <col min="3587" max="3587" width="55.8515625" style="200" customWidth="1"/>
    <col min="3588" max="3589" width="9.28125" style="200" customWidth="1"/>
    <col min="3590" max="3590" width="15.00390625" style="200" customWidth="1"/>
    <col min="3591" max="3591" width="16.421875" style="200" customWidth="1"/>
    <col min="3592" max="3592" width="15.140625" style="200" customWidth="1"/>
    <col min="3593" max="3842" width="9.28125" style="200" customWidth="1"/>
    <col min="3843" max="3843" width="55.8515625" style="200" customWidth="1"/>
    <col min="3844" max="3845" width="9.28125" style="200" customWidth="1"/>
    <col min="3846" max="3846" width="15.00390625" style="200" customWidth="1"/>
    <col min="3847" max="3847" width="16.421875" style="200" customWidth="1"/>
    <col min="3848" max="3848" width="15.140625" style="200" customWidth="1"/>
    <col min="3849" max="4098" width="9.28125" style="200" customWidth="1"/>
    <col min="4099" max="4099" width="55.8515625" style="200" customWidth="1"/>
    <col min="4100" max="4101" width="9.28125" style="200" customWidth="1"/>
    <col min="4102" max="4102" width="15.00390625" style="200" customWidth="1"/>
    <col min="4103" max="4103" width="16.421875" style="200" customWidth="1"/>
    <col min="4104" max="4104" width="15.140625" style="200" customWidth="1"/>
    <col min="4105" max="4354" width="9.28125" style="200" customWidth="1"/>
    <col min="4355" max="4355" width="55.8515625" style="200" customWidth="1"/>
    <col min="4356" max="4357" width="9.28125" style="200" customWidth="1"/>
    <col min="4358" max="4358" width="15.00390625" style="200" customWidth="1"/>
    <col min="4359" max="4359" width="16.421875" style="200" customWidth="1"/>
    <col min="4360" max="4360" width="15.140625" style="200" customWidth="1"/>
    <col min="4361" max="4610" width="9.28125" style="200" customWidth="1"/>
    <col min="4611" max="4611" width="55.8515625" style="200" customWidth="1"/>
    <col min="4612" max="4613" width="9.28125" style="200" customWidth="1"/>
    <col min="4614" max="4614" width="15.00390625" style="200" customWidth="1"/>
    <col min="4615" max="4615" width="16.421875" style="200" customWidth="1"/>
    <col min="4616" max="4616" width="15.140625" style="200" customWidth="1"/>
    <col min="4617" max="4866" width="9.28125" style="200" customWidth="1"/>
    <col min="4867" max="4867" width="55.8515625" style="200" customWidth="1"/>
    <col min="4868" max="4869" width="9.28125" style="200" customWidth="1"/>
    <col min="4870" max="4870" width="15.00390625" style="200" customWidth="1"/>
    <col min="4871" max="4871" width="16.421875" style="200" customWidth="1"/>
    <col min="4872" max="4872" width="15.140625" style="200" customWidth="1"/>
    <col min="4873" max="5122" width="9.28125" style="200" customWidth="1"/>
    <col min="5123" max="5123" width="55.8515625" style="200" customWidth="1"/>
    <col min="5124" max="5125" width="9.28125" style="200" customWidth="1"/>
    <col min="5126" max="5126" width="15.00390625" style="200" customWidth="1"/>
    <col min="5127" max="5127" width="16.421875" style="200" customWidth="1"/>
    <col min="5128" max="5128" width="15.140625" style="200" customWidth="1"/>
    <col min="5129" max="5378" width="9.28125" style="200" customWidth="1"/>
    <col min="5379" max="5379" width="55.8515625" style="200" customWidth="1"/>
    <col min="5380" max="5381" width="9.28125" style="200" customWidth="1"/>
    <col min="5382" max="5382" width="15.00390625" style="200" customWidth="1"/>
    <col min="5383" max="5383" width="16.421875" style="200" customWidth="1"/>
    <col min="5384" max="5384" width="15.140625" style="200" customWidth="1"/>
    <col min="5385" max="5634" width="9.28125" style="200" customWidth="1"/>
    <col min="5635" max="5635" width="55.8515625" style="200" customWidth="1"/>
    <col min="5636" max="5637" width="9.28125" style="200" customWidth="1"/>
    <col min="5638" max="5638" width="15.00390625" style="200" customWidth="1"/>
    <col min="5639" max="5639" width="16.421875" style="200" customWidth="1"/>
    <col min="5640" max="5640" width="15.140625" style="200" customWidth="1"/>
    <col min="5641" max="5890" width="9.28125" style="200" customWidth="1"/>
    <col min="5891" max="5891" width="55.8515625" style="200" customWidth="1"/>
    <col min="5892" max="5893" width="9.28125" style="200" customWidth="1"/>
    <col min="5894" max="5894" width="15.00390625" style="200" customWidth="1"/>
    <col min="5895" max="5895" width="16.421875" style="200" customWidth="1"/>
    <col min="5896" max="5896" width="15.140625" style="200" customWidth="1"/>
    <col min="5897" max="6146" width="9.28125" style="200" customWidth="1"/>
    <col min="6147" max="6147" width="55.8515625" style="200" customWidth="1"/>
    <col min="6148" max="6149" width="9.28125" style="200" customWidth="1"/>
    <col min="6150" max="6150" width="15.00390625" style="200" customWidth="1"/>
    <col min="6151" max="6151" width="16.421875" style="200" customWidth="1"/>
    <col min="6152" max="6152" width="15.140625" style="200" customWidth="1"/>
    <col min="6153" max="6402" width="9.28125" style="200" customWidth="1"/>
    <col min="6403" max="6403" width="55.8515625" style="200" customWidth="1"/>
    <col min="6404" max="6405" width="9.28125" style="200" customWidth="1"/>
    <col min="6406" max="6406" width="15.00390625" style="200" customWidth="1"/>
    <col min="6407" max="6407" width="16.421875" style="200" customWidth="1"/>
    <col min="6408" max="6408" width="15.140625" style="200" customWidth="1"/>
    <col min="6409" max="6658" width="9.28125" style="200" customWidth="1"/>
    <col min="6659" max="6659" width="55.8515625" style="200" customWidth="1"/>
    <col min="6660" max="6661" width="9.28125" style="200" customWidth="1"/>
    <col min="6662" max="6662" width="15.00390625" style="200" customWidth="1"/>
    <col min="6663" max="6663" width="16.421875" style="200" customWidth="1"/>
    <col min="6664" max="6664" width="15.140625" style="200" customWidth="1"/>
    <col min="6665" max="6914" width="9.28125" style="200" customWidth="1"/>
    <col min="6915" max="6915" width="55.8515625" style="200" customWidth="1"/>
    <col min="6916" max="6917" width="9.28125" style="200" customWidth="1"/>
    <col min="6918" max="6918" width="15.00390625" style="200" customWidth="1"/>
    <col min="6919" max="6919" width="16.421875" style="200" customWidth="1"/>
    <col min="6920" max="6920" width="15.140625" style="200" customWidth="1"/>
    <col min="6921" max="7170" width="9.28125" style="200" customWidth="1"/>
    <col min="7171" max="7171" width="55.8515625" style="200" customWidth="1"/>
    <col min="7172" max="7173" width="9.28125" style="200" customWidth="1"/>
    <col min="7174" max="7174" width="15.00390625" style="200" customWidth="1"/>
    <col min="7175" max="7175" width="16.421875" style="200" customWidth="1"/>
    <col min="7176" max="7176" width="15.140625" style="200" customWidth="1"/>
    <col min="7177" max="7426" width="9.28125" style="200" customWidth="1"/>
    <col min="7427" max="7427" width="55.8515625" style="200" customWidth="1"/>
    <col min="7428" max="7429" width="9.28125" style="200" customWidth="1"/>
    <col min="7430" max="7430" width="15.00390625" style="200" customWidth="1"/>
    <col min="7431" max="7431" width="16.421875" style="200" customWidth="1"/>
    <col min="7432" max="7432" width="15.140625" style="200" customWidth="1"/>
    <col min="7433" max="7682" width="9.28125" style="200" customWidth="1"/>
    <col min="7683" max="7683" width="55.8515625" style="200" customWidth="1"/>
    <col min="7684" max="7685" width="9.28125" style="200" customWidth="1"/>
    <col min="7686" max="7686" width="15.00390625" style="200" customWidth="1"/>
    <col min="7687" max="7687" width="16.421875" style="200" customWidth="1"/>
    <col min="7688" max="7688" width="15.140625" style="200" customWidth="1"/>
    <col min="7689" max="7938" width="9.28125" style="200" customWidth="1"/>
    <col min="7939" max="7939" width="55.8515625" style="200" customWidth="1"/>
    <col min="7940" max="7941" width="9.28125" style="200" customWidth="1"/>
    <col min="7942" max="7942" width="15.00390625" style="200" customWidth="1"/>
    <col min="7943" max="7943" width="16.421875" style="200" customWidth="1"/>
    <col min="7944" max="7944" width="15.140625" style="200" customWidth="1"/>
    <col min="7945" max="8194" width="9.28125" style="200" customWidth="1"/>
    <col min="8195" max="8195" width="55.8515625" style="200" customWidth="1"/>
    <col min="8196" max="8197" width="9.28125" style="200" customWidth="1"/>
    <col min="8198" max="8198" width="15.00390625" style="200" customWidth="1"/>
    <col min="8199" max="8199" width="16.421875" style="200" customWidth="1"/>
    <col min="8200" max="8200" width="15.140625" style="200" customWidth="1"/>
    <col min="8201" max="8450" width="9.28125" style="200" customWidth="1"/>
    <col min="8451" max="8451" width="55.8515625" style="200" customWidth="1"/>
    <col min="8452" max="8453" width="9.28125" style="200" customWidth="1"/>
    <col min="8454" max="8454" width="15.00390625" style="200" customWidth="1"/>
    <col min="8455" max="8455" width="16.421875" style="200" customWidth="1"/>
    <col min="8456" max="8456" width="15.140625" style="200" customWidth="1"/>
    <col min="8457" max="8706" width="9.28125" style="200" customWidth="1"/>
    <col min="8707" max="8707" width="55.8515625" style="200" customWidth="1"/>
    <col min="8708" max="8709" width="9.28125" style="200" customWidth="1"/>
    <col min="8710" max="8710" width="15.00390625" style="200" customWidth="1"/>
    <col min="8711" max="8711" width="16.421875" style="200" customWidth="1"/>
    <col min="8712" max="8712" width="15.140625" style="200" customWidth="1"/>
    <col min="8713" max="8962" width="9.28125" style="200" customWidth="1"/>
    <col min="8963" max="8963" width="55.8515625" style="200" customWidth="1"/>
    <col min="8964" max="8965" width="9.28125" style="200" customWidth="1"/>
    <col min="8966" max="8966" width="15.00390625" style="200" customWidth="1"/>
    <col min="8967" max="8967" width="16.421875" style="200" customWidth="1"/>
    <col min="8968" max="8968" width="15.140625" style="200" customWidth="1"/>
    <col min="8969" max="9218" width="9.28125" style="200" customWidth="1"/>
    <col min="9219" max="9219" width="55.8515625" style="200" customWidth="1"/>
    <col min="9220" max="9221" width="9.28125" style="200" customWidth="1"/>
    <col min="9222" max="9222" width="15.00390625" style="200" customWidth="1"/>
    <col min="9223" max="9223" width="16.421875" style="200" customWidth="1"/>
    <col min="9224" max="9224" width="15.140625" style="200" customWidth="1"/>
    <col min="9225" max="9474" width="9.28125" style="200" customWidth="1"/>
    <col min="9475" max="9475" width="55.8515625" style="200" customWidth="1"/>
    <col min="9476" max="9477" width="9.28125" style="200" customWidth="1"/>
    <col min="9478" max="9478" width="15.00390625" style="200" customWidth="1"/>
    <col min="9479" max="9479" width="16.421875" style="200" customWidth="1"/>
    <col min="9480" max="9480" width="15.140625" style="200" customWidth="1"/>
    <col min="9481" max="9730" width="9.28125" style="200" customWidth="1"/>
    <col min="9731" max="9731" width="55.8515625" style="200" customWidth="1"/>
    <col min="9732" max="9733" width="9.28125" style="200" customWidth="1"/>
    <col min="9734" max="9734" width="15.00390625" style="200" customWidth="1"/>
    <col min="9735" max="9735" width="16.421875" style="200" customWidth="1"/>
    <col min="9736" max="9736" width="15.140625" style="200" customWidth="1"/>
    <col min="9737" max="9986" width="9.28125" style="200" customWidth="1"/>
    <col min="9987" max="9987" width="55.8515625" style="200" customWidth="1"/>
    <col min="9988" max="9989" width="9.28125" style="200" customWidth="1"/>
    <col min="9990" max="9990" width="15.00390625" style="200" customWidth="1"/>
    <col min="9991" max="9991" width="16.421875" style="200" customWidth="1"/>
    <col min="9992" max="9992" width="15.140625" style="200" customWidth="1"/>
    <col min="9993" max="10242" width="9.28125" style="200" customWidth="1"/>
    <col min="10243" max="10243" width="55.8515625" style="200" customWidth="1"/>
    <col min="10244" max="10245" width="9.28125" style="200" customWidth="1"/>
    <col min="10246" max="10246" width="15.00390625" style="200" customWidth="1"/>
    <col min="10247" max="10247" width="16.421875" style="200" customWidth="1"/>
    <col min="10248" max="10248" width="15.140625" style="200" customWidth="1"/>
    <col min="10249" max="10498" width="9.28125" style="200" customWidth="1"/>
    <col min="10499" max="10499" width="55.8515625" style="200" customWidth="1"/>
    <col min="10500" max="10501" width="9.28125" style="200" customWidth="1"/>
    <col min="10502" max="10502" width="15.00390625" style="200" customWidth="1"/>
    <col min="10503" max="10503" width="16.421875" style="200" customWidth="1"/>
    <col min="10504" max="10504" width="15.140625" style="200" customWidth="1"/>
    <col min="10505" max="10754" width="9.28125" style="200" customWidth="1"/>
    <col min="10755" max="10755" width="55.8515625" style="200" customWidth="1"/>
    <col min="10756" max="10757" width="9.28125" style="200" customWidth="1"/>
    <col min="10758" max="10758" width="15.00390625" style="200" customWidth="1"/>
    <col min="10759" max="10759" width="16.421875" style="200" customWidth="1"/>
    <col min="10760" max="10760" width="15.140625" style="200" customWidth="1"/>
    <col min="10761" max="11010" width="9.28125" style="200" customWidth="1"/>
    <col min="11011" max="11011" width="55.8515625" style="200" customWidth="1"/>
    <col min="11012" max="11013" width="9.28125" style="200" customWidth="1"/>
    <col min="11014" max="11014" width="15.00390625" style="200" customWidth="1"/>
    <col min="11015" max="11015" width="16.421875" style="200" customWidth="1"/>
    <col min="11016" max="11016" width="15.140625" style="200" customWidth="1"/>
    <col min="11017" max="11266" width="9.28125" style="200" customWidth="1"/>
    <col min="11267" max="11267" width="55.8515625" style="200" customWidth="1"/>
    <col min="11268" max="11269" width="9.28125" style="200" customWidth="1"/>
    <col min="11270" max="11270" width="15.00390625" style="200" customWidth="1"/>
    <col min="11271" max="11271" width="16.421875" style="200" customWidth="1"/>
    <col min="11272" max="11272" width="15.140625" style="200" customWidth="1"/>
    <col min="11273" max="11522" width="9.28125" style="200" customWidth="1"/>
    <col min="11523" max="11523" width="55.8515625" style="200" customWidth="1"/>
    <col min="11524" max="11525" width="9.28125" style="200" customWidth="1"/>
    <col min="11526" max="11526" width="15.00390625" style="200" customWidth="1"/>
    <col min="11527" max="11527" width="16.421875" style="200" customWidth="1"/>
    <col min="11528" max="11528" width="15.140625" style="200" customWidth="1"/>
    <col min="11529" max="11778" width="9.28125" style="200" customWidth="1"/>
    <col min="11779" max="11779" width="55.8515625" style="200" customWidth="1"/>
    <col min="11780" max="11781" width="9.28125" style="200" customWidth="1"/>
    <col min="11782" max="11782" width="15.00390625" style="200" customWidth="1"/>
    <col min="11783" max="11783" width="16.421875" style="200" customWidth="1"/>
    <col min="11784" max="11784" width="15.140625" style="200" customWidth="1"/>
    <col min="11785" max="12034" width="9.28125" style="200" customWidth="1"/>
    <col min="12035" max="12035" width="55.8515625" style="200" customWidth="1"/>
    <col min="12036" max="12037" width="9.28125" style="200" customWidth="1"/>
    <col min="12038" max="12038" width="15.00390625" style="200" customWidth="1"/>
    <col min="12039" max="12039" width="16.421875" style="200" customWidth="1"/>
    <col min="12040" max="12040" width="15.140625" style="200" customWidth="1"/>
    <col min="12041" max="12290" width="9.28125" style="200" customWidth="1"/>
    <col min="12291" max="12291" width="55.8515625" style="200" customWidth="1"/>
    <col min="12292" max="12293" width="9.28125" style="200" customWidth="1"/>
    <col min="12294" max="12294" width="15.00390625" style="200" customWidth="1"/>
    <col min="12295" max="12295" width="16.421875" style="200" customWidth="1"/>
    <col min="12296" max="12296" width="15.140625" style="200" customWidth="1"/>
    <col min="12297" max="12546" width="9.28125" style="200" customWidth="1"/>
    <col min="12547" max="12547" width="55.8515625" style="200" customWidth="1"/>
    <col min="12548" max="12549" width="9.28125" style="200" customWidth="1"/>
    <col min="12550" max="12550" width="15.00390625" style="200" customWidth="1"/>
    <col min="12551" max="12551" width="16.421875" style="200" customWidth="1"/>
    <col min="12552" max="12552" width="15.140625" style="200" customWidth="1"/>
    <col min="12553" max="12802" width="9.28125" style="200" customWidth="1"/>
    <col min="12803" max="12803" width="55.8515625" style="200" customWidth="1"/>
    <col min="12804" max="12805" width="9.28125" style="200" customWidth="1"/>
    <col min="12806" max="12806" width="15.00390625" style="200" customWidth="1"/>
    <col min="12807" max="12807" width="16.421875" style="200" customWidth="1"/>
    <col min="12808" max="12808" width="15.140625" style="200" customWidth="1"/>
    <col min="12809" max="13058" width="9.28125" style="200" customWidth="1"/>
    <col min="13059" max="13059" width="55.8515625" style="200" customWidth="1"/>
    <col min="13060" max="13061" width="9.28125" style="200" customWidth="1"/>
    <col min="13062" max="13062" width="15.00390625" style="200" customWidth="1"/>
    <col min="13063" max="13063" width="16.421875" style="200" customWidth="1"/>
    <col min="13064" max="13064" width="15.140625" style="200" customWidth="1"/>
    <col min="13065" max="13314" width="9.28125" style="200" customWidth="1"/>
    <col min="13315" max="13315" width="55.8515625" style="200" customWidth="1"/>
    <col min="13316" max="13317" width="9.28125" style="200" customWidth="1"/>
    <col min="13318" max="13318" width="15.00390625" style="200" customWidth="1"/>
    <col min="13319" max="13319" width="16.421875" style="200" customWidth="1"/>
    <col min="13320" max="13320" width="15.140625" style="200" customWidth="1"/>
    <col min="13321" max="13570" width="9.28125" style="200" customWidth="1"/>
    <col min="13571" max="13571" width="55.8515625" style="200" customWidth="1"/>
    <col min="13572" max="13573" width="9.28125" style="200" customWidth="1"/>
    <col min="13574" max="13574" width="15.00390625" style="200" customWidth="1"/>
    <col min="13575" max="13575" width="16.421875" style="200" customWidth="1"/>
    <col min="13576" max="13576" width="15.140625" style="200" customWidth="1"/>
    <col min="13577" max="13826" width="9.28125" style="200" customWidth="1"/>
    <col min="13827" max="13827" width="55.8515625" style="200" customWidth="1"/>
    <col min="13828" max="13829" width="9.28125" style="200" customWidth="1"/>
    <col min="13830" max="13830" width="15.00390625" style="200" customWidth="1"/>
    <col min="13831" max="13831" width="16.421875" style="200" customWidth="1"/>
    <col min="13832" max="13832" width="15.140625" style="200" customWidth="1"/>
    <col min="13833" max="14082" width="9.28125" style="200" customWidth="1"/>
    <col min="14083" max="14083" width="55.8515625" style="200" customWidth="1"/>
    <col min="14084" max="14085" width="9.28125" style="200" customWidth="1"/>
    <col min="14086" max="14086" width="15.00390625" style="200" customWidth="1"/>
    <col min="14087" max="14087" width="16.421875" style="200" customWidth="1"/>
    <col min="14088" max="14088" width="15.140625" style="200" customWidth="1"/>
    <col min="14089" max="14338" width="9.28125" style="200" customWidth="1"/>
    <col min="14339" max="14339" width="55.8515625" style="200" customWidth="1"/>
    <col min="14340" max="14341" width="9.28125" style="200" customWidth="1"/>
    <col min="14342" max="14342" width="15.00390625" style="200" customWidth="1"/>
    <col min="14343" max="14343" width="16.421875" style="200" customWidth="1"/>
    <col min="14344" max="14344" width="15.140625" style="200" customWidth="1"/>
    <col min="14345" max="14594" width="9.28125" style="200" customWidth="1"/>
    <col min="14595" max="14595" width="55.8515625" style="200" customWidth="1"/>
    <col min="14596" max="14597" width="9.28125" style="200" customWidth="1"/>
    <col min="14598" max="14598" width="15.00390625" style="200" customWidth="1"/>
    <col min="14599" max="14599" width="16.421875" style="200" customWidth="1"/>
    <col min="14600" max="14600" width="15.140625" style="200" customWidth="1"/>
    <col min="14601" max="14850" width="9.28125" style="200" customWidth="1"/>
    <col min="14851" max="14851" width="55.8515625" style="200" customWidth="1"/>
    <col min="14852" max="14853" width="9.28125" style="200" customWidth="1"/>
    <col min="14854" max="14854" width="15.00390625" style="200" customWidth="1"/>
    <col min="14855" max="14855" width="16.421875" style="200" customWidth="1"/>
    <col min="14856" max="14856" width="15.140625" style="200" customWidth="1"/>
    <col min="14857" max="15106" width="9.28125" style="200" customWidth="1"/>
    <col min="15107" max="15107" width="55.8515625" style="200" customWidth="1"/>
    <col min="15108" max="15109" width="9.28125" style="200" customWidth="1"/>
    <col min="15110" max="15110" width="15.00390625" style="200" customWidth="1"/>
    <col min="15111" max="15111" width="16.421875" style="200" customWidth="1"/>
    <col min="15112" max="15112" width="15.140625" style="200" customWidth="1"/>
    <col min="15113" max="15362" width="9.28125" style="200" customWidth="1"/>
    <col min="15363" max="15363" width="55.8515625" style="200" customWidth="1"/>
    <col min="15364" max="15365" width="9.28125" style="200" customWidth="1"/>
    <col min="15366" max="15366" width="15.00390625" style="200" customWidth="1"/>
    <col min="15367" max="15367" width="16.421875" style="200" customWidth="1"/>
    <col min="15368" max="15368" width="15.140625" style="200" customWidth="1"/>
    <col min="15369" max="15618" width="9.28125" style="200" customWidth="1"/>
    <col min="15619" max="15619" width="55.8515625" style="200" customWidth="1"/>
    <col min="15620" max="15621" width="9.28125" style="200" customWidth="1"/>
    <col min="15622" max="15622" width="15.00390625" style="200" customWidth="1"/>
    <col min="15623" max="15623" width="16.421875" style="200" customWidth="1"/>
    <col min="15624" max="15624" width="15.140625" style="200" customWidth="1"/>
    <col min="15625" max="15874" width="9.28125" style="200" customWidth="1"/>
    <col min="15875" max="15875" width="55.8515625" style="200" customWidth="1"/>
    <col min="15876" max="15877" width="9.28125" style="200" customWidth="1"/>
    <col min="15878" max="15878" width="15.00390625" style="200" customWidth="1"/>
    <col min="15879" max="15879" width="16.421875" style="200" customWidth="1"/>
    <col min="15880" max="15880" width="15.140625" style="200" customWidth="1"/>
    <col min="15881" max="16130" width="9.28125" style="200" customWidth="1"/>
    <col min="16131" max="16131" width="55.8515625" style="200" customWidth="1"/>
    <col min="16132" max="16133" width="9.28125" style="200" customWidth="1"/>
    <col min="16134" max="16134" width="15.00390625" style="200" customWidth="1"/>
    <col min="16135" max="16135" width="16.421875" style="200" customWidth="1"/>
    <col min="16136" max="16136" width="15.140625" style="200" customWidth="1"/>
    <col min="16137" max="16384" width="9.28125" style="200" customWidth="1"/>
  </cols>
  <sheetData>
    <row r="1" ht="13.5" thickBot="1"/>
    <row r="2" spans="2:8" ht="18" thickBot="1">
      <c r="B2" s="340" t="s">
        <v>115</v>
      </c>
      <c r="C2" s="341"/>
      <c r="D2" s="341"/>
      <c r="E2" s="341"/>
      <c r="F2" s="341"/>
      <c r="G2" s="341"/>
      <c r="H2" s="342"/>
    </row>
    <row r="3" spans="2:8" ht="12">
      <c r="B3" s="201"/>
      <c r="C3" s="202"/>
      <c r="D3" s="202"/>
      <c r="E3" s="202"/>
      <c r="F3" s="202"/>
      <c r="G3" s="202"/>
      <c r="H3" s="203"/>
    </row>
    <row r="4" spans="2:8" ht="12">
      <c r="B4" s="204" t="s">
        <v>14</v>
      </c>
      <c r="C4" s="205" t="str">
        <f>'KRYCÍ LIST1'!C4</f>
        <v>UHK PALACHOVY KOLEJE, č.p. 1129 - 1135 a 1289 - 2.etapa</v>
      </c>
      <c r="D4" s="206"/>
      <c r="E4" s="206"/>
      <c r="F4" s="206"/>
      <c r="G4" s="206"/>
      <c r="H4" s="207"/>
    </row>
    <row r="5" spans="2:8" ht="12">
      <c r="B5" s="204" t="s">
        <v>111</v>
      </c>
      <c r="C5" s="205" t="str">
        <f>'KRYCÍ LIST1'!C5</f>
        <v>Elektronické komunikace</v>
      </c>
      <c r="D5" s="206"/>
      <c r="E5" s="206"/>
      <c r="F5" s="206"/>
      <c r="G5" s="206"/>
      <c r="H5" s="207"/>
    </row>
    <row r="6" spans="2:8" ht="12">
      <c r="B6" s="204"/>
      <c r="C6" s="206"/>
      <c r="D6" s="206"/>
      <c r="E6" s="206"/>
      <c r="F6" s="208" t="s">
        <v>20</v>
      </c>
      <c r="G6" s="209">
        <f>'KRYCÍ LIST1'!G6</f>
        <v>43612</v>
      </c>
      <c r="H6" s="207"/>
    </row>
    <row r="7" spans="2:8" ht="12">
      <c r="B7" s="204" t="s">
        <v>18</v>
      </c>
      <c r="C7" s="206"/>
      <c r="D7" s="206"/>
      <c r="E7" s="206"/>
      <c r="F7" s="206"/>
      <c r="G7" s="206"/>
      <c r="H7" s="207"/>
    </row>
    <row r="8" spans="2:8" ht="12">
      <c r="B8" s="204"/>
      <c r="C8" s="206"/>
      <c r="D8" s="206"/>
      <c r="E8" s="206"/>
      <c r="F8" s="206" t="s">
        <v>23</v>
      </c>
      <c r="G8" s="206"/>
      <c r="H8" s="207"/>
    </row>
    <row r="9" spans="2:8" ht="12">
      <c r="B9" s="204" t="s">
        <v>22</v>
      </c>
      <c r="C9" s="206"/>
      <c r="D9" s="206"/>
      <c r="E9" s="206"/>
      <c r="F9" s="206" t="s">
        <v>25</v>
      </c>
      <c r="G9" s="206"/>
      <c r="H9" s="207"/>
    </row>
    <row r="10" spans="2:8" ht="12">
      <c r="B10" s="204"/>
      <c r="C10" s="206"/>
      <c r="D10" s="206"/>
      <c r="E10" s="206"/>
      <c r="F10" s="206"/>
      <c r="G10" s="206"/>
      <c r="H10" s="207"/>
    </row>
    <row r="11" spans="2:8" ht="12">
      <c r="B11" s="204" t="s">
        <v>1033</v>
      </c>
      <c r="C11" s="206"/>
      <c r="D11" s="206"/>
      <c r="E11" s="206"/>
      <c r="F11" s="206" t="s">
        <v>23</v>
      </c>
      <c r="G11" s="206"/>
      <c r="H11" s="207"/>
    </row>
    <row r="12" spans="2:8" ht="12">
      <c r="B12" s="204"/>
      <c r="C12" s="206"/>
      <c r="D12" s="206"/>
      <c r="E12" s="206"/>
      <c r="F12" s="206" t="s">
        <v>25</v>
      </c>
      <c r="G12" s="206"/>
      <c r="H12" s="207"/>
    </row>
    <row r="13" spans="2:8" ht="12">
      <c r="B13" s="204"/>
      <c r="C13" s="206"/>
      <c r="D13" s="206"/>
      <c r="E13" s="206"/>
      <c r="F13" s="206"/>
      <c r="G13" s="206"/>
      <c r="H13" s="207"/>
    </row>
    <row r="14" spans="2:8" ht="12">
      <c r="B14" s="204" t="s">
        <v>28</v>
      </c>
      <c r="C14" s="206" t="s">
        <v>1034</v>
      </c>
      <c r="D14" s="206"/>
      <c r="E14" s="206"/>
      <c r="F14" s="206" t="s">
        <v>23</v>
      </c>
      <c r="G14" s="206"/>
      <c r="H14" s="207"/>
    </row>
    <row r="15" spans="2:8" ht="12">
      <c r="B15" s="204"/>
      <c r="C15" s="206"/>
      <c r="D15" s="206"/>
      <c r="E15" s="206"/>
      <c r="F15" s="206" t="s">
        <v>25</v>
      </c>
      <c r="G15" s="206"/>
      <c r="H15" s="207"/>
    </row>
    <row r="16" spans="2:8" ht="12">
      <c r="B16" s="204" t="s">
        <v>33</v>
      </c>
      <c r="C16" s="213"/>
      <c r="D16" s="206"/>
      <c r="E16" s="206"/>
      <c r="F16" s="206"/>
      <c r="G16" s="206"/>
      <c r="H16" s="207"/>
    </row>
    <row r="17" spans="2:8" ht="13.5" thickBot="1">
      <c r="B17" s="204"/>
      <c r="C17" s="206"/>
      <c r="D17" s="206"/>
      <c r="E17" s="206"/>
      <c r="F17" s="206"/>
      <c r="G17" s="206"/>
      <c r="H17" s="207"/>
    </row>
    <row r="18" spans="2:8" ht="13.5" thickBot="1">
      <c r="B18" s="214"/>
      <c r="C18" s="215"/>
      <c r="D18" s="215"/>
      <c r="E18" s="215"/>
      <c r="F18" s="216" t="s">
        <v>1038</v>
      </c>
      <c r="G18" s="216" t="s">
        <v>1039</v>
      </c>
      <c r="H18" s="217" t="s">
        <v>1040</v>
      </c>
    </row>
    <row r="19" spans="2:8" ht="12">
      <c r="B19" s="204"/>
      <c r="C19" s="206"/>
      <c r="D19" s="206"/>
      <c r="E19" s="206"/>
      <c r="F19" s="206"/>
      <c r="G19" s="206"/>
      <c r="H19" s="207"/>
    </row>
    <row r="20" spans="2:8" ht="12">
      <c r="B20" s="218" t="s">
        <v>1041</v>
      </c>
      <c r="C20" s="206"/>
      <c r="D20" s="206"/>
      <c r="E20" s="206"/>
      <c r="F20" s="206"/>
      <c r="G20" s="206"/>
      <c r="H20" s="207"/>
    </row>
    <row r="21" spans="2:8" ht="12">
      <c r="B21" s="219" t="s">
        <v>1042</v>
      </c>
      <c r="C21" s="208" t="s">
        <v>1043</v>
      </c>
      <c r="D21" s="206"/>
      <c r="E21" s="206"/>
      <c r="F21" s="206"/>
      <c r="G21" s="212"/>
      <c r="H21" s="220">
        <f>ALL1!H6</f>
        <v>0</v>
      </c>
    </row>
    <row r="22" spans="2:8" ht="12">
      <c r="B22" s="219" t="s">
        <v>1044</v>
      </c>
      <c r="C22" s="208" t="s">
        <v>1045</v>
      </c>
      <c r="D22" s="206"/>
      <c r="E22" s="206"/>
      <c r="F22" s="206"/>
      <c r="G22" s="212"/>
      <c r="H22" s="220">
        <f>ALL1!H35</f>
        <v>0</v>
      </c>
    </row>
    <row r="23" spans="2:8" ht="12">
      <c r="B23" s="219" t="s">
        <v>1046</v>
      </c>
      <c r="C23" s="208" t="s">
        <v>1047</v>
      </c>
      <c r="D23" s="206"/>
      <c r="E23" s="206"/>
      <c r="F23" s="206"/>
      <c r="G23" s="212"/>
      <c r="H23" s="220">
        <f>ALL1!H76</f>
        <v>0</v>
      </c>
    </row>
    <row r="24" spans="2:8" ht="15">
      <c r="B24" s="219"/>
      <c r="C24" s="221" t="s">
        <v>1048</v>
      </c>
      <c r="D24" s="206"/>
      <c r="E24" s="206"/>
      <c r="F24" s="212">
        <f>SUM(H21:H23)</f>
        <v>0</v>
      </c>
      <c r="G24" s="212"/>
      <c r="H24" s="220"/>
    </row>
    <row r="25" spans="2:8" ht="15">
      <c r="B25" s="219"/>
      <c r="C25" s="221"/>
      <c r="D25" s="206"/>
      <c r="E25" s="206"/>
      <c r="F25" s="212"/>
      <c r="G25" s="212"/>
      <c r="H25" s="220"/>
    </row>
    <row r="26" spans="2:8" ht="12">
      <c r="B26" s="218" t="s">
        <v>1041</v>
      </c>
      <c r="C26" s="206"/>
      <c r="D26" s="206"/>
      <c r="E26" s="206"/>
      <c r="F26" s="212"/>
      <c r="G26" s="212"/>
      <c r="H26" s="220"/>
    </row>
    <row r="27" spans="2:8" ht="12">
      <c r="B27" s="219" t="s">
        <v>1042</v>
      </c>
      <c r="C27" s="208" t="s">
        <v>1049</v>
      </c>
      <c r="D27" s="206"/>
      <c r="E27" s="206"/>
      <c r="F27" s="206"/>
      <c r="G27" s="212">
        <f>ALL1!J6</f>
        <v>0</v>
      </c>
      <c r="H27" s="220"/>
    </row>
    <row r="28" spans="2:8" ht="12">
      <c r="B28" s="219" t="s">
        <v>1044</v>
      </c>
      <c r="C28" s="208" t="s">
        <v>1050</v>
      </c>
      <c r="D28" s="206"/>
      <c r="E28" s="206"/>
      <c r="F28" s="206"/>
      <c r="G28" s="212">
        <f>ALL1!J35</f>
        <v>0</v>
      </c>
      <c r="H28" s="220"/>
    </row>
    <row r="29" spans="2:8" ht="12">
      <c r="B29" s="219" t="s">
        <v>1046</v>
      </c>
      <c r="C29" s="208" t="s">
        <v>1051</v>
      </c>
      <c r="D29" s="206"/>
      <c r="E29" s="206"/>
      <c r="F29" s="206"/>
      <c r="G29" s="212">
        <f>ALL1!J76</f>
        <v>0</v>
      </c>
      <c r="H29" s="220"/>
    </row>
    <row r="30" spans="2:8" ht="15">
      <c r="B30" s="219"/>
      <c r="C30" s="221" t="s">
        <v>1052</v>
      </c>
      <c r="D30" s="206"/>
      <c r="E30" s="206"/>
      <c r="F30" s="212">
        <f>SUM(G27:G29)</f>
        <v>0</v>
      </c>
      <c r="G30" s="212"/>
      <c r="H30" s="220"/>
    </row>
    <row r="31" spans="2:8" ht="12">
      <c r="B31" s="219"/>
      <c r="C31" s="206"/>
      <c r="D31" s="206"/>
      <c r="E31" s="206"/>
      <c r="F31" s="212"/>
      <c r="G31" s="212"/>
      <c r="H31" s="220"/>
    </row>
    <row r="32" spans="2:8" ht="13.5" thickBot="1">
      <c r="B32" s="219"/>
      <c r="C32" s="206"/>
      <c r="D32" s="206"/>
      <c r="E32" s="206"/>
      <c r="F32" s="206"/>
      <c r="G32" s="206"/>
      <c r="H32" s="207"/>
    </row>
    <row r="33" spans="2:8" ht="13.5" thickBot="1">
      <c r="B33" s="222" t="s">
        <v>1053</v>
      </c>
      <c r="C33" s="215"/>
      <c r="D33" s="215"/>
      <c r="E33" s="215"/>
      <c r="F33" s="223">
        <f>SUM(F24:F30)</f>
        <v>0</v>
      </c>
      <c r="G33" s="223"/>
      <c r="H33" s="224"/>
    </row>
    <row r="38" ht="12">
      <c r="F38" s="225"/>
    </row>
  </sheetData>
  <mergeCells count="1">
    <mergeCell ref="B2:H2"/>
  </mergeCells>
  <printOptions/>
  <pageMargins left="0.15748031496062992" right="0.07874015748031496" top="0.35433070866141736" bottom="0.5511811023622047" header="0.5118110236220472" footer="0.5118110236220472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J82"/>
  <sheetViews>
    <sheetView workbookViewId="0" topLeftCell="A1">
      <selection activeCell="F23" sqref="F23"/>
    </sheetView>
  </sheetViews>
  <sheetFormatPr defaultColWidth="10.28125" defaultRowHeight="12"/>
  <cols>
    <col min="1" max="1" width="5.7109375" style="530" customWidth="1"/>
    <col min="2" max="2" width="5.8515625" style="530" customWidth="1"/>
    <col min="3" max="3" width="11.421875" style="530" customWidth="1"/>
    <col min="4" max="4" width="109.7109375" style="530" customWidth="1"/>
    <col min="5" max="5" width="7.7109375" style="530" customWidth="1"/>
    <col min="6" max="6" width="9.28125" style="530" customWidth="1"/>
    <col min="7" max="7" width="13.00390625" style="530" customWidth="1"/>
    <col min="8" max="8" width="17.7109375" style="530" customWidth="1"/>
    <col min="9" max="9" width="13.00390625" style="530" customWidth="1"/>
    <col min="10" max="10" width="17.8515625" style="530" customWidth="1"/>
    <col min="11" max="256" width="10.28125" style="530" customWidth="1"/>
    <col min="257" max="257" width="5.7109375" style="530" customWidth="1"/>
    <col min="258" max="258" width="8.28125" style="530" customWidth="1"/>
    <col min="259" max="259" width="13.8515625" style="530" customWidth="1"/>
    <col min="260" max="260" width="99.7109375" style="530" customWidth="1"/>
    <col min="261" max="261" width="7.421875" style="530" customWidth="1"/>
    <col min="262" max="262" width="9.421875" style="530" customWidth="1"/>
    <col min="263" max="263" width="13.28125" style="530" customWidth="1"/>
    <col min="264" max="264" width="21.140625" style="530" customWidth="1"/>
    <col min="265" max="265" width="13.00390625" style="530" customWidth="1"/>
    <col min="266" max="266" width="19.7109375" style="530" customWidth="1"/>
    <col min="267" max="512" width="10.28125" style="530" customWidth="1"/>
    <col min="513" max="513" width="5.7109375" style="530" customWidth="1"/>
    <col min="514" max="514" width="8.28125" style="530" customWidth="1"/>
    <col min="515" max="515" width="13.8515625" style="530" customWidth="1"/>
    <col min="516" max="516" width="99.7109375" style="530" customWidth="1"/>
    <col min="517" max="517" width="7.421875" style="530" customWidth="1"/>
    <col min="518" max="518" width="9.421875" style="530" customWidth="1"/>
    <col min="519" max="519" width="13.28125" style="530" customWidth="1"/>
    <col min="520" max="520" width="21.140625" style="530" customWidth="1"/>
    <col min="521" max="521" width="13.00390625" style="530" customWidth="1"/>
    <col min="522" max="522" width="19.7109375" style="530" customWidth="1"/>
    <col min="523" max="768" width="10.28125" style="530" customWidth="1"/>
    <col min="769" max="769" width="5.7109375" style="530" customWidth="1"/>
    <col min="770" max="770" width="8.28125" style="530" customWidth="1"/>
    <col min="771" max="771" width="13.8515625" style="530" customWidth="1"/>
    <col min="772" max="772" width="99.7109375" style="530" customWidth="1"/>
    <col min="773" max="773" width="7.421875" style="530" customWidth="1"/>
    <col min="774" max="774" width="9.421875" style="530" customWidth="1"/>
    <col min="775" max="775" width="13.28125" style="530" customWidth="1"/>
    <col min="776" max="776" width="21.140625" style="530" customWidth="1"/>
    <col min="777" max="777" width="13.00390625" style="530" customWidth="1"/>
    <col min="778" max="778" width="19.7109375" style="530" customWidth="1"/>
    <col min="779" max="1024" width="10.28125" style="530" customWidth="1"/>
    <col min="1025" max="1025" width="5.7109375" style="530" customWidth="1"/>
    <col min="1026" max="1026" width="8.28125" style="530" customWidth="1"/>
    <col min="1027" max="1027" width="13.8515625" style="530" customWidth="1"/>
    <col min="1028" max="1028" width="99.7109375" style="530" customWidth="1"/>
    <col min="1029" max="1029" width="7.421875" style="530" customWidth="1"/>
    <col min="1030" max="1030" width="9.421875" style="530" customWidth="1"/>
    <col min="1031" max="1031" width="13.28125" style="530" customWidth="1"/>
    <col min="1032" max="1032" width="21.140625" style="530" customWidth="1"/>
    <col min="1033" max="1033" width="13.00390625" style="530" customWidth="1"/>
    <col min="1034" max="1034" width="19.7109375" style="530" customWidth="1"/>
    <col min="1035" max="1280" width="10.28125" style="530" customWidth="1"/>
    <col min="1281" max="1281" width="5.7109375" style="530" customWidth="1"/>
    <col min="1282" max="1282" width="8.28125" style="530" customWidth="1"/>
    <col min="1283" max="1283" width="13.8515625" style="530" customWidth="1"/>
    <col min="1284" max="1284" width="99.7109375" style="530" customWidth="1"/>
    <col min="1285" max="1285" width="7.421875" style="530" customWidth="1"/>
    <col min="1286" max="1286" width="9.421875" style="530" customWidth="1"/>
    <col min="1287" max="1287" width="13.28125" style="530" customWidth="1"/>
    <col min="1288" max="1288" width="21.140625" style="530" customWidth="1"/>
    <col min="1289" max="1289" width="13.00390625" style="530" customWidth="1"/>
    <col min="1290" max="1290" width="19.7109375" style="530" customWidth="1"/>
    <col min="1291" max="1536" width="10.28125" style="530" customWidth="1"/>
    <col min="1537" max="1537" width="5.7109375" style="530" customWidth="1"/>
    <col min="1538" max="1538" width="8.28125" style="530" customWidth="1"/>
    <col min="1539" max="1539" width="13.8515625" style="530" customWidth="1"/>
    <col min="1540" max="1540" width="99.7109375" style="530" customWidth="1"/>
    <col min="1541" max="1541" width="7.421875" style="530" customWidth="1"/>
    <col min="1542" max="1542" width="9.421875" style="530" customWidth="1"/>
    <col min="1543" max="1543" width="13.28125" style="530" customWidth="1"/>
    <col min="1544" max="1544" width="21.140625" style="530" customWidth="1"/>
    <col min="1545" max="1545" width="13.00390625" style="530" customWidth="1"/>
    <col min="1546" max="1546" width="19.7109375" style="530" customWidth="1"/>
    <col min="1547" max="1792" width="10.28125" style="530" customWidth="1"/>
    <col min="1793" max="1793" width="5.7109375" style="530" customWidth="1"/>
    <col min="1794" max="1794" width="8.28125" style="530" customWidth="1"/>
    <col min="1795" max="1795" width="13.8515625" style="530" customWidth="1"/>
    <col min="1796" max="1796" width="99.7109375" style="530" customWidth="1"/>
    <col min="1797" max="1797" width="7.421875" style="530" customWidth="1"/>
    <col min="1798" max="1798" width="9.421875" style="530" customWidth="1"/>
    <col min="1799" max="1799" width="13.28125" style="530" customWidth="1"/>
    <col min="1800" max="1800" width="21.140625" style="530" customWidth="1"/>
    <col min="1801" max="1801" width="13.00390625" style="530" customWidth="1"/>
    <col min="1802" max="1802" width="19.7109375" style="530" customWidth="1"/>
    <col min="1803" max="2048" width="10.28125" style="530" customWidth="1"/>
    <col min="2049" max="2049" width="5.7109375" style="530" customWidth="1"/>
    <col min="2050" max="2050" width="8.28125" style="530" customWidth="1"/>
    <col min="2051" max="2051" width="13.8515625" style="530" customWidth="1"/>
    <col min="2052" max="2052" width="99.7109375" style="530" customWidth="1"/>
    <col min="2053" max="2053" width="7.421875" style="530" customWidth="1"/>
    <col min="2054" max="2054" width="9.421875" style="530" customWidth="1"/>
    <col min="2055" max="2055" width="13.28125" style="530" customWidth="1"/>
    <col min="2056" max="2056" width="21.140625" style="530" customWidth="1"/>
    <col min="2057" max="2057" width="13.00390625" style="530" customWidth="1"/>
    <col min="2058" max="2058" width="19.7109375" style="530" customWidth="1"/>
    <col min="2059" max="2304" width="10.28125" style="530" customWidth="1"/>
    <col min="2305" max="2305" width="5.7109375" style="530" customWidth="1"/>
    <col min="2306" max="2306" width="8.28125" style="530" customWidth="1"/>
    <col min="2307" max="2307" width="13.8515625" style="530" customWidth="1"/>
    <col min="2308" max="2308" width="99.7109375" style="530" customWidth="1"/>
    <col min="2309" max="2309" width="7.421875" style="530" customWidth="1"/>
    <col min="2310" max="2310" width="9.421875" style="530" customWidth="1"/>
    <col min="2311" max="2311" width="13.28125" style="530" customWidth="1"/>
    <col min="2312" max="2312" width="21.140625" style="530" customWidth="1"/>
    <col min="2313" max="2313" width="13.00390625" style="530" customWidth="1"/>
    <col min="2314" max="2314" width="19.7109375" style="530" customWidth="1"/>
    <col min="2315" max="2560" width="10.28125" style="530" customWidth="1"/>
    <col min="2561" max="2561" width="5.7109375" style="530" customWidth="1"/>
    <col min="2562" max="2562" width="8.28125" style="530" customWidth="1"/>
    <col min="2563" max="2563" width="13.8515625" style="530" customWidth="1"/>
    <col min="2564" max="2564" width="99.7109375" style="530" customWidth="1"/>
    <col min="2565" max="2565" width="7.421875" style="530" customWidth="1"/>
    <col min="2566" max="2566" width="9.421875" style="530" customWidth="1"/>
    <col min="2567" max="2567" width="13.28125" style="530" customWidth="1"/>
    <col min="2568" max="2568" width="21.140625" style="530" customWidth="1"/>
    <col min="2569" max="2569" width="13.00390625" style="530" customWidth="1"/>
    <col min="2570" max="2570" width="19.7109375" style="530" customWidth="1"/>
    <col min="2571" max="2816" width="10.28125" style="530" customWidth="1"/>
    <col min="2817" max="2817" width="5.7109375" style="530" customWidth="1"/>
    <col min="2818" max="2818" width="8.28125" style="530" customWidth="1"/>
    <col min="2819" max="2819" width="13.8515625" style="530" customWidth="1"/>
    <col min="2820" max="2820" width="99.7109375" style="530" customWidth="1"/>
    <col min="2821" max="2821" width="7.421875" style="530" customWidth="1"/>
    <col min="2822" max="2822" width="9.421875" style="530" customWidth="1"/>
    <col min="2823" max="2823" width="13.28125" style="530" customWidth="1"/>
    <col min="2824" max="2824" width="21.140625" style="530" customWidth="1"/>
    <col min="2825" max="2825" width="13.00390625" style="530" customWidth="1"/>
    <col min="2826" max="2826" width="19.7109375" style="530" customWidth="1"/>
    <col min="2827" max="3072" width="10.28125" style="530" customWidth="1"/>
    <col min="3073" max="3073" width="5.7109375" style="530" customWidth="1"/>
    <col min="3074" max="3074" width="8.28125" style="530" customWidth="1"/>
    <col min="3075" max="3075" width="13.8515625" style="530" customWidth="1"/>
    <col min="3076" max="3076" width="99.7109375" style="530" customWidth="1"/>
    <col min="3077" max="3077" width="7.421875" style="530" customWidth="1"/>
    <col min="3078" max="3078" width="9.421875" style="530" customWidth="1"/>
    <col min="3079" max="3079" width="13.28125" style="530" customWidth="1"/>
    <col min="3080" max="3080" width="21.140625" style="530" customWidth="1"/>
    <col min="3081" max="3081" width="13.00390625" style="530" customWidth="1"/>
    <col min="3082" max="3082" width="19.7109375" style="530" customWidth="1"/>
    <col min="3083" max="3328" width="10.28125" style="530" customWidth="1"/>
    <col min="3329" max="3329" width="5.7109375" style="530" customWidth="1"/>
    <col min="3330" max="3330" width="8.28125" style="530" customWidth="1"/>
    <col min="3331" max="3331" width="13.8515625" style="530" customWidth="1"/>
    <col min="3332" max="3332" width="99.7109375" style="530" customWidth="1"/>
    <col min="3333" max="3333" width="7.421875" style="530" customWidth="1"/>
    <col min="3334" max="3334" width="9.421875" style="530" customWidth="1"/>
    <col min="3335" max="3335" width="13.28125" style="530" customWidth="1"/>
    <col min="3336" max="3336" width="21.140625" style="530" customWidth="1"/>
    <col min="3337" max="3337" width="13.00390625" style="530" customWidth="1"/>
    <col min="3338" max="3338" width="19.7109375" style="530" customWidth="1"/>
    <col min="3339" max="3584" width="10.28125" style="530" customWidth="1"/>
    <col min="3585" max="3585" width="5.7109375" style="530" customWidth="1"/>
    <col min="3586" max="3586" width="8.28125" style="530" customWidth="1"/>
    <col min="3587" max="3587" width="13.8515625" style="530" customWidth="1"/>
    <col min="3588" max="3588" width="99.7109375" style="530" customWidth="1"/>
    <col min="3589" max="3589" width="7.421875" style="530" customWidth="1"/>
    <col min="3590" max="3590" width="9.421875" style="530" customWidth="1"/>
    <col min="3591" max="3591" width="13.28125" style="530" customWidth="1"/>
    <col min="3592" max="3592" width="21.140625" style="530" customWidth="1"/>
    <col min="3593" max="3593" width="13.00390625" style="530" customWidth="1"/>
    <col min="3594" max="3594" width="19.7109375" style="530" customWidth="1"/>
    <col min="3595" max="3840" width="10.28125" style="530" customWidth="1"/>
    <col min="3841" max="3841" width="5.7109375" style="530" customWidth="1"/>
    <col min="3842" max="3842" width="8.28125" style="530" customWidth="1"/>
    <col min="3843" max="3843" width="13.8515625" style="530" customWidth="1"/>
    <col min="3844" max="3844" width="99.7109375" style="530" customWidth="1"/>
    <col min="3845" max="3845" width="7.421875" style="530" customWidth="1"/>
    <col min="3846" max="3846" width="9.421875" style="530" customWidth="1"/>
    <col min="3847" max="3847" width="13.28125" style="530" customWidth="1"/>
    <col min="3848" max="3848" width="21.140625" style="530" customWidth="1"/>
    <col min="3849" max="3849" width="13.00390625" style="530" customWidth="1"/>
    <col min="3850" max="3850" width="19.7109375" style="530" customWidth="1"/>
    <col min="3851" max="4096" width="10.28125" style="530" customWidth="1"/>
    <col min="4097" max="4097" width="5.7109375" style="530" customWidth="1"/>
    <col min="4098" max="4098" width="8.28125" style="530" customWidth="1"/>
    <col min="4099" max="4099" width="13.8515625" style="530" customWidth="1"/>
    <col min="4100" max="4100" width="99.7109375" style="530" customWidth="1"/>
    <col min="4101" max="4101" width="7.421875" style="530" customWidth="1"/>
    <col min="4102" max="4102" width="9.421875" style="530" customWidth="1"/>
    <col min="4103" max="4103" width="13.28125" style="530" customWidth="1"/>
    <col min="4104" max="4104" width="21.140625" style="530" customWidth="1"/>
    <col min="4105" max="4105" width="13.00390625" style="530" customWidth="1"/>
    <col min="4106" max="4106" width="19.7109375" style="530" customWidth="1"/>
    <col min="4107" max="4352" width="10.28125" style="530" customWidth="1"/>
    <col min="4353" max="4353" width="5.7109375" style="530" customWidth="1"/>
    <col min="4354" max="4354" width="8.28125" style="530" customWidth="1"/>
    <col min="4355" max="4355" width="13.8515625" style="530" customWidth="1"/>
    <col min="4356" max="4356" width="99.7109375" style="530" customWidth="1"/>
    <col min="4357" max="4357" width="7.421875" style="530" customWidth="1"/>
    <col min="4358" max="4358" width="9.421875" style="530" customWidth="1"/>
    <col min="4359" max="4359" width="13.28125" style="530" customWidth="1"/>
    <col min="4360" max="4360" width="21.140625" style="530" customWidth="1"/>
    <col min="4361" max="4361" width="13.00390625" style="530" customWidth="1"/>
    <col min="4362" max="4362" width="19.7109375" style="530" customWidth="1"/>
    <col min="4363" max="4608" width="10.28125" style="530" customWidth="1"/>
    <col min="4609" max="4609" width="5.7109375" style="530" customWidth="1"/>
    <col min="4610" max="4610" width="8.28125" style="530" customWidth="1"/>
    <col min="4611" max="4611" width="13.8515625" style="530" customWidth="1"/>
    <col min="4612" max="4612" width="99.7109375" style="530" customWidth="1"/>
    <col min="4613" max="4613" width="7.421875" style="530" customWidth="1"/>
    <col min="4614" max="4614" width="9.421875" style="530" customWidth="1"/>
    <col min="4615" max="4615" width="13.28125" style="530" customWidth="1"/>
    <col min="4616" max="4616" width="21.140625" style="530" customWidth="1"/>
    <col min="4617" max="4617" width="13.00390625" style="530" customWidth="1"/>
    <col min="4618" max="4618" width="19.7109375" style="530" customWidth="1"/>
    <col min="4619" max="4864" width="10.28125" style="530" customWidth="1"/>
    <col min="4865" max="4865" width="5.7109375" style="530" customWidth="1"/>
    <col min="4866" max="4866" width="8.28125" style="530" customWidth="1"/>
    <col min="4867" max="4867" width="13.8515625" style="530" customWidth="1"/>
    <col min="4868" max="4868" width="99.7109375" style="530" customWidth="1"/>
    <col min="4869" max="4869" width="7.421875" style="530" customWidth="1"/>
    <col min="4870" max="4870" width="9.421875" style="530" customWidth="1"/>
    <col min="4871" max="4871" width="13.28125" style="530" customWidth="1"/>
    <col min="4872" max="4872" width="21.140625" style="530" customWidth="1"/>
    <col min="4873" max="4873" width="13.00390625" style="530" customWidth="1"/>
    <col min="4874" max="4874" width="19.7109375" style="530" customWidth="1"/>
    <col min="4875" max="5120" width="10.28125" style="530" customWidth="1"/>
    <col min="5121" max="5121" width="5.7109375" style="530" customWidth="1"/>
    <col min="5122" max="5122" width="8.28125" style="530" customWidth="1"/>
    <col min="5123" max="5123" width="13.8515625" style="530" customWidth="1"/>
    <col min="5124" max="5124" width="99.7109375" style="530" customWidth="1"/>
    <col min="5125" max="5125" width="7.421875" style="530" customWidth="1"/>
    <col min="5126" max="5126" width="9.421875" style="530" customWidth="1"/>
    <col min="5127" max="5127" width="13.28125" style="530" customWidth="1"/>
    <col min="5128" max="5128" width="21.140625" style="530" customWidth="1"/>
    <col min="5129" max="5129" width="13.00390625" style="530" customWidth="1"/>
    <col min="5130" max="5130" width="19.7109375" style="530" customWidth="1"/>
    <col min="5131" max="5376" width="10.28125" style="530" customWidth="1"/>
    <col min="5377" max="5377" width="5.7109375" style="530" customWidth="1"/>
    <col min="5378" max="5378" width="8.28125" style="530" customWidth="1"/>
    <col min="5379" max="5379" width="13.8515625" style="530" customWidth="1"/>
    <col min="5380" max="5380" width="99.7109375" style="530" customWidth="1"/>
    <col min="5381" max="5381" width="7.421875" style="530" customWidth="1"/>
    <col min="5382" max="5382" width="9.421875" style="530" customWidth="1"/>
    <col min="5383" max="5383" width="13.28125" style="530" customWidth="1"/>
    <col min="5384" max="5384" width="21.140625" style="530" customWidth="1"/>
    <col min="5385" max="5385" width="13.00390625" style="530" customWidth="1"/>
    <col min="5386" max="5386" width="19.7109375" style="530" customWidth="1"/>
    <col min="5387" max="5632" width="10.28125" style="530" customWidth="1"/>
    <col min="5633" max="5633" width="5.7109375" style="530" customWidth="1"/>
    <col min="5634" max="5634" width="8.28125" style="530" customWidth="1"/>
    <col min="5635" max="5635" width="13.8515625" style="530" customWidth="1"/>
    <col min="5636" max="5636" width="99.7109375" style="530" customWidth="1"/>
    <col min="5637" max="5637" width="7.421875" style="530" customWidth="1"/>
    <col min="5638" max="5638" width="9.421875" style="530" customWidth="1"/>
    <col min="5639" max="5639" width="13.28125" style="530" customWidth="1"/>
    <col min="5640" max="5640" width="21.140625" style="530" customWidth="1"/>
    <col min="5641" max="5641" width="13.00390625" style="530" customWidth="1"/>
    <col min="5642" max="5642" width="19.7109375" style="530" customWidth="1"/>
    <col min="5643" max="5888" width="10.28125" style="530" customWidth="1"/>
    <col min="5889" max="5889" width="5.7109375" style="530" customWidth="1"/>
    <col min="5890" max="5890" width="8.28125" style="530" customWidth="1"/>
    <col min="5891" max="5891" width="13.8515625" style="530" customWidth="1"/>
    <col min="5892" max="5892" width="99.7109375" style="530" customWidth="1"/>
    <col min="5893" max="5893" width="7.421875" style="530" customWidth="1"/>
    <col min="5894" max="5894" width="9.421875" style="530" customWidth="1"/>
    <col min="5895" max="5895" width="13.28125" style="530" customWidth="1"/>
    <col min="5896" max="5896" width="21.140625" style="530" customWidth="1"/>
    <col min="5897" max="5897" width="13.00390625" style="530" customWidth="1"/>
    <col min="5898" max="5898" width="19.7109375" style="530" customWidth="1"/>
    <col min="5899" max="6144" width="10.28125" style="530" customWidth="1"/>
    <col min="6145" max="6145" width="5.7109375" style="530" customWidth="1"/>
    <col min="6146" max="6146" width="8.28125" style="530" customWidth="1"/>
    <col min="6147" max="6147" width="13.8515625" style="530" customWidth="1"/>
    <col min="6148" max="6148" width="99.7109375" style="530" customWidth="1"/>
    <col min="6149" max="6149" width="7.421875" style="530" customWidth="1"/>
    <col min="6150" max="6150" width="9.421875" style="530" customWidth="1"/>
    <col min="6151" max="6151" width="13.28125" style="530" customWidth="1"/>
    <col min="6152" max="6152" width="21.140625" style="530" customWidth="1"/>
    <col min="6153" max="6153" width="13.00390625" style="530" customWidth="1"/>
    <col min="6154" max="6154" width="19.7109375" style="530" customWidth="1"/>
    <col min="6155" max="6400" width="10.28125" style="530" customWidth="1"/>
    <col min="6401" max="6401" width="5.7109375" style="530" customWidth="1"/>
    <col min="6402" max="6402" width="8.28125" style="530" customWidth="1"/>
    <col min="6403" max="6403" width="13.8515625" style="530" customWidth="1"/>
    <col min="6404" max="6404" width="99.7109375" style="530" customWidth="1"/>
    <col min="6405" max="6405" width="7.421875" style="530" customWidth="1"/>
    <col min="6406" max="6406" width="9.421875" style="530" customWidth="1"/>
    <col min="6407" max="6407" width="13.28125" style="530" customWidth="1"/>
    <col min="6408" max="6408" width="21.140625" style="530" customWidth="1"/>
    <col min="6409" max="6409" width="13.00390625" style="530" customWidth="1"/>
    <col min="6410" max="6410" width="19.7109375" style="530" customWidth="1"/>
    <col min="6411" max="6656" width="10.28125" style="530" customWidth="1"/>
    <col min="6657" max="6657" width="5.7109375" style="530" customWidth="1"/>
    <col min="6658" max="6658" width="8.28125" style="530" customWidth="1"/>
    <col min="6659" max="6659" width="13.8515625" style="530" customWidth="1"/>
    <col min="6660" max="6660" width="99.7109375" style="530" customWidth="1"/>
    <col min="6661" max="6661" width="7.421875" style="530" customWidth="1"/>
    <col min="6662" max="6662" width="9.421875" style="530" customWidth="1"/>
    <col min="6663" max="6663" width="13.28125" style="530" customWidth="1"/>
    <col min="6664" max="6664" width="21.140625" style="530" customWidth="1"/>
    <col min="6665" max="6665" width="13.00390625" style="530" customWidth="1"/>
    <col min="6666" max="6666" width="19.7109375" style="530" customWidth="1"/>
    <col min="6667" max="6912" width="10.28125" style="530" customWidth="1"/>
    <col min="6913" max="6913" width="5.7109375" style="530" customWidth="1"/>
    <col min="6914" max="6914" width="8.28125" style="530" customWidth="1"/>
    <col min="6915" max="6915" width="13.8515625" style="530" customWidth="1"/>
    <col min="6916" max="6916" width="99.7109375" style="530" customWidth="1"/>
    <col min="6917" max="6917" width="7.421875" style="530" customWidth="1"/>
    <col min="6918" max="6918" width="9.421875" style="530" customWidth="1"/>
    <col min="6919" max="6919" width="13.28125" style="530" customWidth="1"/>
    <col min="6920" max="6920" width="21.140625" style="530" customWidth="1"/>
    <col min="6921" max="6921" width="13.00390625" style="530" customWidth="1"/>
    <col min="6922" max="6922" width="19.7109375" style="530" customWidth="1"/>
    <col min="6923" max="7168" width="10.28125" style="530" customWidth="1"/>
    <col min="7169" max="7169" width="5.7109375" style="530" customWidth="1"/>
    <col min="7170" max="7170" width="8.28125" style="530" customWidth="1"/>
    <col min="7171" max="7171" width="13.8515625" style="530" customWidth="1"/>
    <col min="7172" max="7172" width="99.7109375" style="530" customWidth="1"/>
    <col min="7173" max="7173" width="7.421875" style="530" customWidth="1"/>
    <col min="7174" max="7174" width="9.421875" style="530" customWidth="1"/>
    <col min="7175" max="7175" width="13.28125" style="530" customWidth="1"/>
    <col min="7176" max="7176" width="21.140625" style="530" customWidth="1"/>
    <col min="7177" max="7177" width="13.00390625" style="530" customWidth="1"/>
    <col min="7178" max="7178" width="19.7109375" style="530" customWidth="1"/>
    <col min="7179" max="7424" width="10.28125" style="530" customWidth="1"/>
    <col min="7425" max="7425" width="5.7109375" style="530" customWidth="1"/>
    <col min="7426" max="7426" width="8.28125" style="530" customWidth="1"/>
    <col min="7427" max="7427" width="13.8515625" style="530" customWidth="1"/>
    <col min="7428" max="7428" width="99.7109375" style="530" customWidth="1"/>
    <col min="7429" max="7429" width="7.421875" style="530" customWidth="1"/>
    <col min="7430" max="7430" width="9.421875" style="530" customWidth="1"/>
    <col min="7431" max="7431" width="13.28125" style="530" customWidth="1"/>
    <col min="7432" max="7432" width="21.140625" style="530" customWidth="1"/>
    <col min="7433" max="7433" width="13.00390625" style="530" customWidth="1"/>
    <col min="7434" max="7434" width="19.7109375" style="530" customWidth="1"/>
    <col min="7435" max="7680" width="10.28125" style="530" customWidth="1"/>
    <col min="7681" max="7681" width="5.7109375" style="530" customWidth="1"/>
    <col min="7682" max="7682" width="8.28125" style="530" customWidth="1"/>
    <col min="7683" max="7683" width="13.8515625" style="530" customWidth="1"/>
    <col min="7684" max="7684" width="99.7109375" style="530" customWidth="1"/>
    <col min="7685" max="7685" width="7.421875" style="530" customWidth="1"/>
    <col min="7686" max="7686" width="9.421875" style="530" customWidth="1"/>
    <col min="7687" max="7687" width="13.28125" style="530" customWidth="1"/>
    <col min="7688" max="7688" width="21.140625" style="530" customWidth="1"/>
    <col min="7689" max="7689" width="13.00390625" style="530" customWidth="1"/>
    <col min="7690" max="7690" width="19.7109375" style="530" customWidth="1"/>
    <col min="7691" max="7936" width="10.28125" style="530" customWidth="1"/>
    <col min="7937" max="7937" width="5.7109375" style="530" customWidth="1"/>
    <col min="7938" max="7938" width="8.28125" style="530" customWidth="1"/>
    <col min="7939" max="7939" width="13.8515625" style="530" customWidth="1"/>
    <col min="7940" max="7940" width="99.7109375" style="530" customWidth="1"/>
    <col min="7941" max="7941" width="7.421875" style="530" customWidth="1"/>
    <col min="7942" max="7942" width="9.421875" style="530" customWidth="1"/>
    <col min="7943" max="7943" width="13.28125" style="530" customWidth="1"/>
    <col min="7944" max="7944" width="21.140625" style="530" customWidth="1"/>
    <col min="7945" max="7945" width="13.00390625" style="530" customWidth="1"/>
    <col min="7946" max="7946" width="19.7109375" style="530" customWidth="1"/>
    <col min="7947" max="8192" width="10.28125" style="530" customWidth="1"/>
    <col min="8193" max="8193" width="5.7109375" style="530" customWidth="1"/>
    <col min="8194" max="8194" width="8.28125" style="530" customWidth="1"/>
    <col min="8195" max="8195" width="13.8515625" style="530" customWidth="1"/>
    <col min="8196" max="8196" width="99.7109375" style="530" customWidth="1"/>
    <col min="8197" max="8197" width="7.421875" style="530" customWidth="1"/>
    <col min="8198" max="8198" width="9.421875" style="530" customWidth="1"/>
    <col min="8199" max="8199" width="13.28125" style="530" customWidth="1"/>
    <col min="8200" max="8200" width="21.140625" style="530" customWidth="1"/>
    <col min="8201" max="8201" width="13.00390625" style="530" customWidth="1"/>
    <col min="8202" max="8202" width="19.7109375" style="530" customWidth="1"/>
    <col min="8203" max="8448" width="10.28125" style="530" customWidth="1"/>
    <col min="8449" max="8449" width="5.7109375" style="530" customWidth="1"/>
    <col min="8450" max="8450" width="8.28125" style="530" customWidth="1"/>
    <col min="8451" max="8451" width="13.8515625" style="530" customWidth="1"/>
    <col min="8452" max="8452" width="99.7109375" style="530" customWidth="1"/>
    <col min="8453" max="8453" width="7.421875" style="530" customWidth="1"/>
    <col min="8454" max="8454" width="9.421875" style="530" customWidth="1"/>
    <col min="8455" max="8455" width="13.28125" style="530" customWidth="1"/>
    <col min="8456" max="8456" width="21.140625" style="530" customWidth="1"/>
    <col min="8457" max="8457" width="13.00390625" style="530" customWidth="1"/>
    <col min="8458" max="8458" width="19.7109375" style="530" customWidth="1"/>
    <col min="8459" max="8704" width="10.28125" style="530" customWidth="1"/>
    <col min="8705" max="8705" width="5.7109375" style="530" customWidth="1"/>
    <col min="8706" max="8706" width="8.28125" style="530" customWidth="1"/>
    <col min="8707" max="8707" width="13.8515625" style="530" customWidth="1"/>
    <col min="8708" max="8708" width="99.7109375" style="530" customWidth="1"/>
    <col min="8709" max="8709" width="7.421875" style="530" customWidth="1"/>
    <col min="8710" max="8710" width="9.421875" style="530" customWidth="1"/>
    <col min="8711" max="8711" width="13.28125" style="530" customWidth="1"/>
    <col min="8712" max="8712" width="21.140625" style="530" customWidth="1"/>
    <col min="8713" max="8713" width="13.00390625" style="530" customWidth="1"/>
    <col min="8714" max="8714" width="19.7109375" style="530" customWidth="1"/>
    <col min="8715" max="8960" width="10.28125" style="530" customWidth="1"/>
    <col min="8961" max="8961" width="5.7109375" style="530" customWidth="1"/>
    <col min="8962" max="8962" width="8.28125" style="530" customWidth="1"/>
    <col min="8963" max="8963" width="13.8515625" style="530" customWidth="1"/>
    <col min="8964" max="8964" width="99.7109375" style="530" customWidth="1"/>
    <col min="8965" max="8965" width="7.421875" style="530" customWidth="1"/>
    <col min="8966" max="8966" width="9.421875" style="530" customWidth="1"/>
    <col min="8967" max="8967" width="13.28125" style="530" customWidth="1"/>
    <col min="8968" max="8968" width="21.140625" style="530" customWidth="1"/>
    <col min="8969" max="8969" width="13.00390625" style="530" customWidth="1"/>
    <col min="8970" max="8970" width="19.7109375" style="530" customWidth="1"/>
    <col min="8971" max="9216" width="10.28125" style="530" customWidth="1"/>
    <col min="9217" max="9217" width="5.7109375" style="530" customWidth="1"/>
    <col min="9218" max="9218" width="8.28125" style="530" customWidth="1"/>
    <col min="9219" max="9219" width="13.8515625" style="530" customWidth="1"/>
    <col min="9220" max="9220" width="99.7109375" style="530" customWidth="1"/>
    <col min="9221" max="9221" width="7.421875" style="530" customWidth="1"/>
    <col min="9222" max="9222" width="9.421875" style="530" customWidth="1"/>
    <col min="9223" max="9223" width="13.28125" style="530" customWidth="1"/>
    <col min="9224" max="9224" width="21.140625" style="530" customWidth="1"/>
    <col min="9225" max="9225" width="13.00390625" style="530" customWidth="1"/>
    <col min="9226" max="9226" width="19.7109375" style="530" customWidth="1"/>
    <col min="9227" max="9472" width="10.28125" style="530" customWidth="1"/>
    <col min="9473" max="9473" width="5.7109375" style="530" customWidth="1"/>
    <col min="9474" max="9474" width="8.28125" style="530" customWidth="1"/>
    <col min="9475" max="9475" width="13.8515625" style="530" customWidth="1"/>
    <col min="9476" max="9476" width="99.7109375" style="530" customWidth="1"/>
    <col min="9477" max="9477" width="7.421875" style="530" customWidth="1"/>
    <col min="9478" max="9478" width="9.421875" style="530" customWidth="1"/>
    <col min="9479" max="9479" width="13.28125" style="530" customWidth="1"/>
    <col min="9480" max="9480" width="21.140625" style="530" customWidth="1"/>
    <col min="9481" max="9481" width="13.00390625" style="530" customWidth="1"/>
    <col min="9482" max="9482" width="19.7109375" style="530" customWidth="1"/>
    <col min="9483" max="9728" width="10.28125" style="530" customWidth="1"/>
    <col min="9729" max="9729" width="5.7109375" style="530" customWidth="1"/>
    <col min="9730" max="9730" width="8.28125" style="530" customWidth="1"/>
    <col min="9731" max="9731" width="13.8515625" style="530" customWidth="1"/>
    <col min="9732" max="9732" width="99.7109375" style="530" customWidth="1"/>
    <col min="9733" max="9733" width="7.421875" style="530" customWidth="1"/>
    <col min="9734" max="9734" width="9.421875" style="530" customWidth="1"/>
    <col min="9735" max="9735" width="13.28125" style="530" customWidth="1"/>
    <col min="9736" max="9736" width="21.140625" style="530" customWidth="1"/>
    <col min="9737" max="9737" width="13.00390625" style="530" customWidth="1"/>
    <col min="9738" max="9738" width="19.7109375" style="530" customWidth="1"/>
    <col min="9739" max="9984" width="10.28125" style="530" customWidth="1"/>
    <col min="9985" max="9985" width="5.7109375" style="530" customWidth="1"/>
    <col min="9986" max="9986" width="8.28125" style="530" customWidth="1"/>
    <col min="9987" max="9987" width="13.8515625" style="530" customWidth="1"/>
    <col min="9988" max="9988" width="99.7109375" style="530" customWidth="1"/>
    <col min="9989" max="9989" width="7.421875" style="530" customWidth="1"/>
    <col min="9990" max="9990" width="9.421875" style="530" customWidth="1"/>
    <col min="9991" max="9991" width="13.28125" style="530" customWidth="1"/>
    <col min="9992" max="9992" width="21.140625" style="530" customWidth="1"/>
    <col min="9993" max="9993" width="13.00390625" style="530" customWidth="1"/>
    <col min="9994" max="9994" width="19.7109375" style="530" customWidth="1"/>
    <col min="9995" max="10240" width="10.28125" style="530" customWidth="1"/>
    <col min="10241" max="10241" width="5.7109375" style="530" customWidth="1"/>
    <col min="10242" max="10242" width="8.28125" style="530" customWidth="1"/>
    <col min="10243" max="10243" width="13.8515625" style="530" customWidth="1"/>
    <col min="10244" max="10244" width="99.7109375" style="530" customWidth="1"/>
    <col min="10245" max="10245" width="7.421875" style="530" customWidth="1"/>
    <col min="10246" max="10246" width="9.421875" style="530" customWidth="1"/>
    <col min="10247" max="10247" width="13.28125" style="530" customWidth="1"/>
    <col min="10248" max="10248" width="21.140625" style="530" customWidth="1"/>
    <col min="10249" max="10249" width="13.00390625" style="530" customWidth="1"/>
    <col min="10250" max="10250" width="19.7109375" style="530" customWidth="1"/>
    <col min="10251" max="10496" width="10.28125" style="530" customWidth="1"/>
    <col min="10497" max="10497" width="5.7109375" style="530" customWidth="1"/>
    <col min="10498" max="10498" width="8.28125" style="530" customWidth="1"/>
    <col min="10499" max="10499" width="13.8515625" style="530" customWidth="1"/>
    <col min="10500" max="10500" width="99.7109375" style="530" customWidth="1"/>
    <col min="10501" max="10501" width="7.421875" style="530" customWidth="1"/>
    <col min="10502" max="10502" width="9.421875" style="530" customWidth="1"/>
    <col min="10503" max="10503" width="13.28125" style="530" customWidth="1"/>
    <col min="10504" max="10504" width="21.140625" style="530" customWidth="1"/>
    <col min="10505" max="10505" width="13.00390625" style="530" customWidth="1"/>
    <col min="10506" max="10506" width="19.7109375" style="530" customWidth="1"/>
    <col min="10507" max="10752" width="10.28125" style="530" customWidth="1"/>
    <col min="10753" max="10753" width="5.7109375" style="530" customWidth="1"/>
    <col min="10754" max="10754" width="8.28125" style="530" customWidth="1"/>
    <col min="10755" max="10755" width="13.8515625" style="530" customWidth="1"/>
    <col min="10756" max="10756" width="99.7109375" style="530" customWidth="1"/>
    <col min="10757" max="10757" width="7.421875" style="530" customWidth="1"/>
    <col min="10758" max="10758" width="9.421875" style="530" customWidth="1"/>
    <col min="10759" max="10759" width="13.28125" style="530" customWidth="1"/>
    <col min="10760" max="10760" width="21.140625" style="530" customWidth="1"/>
    <col min="10761" max="10761" width="13.00390625" style="530" customWidth="1"/>
    <col min="10762" max="10762" width="19.7109375" style="530" customWidth="1"/>
    <col min="10763" max="11008" width="10.28125" style="530" customWidth="1"/>
    <col min="11009" max="11009" width="5.7109375" style="530" customWidth="1"/>
    <col min="11010" max="11010" width="8.28125" style="530" customWidth="1"/>
    <col min="11011" max="11011" width="13.8515625" style="530" customWidth="1"/>
    <col min="11012" max="11012" width="99.7109375" style="530" customWidth="1"/>
    <col min="11013" max="11013" width="7.421875" style="530" customWidth="1"/>
    <col min="11014" max="11014" width="9.421875" style="530" customWidth="1"/>
    <col min="11015" max="11015" width="13.28125" style="530" customWidth="1"/>
    <col min="11016" max="11016" width="21.140625" style="530" customWidth="1"/>
    <col min="11017" max="11017" width="13.00390625" style="530" customWidth="1"/>
    <col min="11018" max="11018" width="19.7109375" style="530" customWidth="1"/>
    <col min="11019" max="11264" width="10.28125" style="530" customWidth="1"/>
    <col min="11265" max="11265" width="5.7109375" style="530" customWidth="1"/>
    <col min="11266" max="11266" width="8.28125" style="530" customWidth="1"/>
    <col min="11267" max="11267" width="13.8515625" style="530" customWidth="1"/>
    <col min="11268" max="11268" width="99.7109375" style="530" customWidth="1"/>
    <col min="11269" max="11269" width="7.421875" style="530" customWidth="1"/>
    <col min="11270" max="11270" width="9.421875" style="530" customWidth="1"/>
    <col min="11271" max="11271" width="13.28125" style="530" customWidth="1"/>
    <col min="11272" max="11272" width="21.140625" style="530" customWidth="1"/>
    <col min="11273" max="11273" width="13.00390625" style="530" customWidth="1"/>
    <col min="11274" max="11274" width="19.7109375" style="530" customWidth="1"/>
    <col min="11275" max="11520" width="10.28125" style="530" customWidth="1"/>
    <col min="11521" max="11521" width="5.7109375" style="530" customWidth="1"/>
    <col min="11522" max="11522" width="8.28125" style="530" customWidth="1"/>
    <col min="11523" max="11523" width="13.8515625" style="530" customWidth="1"/>
    <col min="11524" max="11524" width="99.7109375" style="530" customWidth="1"/>
    <col min="11525" max="11525" width="7.421875" style="530" customWidth="1"/>
    <col min="11526" max="11526" width="9.421875" style="530" customWidth="1"/>
    <col min="11527" max="11527" width="13.28125" style="530" customWidth="1"/>
    <col min="11528" max="11528" width="21.140625" style="530" customWidth="1"/>
    <col min="11529" max="11529" width="13.00390625" style="530" customWidth="1"/>
    <col min="11530" max="11530" width="19.7109375" style="530" customWidth="1"/>
    <col min="11531" max="11776" width="10.28125" style="530" customWidth="1"/>
    <col min="11777" max="11777" width="5.7109375" style="530" customWidth="1"/>
    <col min="11778" max="11778" width="8.28125" style="530" customWidth="1"/>
    <col min="11779" max="11779" width="13.8515625" style="530" customWidth="1"/>
    <col min="11780" max="11780" width="99.7109375" style="530" customWidth="1"/>
    <col min="11781" max="11781" width="7.421875" style="530" customWidth="1"/>
    <col min="11782" max="11782" width="9.421875" style="530" customWidth="1"/>
    <col min="11783" max="11783" width="13.28125" style="530" customWidth="1"/>
    <col min="11784" max="11784" width="21.140625" style="530" customWidth="1"/>
    <col min="11785" max="11785" width="13.00390625" style="530" customWidth="1"/>
    <col min="11786" max="11786" width="19.7109375" style="530" customWidth="1"/>
    <col min="11787" max="12032" width="10.28125" style="530" customWidth="1"/>
    <col min="12033" max="12033" width="5.7109375" style="530" customWidth="1"/>
    <col min="12034" max="12034" width="8.28125" style="530" customWidth="1"/>
    <col min="12035" max="12035" width="13.8515625" style="530" customWidth="1"/>
    <col min="12036" max="12036" width="99.7109375" style="530" customWidth="1"/>
    <col min="12037" max="12037" width="7.421875" style="530" customWidth="1"/>
    <col min="12038" max="12038" width="9.421875" style="530" customWidth="1"/>
    <col min="12039" max="12039" width="13.28125" style="530" customWidth="1"/>
    <col min="12040" max="12040" width="21.140625" style="530" customWidth="1"/>
    <col min="12041" max="12041" width="13.00390625" style="530" customWidth="1"/>
    <col min="12042" max="12042" width="19.7109375" style="530" customWidth="1"/>
    <col min="12043" max="12288" width="10.28125" style="530" customWidth="1"/>
    <col min="12289" max="12289" width="5.7109375" style="530" customWidth="1"/>
    <col min="12290" max="12290" width="8.28125" style="530" customWidth="1"/>
    <col min="12291" max="12291" width="13.8515625" style="530" customWidth="1"/>
    <col min="12292" max="12292" width="99.7109375" style="530" customWidth="1"/>
    <col min="12293" max="12293" width="7.421875" style="530" customWidth="1"/>
    <col min="12294" max="12294" width="9.421875" style="530" customWidth="1"/>
    <col min="12295" max="12295" width="13.28125" style="530" customWidth="1"/>
    <col min="12296" max="12296" width="21.140625" style="530" customWidth="1"/>
    <col min="12297" max="12297" width="13.00390625" style="530" customWidth="1"/>
    <col min="12298" max="12298" width="19.7109375" style="530" customWidth="1"/>
    <col min="12299" max="12544" width="10.28125" style="530" customWidth="1"/>
    <col min="12545" max="12545" width="5.7109375" style="530" customWidth="1"/>
    <col min="12546" max="12546" width="8.28125" style="530" customWidth="1"/>
    <col min="12547" max="12547" width="13.8515625" style="530" customWidth="1"/>
    <col min="12548" max="12548" width="99.7109375" style="530" customWidth="1"/>
    <col min="12549" max="12549" width="7.421875" style="530" customWidth="1"/>
    <col min="12550" max="12550" width="9.421875" style="530" customWidth="1"/>
    <col min="12551" max="12551" width="13.28125" style="530" customWidth="1"/>
    <col min="12552" max="12552" width="21.140625" style="530" customWidth="1"/>
    <col min="12553" max="12553" width="13.00390625" style="530" customWidth="1"/>
    <col min="12554" max="12554" width="19.7109375" style="530" customWidth="1"/>
    <col min="12555" max="12800" width="10.28125" style="530" customWidth="1"/>
    <col min="12801" max="12801" width="5.7109375" style="530" customWidth="1"/>
    <col min="12802" max="12802" width="8.28125" style="530" customWidth="1"/>
    <col min="12803" max="12803" width="13.8515625" style="530" customWidth="1"/>
    <col min="12804" max="12804" width="99.7109375" style="530" customWidth="1"/>
    <col min="12805" max="12805" width="7.421875" style="530" customWidth="1"/>
    <col min="12806" max="12806" width="9.421875" style="530" customWidth="1"/>
    <col min="12807" max="12807" width="13.28125" style="530" customWidth="1"/>
    <col min="12808" max="12808" width="21.140625" style="530" customWidth="1"/>
    <col min="12809" max="12809" width="13.00390625" style="530" customWidth="1"/>
    <col min="12810" max="12810" width="19.7109375" style="530" customWidth="1"/>
    <col min="12811" max="13056" width="10.28125" style="530" customWidth="1"/>
    <col min="13057" max="13057" width="5.7109375" style="530" customWidth="1"/>
    <col min="13058" max="13058" width="8.28125" style="530" customWidth="1"/>
    <col min="13059" max="13059" width="13.8515625" style="530" customWidth="1"/>
    <col min="13060" max="13060" width="99.7109375" style="530" customWidth="1"/>
    <col min="13061" max="13061" width="7.421875" style="530" customWidth="1"/>
    <col min="13062" max="13062" width="9.421875" style="530" customWidth="1"/>
    <col min="13063" max="13063" width="13.28125" style="530" customWidth="1"/>
    <col min="13064" max="13064" width="21.140625" style="530" customWidth="1"/>
    <col min="13065" max="13065" width="13.00390625" style="530" customWidth="1"/>
    <col min="13066" max="13066" width="19.7109375" style="530" customWidth="1"/>
    <col min="13067" max="13312" width="10.28125" style="530" customWidth="1"/>
    <col min="13313" max="13313" width="5.7109375" style="530" customWidth="1"/>
    <col min="13314" max="13314" width="8.28125" style="530" customWidth="1"/>
    <col min="13315" max="13315" width="13.8515625" style="530" customWidth="1"/>
    <col min="13316" max="13316" width="99.7109375" style="530" customWidth="1"/>
    <col min="13317" max="13317" width="7.421875" style="530" customWidth="1"/>
    <col min="13318" max="13318" width="9.421875" style="530" customWidth="1"/>
    <col min="13319" max="13319" width="13.28125" style="530" customWidth="1"/>
    <col min="13320" max="13320" width="21.140625" style="530" customWidth="1"/>
    <col min="13321" max="13321" width="13.00390625" style="530" customWidth="1"/>
    <col min="13322" max="13322" width="19.7109375" style="530" customWidth="1"/>
    <col min="13323" max="13568" width="10.28125" style="530" customWidth="1"/>
    <col min="13569" max="13569" width="5.7109375" style="530" customWidth="1"/>
    <col min="13570" max="13570" width="8.28125" style="530" customWidth="1"/>
    <col min="13571" max="13571" width="13.8515625" style="530" customWidth="1"/>
    <col min="13572" max="13572" width="99.7109375" style="530" customWidth="1"/>
    <col min="13573" max="13573" width="7.421875" style="530" customWidth="1"/>
    <col min="13574" max="13574" width="9.421875" style="530" customWidth="1"/>
    <col min="13575" max="13575" width="13.28125" style="530" customWidth="1"/>
    <col min="13576" max="13576" width="21.140625" style="530" customWidth="1"/>
    <col min="13577" max="13577" width="13.00390625" style="530" customWidth="1"/>
    <col min="13578" max="13578" width="19.7109375" style="530" customWidth="1"/>
    <col min="13579" max="13824" width="10.28125" style="530" customWidth="1"/>
    <col min="13825" max="13825" width="5.7109375" style="530" customWidth="1"/>
    <col min="13826" max="13826" width="8.28125" style="530" customWidth="1"/>
    <col min="13827" max="13827" width="13.8515625" style="530" customWidth="1"/>
    <col min="13828" max="13828" width="99.7109375" style="530" customWidth="1"/>
    <col min="13829" max="13829" width="7.421875" style="530" customWidth="1"/>
    <col min="13830" max="13830" width="9.421875" style="530" customWidth="1"/>
    <col min="13831" max="13831" width="13.28125" style="530" customWidth="1"/>
    <col min="13832" max="13832" width="21.140625" style="530" customWidth="1"/>
    <col min="13833" max="13833" width="13.00390625" style="530" customWidth="1"/>
    <col min="13834" max="13834" width="19.7109375" style="530" customWidth="1"/>
    <col min="13835" max="14080" width="10.28125" style="530" customWidth="1"/>
    <col min="14081" max="14081" width="5.7109375" style="530" customWidth="1"/>
    <col min="14082" max="14082" width="8.28125" style="530" customWidth="1"/>
    <col min="14083" max="14083" width="13.8515625" style="530" customWidth="1"/>
    <col min="14084" max="14084" width="99.7109375" style="530" customWidth="1"/>
    <col min="14085" max="14085" width="7.421875" style="530" customWidth="1"/>
    <col min="14086" max="14086" width="9.421875" style="530" customWidth="1"/>
    <col min="14087" max="14087" width="13.28125" style="530" customWidth="1"/>
    <col min="14088" max="14088" width="21.140625" style="530" customWidth="1"/>
    <col min="14089" max="14089" width="13.00390625" style="530" customWidth="1"/>
    <col min="14090" max="14090" width="19.7109375" style="530" customWidth="1"/>
    <col min="14091" max="14336" width="10.28125" style="530" customWidth="1"/>
    <col min="14337" max="14337" width="5.7109375" style="530" customWidth="1"/>
    <col min="14338" max="14338" width="8.28125" style="530" customWidth="1"/>
    <col min="14339" max="14339" width="13.8515625" style="530" customWidth="1"/>
    <col min="14340" max="14340" width="99.7109375" style="530" customWidth="1"/>
    <col min="14341" max="14341" width="7.421875" style="530" customWidth="1"/>
    <col min="14342" max="14342" width="9.421875" style="530" customWidth="1"/>
    <col min="14343" max="14343" width="13.28125" style="530" customWidth="1"/>
    <col min="14344" max="14344" width="21.140625" style="530" customWidth="1"/>
    <col min="14345" max="14345" width="13.00390625" style="530" customWidth="1"/>
    <col min="14346" max="14346" width="19.7109375" style="530" customWidth="1"/>
    <col min="14347" max="14592" width="10.28125" style="530" customWidth="1"/>
    <col min="14593" max="14593" width="5.7109375" style="530" customWidth="1"/>
    <col min="14594" max="14594" width="8.28125" style="530" customWidth="1"/>
    <col min="14595" max="14595" width="13.8515625" style="530" customWidth="1"/>
    <col min="14596" max="14596" width="99.7109375" style="530" customWidth="1"/>
    <col min="14597" max="14597" width="7.421875" style="530" customWidth="1"/>
    <col min="14598" max="14598" width="9.421875" style="530" customWidth="1"/>
    <col min="14599" max="14599" width="13.28125" style="530" customWidth="1"/>
    <col min="14600" max="14600" width="21.140625" style="530" customWidth="1"/>
    <col min="14601" max="14601" width="13.00390625" style="530" customWidth="1"/>
    <col min="14602" max="14602" width="19.7109375" style="530" customWidth="1"/>
    <col min="14603" max="14848" width="10.28125" style="530" customWidth="1"/>
    <col min="14849" max="14849" width="5.7109375" style="530" customWidth="1"/>
    <col min="14850" max="14850" width="8.28125" style="530" customWidth="1"/>
    <col min="14851" max="14851" width="13.8515625" style="530" customWidth="1"/>
    <col min="14852" max="14852" width="99.7109375" style="530" customWidth="1"/>
    <col min="14853" max="14853" width="7.421875" style="530" customWidth="1"/>
    <col min="14854" max="14854" width="9.421875" style="530" customWidth="1"/>
    <col min="14855" max="14855" width="13.28125" style="530" customWidth="1"/>
    <col min="14856" max="14856" width="21.140625" style="530" customWidth="1"/>
    <col min="14857" max="14857" width="13.00390625" style="530" customWidth="1"/>
    <col min="14858" max="14858" width="19.7109375" style="530" customWidth="1"/>
    <col min="14859" max="15104" width="10.28125" style="530" customWidth="1"/>
    <col min="15105" max="15105" width="5.7109375" style="530" customWidth="1"/>
    <col min="15106" max="15106" width="8.28125" style="530" customWidth="1"/>
    <col min="15107" max="15107" width="13.8515625" style="530" customWidth="1"/>
    <col min="15108" max="15108" width="99.7109375" style="530" customWidth="1"/>
    <col min="15109" max="15109" width="7.421875" style="530" customWidth="1"/>
    <col min="15110" max="15110" width="9.421875" style="530" customWidth="1"/>
    <col min="15111" max="15111" width="13.28125" style="530" customWidth="1"/>
    <col min="15112" max="15112" width="21.140625" style="530" customWidth="1"/>
    <col min="15113" max="15113" width="13.00390625" style="530" customWidth="1"/>
    <col min="15114" max="15114" width="19.7109375" style="530" customWidth="1"/>
    <col min="15115" max="15360" width="10.28125" style="530" customWidth="1"/>
    <col min="15361" max="15361" width="5.7109375" style="530" customWidth="1"/>
    <col min="15362" max="15362" width="8.28125" style="530" customWidth="1"/>
    <col min="15363" max="15363" width="13.8515625" style="530" customWidth="1"/>
    <col min="15364" max="15364" width="99.7109375" style="530" customWidth="1"/>
    <col min="15365" max="15365" width="7.421875" style="530" customWidth="1"/>
    <col min="15366" max="15366" width="9.421875" style="530" customWidth="1"/>
    <col min="15367" max="15367" width="13.28125" style="530" customWidth="1"/>
    <col min="15368" max="15368" width="21.140625" style="530" customWidth="1"/>
    <col min="15369" max="15369" width="13.00390625" style="530" customWidth="1"/>
    <col min="15370" max="15370" width="19.7109375" style="530" customWidth="1"/>
    <col min="15371" max="15616" width="10.28125" style="530" customWidth="1"/>
    <col min="15617" max="15617" width="5.7109375" style="530" customWidth="1"/>
    <col min="15618" max="15618" width="8.28125" style="530" customWidth="1"/>
    <col min="15619" max="15619" width="13.8515625" style="530" customWidth="1"/>
    <col min="15620" max="15620" width="99.7109375" style="530" customWidth="1"/>
    <col min="15621" max="15621" width="7.421875" style="530" customWidth="1"/>
    <col min="15622" max="15622" width="9.421875" style="530" customWidth="1"/>
    <col min="15623" max="15623" width="13.28125" style="530" customWidth="1"/>
    <col min="15624" max="15624" width="21.140625" style="530" customWidth="1"/>
    <col min="15625" max="15625" width="13.00390625" style="530" customWidth="1"/>
    <col min="15626" max="15626" width="19.7109375" style="530" customWidth="1"/>
    <col min="15627" max="15872" width="10.28125" style="530" customWidth="1"/>
    <col min="15873" max="15873" width="5.7109375" style="530" customWidth="1"/>
    <col min="15874" max="15874" width="8.28125" style="530" customWidth="1"/>
    <col min="15875" max="15875" width="13.8515625" style="530" customWidth="1"/>
    <col min="15876" max="15876" width="99.7109375" style="530" customWidth="1"/>
    <col min="15877" max="15877" width="7.421875" style="530" customWidth="1"/>
    <col min="15878" max="15878" width="9.421875" style="530" customWidth="1"/>
    <col min="15879" max="15879" width="13.28125" style="530" customWidth="1"/>
    <col min="15880" max="15880" width="21.140625" style="530" customWidth="1"/>
    <col min="15881" max="15881" width="13.00390625" style="530" customWidth="1"/>
    <col min="15882" max="15882" width="19.7109375" style="530" customWidth="1"/>
    <col min="15883" max="16128" width="10.28125" style="530" customWidth="1"/>
    <col min="16129" max="16129" width="5.7109375" style="530" customWidth="1"/>
    <col min="16130" max="16130" width="8.28125" style="530" customWidth="1"/>
    <col min="16131" max="16131" width="13.8515625" style="530" customWidth="1"/>
    <col min="16132" max="16132" width="99.7109375" style="530" customWidth="1"/>
    <col min="16133" max="16133" width="7.421875" style="530" customWidth="1"/>
    <col min="16134" max="16134" width="9.421875" style="530" customWidth="1"/>
    <col min="16135" max="16135" width="13.28125" style="530" customWidth="1"/>
    <col min="16136" max="16136" width="21.140625" style="530" customWidth="1"/>
    <col min="16137" max="16137" width="13.00390625" style="530" customWidth="1"/>
    <col min="16138" max="16138" width="19.7109375" style="530" customWidth="1"/>
    <col min="16139" max="16384" width="10.28125" style="530" customWidth="1"/>
  </cols>
  <sheetData>
    <row r="1" ht="13.5" thickBot="1"/>
    <row r="2" spans="1:10" ht="13.5" thickBot="1">
      <c r="A2" s="531" t="s">
        <v>1054</v>
      </c>
      <c r="B2" s="532"/>
      <c r="C2" s="532"/>
      <c r="D2" s="532"/>
      <c r="E2" s="532"/>
      <c r="F2" s="532"/>
      <c r="G2" s="532"/>
      <c r="H2" s="532"/>
      <c r="I2" s="532"/>
      <c r="J2" s="533"/>
    </row>
    <row r="3" spans="1:10" ht="12">
      <c r="A3" s="534" t="s">
        <v>1055</v>
      </c>
      <c r="B3" s="535" t="s">
        <v>1056</v>
      </c>
      <c r="C3" s="535" t="s">
        <v>55</v>
      </c>
      <c r="D3" s="535" t="s">
        <v>1057</v>
      </c>
      <c r="E3" s="535" t="s">
        <v>1058</v>
      </c>
      <c r="F3" s="536" t="s">
        <v>1059</v>
      </c>
      <c r="G3" s="537" t="s">
        <v>1060</v>
      </c>
      <c r="H3" s="538"/>
      <c r="I3" s="538"/>
      <c r="J3" s="539"/>
    </row>
    <row r="4" spans="1:10" ht="13.5" thickBot="1">
      <c r="A4" s="540"/>
      <c r="B4" s="541"/>
      <c r="C4" s="541"/>
      <c r="D4" s="541"/>
      <c r="E4" s="541" t="s">
        <v>1061</v>
      </c>
      <c r="F4" s="542" t="s">
        <v>1062</v>
      </c>
      <c r="G4" s="543" t="s">
        <v>1063</v>
      </c>
      <c r="H4" s="543" t="s">
        <v>1064</v>
      </c>
      <c r="I4" s="543" t="s">
        <v>1063</v>
      </c>
      <c r="J4" s="544" t="s">
        <v>1036</v>
      </c>
    </row>
    <row r="5" spans="1:10" ht="16.5" thickBot="1">
      <c r="A5" s="545"/>
      <c r="B5" s="546"/>
      <c r="C5" s="547" t="s">
        <v>1041</v>
      </c>
      <c r="D5" s="548" t="s">
        <v>1065</v>
      </c>
      <c r="E5" s="549"/>
      <c r="F5" s="549"/>
      <c r="G5" s="549"/>
      <c r="H5" s="549"/>
      <c r="I5" s="549"/>
      <c r="J5" s="550"/>
    </row>
    <row r="6" spans="1:10" ht="16.5" thickBot="1">
      <c r="A6" s="551"/>
      <c r="B6" s="552"/>
      <c r="C6" s="553" t="s">
        <v>1042</v>
      </c>
      <c r="D6" s="554" t="s">
        <v>1066</v>
      </c>
      <c r="E6" s="555"/>
      <c r="F6" s="555"/>
      <c r="G6" s="556"/>
      <c r="H6" s="557">
        <f>SUM(H7:H34)</f>
        <v>0</v>
      </c>
      <c r="I6" s="556"/>
      <c r="J6" s="558">
        <f>SUM(J7:J34)</f>
        <v>0</v>
      </c>
    </row>
    <row r="7" spans="1:10" ht="16.35" customHeight="1">
      <c r="A7" s="559">
        <v>1</v>
      </c>
      <c r="B7" s="560" t="s">
        <v>1067</v>
      </c>
      <c r="C7" s="560">
        <v>220990001</v>
      </c>
      <c r="D7" s="561" t="s">
        <v>1068</v>
      </c>
      <c r="E7" s="562" t="s">
        <v>317</v>
      </c>
      <c r="F7" s="563">
        <v>7</v>
      </c>
      <c r="G7" s="619"/>
      <c r="H7" s="564" t="str">
        <f aca="true" t="shared" si="0" ref="H7:H34">IF(F7*G7&gt;0,F7*G7,"-")</f>
        <v>-</v>
      </c>
      <c r="I7" s="619"/>
      <c r="J7" s="565" t="str">
        <f>IF(F7*I7&gt;0,F7*I7,"-")</f>
        <v>-</v>
      </c>
    </row>
    <row r="8" spans="1:10" ht="15" customHeight="1">
      <c r="A8" s="559">
        <f>A7+1</f>
        <v>2</v>
      </c>
      <c r="B8" s="566" t="s">
        <v>1067</v>
      </c>
      <c r="C8" s="566">
        <f aca="true" t="shared" si="1" ref="C8:C71">C7+1</f>
        <v>220990002</v>
      </c>
      <c r="D8" s="567" t="s">
        <v>1069</v>
      </c>
      <c r="E8" s="568" t="s">
        <v>317</v>
      </c>
      <c r="F8" s="569">
        <f>F7</f>
        <v>7</v>
      </c>
      <c r="G8" s="620"/>
      <c r="H8" s="564" t="str">
        <f t="shared" si="0"/>
        <v>-</v>
      </c>
      <c r="I8" s="620"/>
      <c r="J8" s="565" t="str">
        <f aca="true" t="shared" si="2" ref="J8:J34">IF(F8*I8&gt;0,F8*I8,"-")</f>
        <v>-</v>
      </c>
    </row>
    <row r="9" spans="1:10" ht="16.35" customHeight="1">
      <c r="A9" s="559">
        <f aca="true" t="shared" si="3" ref="A9:A72">A8+1</f>
        <v>3</v>
      </c>
      <c r="B9" s="566" t="s">
        <v>1067</v>
      </c>
      <c r="C9" s="566">
        <f t="shared" si="1"/>
        <v>220990003</v>
      </c>
      <c r="D9" s="567" t="s">
        <v>1070</v>
      </c>
      <c r="E9" s="570" t="s">
        <v>317</v>
      </c>
      <c r="F9" s="569">
        <f>F7</f>
        <v>7</v>
      </c>
      <c r="G9" s="620"/>
      <c r="H9" s="564" t="str">
        <f t="shared" si="0"/>
        <v>-</v>
      </c>
      <c r="I9" s="620"/>
      <c r="J9" s="565" t="str">
        <f t="shared" si="2"/>
        <v>-</v>
      </c>
    </row>
    <row r="10" spans="1:10" ht="18" customHeight="1">
      <c r="A10" s="559">
        <f t="shared" si="3"/>
        <v>4</v>
      </c>
      <c r="B10" s="566" t="s">
        <v>1067</v>
      </c>
      <c r="C10" s="566">
        <f t="shared" si="1"/>
        <v>220990004</v>
      </c>
      <c r="D10" s="567" t="s">
        <v>1071</v>
      </c>
      <c r="E10" s="570" t="s">
        <v>317</v>
      </c>
      <c r="F10" s="569">
        <f>F7</f>
        <v>7</v>
      </c>
      <c r="G10" s="620"/>
      <c r="H10" s="564" t="str">
        <f t="shared" si="0"/>
        <v>-</v>
      </c>
      <c r="I10" s="620"/>
      <c r="J10" s="565" t="str">
        <f t="shared" si="2"/>
        <v>-</v>
      </c>
    </row>
    <row r="11" spans="1:10" ht="15.95" customHeight="1">
      <c r="A11" s="559">
        <f t="shared" si="3"/>
        <v>5</v>
      </c>
      <c r="B11" s="566" t="s">
        <v>1067</v>
      </c>
      <c r="C11" s="566">
        <f t="shared" si="1"/>
        <v>220990005</v>
      </c>
      <c r="D11" s="567" t="s">
        <v>1072</v>
      </c>
      <c r="E11" s="570" t="s">
        <v>317</v>
      </c>
      <c r="F11" s="569">
        <f>F7</f>
        <v>7</v>
      </c>
      <c r="G11" s="620"/>
      <c r="H11" s="564" t="str">
        <f t="shared" si="0"/>
        <v>-</v>
      </c>
      <c r="I11" s="620"/>
      <c r="J11" s="565" t="str">
        <f t="shared" si="2"/>
        <v>-</v>
      </c>
    </row>
    <row r="12" spans="1:10" ht="16.7" customHeight="1">
      <c r="A12" s="559">
        <f t="shared" si="3"/>
        <v>6</v>
      </c>
      <c r="B12" s="566" t="s">
        <v>1067</v>
      </c>
      <c r="C12" s="566">
        <f t="shared" si="1"/>
        <v>220990006</v>
      </c>
      <c r="D12" s="567" t="s">
        <v>1073</v>
      </c>
      <c r="E12" s="570" t="s">
        <v>317</v>
      </c>
      <c r="F12" s="569">
        <f>F7</f>
        <v>7</v>
      </c>
      <c r="G12" s="620"/>
      <c r="H12" s="564" t="str">
        <f t="shared" si="0"/>
        <v>-</v>
      </c>
      <c r="I12" s="620"/>
      <c r="J12" s="565" t="str">
        <f t="shared" si="2"/>
        <v>-</v>
      </c>
    </row>
    <row r="13" spans="1:10" ht="16.35" customHeight="1">
      <c r="A13" s="559">
        <f t="shared" si="3"/>
        <v>7</v>
      </c>
      <c r="B13" s="566" t="s">
        <v>1067</v>
      </c>
      <c r="C13" s="566">
        <f t="shared" si="1"/>
        <v>220990007</v>
      </c>
      <c r="D13" s="567" t="s">
        <v>1074</v>
      </c>
      <c r="E13" s="568" t="s">
        <v>317</v>
      </c>
      <c r="F13" s="569">
        <v>56</v>
      </c>
      <c r="G13" s="620"/>
      <c r="H13" s="564" t="str">
        <f t="shared" si="0"/>
        <v>-</v>
      </c>
      <c r="I13" s="620"/>
      <c r="J13" s="565" t="str">
        <f t="shared" si="2"/>
        <v>-</v>
      </c>
    </row>
    <row r="14" spans="1:10" ht="15.6" customHeight="1">
      <c r="A14" s="559">
        <f t="shared" si="3"/>
        <v>8</v>
      </c>
      <c r="B14" s="566" t="s">
        <v>1067</v>
      </c>
      <c r="C14" s="566">
        <f t="shared" si="1"/>
        <v>220990008</v>
      </c>
      <c r="D14" s="567" t="s">
        <v>1075</v>
      </c>
      <c r="E14" s="568" t="s">
        <v>317</v>
      </c>
      <c r="F14" s="571">
        <v>28</v>
      </c>
      <c r="G14" s="621"/>
      <c r="H14" s="564" t="str">
        <f t="shared" si="0"/>
        <v>-</v>
      </c>
      <c r="I14" s="621"/>
      <c r="J14" s="565" t="str">
        <f t="shared" si="2"/>
        <v>-</v>
      </c>
    </row>
    <row r="15" spans="1:10" ht="14.45" customHeight="1">
      <c r="A15" s="559">
        <f t="shared" si="3"/>
        <v>9</v>
      </c>
      <c r="B15" s="566" t="s">
        <v>1067</v>
      </c>
      <c r="C15" s="566">
        <f t="shared" si="1"/>
        <v>220990009</v>
      </c>
      <c r="D15" s="567" t="s">
        <v>1076</v>
      </c>
      <c r="E15" s="568" t="s">
        <v>317</v>
      </c>
      <c r="F15" s="569">
        <f>F7</f>
        <v>7</v>
      </c>
      <c r="G15" s="620"/>
      <c r="H15" s="564" t="str">
        <f t="shared" si="0"/>
        <v>-</v>
      </c>
      <c r="I15" s="620"/>
      <c r="J15" s="565" t="str">
        <f t="shared" si="2"/>
        <v>-</v>
      </c>
    </row>
    <row r="16" spans="1:10" ht="12">
      <c r="A16" s="559">
        <f t="shared" si="3"/>
        <v>10</v>
      </c>
      <c r="B16" s="566" t="s">
        <v>1067</v>
      </c>
      <c r="C16" s="566">
        <f t="shared" si="1"/>
        <v>220990010</v>
      </c>
      <c r="D16" s="572" t="s">
        <v>1077</v>
      </c>
      <c r="E16" s="568"/>
      <c r="F16" s="569"/>
      <c r="G16" s="620"/>
      <c r="H16" s="564" t="str">
        <f t="shared" si="0"/>
        <v>-</v>
      </c>
      <c r="I16" s="620"/>
      <c r="J16" s="565" t="str">
        <f t="shared" si="2"/>
        <v>-</v>
      </c>
    </row>
    <row r="17" spans="1:10" ht="12">
      <c r="A17" s="559">
        <f t="shared" si="3"/>
        <v>11</v>
      </c>
      <c r="B17" s="566" t="s">
        <v>1067</v>
      </c>
      <c r="C17" s="566">
        <f t="shared" si="1"/>
        <v>220990011</v>
      </c>
      <c r="D17" s="567" t="s">
        <v>1078</v>
      </c>
      <c r="E17" s="568" t="s">
        <v>162</v>
      </c>
      <c r="F17" s="569">
        <v>80</v>
      </c>
      <c r="G17" s="620"/>
      <c r="H17" s="564" t="str">
        <f t="shared" si="0"/>
        <v>-</v>
      </c>
      <c r="I17" s="620"/>
      <c r="J17" s="565" t="str">
        <f t="shared" si="2"/>
        <v>-</v>
      </c>
    </row>
    <row r="18" spans="1:10" ht="12">
      <c r="A18" s="559">
        <f t="shared" si="3"/>
        <v>12</v>
      </c>
      <c r="B18" s="566" t="s">
        <v>1067</v>
      </c>
      <c r="C18" s="566">
        <f t="shared" si="1"/>
        <v>220990012</v>
      </c>
      <c r="D18" s="567" t="s">
        <v>1079</v>
      </c>
      <c r="E18" s="568" t="s">
        <v>162</v>
      </c>
      <c r="F18" s="569">
        <v>310</v>
      </c>
      <c r="G18" s="620"/>
      <c r="H18" s="564" t="str">
        <f t="shared" si="0"/>
        <v>-</v>
      </c>
      <c r="I18" s="620"/>
      <c r="J18" s="565" t="str">
        <f t="shared" si="2"/>
        <v>-</v>
      </c>
    </row>
    <row r="19" spans="1:10" ht="12">
      <c r="A19" s="559">
        <f t="shared" si="3"/>
        <v>13</v>
      </c>
      <c r="B19" s="566" t="s">
        <v>1067</v>
      </c>
      <c r="C19" s="566">
        <f t="shared" si="1"/>
        <v>220990013</v>
      </c>
      <c r="D19" s="567" t="s">
        <v>1080</v>
      </c>
      <c r="E19" s="568" t="s">
        <v>162</v>
      </c>
      <c r="F19" s="569">
        <v>160</v>
      </c>
      <c r="G19" s="620"/>
      <c r="H19" s="564" t="str">
        <f t="shared" si="0"/>
        <v>-</v>
      </c>
      <c r="I19" s="620"/>
      <c r="J19" s="565" t="str">
        <f t="shared" si="2"/>
        <v>-</v>
      </c>
    </row>
    <row r="20" spans="1:10" ht="12">
      <c r="A20" s="559">
        <f t="shared" si="3"/>
        <v>14</v>
      </c>
      <c r="B20" s="566" t="s">
        <v>1067</v>
      </c>
      <c r="C20" s="566">
        <f t="shared" si="1"/>
        <v>220990014</v>
      </c>
      <c r="D20" s="573" t="s">
        <v>1081</v>
      </c>
      <c r="E20" s="574" t="s">
        <v>162</v>
      </c>
      <c r="F20" s="575">
        <v>240</v>
      </c>
      <c r="G20" s="622"/>
      <c r="H20" s="564" t="str">
        <f t="shared" si="0"/>
        <v>-</v>
      </c>
      <c r="I20" s="622"/>
      <c r="J20" s="565" t="str">
        <f t="shared" si="2"/>
        <v>-</v>
      </c>
    </row>
    <row r="21" spans="1:10" ht="12">
      <c r="A21" s="559">
        <f t="shared" si="3"/>
        <v>15</v>
      </c>
      <c r="B21" s="566" t="s">
        <v>1067</v>
      </c>
      <c r="C21" s="566"/>
      <c r="D21" s="573" t="s">
        <v>1082</v>
      </c>
      <c r="E21" s="574" t="s">
        <v>317</v>
      </c>
      <c r="F21" s="575">
        <v>145</v>
      </c>
      <c r="G21" s="622"/>
      <c r="H21" s="576" t="str">
        <f>IF(F21*G21&gt;0,F21*G21,"-")</f>
        <v>-</v>
      </c>
      <c r="I21" s="622"/>
      <c r="J21" s="577" t="str">
        <f>IF(F21*I21&gt;0,F21*I21,"-")</f>
        <v>-</v>
      </c>
    </row>
    <row r="22" spans="1:10" ht="12">
      <c r="A22" s="559">
        <f t="shared" si="3"/>
        <v>16</v>
      </c>
      <c r="B22" s="566" t="s">
        <v>1067</v>
      </c>
      <c r="C22" s="566">
        <f>C20+1</f>
        <v>220990015</v>
      </c>
      <c r="D22" s="573" t="s">
        <v>1083</v>
      </c>
      <c r="E22" s="574" t="s">
        <v>317</v>
      </c>
      <c r="F22" s="575">
        <v>145</v>
      </c>
      <c r="G22" s="622"/>
      <c r="H22" s="576" t="str">
        <f>IF(F22*G22&gt;0,F22*G22,"-")</f>
        <v>-</v>
      </c>
      <c r="I22" s="622"/>
      <c r="J22" s="577" t="str">
        <f>IF(F22*I22&gt;0,F22*I22,"-")</f>
        <v>-</v>
      </c>
    </row>
    <row r="23" spans="1:10" ht="12">
      <c r="A23" s="559">
        <f t="shared" si="3"/>
        <v>17</v>
      </c>
      <c r="B23" s="566" t="s">
        <v>1067</v>
      </c>
      <c r="C23" s="566">
        <f t="shared" si="1"/>
        <v>220990016</v>
      </c>
      <c r="D23" s="573" t="s">
        <v>1084</v>
      </c>
      <c r="E23" s="574" t="s">
        <v>317</v>
      </c>
      <c r="F23" s="575">
        <v>30</v>
      </c>
      <c r="G23" s="622"/>
      <c r="H23" s="576" t="str">
        <f>IF(F23*G23&gt;0,F23*G23,"-")</f>
        <v>-</v>
      </c>
      <c r="I23" s="622"/>
      <c r="J23" s="577" t="str">
        <f>IF(F23*I23&gt;0,F23*I23,"-")</f>
        <v>-</v>
      </c>
    </row>
    <row r="24" spans="1:10" ht="12">
      <c r="A24" s="559">
        <f t="shared" si="3"/>
        <v>18</v>
      </c>
      <c r="B24" s="566" t="s">
        <v>1067</v>
      </c>
      <c r="C24" s="566">
        <f t="shared" si="1"/>
        <v>220990017</v>
      </c>
      <c r="D24" s="578" t="s">
        <v>1085</v>
      </c>
      <c r="E24" s="579" t="s">
        <v>518</v>
      </c>
      <c r="F24" s="580">
        <v>1</v>
      </c>
      <c r="G24" s="623"/>
      <c r="H24" s="581" t="str">
        <f>IF(F24*G24&gt;0,F24*G24,"-")</f>
        <v>-</v>
      </c>
      <c r="I24" s="623"/>
      <c r="J24" s="582" t="str">
        <f>IF(F24*I24&gt;0,F24*I24,"-")</f>
        <v>-</v>
      </c>
    </row>
    <row r="25" spans="1:10" ht="25.5">
      <c r="A25" s="559">
        <f t="shared" si="3"/>
        <v>19</v>
      </c>
      <c r="B25" s="566" t="s">
        <v>1067</v>
      </c>
      <c r="C25" s="566">
        <f t="shared" si="1"/>
        <v>220990018</v>
      </c>
      <c r="D25" s="583" t="s">
        <v>1086</v>
      </c>
      <c r="E25" s="584"/>
      <c r="F25" s="585"/>
      <c r="G25" s="624"/>
      <c r="H25" s="581" t="str">
        <f t="shared" si="0"/>
        <v>-</v>
      </c>
      <c r="I25" s="624"/>
      <c r="J25" s="582" t="str">
        <f t="shared" si="2"/>
        <v>-</v>
      </c>
    </row>
    <row r="26" spans="1:10" ht="12">
      <c r="A26" s="559">
        <f t="shared" si="3"/>
        <v>20</v>
      </c>
      <c r="B26" s="566" t="s">
        <v>1067</v>
      </c>
      <c r="C26" s="566">
        <f t="shared" si="1"/>
        <v>220990019</v>
      </c>
      <c r="D26" s="586" t="s">
        <v>1087</v>
      </c>
      <c r="E26" s="584" t="s">
        <v>162</v>
      </c>
      <c r="F26" s="587">
        <v>640</v>
      </c>
      <c r="G26" s="625"/>
      <c r="H26" s="581" t="str">
        <f>IF(F26*G26&gt;0,F26*G26,"-")</f>
        <v>-</v>
      </c>
      <c r="I26" s="625"/>
      <c r="J26" s="582" t="str">
        <f>IF(F26*I26&gt;0,F26*I26,"-")</f>
        <v>-</v>
      </c>
    </row>
    <row r="27" spans="1:10" ht="25.5">
      <c r="A27" s="559">
        <f t="shared" si="3"/>
        <v>21</v>
      </c>
      <c r="B27" s="566" t="s">
        <v>1067</v>
      </c>
      <c r="C27" s="566">
        <f t="shared" si="1"/>
        <v>220990020</v>
      </c>
      <c r="D27" s="588" t="s">
        <v>1088</v>
      </c>
      <c r="E27" s="589"/>
      <c r="F27" s="575"/>
      <c r="G27" s="626"/>
      <c r="H27" s="581" t="str">
        <f>IF(F27*G27&gt;0,F27*G27,"-")</f>
        <v>-</v>
      </c>
      <c r="I27" s="626"/>
      <c r="J27" s="582" t="str">
        <f>IF(F27*I27&gt;0,F27*I27,"-")</f>
        <v>-</v>
      </c>
    </row>
    <row r="28" spans="1:10" ht="12">
      <c r="A28" s="559">
        <f t="shared" si="3"/>
        <v>22</v>
      </c>
      <c r="B28" s="566" t="s">
        <v>1067</v>
      </c>
      <c r="C28" s="566">
        <f t="shared" si="1"/>
        <v>220990021</v>
      </c>
      <c r="D28" s="573" t="s">
        <v>1089</v>
      </c>
      <c r="E28" s="574" t="s">
        <v>1090</v>
      </c>
      <c r="F28" s="575">
        <v>3</v>
      </c>
      <c r="G28" s="622"/>
      <c r="H28" s="581" t="str">
        <f>IF(F28*G28&gt;0,F28*G28,"-")</f>
        <v>-</v>
      </c>
      <c r="I28" s="622"/>
      <c r="J28" s="582" t="str">
        <f>IF(F28*I28&gt;0,F28*I28,"-")</f>
        <v>-</v>
      </c>
    </row>
    <row r="29" spans="1:10" ht="12">
      <c r="A29" s="559">
        <f t="shared" si="3"/>
        <v>23</v>
      </c>
      <c r="B29" s="566" t="s">
        <v>1067</v>
      </c>
      <c r="C29" s="566">
        <f t="shared" si="1"/>
        <v>220990022</v>
      </c>
      <c r="D29" s="588" t="s">
        <v>1091</v>
      </c>
      <c r="E29" s="574"/>
      <c r="F29" s="575"/>
      <c r="G29" s="576"/>
      <c r="H29" s="581"/>
      <c r="I29" s="622"/>
      <c r="J29" s="582"/>
    </row>
    <row r="30" spans="1:10" ht="12">
      <c r="A30" s="559">
        <f t="shared" si="3"/>
        <v>24</v>
      </c>
      <c r="B30" s="566" t="s">
        <v>1067</v>
      </c>
      <c r="C30" s="566">
        <f t="shared" si="1"/>
        <v>220990023</v>
      </c>
      <c r="D30" s="567" t="s">
        <v>1092</v>
      </c>
      <c r="E30" s="568" t="s">
        <v>317</v>
      </c>
      <c r="F30" s="571">
        <v>75</v>
      </c>
      <c r="G30" s="590">
        <v>0</v>
      </c>
      <c r="H30" s="581" t="str">
        <f t="shared" si="0"/>
        <v>-</v>
      </c>
      <c r="I30" s="620"/>
      <c r="J30" s="582" t="str">
        <f t="shared" si="2"/>
        <v>-</v>
      </c>
    </row>
    <row r="31" spans="1:10" ht="12">
      <c r="A31" s="559">
        <f t="shared" si="3"/>
        <v>25</v>
      </c>
      <c r="B31" s="566" t="s">
        <v>1067</v>
      </c>
      <c r="C31" s="566">
        <f t="shared" si="1"/>
        <v>220990024</v>
      </c>
      <c r="D31" s="567" t="s">
        <v>1093</v>
      </c>
      <c r="E31" s="568" t="s">
        <v>597</v>
      </c>
      <c r="F31" s="571">
        <v>95</v>
      </c>
      <c r="G31" s="591">
        <v>0</v>
      </c>
      <c r="H31" s="564" t="str">
        <f t="shared" si="0"/>
        <v>-</v>
      </c>
      <c r="I31" s="621"/>
      <c r="J31" s="565" t="str">
        <f t="shared" si="2"/>
        <v>-</v>
      </c>
    </row>
    <row r="32" spans="1:10" ht="12">
      <c r="A32" s="559">
        <f t="shared" si="3"/>
        <v>26</v>
      </c>
      <c r="B32" s="566" t="s">
        <v>1067</v>
      </c>
      <c r="C32" s="566">
        <f t="shared" si="1"/>
        <v>220990025</v>
      </c>
      <c r="D32" s="567" t="s">
        <v>1094</v>
      </c>
      <c r="E32" s="568" t="s">
        <v>597</v>
      </c>
      <c r="F32" s="571">
        <v>58</v>
      </c>
      <c r="G32" s="591">
        <v>0</v>
      </c>
      <c r="H32" s="564" t="str">
        <f>IF(F32*G32&gt;0,F32*G32,"-")</f>
        <v>-</v>
      </c>
      <c r="I32" s="621"/>
      <c r="J32" s="565" t="str">
        <f>IF(F32*I32&gt;0,F32*I32,"-")</f>
        <v>-</v>
      </c>
    </row>
    <row r="33" spans="1:10" ht="12">
      <c r="A33" s="559">
        <f t="shared" si="3"/>
        <v>27</v>
      </c>
      <c r="B33" s="566" t="s">
        <v>1067</v>
      </c>
      <c r="C33" s="566">
        <f t="shared" si="1"/>
        <v>220990026</v>
      </c>
      <c r="D33" s="567" t="s">
        <v>1095</v>
      </c>
      <c r="E33" s="568" t="s">
        <v>597</v>
      </c>
      <c r="F33" s="571">
        <v>56</v>
      </c>
      <c r="G33" s="590">
        <v>0</v>
      </c>
      <c r="H33" s="564" t="str">
        <f t="shared" si="0"/>
        <v>-</v>
      </c>
      <c r="I33" s="620"/>
      <c r="J33" s="565" t="str">
        <f t="shared" si="2"/>
        <v>-</v>
      </c>
    </row>
    <row r="34" spans="1:10" ht="13.5" thickBot="1">
      <c r="A34" s="559">
        <f t="shared" si="3"/>
        <v>28</v>
      </c>
      <c r="B34" s="566" t="s">
        <v>1067</v>
      </c>
      <c r="C34" s="566">
        <f t="shared" si="1"/>
        <v>220990027</v>
      </c>
      <c r="D34" s="567" t="s">
        <v>1096</v>
      </c>
      <c r="E34" s="568" t="s">
        <v>597</v>
      </c>
      <c r="F34" s="571">
        <v>28</v>
      </c>
      <c r="G34" s="590">
        <v>0</v>
      </c>
      <c r="H34" s="564" t="str">
        <f t="shared" si="0"/>
        <v>-</v>
      </c>
      <c r="I34" s="620"/>
      <c r="J34" s="565" t="str">
        <f t="shared" si="2"/>
        <v>-</v>
      </c>
    </row>
    <row r="35" spans="1:10" ht="16.5" thickBot="1">
      <c r="A35" s="559">
        <f t="shared" si="3"/>
        <v>29</v>
      </c>
      <c r="B35" s="566" t="s">
        <v>1067</v>
      </c>
      <c r="C35" s="566">
        <f t="shared" si="1"/>
        <v>220990028</v>
      </c>
      <c r="D35" s="554" t="s">
        <v>1097</v>
      </c>
      <c r="E35" s="555"/>
      <c r="F35" s="555"/>
      <c r="G35" s="592"/>
      <c r="H35" s="557">
        <f>SUM(H36:H75)</f>
        <v>0</v>
      </c>
      <c r="I35" s="592"/>
      <c r="J35" s="557">
        <f>SUM(J36:J75)</f>
        <v>0</v>
      </c>
    </row>
    <row r="36" spans="1:10" ht="12">
      <c r="A36" s="559">
        <f t="shared" si="3"/>
        <v>30</v>
      </c>
      <c r="B36" s="566" t="s">
        <v>1067</v>
      </c>
      <c r="C36" s="566">
        <f t="shared" si="1"/>
        <v>220990029</v>
      </c>
      <c r="D36" s="593" t="s">
        <v>1098</v>
      </c>
      <c r="E36" s="594"/>
      <c r="F36" s="595"/>
      <c r="G36" s="581"/>
      <c r="H36" s="581"/>
      <c r="I36" s="581"/>
      <c r="J36" s="582"/>
    </row>
    <row r="37" spans="1:10" ht="12">
      <c r="A37" s="559">
        <f t="shared" si="3"/>
        <v>31</v>
      </c>
      <c r="B37" s="566" t="s">
        <v>1067</v>
      </c>
      <c r="C37" s="566">
        <f t="shared" si="1"/>
        <v>220990030</v>
      </c>
      <c r="D37" s="586" t="s">
        <v>1099</v>
      </c>
      <c r="E37" s="596" t="s">
        <v>317</v>
      </c>
      <c r="F37" s="585"/>
      <c r="G37" s="597"/>
      <c r="H37" s="581"/>
      <c r="I37" s="597"/>
      <c r="J37" s="582" t="s">
        <v>1366</v>
      </c>
    </row>
    <row r="38" spans="1:10" ht="12">
      <c r="A38" s="559">
        <f t="shared" si="3"/>
        <v>32</v>
      </c>
      <c r="B38" s="566" t="s">
        <v>1067</v>
      </c>
      <c r="C38" s="566">
        <f t="shared" si="1"/>
        <v>220990031</v>
      </c>
      <c r="D38" s="586" t="s">
        <v>1100</v>
      </c>
      <c r="E38" s="596" t="s">
        <v>317</v>
      </c>
      <c r="F38" s="585"/>
      <c r="G38" s="597"/>
      <c r="H38" s="581"/>
      <c r="I38" s="597"/>
      <c r="J38" s="582" t="s">
        <v>1366</v>
      </c>
    </row>
    <row r="39" spans="1:10" ht="12">
      <c r="A39" s="559">
        <f t="shared" si="3"/>
        <v>33</v>
      </c>
      <c r="B39" s="566" t="s">
        <v>1067</v>
      </c>
      <c r="C39" s="566">
        <f t="shared" si="1"/>
        <v>220990032</v>
      </c>
      <c r="D39" s="586" t="s">
        <v>1101</v>
      </c>
      <c r="E39" s="596" t="s">
        <v>317</v>
      </c>
      <c r="F39" s="585"/>
      <c r="G39" s="597"/>
      <c r="H39" s="581"/>
      <c r="I39" s="597"/>
      <c r="J39" s="582" t="s">
        <v>1366</v>
      </c>
    </row>
    <row r="40" spans="1:10" ht="12">
      <c r="A40" s="559">
        <f t="shared" si="3"/>
        <v>34</v>
      </c>
      <c r="B40" s="566" t="s">
        <v>1067</v>
      </c>
      <c r="C40" s="566">
        <f t="shared" si="1"/>
        <v>220990033</v>
      </c>
      <c r="D40" s="593" t="s">
        <v>1102</v>
      </c>
      <c r="E40" s="596"/>
      <c r="F40" s="585"/>
      <c r="G40" s="597"/>
      <c r="H40" s="581"/>
      <c r="I40" s="597"/>
      <c r="J40" s="582" t="s">
        <v>1366</v>
      </c>
    </row>
    <row r="41" spans="1:10" ht="12">
      <c r="A41" s="559">
        <f t="shared" si="3"/>
        <v>35</v>
      </c>
      <c r="B41" s="566" t="s">
        <v>1067</v>
      </c>
      <c r="C41" s="566">
        <f t="shared" si="1"/>
        <v>220990034</v>
      </c>
      <c r="D41" s="572" t="s">
        <v>1103</v>
      </c>
      <c r="E41" s="568"/>
      <c r="F41" s="569"/>
      <c r="G41" s="590"/>
      <c r="H41" s="581"/>
      <c r="I41" s="590"/>
      <c r="J41" s="582" t="s">
        <v>1366</v>
      </c>
    </row>
    <row r="42" spans="1:10" ht="12">
      <c r="A42" s="559">
        <f t="shared" si="3"/>
        <v>36</v>
      </c>
      <c r="B42" s="566" t="s">
        <v>1067</v>
      </c>
      <c r="C42" s="566">
        <f t="shared" si="1"/>
        <v>220990035</v>
      </c>
      <c r="D42" s="567" t="s">
        <v>1104</v>
      </c>
      <c r="E42" s="568" t="s">
        <v>317</v>
      </c>
      <c r="F42" s="569"/>
      <c r="G42" s="590"/>
      <c r="H42" s="581"/>
      <c r="I42" s="590"/>
      <c r="J42" s="582" t="s">
        <v>1366</v>
      </c>
    </row>
    <row r="43" spans="1:10" ht="12">
      <c r="A43" s="559">
        <f t="shared" si="3"/>
        <v>37</v>
      </c>
      <c r="B43" s="566" t="s">
        <v>1067</v>
      </c>
      <c r="C43" s="566">
        <f t="shared" si="1"/>
        <v>220990036</v>
      </c>
      <c r="D43" s="567" t="s">
        <v>1105</v>
      </c>
      <c r="E43" s="568" t="s">
        <v>317</v>
      </c>
      <c r="F43" s="569"/>
      <c r="G43" s="590"/>
      <c r="H43" s="581"/>
      <c r="I43" s="590"/>
      <c r="J43" s="582" t="s">
        <v>1366</v>
      </c>
    </row>
    <row r="44" spans="1:10" ht="12">
      <c r="A44" s="559">
        <f t="shared" si="3"/>
        <v>38</v>
      </c>
      <c r="B44" s="566" t="s">
        <v>1067</v>
      </c>
      <c r="C44" s="566">
        <f t="shared" si="1"/>
        <v>220990037</v>
      </c>
      <c r="D44" s="586" t="s">
        <v>1106</v>
      </c>
      <c r="E44" s="584" t="s">
        <v>317</v>
      </c>
      <c r="F44" s="585"/>
      <c r="G44" s="597"/>
      <c r="H44" s="581"/>
      <c r="I44" s="597"/>
      <c r="J44" s="582" t="s">
        <v>1366</v>
      </c>
    </row>
    <row r="45" spans="1:10" ht="25.5">
      <c r="A45" s="559">
        <f t="shared" si="3"/>
        <v>39</v>
      </c>
      <c r="B45" s="566" t="s">
        <v>1067</v>
      </c>
      <c r="C45" s="566">
        <f t="shared" si="1"/>
        <v>220990038</v>
      </c>
      <c r="D45" s="586" t="s">
        <v>1107</v>
      </c>
      <c r="E45" s="584" t="s">
        <v>597</v>
      </c>
      <c r="F45" s="585"/>
      <c r="G45" s="597"/>
      <c r="H45" s="581"/>
      <c r="I45" s="597"/>
      <c r="J45" s="582"/>
    </row>
    <row r="46" spans="1:10" ht="14.1" customHeight="1">
      <c r="A46" s="559">
        <f t="shared" si="3"/>
        <v>40</v>
      </c>
      <c r="B46" s="566" t="s">
        <v>1067</v>
      </c>
      <c r="C46" s="566">
        <f t="shared" si="1"/>
        <v>220990039</v>
      </c>
      <c r="D46" s="598" t="s">
        <v>1108</v>
      </c>
      <c r="E46" s="584"/>
      <c r="F46" s="585"/>
      <c r="G46" s="597"/>
      <c r="H46" s="581"/>
      <c r="I46" s="597"/>
      <c r="J46" s="582"/>
    </row>
    <row r="47" spans="1:10" ht="14.1" customHeight="1">
      <c r="A47" s="559">
        <f t="shared" si="3"/>
        <v>41</v>
      </c>
      <c r="B47" s="566" t="s">
        <v>1067</v>
      </c>
      <c r="C47" s="566">
        <f t="shared" si="1"/>
        <v>220990040</v>
      </c>
      <c r="D47" s="586" t="s">
        <v>1100</v>
      </c>
      <c r="E47" s="596" t="s">
        <v>317</v>
      </c>
      <c r="F47" s="585">
        <v>16</v>
      </c>
      <c r="G47" s="627"/>
      <c r="H47" s="581" t="str">
        <f aca="true" t="shared" si="4" ref="H47:H52">IF(F47*G47&gt;0,F47*G47,"-")</f>
        <v>-</v>
      </c>
      <c r="I47" s="627"/>
      <c r="J47" s="582" t="str">
        <f aca="true" t="shared" si="5" ref="J47:J52">IF(F47*I47&gt;0,F47*I47,"-")</f>
        <v>-</v>
      </c>
    </row>
    <row r="48" spans="1:10" ht="14.1" customHeight="1">
      <c r="A48" s="559">
        <f t="shared" si="3"/>
        <v>42</v>
      </c>
      <c r="B48" s="566" t="s">
        <v>1067</v>
      </c>
      <c r="C48" s="566">
        <f t="shared" si="1"/>
        <v>220990041</v>
      </c>
      <c r="D48" s="586" t="s">
        <v>1101</v>
      </c>
      <c r="E48" s="596" t="s">
        <v>317</v>
      </c>
      <c r="F48" s="585">
        <f>F47</f>
        <v>16</v>
      </c>
      <c r="G48" s="627"/>
      <c r="H48" s="581" t="str">
        <f t="shared" si="4"/>
        <v>-</v>
      </c>
      <c r="I48" s="627"/>
      <c r="J48" s="582" t="str">
        <f t="shared" si="5"/>
        <v>-</v>
      </c>
    </row>
    <row r="49" spans="1:10" ht="14.1" customHeight="1">
      <c r="A49" s="559">
        <f t="shared" si="3"/>
        <v>43</v>
      </c>
      <c r="B49" s="566" t="s">
        <v>1067</v>
      </c>
      <c r="C49" s="566">
        <f t="shared" si="1"/>
        <v>220990042</v>
      </c>
      <c r="D49" s="599" t="s">
        <v>1109</v>
      </c>
      <c r="E49" s="568"/>
      <c r="F49" s="569"/>
      <c r="G49" s="621"/>
      <c r="H49" s="581" t="str">
        <f t="shared" si="4"/>
        <v>-</v>
      </c>
      <c r="I49" s="621"/>
      <c r="J49" s="582" t="str">
        <f t="shared" si="5"/>
        <v>-</v>
      </c>
    </row>
    <row r="50" spans="1:10" ht="14.1" customHeight="1">
      <c r="A50" s="559">
        <f t="shared" si="3"/>
        <v>44</v>
      </c>
      <c r="B50" s="566" t="s">
        <v>1067</v>
      </c>
      <c r="C50" s="566">
        <f t="shared" si="1"/>
        <v>220990043</v>
      </c>
      <c r="D50" s="567" t="s">
        <v>1110</v>
      </c>
      <c r="E50" s="570" t="s">
        <v>317</v>
      </c>
      <c r="F50" s="569">
        <v>1</v>
      </c>
      <c r="G50" s="621"/>
      <c r="H50" s="581" t="str">
        <f t="shared" si="4"/>
        <v>-</v>
      </c>
      <c r="I50" s="621"/>
      <c r="J50" s="582" t="str">
        <f t="shared" si="5"/>
        <v>-</v>
      </c>
    </row>
    <row r="51" spans="1:10" ht="14.1" customHeight="1">
      <c r="A51" s="559">
        <f t="shared" si="3"/>
        <v>45</v>
      </c>
      <c r="B51" s="566" t="s">
        <v>1067</v>
      </c>
      <c r="C51" s="566">
        <f t="shared" si="1"/>
        <v>220990044</v>
      </c>
      <c r="D51" s="567" t="s">
        <v>1104</v>
      </c>
      <c r="E51" s="568" t="s">
        <v>317</v>
      </c>
      <c r="F51" s="569">
        <v>2</v>
      </c>
      <c r="G51" s="621"/>
      <c r="H51" s="581" t="str">
        <f t="shared" si="4"/>
        <v>-</v>
      </c>
      <c r="I51" s="621"/>
      <c r="J51" s="582" t="str">
        <f t="shared" si="5"/>
        <v>-</v>
      </c>
    </row>
    <row r="52" spans="1:10" ht="14.1" customHeight="1">
      <c r="A52" s="559">
        <f t="shared" si="3"/>
        <v>46</v>
      </c>
      <c r="B52" s="566" t="s">
        <v>1067</v>
      </c>
      <c r="C52" s="566">
        <f t="shared" si="1"/>
        <v>220990045</v>
      </c>
      <c r="D52" s="567" t="s">
        <v>1105</v>
      </c>
      <c r="E52" s="568" t="s">
        <v>317</v>
      </c>
      <c r="F52" s="569">
        <v>2</v>
      </c>
      <c r="G52" s="621"/>
      <c r="H52" s="581" t="str">
        <f t="shared" si="4"/>
        <v>-</v>
      </c>
      <c r="I52" s="621"/>
      <c r="J52" s="582" t="str">
        <f t="shared" si="5"/>
        <v>-</v>
      </c>
    </row>
    <row r="53" spans="1:10" ht="14.1" customHeight="1">
      <c r="A53" s="559">
        <f t="shared" si="3"/>
        <v>47</v>
      </c>
      <c r="B53" s="566" t="s">
        <v>1067</v>
      </c>
      <c r="C53" s="566">
        <f t="shared" si="1"/>
        <v>220990046</v>
      </c>
      <c r="D53" s="586" t="s">
        <v>1106</v>
      </c>
      <c r="E53" s="584" t="s">
        <v>317</v>
      </c>
      <c r="F53" s="585"/>
      <c r="G53" s="597"/>
      <c r="H53" s="581"/>
      <c r="I53" s="597"/>
      <c r="J53" s="582" t="s">
        <v>1366</v>
      </c>
    </row>
    <row r="54" spans="1:10" ht="14.1" customHeight="1">
      <c r="A54" s="559">
        <f t="shared" si="3"/>
        <v>48</v>
      </c>
      <c r="B54" s="566" t="s">
        <v>1067</v>
      </c>
      <c r="C54" s="566">
        <f t="shared" si="1"/>
        <v>220990047</v>
      </c>
      <c r="D54" s="599" t="s">
        <v>1111</v>
      </c>
      <c r="E54" s="568"/>
      <c r="F54" s="569"/>
      <c r="G54" s="590"/>
      <c r="H54" s="581"/>
      <c r="I54" s="590"/>
      <c r="J54" s="582" t="s">
        <v>1366</v>
      </c>
    </row>
    <row r="55" spans="1:10" ht="25.5">
      <c r="A55" s="559">
        <f t="shared" si="3"/>
        <v>49</v>
      </c>
      <c r="B55" s="566" t="s">
        <v>1067</v>
      </c>
      <c r="C55" s="566">
        <f t="shared" si="1"/>
        <v>220990048</v>
      </c>
      <c r="D55" s="600" t="s">
        <v>1112</v>
      </c>
      <c r="E55" s="584" t="s">
        <v>317</v>
      </c>
      <c r="F55" s="585"/>
      <c r="G55" s="597"/>
      <c r="H55" s="581"/>
      <c r="I55" s="597"/>
      <c r="J55" s="582" t="s">
        <v>1366</v>
      </c>
    </row>
    <row r="56" spans="1:10" ht="14.1" customHeight="1">
      <c r="A56" s="559">
        <f t="shared" si="3"/>
        <v>50</v>
      </c>
      <c r="B56" s="566" t="s">
        <v>1067</v>
      </c>
      <c r="C56" s="566">
        <f t="shared" si="1"/>
        <v>220990049</v>
      </c>
      <c r="D56" s="601" t="s">
        <v>1113</v>
      </c>
      <c r="E56" s="584"/>
      <c r="F56" s="587"/>
      <c r="G56" s="602"/>
      <c r="H56" s="581"/>
      <c r="I56" s="602"/>
      <c r="J56" s="582" t="s">
        <v>1366</v>
      </c>
    </row>
    <row r="57" spans="1:10" ht="14.1" customHeight="1">
      <c r="A57" s="559">
        <f t="shared" si="3"/>
        <v>51</v>
      </c>
      <c r="B57" s="566" t="s">
        <v>1067</v>
      </c>
      <c r="C57" s="566">
        <f t="shared" si="1"/>
        <v>220990050</v>
      </c>
      <c r="D57" s="586" t="s">
        <v>1114</v>
      </c>
      <c r="E57" s="584" t="s">
        <v>317</v>
      </c>
      <c r="F57" s="587"/>
      <c r="G57" s="602"/>
      <c r="H57" s="581"/>
      <c r="I57" s="602"/>
      <c r="J57" s="582" t="s">
        <v>1366</v>
      </c>
    </row>
    <row r="58" spans="1:10" ht="14.1" customHeight="1">
      <c r="A58" s="559">
        <f t="shared" si="3"/>
        <v>52</v>
      </c>
      <c r="B58" s="566" t="s">
        <v>1067</v>
      </c>
      <c r="C58" s="566">
        <f t="shared" si="1"/>
        <v>220990051</v>
      </c>
      <c r="D58" s="586" t="s">
        <v>1115</v>
      </c>
      <c r="E58" s="584" t="s">
        <v>317</v>
      </c>
      <c r="F58" s="587"/>
      <c r="G58" s="602"/>
      <c r="H58" s="581"/>
      <c r="I58" s="602"/>
      <c r="J58" s="582" t="s">
        <v>1366</v>
      </c>
    </row>
    <row r="59" spans="1:10" ht="12">
      <c r="A59" s="559">
        <f t="shared" si="3"/>
        <v>53</v>
      </c>
      <c r="B59" s="566" t="s">
        <v>1067</v>
      </c>
      <c r="C59" s="566">
        <f t="shared" si="1"/>
        <v>220990052</v>
      </c>
      <c r="D59" s="601" t="s">
        <v>1116</v>
      </c>
      <c r="E59" s="584"/>
      <c r="F59" s="571"/>
      <c r="G59" s="590"/>
      <c r="H59" s="581" t="str">
        <f aca="true" t="shared" si="6" ref="H59:H75">IF(F59*G59&gt;0,F59*G59,"-")</f>
        <v>-</v>
      </c>
      <c r="I59" s="590"/>
      <c r="J59" s="582" t="s">
        <v>1366</v>
      </c>
    </row>
    <row r="60" spans="1:10" ht="12">
      <c r="A60" s="559">
        <f t="shared" si="3"/>
        <v>54</v>
      </c>
      <c r="B60" s="566" t="s">
        <v>1067</v>
      </c>
      <c r="C60" s="566">
        <f t="shared" si="1"/>
        <v>220990053</v>
      </c>
      <c r="D60" s="567" t="s">
        <v>1117</v>
      </c>
      <c r="E60" s="568" t="s">
        <v>162</v>
      </c>
      <c r="F60" s="571"/>
      <c r="G60" s="590"/>
      <c r="H60" s="581"/>
      <c r="I60" s="590"/>
      <c r="J60" s="582" t="s">
        <v>1366</v>
      </c>
    </row>
    <row r="61" spans="1:10" ht="12">
      <c r="A61" s="559">
        <f t="shared" si="3"/>
        <v>55</v>
      </c>
      <c r="B61" s="566" t="s">
        <v>1067</v>
      </c>
      <c r="C61" s="566">
        <f t="shared" si="1"/>
        <v>220990054</v>
      </c>
      <c r="D61" s="573" t="s">
        <v>1081</v>
      </c>
      <c r="E61" s="574" t="s">
        <v>162</v>
      </c>
      <c r="F61" s="575"/>
      <c r="G61" s="576"/>
      <c r="H61" s="581"/>
      <c r="I61" s="576"/>
      <c r="J61" s="582" t="s">
        <v>1366</v>
      </c>
    </row>
    <row r="62" spans="1:10" ht="12">
      <c r="A62" s="559">
        <f t="shared" si="3"/>
        <v>56</v>
      </c>
      <c r="B62" s="566" t="s">
        <v>1067</v>
      </c>
      <c r="C62" s="566">
        <f t="shared" si="1"/>
        <v>220990055</v>
      </c>
      <c r="D62" s="573" t="s">
        <v>1118</v>
      </c>
      <c r="E62" s="574" t="s">
        <v>162</v>
      </c>
      <c r="F62" s="575"/>
      <c r="G62" s="576"/>
      <c r="H62" s="581"/>
      <c r="I62" s="576"/>
      <c r="J62" s="582" t="s">
        <v>1366</v>
      </c>
    </row>
    <row r="63" spans="1:10" ht="12">
      <c r="A63" s="559">
        <f t="shared" si="3"/>
        <v>57</v>
      </c>
      <c r="B63" s="566" t="s">
        <v>1067</v>
      </c>
      <c r="C63" s="566">
        <f t="shared" si="1"/>
        <v>220990056</v>
      </c>
      <c r="D63" s="600" t="s">
        <v>1119</v>
      </c>
      <c r="E63" s="603" t="s">
        <v>317</v>
      </c>
      <c r="F63" s="604"/>
      <c r="G63" s="605"/>
      <c r="H63" s="581"/>
      <c r="I63" s="605"/>
      <c r="J63" s="582" t="s">
        <v>1366</v>
      </c>
    </row>
    <row r="64" spans="1:10" ht="12">
      <c r="A64" s="559">
        <f t="shared" si="3"/>
        <v>58</v>
      </c>
      <c r="B64" s="566" t="s">
        <v>1067</v>
      </c>
      <c r="C64" s="566">
        <f t="shared" si="1"/>
        <v>220990057</v>
      </c>
      <c r="D64" s="573" t="s">
        <v>1120</v>
      </c>
      <c r="E64" s="574" t="s">
        <v>317</v>
      </c>
      <c r="F64" s="575"/>
      <c r="G64" s="576"/>
      <c r="H64" s="576"/>
      <c r="I64" s="576"/>
      <c r="J64" s="577" t="s">
        <v>1366</v>
      </c>
    </row>
    <row r="65" spans="1:10" ht="12">
      <c r="A65" s="559">
        <f t="shared" si="3"/>
        <v>59</v>
      </c>
      <c r="B65" s="566" t="s">
        <v>1067</v>
      </c>
      <c r="C65" s="566">
        <f t="shared" si="1"/>
        <v>220990058</v>
      </c>
      <c r="D65" s="573" t="s">
        <v>1121</v>
      </c>
      <c r="E65" s="574" t="s">
        <v>317</v>
      </c>
      <c r="F65" s="575"/>
      <c r="G65" s="576"/>
      <c r="H65" s="576"/>
      <c r="I65" s="576"/>
      <c r="J65" s="577" t="s">
        <v>1366</v>
      </c>
    </row>
    <row r="66" spans="1:10" ht="12">
      <c r="A66" s="559">
        <f t="shared" si="3"/>
        <v>60</v>
      </c>
      <c r="B66" s="566" t="s">
        <v>1067</v>
      </c>
      <c r="C66" s="566">
        <f t="shared" si="1"/>
        <v>220990059</v>
      </c>
      <c r="D66" s="573" t="s">
        <v>1083</v>
      </c>
      <c r="E66" s="574" t="s">
        <v>317</v>
      </c>
      <c r="F66" s="575"/>
      <c r="G66" s="576"/>
      <c r="H66" s="576"/>
      <c r="I66" s="576"/>
      <c r="J66" s="577" t="s">
        <v>1366</v>
      </c>
    </row>
    <row r="67" spans="1:10" ht="12">
      <c r="A67" s="559">
        <f t="shared" si="3"/>
        <v>61</v>
      </c>
      <c r="B67" s="566" t="s">
        <v>1067</v>
      </c>
      <c r="C67" s="566">
        <f t="shared" si="1"/>
        <v>220990060</v>
      </c>
      <c r="D67" s="573" t="s">
        <v>1084</v>
      </c>
      <c r="E67" s="574" t="s">
        <v>317</v>
      </c>
      <c r="F67" s="575"/>
      <c r="G67" s="576"/>
      <c r="H67" s="576"/>
      <c r="I67" s="576"/>
      <c r="J67" s="577" t="s">
        <v>1366</v>
      </c>
    </row>
    <row r="68" spans="1:10" ht="12">
      <c r="A68" s="559">
        <f t="shared" si="3"/>
        <v>62</v>
      </c>
      <c r="B68" s="566" t="s">
        <v>1067</v>
      </c>
      <c r="C68" s="566">
        <f t="shared" si="1"/>
        <v>220990061</v>
      </c>
      <c r="D68" s="567" t="s">
        <v>1092</v>
      </c>
      <c r="E68" s="568" t="s">
        <v>317</v>
      </c>
      <c r="F68" s="571"/>
      <c r="G68" s="590"/>
      <c r="H68" s="581"/>
      <c r="I68" s="591"/>
      <c r="J68" s="582" t="s">
        <v>1366</v>
      </c>
    </row>
    <row r="69" spans="1:10" ht="12">
      <c r="A69" s="559">
        <f t="shared" si="3"/>
        <v>63</v>
      </c>
      <c r="B69" s="566" t="s">
        <v>1067</v>
      </c>
      <c r="C69" s="566">
        <f t="shared" si="1"/>
        <v>220990062</v>
      </c>
      <c r="D69" s="567" t="s">
        <v>1122</v>
      </c>
      <c r="E69" s="568" t="s">
        <v>317</v>
      </c>
      <c r="F69" s="571"/>
      <c r="G69" s="590"/>
      <c r="H69" s="581"/>
      <c r="I69" s="591"/>
      <c r="J69" s="582" t="s">
        <v>1366</v>
      </c>
    </row>
    <row r="70" spans="1:10" ht="38.25">
      <c r="A70" s="559">
        <f t="shared" si="3"/>
        <v>64</v>
      </c>
      <c r="B70" s="566" t="s">
        <v>1067</v>
      </c>
      <c r="C70" s="566">
        <f t="shared" si="1"/>
        <v>220990063</v>
      </c>
      <c r="D70" s="567" t="s">
        <v>1123</v>
      </c>
      <c r="E70" s="568" t="s">
        <v>317</v>
      </c>
      <c r="F70" s="571"/>
      <c r="G70" s="590"/>
      <c r="H70" s="581"/>
      <c r="I70" s="591"/>
      <c r="J70" s="582" t="s">
        <v>1366</v>
      </c>
    </row>
    <row r="71" spans="1:10" ht="12">
      <c r="A71" s="559">
        <f t="shared" si="3"/>
        <v>65</v>
      </c>
      <c r="B71" s="566" t="s">
        <v>1067</v>
      </c>
      <c r="C71" s="566">
        <f t="shared" si="1"/>
        <v>220990064</v>
      </c>
      <c r="D71" s="567" t="s">
        <v>1124</v>
      </c>
      <c r="E71" s="568" t="s">
        <v>597</v>
      </c>
      <c r="F71" s="571"/>
      <c r="G71" s="591"/>
      <c r="H71" s="564"/>
      <c r="I71" s="590"/>
      <c r="J71" s="565" t="s">
        <v>1366</v>
      </c>
    </row>
    <row r="72" spans="1:10" ht="12">
      <c r="A72" s="559">
        <f t="shared" si="3"/>
        <v>66</v>
      </c>
      <c r="B72" s="566" t="s">
        <v>1067</v>
      </c>
      <c r="C72" s="566">
        <f aca="true" t="shared" si="7" ref="C72:C79">C71+1</f>
        <v>220990065</v>
      </c>
      <c r="D72" s="567" t="s">
        <v>1125</v>
      </c>
      <c r="E72" s="568" t="s">
        <v>597</v>
      </c>
      <c r="F72" s="571">
        <v>10</v>
      </c>
      <c r="G72" s="621"/>
      <c r="H72" s="564" t="str">
        <f t="shared" si="6"/>
        <v>-</v>
      </c>
      <c r="I72" s="620"/>
      <c r="J72" s="565" t="str">
        <f aca="true" t="shared" si="8" ref="J72:J74">IF(F72*I72&gt;0,F72*I72,"-")</f>
        <v>-</v>
      </c>
    </row>
    <row r="73" spans="1:10" ht="15" customHeight="1">
      <c r="A73" s="559">
        <f aca="true" t="shared" si="9" ref="A73:A79">A72+1</f>
        <v>67</v>
      </c>
      <c r="B73" s="566" t="s">
        <v>1067</v>
      </c>
      <c r="C73" s="566">
        <f t="shared" si="7"/>
        <v>220990066</v>
      </c>
      <c r="D73" s="567" t="s">
        <v>1370</v>
      </c>
      <c r="E73" s="568" t="s">
        <v>597</v>
      </c>
      <c r="F73" s="571">
        <v>95</v>
      </c>
      <c r="G73" s="620"/>
      <c r="H73" s="564" t="str">
        <f t="shared" si="6"/>
        <v>-</v>
      </c>
      <c r="I73" s="621"/>
      <c r="J73" s="565" t="str">
        <f t="shared" si="8"/>
        <v>-</v>
      </c>
    </row>
    <row r="74" spans="1:10" ht="12">
      <c r="A74" s="559">
        <f t="shared" si="9"/>
        <v>68</v>
      </c>
      <c r="B74" s="566" t="s">
        <v>1067</v>
      </c>
      <c r="C74" s="566">
        <f t="shared" si="7"/>
        <v>220990067</v>
      </c>
      <c r="D74" s="578" t="s">
        <v>1085</v>
      </c>
      <c r="E74" s="579" t="s">
        <v>518</v>
      </c>
      <c r="F74" s="580">
        <v>1</v>
      </c>
      <c r="G74" s="623"/>
      <c r="H74" s="581" t="str">
        <f t="shared" si="6"/>
        <v>-</v>
      </c>
      <c r="I74" s="623"/>
      <c r="J74" s="582" t="str">
        <f t="shared" si="8"/>
        <v>-</v>
      </c>
    </row>
    <row r="75" spans="1:10" ht="13.5" thickBot="1">
      <c r="A75" s="559">
        <f t="shared" si="9"/>
        <v>69</v>
      </c>
      <c r="B75" s="566" t="s">
        <v>1067</v>
      </c>
      <c r="C75" s="566">
        <f t="shared" si="7"/>
        <v>220990068</v>
      </c>
      <c r="D75" s="606" t="s">
        <v>1126</v>
      </c>
      <c r="E75" s="607" t="s">
        <v>518</v>
      </c>
      <c r="F75" s="608"/>
      <c r="G75" s="609"/>
      <c r="H75" s="581" t="str">
        <f t="shared" si="6"/>
        <v>-</v>
      </c>
      <c r="I75" s="609"/>
      <c r="J75" s="582" t="s">
        <v>1366</v>
      </c>
    </row>
    <row r="76" spans="1:10" ht="16.5" thickBot="1">
      <c r="A76" s="559">
        <f t="shared" si="9"/>
        <v>70</v>
      </c>
      <c r="B76" s="566" t="s">
        <v>1067</v>
      </c>
      <c r="C76" s="566">
        <f t="shared" si="7"/>
        <v>220990069</v>
      </c>
      <c r="D76" s="554" t="s">
        <v>1127</v>
      </c>
      <c r="E76" s="555"/>
      <c r="F76" s="555"/>
      <c r="G76" s="592"/>
      <c r="H76" s="557">
        <f>SUM(H77:H79)</f>
        <v>0</v>
      </c>
      <c r="I76" s="592"/>
      <c r="J76" s="557">
        <f>SUM(J77:J79)</f>
        <v>0</v>
      </c>
    </row>
    <row r="77" spans="1:10" ht="12">
      <c r="A77" s="559">
        <f t="shared" si="9"/>
        <v>71</v>
      </c>
      <c r="B77" s="566" t="s">
        <v>1067</v>
      </c>
      <c r="C77" s="566">
        <f t="shared" si="7"/>
        <v>220990070</v>
      </c>
      <c r="D77" s="593" t="s">
        <v>1108</v>
      </c>
      <c r="E77" s="594"/>
      <c r="F77" s="595"/>
      <c r="G77" s="581"/>
      <c r="H77" s="581"/>
      <c r="I77" s="581"/>
      <c r="J77" s="582"/>
    </row>
    <row r="78" spans="1:10" ht="25.5">
      <c r="A78" s="559">
        <f t="shared" si="9"/>
        <v>72</v>
      </c>
      <c r="B78" s="566" t="s">
        <v>1067</v>
      </c>
      <c r="C78" s="566">
        <f t="shared" si="7"/>
        <v>220990071</v>
      </c>
      <c r="D78" s="586" t="s">
        <v>1128</v>
      </c>
      <c r="E78" s="610" t="s">
        <v>317</v>
      </c>
      <c r="F78" s="595">
        <v>1</v>
      </c>
      <c r="G78" s="628"/>
      <c r="H78" s="581" t="str">
        <f>IF(F78*G78&gt;0,F78*G78,"-")</f>
        <v>-</v>
      </c>
      <c r="I78" s="628"/>
      <c r="J78" s="582" t="str">
        <f>IF(F78*I78&gt;0,F78*I78,"-")</f>
        <v>-</v>
      </c>
    </row>
    <row r="79" spans="1:10" ht="13.5" thickBot="1">
      <c r="A79" s="559">
        <f t="shared" si="9"/>
        <v>73</v>
      </c>
      <c r="B79" s="566" t="s">
        <v>1067</v>
      </c>
      <c r="C79" s="566">
        <f t="shared" si="7"/>
        <v>220990072</v>
      </c>
      <c r="D79" s="586" t="s">
        <v>1129</v>
      </c>
      <c r="E79" s="610" t="s">
        <v>317</v>
      </c>
      <c r="F79" s="595">
        <v>1</v>
      </c>
      <c r="G79" s="628"/>
      <c r="H79" s="581" t="str">
        <f>IF(F79*G79&gt;0,F79*G79,"-")</f>
        <v>-</v>
      </c>
      <c r="I79" s="628"/>
      <c r="J79" s="582" t="str">
        <f>IF(F79*I79&gt;0,F79*I79,"-")</f>
        <v>-</v>
      </c>
    </row>
    <row r="80" spans="1:10" ht="19.35" customHeight="1" thickBot="1">
      <c r="A80" s="611"/>
      <c r="B80" s="612"/>
      <c r="C80" s="612"/>
      <c r="D80" s="613" t="s">
        <v>952</v>
      </c>
      <c r="E80" s="612"/>
      <c r="F80" s="612"/>
      <c r="G80" s="612"/>
      <c r="H80" s="614">
        <f>H35+H6+H76</f>
        <v>0</v>
      </c>
      <c r="I80" s="612"/>
      <c r="J80" s="614">
        <f>J35+J6+J76</f>
        <v>0</v>
      </c>
    </row>
    <row r="81" spans="1:10" ht="12">
      <c r="A81" s="615"/>
      <c r="B81" s="615"/>
      <c r="C81" s="615"/>
      <c r="D81" s="616"/>
      <c r="E81" s="615"/>
      <c r="F81" s="615"/>
      <c r="G81" s="615"/>
      <c r="H81" s="617"/>
      <c r="I81" s="615"/>
      <c r="J81" s="617"/>
    </row>
    <row r="82" ht="14.1" customHeight="1">
      <c r="A82" s="618"/>
    </row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ht="12.95" customHeight="1"/>
    <row r="98" ht="12.95" customHeight="1"/>
  </sheetData>
  <sheetProtection algorithmName="SHA-512" hashValue="XSf906oMCOAej5U35jJloByS8vL4bexcKh/2cJqpjwMuirqTjXxRpJ/6bk/bTef5w+lnajqNB34RvtIjGl9pJw==" saltValue="8Zbk07Sb8k06wddRrwLjqg==" spinCount="100000" sheet="1" objects="1" scenarios="1"/>
  <mergeCells count="2">
    <mergeCell ref="A2:J2"/>
    <mergeCell ref="G3:J3"/>
  </mergeCells>
  <printOptions/>
  <pageMargins left="0.15748031496062992" right="0.07874015748031496" top="0.35433070866141736" bottom="0.3" header="0.5118110236220472" footer="0.25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H23"/>
  <sheetViews>
    <sheetView workbookViewId="0" topLeftCell="A1">
      <selection activeCell="H17" sqref="H17"/>
    </sheetView>
  </sheetViews>
  <sheetFormatPr defaultColWidth="9.140625" defaultRowHeight="12"/>
  <cols>
    <col min="1" max="2" width="9.28125" style="200" customWidth="1"/>
    <col min="3" max="3" width="55.8515625" style="200" customWidth="1"/>
    <col min="4" max="5" width="9.28125" style="200" customWidth="1"/>
    <col min="6" max="6" width="17.7109375" style="200" customWidth="1"/>
    <col min="7" max="7" width="16.421875" style="200" customWidth="1"/>
    <col min="8" max="8" width="15.140625" style="200" customWidth="1"/>
    <col min="9" max="258" width="9.28125" style="200" customWidth="1"/>
    <col min="259" max="259" width="55.8515625" style="200" customWidth="1"/>
    <col min="260" max="261" width="9.28125" style="200" customWidth="1"/>
    <col min="262" max="262" width="17.7109375" style="200" customWidth="1"/>
    <col min="263" max="263" width="16.421875" style="200" customWidth="1"/>
    <col min="264" max="264" width="15.140625" style="200" customWidth="1"/>
    <col min="265" max="514" width="9.28125" style="200" customWidth="1"/>
    <col min="515" max="515" width="55.8515625" style="200" customWidth="1"/>
    <col min="516" max="517" width="9.28125" style="200" customWidth="1"/>
    <col min="518" max="518" width="17.7109375" style="200" customWidth="1"/>
    <col min="519" max="519" width="16.421875" style="200" customWidth="1"/>
    <col min="520" max="520" width="15.140625" style="200" customWidth="1"/>
    <col min="521" max="770" width="9.28125" style="200" customWidth="1"/>
    <col min="771" max="771" width="55.8515625" style="200" customWidth="1"/>
    <col min="772" max="773" width="9.28125" style="200" customWidth="1"/>
    <col min="774" max="774" width="17.7109375" style="200" customWidth="1"/>
    <col min="775" max="775" width="16.421875" style="200" customWidth="1"/>
    <col min="776" max="776" width="15.140625" style="200" customWidth="1"/>
    <col min="777" max="1026" width="9.28125" style="200" customWidth="1"/>
    <col min="1027" max="1027" width="55.8515625" style="200" customWidth="1"/>
    <col min="1028" max="1029" width="9.28125" style="200" customWidth="1"/>
    <col min="1030" max="1030" width="17.7109375" style="200" customWidth="1"/>
    <col min="1031" max="1031" width="16.421875" style="200" customWidth="1"/>
    <col min="1032" max="1032" width="15.140625" style="200" customWidth="1"/>
    <col min="1033" max="1282" width="9.28125" style="200" customWidth="1"/>
    <col min="1283" max="1283" width="55.8515625" style="200" customWidth="1"/>
    <col min="1284" max="1285" width="9.28125" style="200" customWidth="1"/>
    <col min="1286" max="1286" width="17.7109375" style="200" customWidth="1"/>
    <col min="1287" max="1287" width="16.421875" style="200" customWidth="1"/>
    <col min="1288" max="1288" width="15.140625" style="200" customWidth="1"/>
    <col min="1289" max="1538" width="9.28125" style="200" customWidth="1"/>
    <col min="1539" max="1539" width="55.8515625" style="200" customWidth="1"/>
    <col min="1540" max="1541" width="9.28125" style="200" customWidth="1"/>
    <col min="1542" max="1542" width="17.7109375" style="200" customWidth="1"/>
    <col min="1543" max="1543" width="16.421875" style="200" customWidth="1"/>
    <col min="1544" max="1544" width="15.140625" style="200" customWidth="1"/>
    <col min="1545" max="1794" width="9.28125" style="200" customWidth="1"/>
    <col min="1795" max="1795" width="55.8515625" style="200" customWidth="1"/>
    <col min="1796" max="1797" width="9.28125" style="200" customWidth="1"/>
    <col min="1798" max="1798" width="17.7109375" style="200" customWidth="1"/>
    <col min="1799" max="1799" width="16.421875" style="200" customWidth="1"/>
    <col min="1800" max="1800" width="15.140625" style="200" customWidth="1"/>
    <col min="1801" max="2050" width="9.28125" style="200" customWidth="1"/>
    <col min="2051" max="2051" width="55.8515625" style="200" customWidth="1"/>
    <col min="2052" max="2053" width="9.28125" style="200" customWidth="1"/>
    <col min="2054" max="2054" width="17.7109375" style="200" customWidth="1"/>
    <col min="2055" max="2055" width="16.421875" style="200" customWidth="1"/>
    <col min="2056" max="2056" width="15.140625" style="200" customWidth="1"/>
    <col min="2057" max="2306" width="9.28125" style="200" customWidth="1"/>
    <col min="2307" max="2307" width="55.8515625" style="200" customWidth="1"/>
    <col min="2308" max="2309" width="9.28125" style="200" customWidth="1"/>
    <col min="2310" max="2310" width="17.7109375" style="200" customWidth="1"/>
    <col min="2311" max="2311" width="16.421875" style="200" customWidth="1"/>
    <col min="2312" max="2312" width="15.140625" style="200" customWidth="1"/>
    <col min="2313" max="2562" width="9.28125" style="200" customWidth="1"/>
    <col min="2563" max="2563" width="55.8515625" style="200" customWidth="1"/>
    <col min="2564" max="2565" width="9.28125" style="200" customWidth="1"/>
    <col min="2566" max="2566" width="17.7109375" style="200" customWidth="1"/>
    <col min="2567" max="2567" width="16.421875" style="200" customWidth="1"/>
    <col min="2568" max="2568" width="15.140625" style="200" customWidth="1"/>
    <col min="2569" max="2818" width="9.28125" style="200" customWidth="1"/>
    <col min="2819" max="2819" width="55.8515625" style="200" customWidth="1"/>
    <col min="2820" max="2821" width="9.28125" style="200" customWidth="1"/>
    <col min="2822" max="2822" width="17.7109375" style="200" customWidth="1"/>
    <col min="2823" max="2823" width="16.421875" style="200" customWidth="1"/>
    <col min="2824" max="2824" width="15.140625" style="200" customWidth="1"/>
    <col min="2825" max="3074" width="9.28125" style="200" customWidth="1"/>
    <col min="3075" max="3075" width="55.8515625" style="200" customWidth="1"/>
    <col min="3076" max="3077" width="9.28125" style="200" customWidth="1"/>
    <col min="3078" max="3078" width="17.7109375" style="200" customWidth="1"/>
    <col min="3079" max="3079" width="16.421875" style="200" customWidth="1"/>
    <col min="3080" max="3080" width="15.140625" style="200" customWidth="1"/>
    <col min="3081" max="3330" width="9.28125" style="200" customWidth="1"/>
    <col min="3331" max="3331" width="55.8515625" style="200" customWidth="1"/>
    <col min="3332" max="3333" width="9.28125" style="200" customWidth="1"/>
    <col min="3334" max="3334" width="17.7109375" style="200" customWidth="1"/>
    <col min="3335" max="3335" width="16.421875" style="200" customWidth="1"/>
    <col min="3336" max="3336" width="15.140625" style="200" customWidth="1"/>
    <col min="3337" max="3586" width="9.28125" style="200" customWidth="1"/>
    <col min="3587" max="3587" width="55.8515625" style="200" customWidth="1"/>
    <col min="3588" max="3589" width="9.28125" style="200" customWidth="1"/>
    <col min="3590" max="3590" width="17.7109375" style="200" customWidth="1"/>
    <col min="3591" max="3591" width="16.421875" style="200" customWidth="1"/>
    <col min="3592" max="3592" width="15.140625" style="200" customWidth="1"/>
    <col min="3593" max="3842" width="9.28125" style="200" customWidth="1"/>
    <col min="3843" max="3843" width="55.8515625" style="200" customWidth="1"/>
    <col min="3844" max="3845" width="9.28125" style="200" customWidth="1"/>
    <col min="3846" max="3846" width="17.7109375" style="200" customWidth="1"/>
    <col min="3847" max="3847" width="16.421875" style="200" customWidth="1"/>
    <col min="3848" max="3848" width="15.140625" style="200" customWidth="1"/>
    <col min="3849" max="4098" width="9.28125" style="200" customWidth="1"/>
    <col min="4099" max="4099" width="55.8515625" style="200" customWidth="1"/>
    <col min="4100" max="4101" width="9.28125" style="200" customWidth="1"/>
    <col min="4102" max="4102" width="17.7109375" style="200" customWidth="1"/>
    <col min="4103" max="4103" width="16.421875" style="200" customWidth="1"/>
    <col min="4104" max="4104" width="15.140625" style="200" customWidth="1"/>
    <col min="4105" max="4354" width="9.28125" style="200" customWidth="1"/>
    <col min="4355" max="4355" width="55.8515625" style="200" customWidth="1"/>
    <col min="4356" max="4357" width="9.28125" style="200" customWidth="1"/>
    <col min="4358" max="4358" width="17.7109375" style="200" customWidth="1"/>
    <col min="4359" max="4359" width="16.421875" style="200" customWidth="1"/>
    <col min="4360" max="4360" width="15.140625" style="200" customWidth="1"/>
    <col min="4361" max="4610" width="9.28125" style="200" customWidth="1"/>
    <col min="4611" max="4611" width="55.8515625" style="200" customWidth="1"/>
    <col min="4612" max="4613" width="9.28125" style="200" customWidth="1"/>
    <col min="4614" max="4614" width="17.7109375" style="200" customWidth="1"/>
    <col min="4615" max="4615" width="16.421875" style="200" customWidth="1"/>
    <col min="4616" max="4616" width="15.140625" style="200" customWidth="1"/>
    <col min="4617" max="4866" width="9.28125" style="200" customWidth="1"/>
    <col min="4867" max="4867" width="55.8515625" style="200" customWidth="1"/>
    <col min="4868" max="4869" width="9.28125" style="200" customWidth="1"/>
    <col min="4870" max="4870" width="17.7109375" style="200" customWidth="1"/>
    <col min="4871" max="4871" width="16.421875" style="200" customWidth="1"/>
    <col min="4872" max="4872" width="15.140625" style="200" customWidth="1"/>
    <col min="4873" max="5122" width="9.28125" style="200" customWidth="1"/>
    <col min="5123" max="5123" width="55.8515625" style="200" customWidth="1"/>
    <col min="5124" max="5125" width="9.28125" style="200" customWidth="1"/>
    <col min="5126" max="5126" width="17.7109375" style="200" customWidth="1"/>
    <col min="5127" max="5127" width="16.421875" style="200" customWidth="1"/>
    <col min="5128" max="5128" width="15.140625" style="200" customWidth="1"/>
    <col min="5129" max="5378" width="9.28125" style="200" customWidth="1"/>
    <col min="5379" max="5379" width="55.8515625" style="200" customWidth="1"/>
    <col min="5380" max="5381" width="9.28125" style="200" customWidth="1"/>
    <col min="5382" max="5382" width="17.7109375" style="200" customWidth="1"/>
    <col min="5383" max="5383" width="16.421875" style="200" customWidth="1"/>
    <col min="5384" max="5384" width="15.140625" style="200" customWidth="1"/>
    <col min="5385" max="5634" width="9.28125" style="200" customWidth="1"/>
    <col min="5635" max="5635" width="55.8515625" style="200" customWidth="1"/>
    <col min="5636" max="5637" width="9.28125" style="200" customWidth="1"/>
    <col min="5638" max="5638" width="17.7109375" style="200" customWidth="1"/>
    <col min="5639" max="5639" width="16.421875" style="200" customWidth="1"/>
    <col min="5640" max="5640" width="15.140625" style="200" customWidth="1"/>
    <col min="5641" max="5890" width="9.28125" style="200" customWidth="1"/>
    <col min="5891" max="5891" width="55.8515625" style="200" customWidth="1"/>
    <col min="5892" max="5893" width="9.28125" style="200" customWidth="1"/>
    <col min="5894" max="5894" width="17.7109375" style="200" customWidth="1"/>
    <col min="5895" max="5895" width="16.421875" style="200" customWidth="1"/>
    <col min="5896" max="5896" width="15.140625" style="200" customWidth="1"/>
    <col min="5897" max="6146" width="9.28125" style="200" customWidth="1"/>
    <col min="6147" max="6147" width="55.8515625" style="200" customWidth="1"/>
    <col min="6148" max="6149" width="9.28125" style="200" customWidth="1"/>
    <col min="6150" max="6150" width="17.7109375" style="200" customWidth="1"/>
    <col min="6151" max="6151" width="16.421875" style="200" customWidth="1"/>
    <col min="6152" max="6152" width="15.140625" style="200" customWidth="1"/>
    <col min="6153" max="6402" width="9.28125" style="200" customWidth="1"/>
    <col min="6403" max="6403" width="55.8515625" style="200" customWidth="1"/>
    <col min="6404" max="6405" width="9.28125" style="200" customWidth="1"/>
    <col min="6406" max="6406" width="17.7109375" style="200" customWidth="1"/>
    <col min="6407" max="6407" width="16.421875" style="200" customWidth="1"/>
    <col min="6408" max="6408" width="15.140625" style="200" customWidth="1"/>
    <col min="6409" max="6658" width="9.28125" style="200" customWidth="1"/>
    <col min="6659" max="6659" width="55.8515625" style="200" customWidth="1"/>
    <col min="6660" max="6661" width="9.28125" style="200" customWidth="1"/>
    <col min="6662" max="6662" width="17.7109375" style="200" customWidth="1"/>
    <col min="6663" max="6663" width="16.421875" style="200" customWidth="1"/>
    <col min="6664" max="6664" width="15.140625" style="200" customWidth="1"/>
    <col min="6665" max="6914" width="9.28125" style="200" customWidth="1"/>
    <col min="6915" max="6915" width="55.8515625" style="200" customWidth="1"/>
    <col min="6916" max="6917" width="9.28125" style="200" customWidth="1"/>
    <col min="6918" max="6918" width="17.7109375" style="200" customWidth="1"/>
    <col min="6919" max="6919" width="16.421875" style="200" customWidth="1"/>
    <col min="6920" max="6920" width="15.140625" style="200" customWidth="1"/>
    <col min="6921" max="7170" width="9.28125" style="200" customWidth="1"/>
    <col min="7171" max="7171" width="55.8515625" style="200" customWidth="1"/>
    <col min="7172" max="7173" width="9.28125" style="200" customWidth="1"/>
    <col min="7174" max="7174" width="17.7109375" style="200" customWidth="1"/>
    <col min="7175" max="7175" width="16.421875" style="200" customWidth="1"/>
    <col min="7176" max="7176" width="15.140625" style="200" customWidth="1"/>
    <col min="7177" max="7426" width="9.28125" style="200" customWidth="1"/>
    <col min="7427" max="7427" width="55.8515625" style="200" customWidth="1"/>
    <col min="7428" max="7429" width="9.28125" style="200" customWidth="1"/>
    <col min="7430" max="7430" width="17.7109375" style="200" customWidth="1"/>
    <col min="7431" max="7431" width="16.421875" style="200" customWidth="1"/>
    <col min="7432" max="7432" width="15.140625" style="200" customWidth="1"/>
    <col min="7433" max="7682" width="9.28125" style="200" customWidth="1"/>
    <col min="7683" max="7683" width="55.8515625" style="200" customWidth="1"/>
    <col min="7684" max="7685" width="9.28125" style="200" customWidth="1"/>
    <col min="7686" max="7686" width="17.7109375" style="200" customWidth="1"/>
    <col min="7687" max="7687" width="16.421875" style="200" customWidth="1"/>
    <col min="7688" max="7688" width="15.140625" style="200" customWidth="1"/>
    <col min="7689" max="7938" width="9.28125" style="200" customWidth="1"/>
    <col min="7939" max="7939" width="55.8515625" style="200" customWidth="1"/>
    <col min="7940" max="7941" width="9.28125" style="200" customWidth="1"/>
    <col min="7942" max="7942" width="17.7109375" style="200" customWidth="1"/>
    <col min="7943" max="7943" width="16.421875" style="200" customWidth="1"/>
    <col min="7944" max="7944" width="15.140625" style="200" customWidth="1"/>
    <col min="7945" max="8194" width="9.28125" style="200" customWidth="1"/>
    <col min="8195" max="8195" width="55.8515625" style="200" customWidth="1"/>
    <col min="8196" max="8197" width="9.28125" style="200" customWidth="1"/>
    <col min="8198" max="8198" width="17.7109375" style="200" customWidth="1"/>
    <col min="8199" max="8199" width="16.421875" style="200" customWidth="1"/>
    <col min="8200" max="8200" width="15.140625" style="200" customWidth="1"/>
    <col min="8201" max="8450" width="9.28125" style="200" customWidth="1"/>
    <col min="8451" max="8451" width="55.8515625" style="200" customWidth="1"/>
    <col min="8452" max="8453" width="9.28125" style="200" customWidth="1"/>
    <col min="8454" max="8454" width="17.7109375" style="200" customWidth="1"/>
    <col min="8455" max="8455" width="16.421875" style="200" customWidth="1"/>
    <col min="8456" max="8456" width="15.140625" style="200" customWidth="1"/>
    <col min="8457" max="8706" width="9.28125" style="200" customWidth="1"/>
    <col min="8707" max="8707" width="55.8515625" style="200" customWidth="1"/>
    <col min="8708" max="8709" width="9.28125" style="200" customWidth="1"/>
    <col min="8710" max="8710" width="17.7109375" style="200" customWidth="1"/>
    <col min="8711" max="8711" width="16.421875" style="200" customWidth="1"/>
    <col min="8712" max="8712" width="15.140625" style="200" customWidth="1"/>
    <col min="8713" max="8962" width="9.28125" style="200" customWidth="1"/>
    <col min="8963" max="8963" width="55.8515625" style="200" customWidth="1"/>
    <col min="8964" max="8965" width="9.28125" style="200" customWidth="1"/>
    <col min="8966" max="8966" width="17.7109375" style="200" customWidth="1"/>
    <col min="8967" max="8967" width="16.421875" style="200" customWidth="1"/>
    <col min="8968" max="8968" width="15.140625" style="200" customWidth="1"/>
    <col min="8969" max="9218" width="9.28125" style="200" customWidth="1"/>
    <col min="9219" max="9219" width="55.8515625" style="200" customWidth="1"/>
    <col min="9220" max="9221" width="9.28125" style="200" customWidth="1"/>
    <col min="9222" max="9222" width="17.7109375" style="200" customWidth="1"/>
    <col min="9223" max="9223" width="16.421875" style="200" customWidth="1"/>
    <col min="9224" max="9224" width="15.140625" style="200" customWidth="1"/>
    <col min="9225" max="9474" width="9.28125" style="200" customWidth="1"/>
    <col min="9475" max="9475" width="55.8515625" style="200" customWidth="1"/>
    <col min="9476" max="9477" width="9.28125" style="200" customWidth="1"/>
    <col min="9478" max="9478" width="17.7109375" style="200" customWidth="1"/>
    <col min="9479" max="9479" width="16.421875" style="200" customWidth="1"/>
    <col min="9480" max="9480" width="15.140625" style="200" customWidth="1"/>
    <col min="9481" max="9730" width="9.28125" style="200" customWidth="1"/>
    <col min="9731" max="9731" width="55.8515625" style="200" customWidth="1"/>
    <col min="9732" max="9733" width="9.28125" style="200" customWidth="1"/>
    <col min="9734" max="9734" width="17.7109375" style="200" customWidth="1"/>
    <col min="9735" max="9735" width="16.421875" style="200" customWidth="1"/>
    <col min="9736" max="9736" width="15.140625" style="200" customWidth="1"/>
    <col min="9737" max="9986" width="9.28125" style="200" customWidth="1"/>
    <col min="9987" max="9987" width="55.8515625" style="200" customWidth="1"/>
    <col min="9988" max="9989" width="9.28125" style="200" customWidth="1"/>
    <col min="9990" max="9990" width="17.7109375" style="200" customWidth="1"/>
    <col min="9991" max="9991" width="16.421875" style="200" customWidth="1"/>
    <col min="9992" max="9992" width="15.140625" style="200" customWidth="1"/>
    <col min="9993" max="10242" width="9.28125" style="200" customWidth="1"/>
    <col min="10243" max="10243" width="55.8515625" style="200" customWidth="1"/>
    <col min="10244" max="10245" width="9.28125" style="200" customWidth="1"/>
    <col min="10246" max="10246" width="17.7109375" style="200" customWidth="1"/>
    <col min="10247" max="10247" width="16.421875" style="200" customWidth="1"/>
    <col min="10248" max="10248" width="15.140625" style="200" customWidth="1"/>
    <col min="10249" max="10498" width="9.28125" style="200" customWidth="1"/>
    <col min="10499" max="10499" width="55.8515625" style="200" customWidth="1"/>
    <col min="10500" max="10501" width="9.28125" style="200" customWidth="1"/>
    <col min="10502" max="10502" width="17.7109375" style="200" customWidth="1"/>
    <col min="10503" max="10503" width="16.421875" style="200" customWidth="1"/>
    <col min="10504" max="10504" width="15.140625" style="200" customWidth="1"/>
    <col min="10505" max="10754" width="9.28125" style="200" customWidth="1"/>
    <col min="10755" max="10755" width="55.8515625" style="200" customWidth="1"/>
    <col min="10756" max="10757" width="9.28125" style="200" customWidth="1"/>
    <col min="10758" max="10758" width="17.7109375" style="200" customWidth="1"/>
    <col min="10759" max="10759" width="16.421875" style="200" customWidth="1"/>
    <col min="10760" max="10760" width="15.140625" style="200" customWidth="1"/>
    <col min="10761" max="11010" width="9.28125" style="200" customWidth="1"/>
    <col min="11011" max="11011" width="55.8515625" style="200" customWidth="1"/>
    <col min="11012" max="11013" width="9.28125" style="200" customWidth="1"/>
    <col min="11014" max="11014" width="17.7109375" style="200" customWidth="1"/>
    <col min="11015" max="11015" width="16.421875" style="200" customWidth="1"/>
    <col min="11016" max="11016" width="15.140625" style="200" customWidth="1"/>
    <col min="11017" max="11266" width="9.28125" style="200" customWidth="1"/>
    <col min="11267" max="11267" width="55.8515625" style="200" customWidth="1"/>
    <col min="11268" max="11269" width="9.28125" style="200" customWidth="1"/>
    <col min="11270" max="11270" width="17.7109375" style="200" customWidth="1"/>
    <col min="11271" max="11271" width="16.421875" style="200" customWidth="1"/>
    <col min="11272" max="11272" width="15.140625" style="200" customWidth="1"/>
    <col min="11273" max="11522" width="9.28125" style="200" customWidth="1"/>
    <col min="11523" max="11523" width="55.8515625" style="200" customWidth="1"/>
    <col min="11524" max="11525" width="9.28125" style="200" customWidth="1"/>
    <col min="11526" max="11526" width="17.7109375" style="200" customWidth="1"/>
    <col min="11527" max="11527" width="16.421875" style="200" customWidth="1"/>
    <col min="11528" max="11528" width="15.140625" style="200" customWidth="1"/>
    <col min="11529" max="11778" width="9.28125" style="200" customWidth="1"/>
    <col min="11779" max="11779" width="55.8515625" style="200" customWidth="1"/>
    <col min="11780" max="11781" width="9.28125" style="200" customWidth="1"/>
    <col min="11782" max="11782" width="17.7109375" style="200" customWidth="1"/>
    <col min="11783" max="11783" width="16.421875" style="200" customWidth="1"/>
    <col min="11784" max="11784" width="15.140625" style="200" customWidth="1"/>
    <col min="11785" max="12034" width="9.28125" style="200" customWidth="1"/>
    <col min="12035" max="12035" width="55.8515625" style="200" customWidth="1"/>
    <col min="12036" max="12037" width="9.28125" style="200" customWidth="1"/>
    <col min="12038" max="12038" width="17.7109375" style="200" customWidth="1"/>
    <col min="12039" max="12039" width="16.421875" style="200" customWidth="1"/>
    <col min="12040" max="12040" width="15.140625" style="200" customWidth="1"/>
    <col min="12041" max="12290" width="9.28125" style="200" customWidth="1"/>
    <col min="12291" max="12291" width="55.8515625" style="200" customWidth="1"/>
    <col min="12292" max="12293" width="9.28125" style="200" customWidth="1"/>
    <col min="12294" max="12294" width="17.7109375" style="200" customWidth="1"/>
    <col min="12295" max="12295" width="16.421875" style="200" customWidth="1"/>
    <col min="12296" max="12296" width="15.140625" style="200" customWidth="1"/>
    <col min="12297" max="12546" width="9.28125" style="200" customWidth="1"/>
    <col min="12547" max="12547" width="55.8515625" style="200" customWidth="1"/>
    <col min="12548" max="12549" width="9.28125" style="200" customWidth="1"/>
    <col min="12550" max="12550" width="17.7109375" style="200" customWidth="1"/>
    <col min="12551" max="12551" width="16.421875" style="200" customWidth="1"/>
    <col min="12552" max="12552" width="15.140625" style="200" customWidth="1"/>
    <col min="12553" max="12802" width="9.28125" style="200" customWidth="1"/>
    <col min="12803" max="12803" width="55.8515625" style="200" customWidth="1"/>
    <col min="12804" max="12805" width="9.28125" style="200" customWidth="1"/>
    <col min="12806" max="12806" width="17.7109375" style="200" customWidth="1"/>
    <col min="12807" max="12807" width="16.421875" style="200" customWidth="1"/>
    <col min="12808" max="12808" width="15.140625" style="200" customWidth="1"/>
    <col min="12809" max="13058" width="9.28125" style="200" customWidth="1"/>
    <col min="13059" max="13059" width="55.8515625" style="200" customWidth="1"/>
    <col min="13060" max="13061" width="9.28125" style="200" customWidth="1"/>
    <col min="13062" max="13062" width="17.7109375" style="200" customWidth="1"/>
    <col min="13063" max="13063" width="16.421875" style="200" customWidth="1"/>
    <col min="13064" max="13064" width="15.140625" style="200" customWidth="1"/>
    <col min="13065" max="13314" width="9.28125" style="200" customWidth="1"/>
    <col min="13315" max="13315" width="55.8515625" style="200" customWidth="1"/>
    <col min="13316" max="13317" width="9.28125" style="200" customWidth="1"/>
    <col min="13318" max="13318" width="17.7109375" style="200" customWidth="1"/>
    <col min="13319" max="13319" width="16.421875" style="200" customWidth="1"/>
    <col min="13320" max="13320" width="15.140625" style="200" customWidth="1"/>
    <col min="13321" max="13570" width="9.28125" style="200" customWidth="1"/>
    <col min="13571" max="13571" width="55.8515625" style="200" customWidth="1"/>
    <col min="13572" max="13573" width="9.28125" style="200" customWidth="1"/>
    <col min="13574" max="13574" width="17.7109375" style="200" customWidth="1"/>
    <col min="13575" max="13575" width="16.421875" style="200" customWidth="1"/>
    <col min="13576" max="13576" width="15.140625" style="200" customWidth="1"/>
    <col min="13577" max="13826" width="9.28125" style="200" customWidth="1"/>
    <col min="13827" max="13827" width="55.8515625" style="200" customWidth="1"/>
    <col min="13828" max="13829" width="9.28125" style="200" customWidth="1"/>
    <col min="13830" max="13830" width="17.7109375" style="200" customWidth="1"/>
    <col min="13831" max="13831" width="16.421875" style="200" customWidth="1"/>
    <col min="13832" max="13832" width="15.140625" style="200" customWidth="1"/>
    <col min="13833" max="14082" width="9.28125" style="200" customWidth="1"/>
    <col min="14083" max="14083" width="55.8515625" style="200" customWidth="1"/>
    <col min="14084" max="14085" width="9.28125" style="200" customWidth="1"/>
    <col min="14086" max="14086" width="17.7109375" style="200" customWidth="1"/>
    <col min="14087" max="14087" width="16.421875" style="200" customWidth="1"/>
    <col min="14088" max="14088" width="15.140625" style="200" customWidth="1"/>
    <col min="14089" max="14338" width="9.28125" style="200" customWidth="1"/>
    <col min="14339" max="14339" width="55.8515625" style="200" customWidth="1"/>
    <col min="14340" max="14341" width="9.28125" style="200" customWidth="1"/>
    <col min="14342" max="14342" width="17.7109375" style="200" customWidth="1"/>
    <col min="14343" max="14343" width="16.421875" style="200" customWidth="1"/>
    <col min="14344" max="14344" width="15.140625" style="200" customWidth="1"/>
    <col min="14345" max="14594" width="9.28125" style="200" customWidth="1"/>
    <col min="14595" max="14595" width="55.8515625" style="200" customWidth="1"/>
    <col min="14596" max="14597" width="9.28125" style="200" customWidth="1"/>
    <col min="14598" max="14598" width="17.7109375" style="200" customWidth="1"/>
    <col min="14599" max="14599" width="16.421875" style="200" customWidth="1"/>
    <col min="14600" max="14600" width="15.140625" style="200" customWidth="1"/>
    <col min="14601" max="14850" width="9.28125" style="200" customWidth="1"/>
    <col min="14851" max="14851" width="55.8515625" style="200" customWidth="1"/>
    <col min="14852" max="14853" width="9.28125" style="200" customWidth="1"/>
    <col min="14854" max="14854" width="17.7109375" style="200" customWidth="1"/>
    <col min="14855" max="14855" width="16.421875" style="200" customWidth="1"/>
    <col min="14856" max="14856" width="15.140625" style="200" customWidth="1"/>
    <col min="14857" max="15106" width="9.28125" style="200" customWidth="1"/>
    <col min="15107" max="15107" width="55.8515625" style="200" customWidth="1"/>
    <col min="15108" max="15109" width="9.28125" style="200" customWidth="1"/>
    <col min="15110" max="15110" width="17.7109375" style="200" customWidth="1"/>
    <col min="15111" max="15111" width="16.421875" style="200" customWidth="1"/>
    <col min="15112" max="15112" width="15.140625" style="200" customWidth="1"/>
    <col min="15113" max="15362" width="9.28125" style="200" customWidth="1"/>
    <col min="15363" max="15363" width="55.8515625" style="200" customWidth="1"/>
    <col min="15364" max="15365" width="9.28125" style="200" customWidth="1"/>
    <col min="15366" max="15366" width="17.7109375" style="200" customWidth="1"/>
    <col min="15367" max="15367" width="16.421875" style="200" customWidth="1"/>
    <col min="15368" max="15368" width="15.140625" style="200" customWidth="1"/>
    <col min="15369" max="15618" width="9.28125" style="200" customWidth="1"/>
    <col min="15619" max="15619" width="55.8515625" style="200" customWidth="1"/>
    <col min="15620" max="15621" width="9.28125" style="200" customWidth="1"/>
    <col min="15622" max="15622" width="17.7109375" style="200" customWidth="1"/>
    <col min="15623" max="15623" width="16.421875" style="200" customWidth="1"/>
    <col min="15624" max="15624" width="15.140625" style="200" customWidth="1"/>
    <col min="15625" max="15874" width="9.28125" style="200" customWidth="1"/>
    <col min="15875" max="15875" width="55.8515625" style="200" customWidth="1"/>
    <col min="15876" max="15877" width="9.28125" style="200" customWidth="1"/>
    <col min="15878" max="15878" width="17.7109375" style="200" customWidth="1"/>
    <col min="15879" max="15879" width="16.421875" style="200" customWidth="1"/>
    <col min="15880" max="15880" width="15.140625" style="200" customWidth="1"/>
    <col min="15881" max="16130" width="9.28125" style="200" customWidth="1"/>
    <col min="16131" max="16131" width="55.8515625" style="200" customWidth="1"/>
    <col min="16132" max="16133" width="9.28125" style="200" customWidth="1"/>
    <col min="16134" max="16134" width="17.7109375" style="200" customWidth="1"/>
    <col min="16135" max="16135" width="16.421875" style="200" customWidth="1"/>
    <col min="16136" max="16136" width="15.140625" style="200" customWidth="1"/>
    <col min="16137" max="16384" width="9.28125" style="200" customWidth="1"/>
  </cols>
  <sheetData>
    <row r="1" ht="13.5" thickBot="1"/>
    <row r="2" spans="2:8" ht="18" thickBot="1">
      <c r="B2" s="340" t="s">
        <v>1030</v>
      </c>
      <c r="C2" s="341"/>
      <c r="D2" s="341"/>
      <c r="E2" s="341"/>
      <c r="F2" s="341"/>
      <c r="G2" s="341"/>
      <c r="H2" s="342"/>
    </row>
    <row r="3" spans="2:8" ht="12">
      <c r="B3" s="201"/>
      <c r="C3" s="202"/>
      <c r="D3" s="202"/>
      <c r="E3" s="202"/>
      <c r="F3" s="202"/>
      <c r="G3" s="202"/>
      <c r="H3" s="203"/>
    </row>
    <row r="4" spans="2:8" ht="12">
      <c r="B4" s="204" t="s">
        <v>14</v>
      </c>
      <c r="C4" s="205" t="s">
        <v>1031</v>
      </c>
      <c r="D4" s="206"/>
      <c r="E4" s="206"/>
      <c r="F4" s="206"/>
      <c r="G4" s="206"/>
      <c r="H4" s="207"/>
    </row>
    <row r="5" spans="2:8" ht="12">
      <c r="B5" s="204" t="s">
        <v>111</v>
      </c>
      <c r="C5" s="205" t="s">
        <v>1130</v>
      </c>
      <c r="D5" s="206"/>
      <c r="E5" s="206"/>
      <c r="F5" s="206"/>
      <c r="G5" s="293" t="s">
        <v>1371</v>
      </c>
      <c r="H5" s="207"/>
    </row>
    <row r="6" spans="2:8" ht="12">
      <c r="B6" s="204"/>
      <c r="C6" s="206"/>
      <c r="D6" s="206"/>
      <c r="E6" s="206"/>
      <c r="F6" s="208" t="s">
        <v>20</v>
      </c>
      <c r="G6" s="209">
        <v>43612</v>
      </c>
      <c r="H6" s="207"/>
    </row>
    <row r="7" spans="2:8" ht="12">
      <c r="B7" s="204" t="s">
        <v>18</v>
      </c>
      <c r="C7" s="210"/>
      <c r="D7" s="206"/>
      <c r="E7" s="206"/>
      <c r="F7" s="206"/>
      <c r="G7" s="206"/>
      <c r="H7" s="207"/>
    </row>
    <row r="8" spans="2:8" ht="12">
      <c r="B8" s="204"/>
      <c r="C8" s="210"/>
      <c r="D8" s="206"/>
      <c r="E8" s="206"/>
      <c r="F8" s="206" t="s">
        <v>23</v>
      </c>
      <c r="G8" s="206"/>
      <c r="H8" s="207"/>
    </row>
    <row r="9" spans="2:8" ht="12">
      <c r="B9" s="204" t="s">
        <v>22</v>
      </c>
      <c r="C9" s="206"/>
      <c r="D9" s="206"/>
      <c r="E9" s="206"/>
      <c r="F9" s="206" t="s">
        <v>25</v>
      </c>
      <c r="G9" s="206"/>
      <c r="H9" s="207"/>
    </row>
    <row r="10" spans="2:8" ht="12">
      <c r="B10" s="204"/>
      <c r="C10" s="206"/>
      <c r="D10" s="206"/>
      <c r="E10" s="206"/>
      <c r="F10" s="206"/>
      <c r="G10" s="206"/>
      <c r="H10" s="207"/>
    </row>
    <row r="11" spans="2:8" ht="12">
      <c r="B11" s="204" t="s">
        <v>1033</v>
      </c>
      <c r="C11" s="206"/>
      <c r="D11" s="206"/>
      <c r="E11" s="206"/>
      <c r="F11" s="206" t="s">
        <v>23</v>
      </c>
      <c r="G11" s="206"/>
      <c r="H11" s="207"/>
    </row>
    <row r="12" spans="2:8" ht="12">
      <c r="B12" s="204"/>
      <c r="C12" s="206"/>
      <c r="D12" s="206"/>
      <c r="E12" s="206"/>
      <c r="F12" s="206" t="s">
        <v>25</v>
      </c>
      <c r="G12" s="206"/>
      <c r="H12" s="207"/>
    </row>
    <row r="13" spans="2:8" ht="12">
      <c r="B13" s="204"/>
      <c r="C13" s="206"/>
      <c r="D13" s="206"/>
      <c r="E13" s="206"/>
      <c r="F13" s="206"/>
      <c r="G13" s="206"/>
      <c r="H13" s="207"/>
    </row>
    <row r="14" spans="2:8" ht="12">
      <c r="B14" s="204" t="s">
        <v>28</v>
      </c>
      <c r="C14" s="206" t="s">
        <v>1034</v>
      </c>
      <c r="D14" s="206"/>
      <c r="E14" s="206"/>
      <c r="F14" s="206" t="s">
        <v>23</v>
      </c>
      <c r="G14" s="206"/>
      <c r="H14" s="207"/>
    </row>
    <row r="15" spans="2:8" ht="12">
      <c r="B15" s="204"/>
      <c r="C15" s="206"/>
      <c r="D15" s="206"/>
      <c r="E15" s="206"/>
      <c r="F15" s="206" t="s">
        <v>25</v>
      </c>
      <c r="G15" s="206"/>
      <c r="H15" s="207"/>
    </row>
    <row r="16" spans="2:8" ht="21.6" customHeight="1">
      <c r="B16" s="204" t="s">
        <v>33</v>
      </c>
      <c r="C16" s="211"/>
      <c r="D16" s="206"/>
      <c r="E16" s="206"/>
      <c r="F16" s="206"/>
      <c r="G16" s="206"/>
      <c r="H16" s="207"/>
    </row>
    <row r="17" spans="2:8" ht="12">
      <c r="B17" s="204"/>
      <c r="C17" s="206"/>
      <c r="D17" s="206"/>
      <c r="E17" s="206"/>
      <c r="F17" s="206"/>
      <c r="G17" s="206"/>
      <c r="H17" s="207"/>
    </row>
    <row r="18" spans="2:8" ht="12">
      <c r="B18" s="204"/>
      <c r="C18" s="206"/>
      <c r="D18" s="206"/>
      <c r="E18" s="206"/>
      <c r="F18" s="206"/>
      <c r="G18" s="206"/>
      <c r="H18" s="207"/>
    </row>
    <row r="19" spans="2:8" ht="12">
      <c r="B19" s="204"/>
      <c r="C19" s="206"/>
      <c r="D19" s="206"/>
      <c r="E19" s="206"/>
      <c r="F19" s="206"/>
      <c r="G19" s="206"/>
      <c r="H19" s="207"/>
    </row>
    <row r="20" spans="2:8" ht="12">
      <c r="B20" s="204"/>
      <c r="C20" s="206" t="s">
        <v>1035</v>
      </c>
      <c r="D20" s="206"/>
      <c r="E20" s="206"/>
      <c r="F20" s="212">
        <f>'REKAPITULACE2 '!F22</f>
        <v>0</v>
      </c>
      <c r="G20" s="212"/>
      <c r="H20" s="207"/>
    </row>
    <row r="21" spans="2:8" ht="12">
      <c r="B21" s="204"/>
      <c r="C21" s="206" t="s">
        <v>1036</v>
      </c>
      <c r="D21" s="206"/>
      <c r="E21" s="206"/>
      <c r="F21" s="212">
        <f>'REKAPITULACE2 '!F26</f>
        <v>0</v>
      </c>
      <c r="G21" s="212"/>
      <c r="H21" s="207"/>
    </row>
    <row r="22" spans="2:8" ht="12">
      <c r="B22" s="204"/>
      <c r="C22" s="205" t="s">
        <v>34</v>
      </c>
      <c r="D22" s="206"/>
      <c r="E22" s="206"/>
      <c r="F22" s="212">
        <f>F20+F21</f>
        <v>0</v>
      </c>
      <c r="G22" s="212"/>
      <c r="H22" s="207"/>
    </row>
    <row r="23" spans="2:8" ht="12">
      <c r="B23" s="204"/>
      <c r="C23" s="206"/>
      <c r="D23" s="206"/>
      <c r="E23" s="206"/>
      <c r="F23" s="212"/>
      <c r="G23" s="212"/>
      <c r="H23" s="207"/>
    </row>
  </sheetData>
  <mergeCells count="1">
    <mergeCell ref="B2:H2"/>
  </mergeCells>
  <printOptions/>
  <pageMargins left="0.15748031496062992" right="0.07874015748031496" top="0.35433070866141736" bottom="0.5511811023622047" header="0.5118110236220472" footer="0.5118110236220472"/>
  <pageSetup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H34"/>
  <sheetViews>
    <sheetView workbookViewId="0" topLeftCell="A1">
      <selection activeCell="B10" sqref="B10"/>
    </sheetView>
  </sheetViews>
  <sheetFormatPr defaultColWidth="9.140625" defaultRowHeight="12"/>
  <cols>
    <col min="1" max="2" width="9.28125" style="200" customWidth="1"/>
    <col min="3" max="3" width="55.8515625" style="200" customWidth="1"/>
    <col min="4" max="5" width="9.28125" style="200" customWidth="1"/>
    <col min="6" max="6" width="15.00390625" style="200" customWidth="1"/>
    <col min="7" max="7" width="16.421875" style="200" customWidth="1"/>
    <col min="8" max="8" width="15.140625" style="200" customWidth="1"/>
    <col min="9" max="258" width="9.28125" style="200" customWidth="1"/>
    <col min="259" max="259" width="55.8515625" style="200" customWidth="1"/>
    <col min="260" max="261" width="9.28125" style="200" customWidth="1"/>
    <col min="262" max="262" width="15.00390625" style="200" customWidth="1"/>
    <col min="263" max="263" width="16.421875" style="200" customWidth="1"/>
    <col min="264" max="264" width="15.140625" style="200" customWidth="1"/>
    <col min="265" max="514" width="9.28125" style="200" customWidth="1"/>
    <col min="515" max="515" width="55.8515625" style="200" customWidth="1"/>
    <col min="516" max="517" width="9.28125" style="200" customWidth="1"/>
    <col min="518" max="518" width="15.00390625" style="200" customWidth="1"/>
    <col min="519" max="519" width="16.421875" style="200" customWidth="1"/>
    <col min="520" max="520" width="15.140625" style="200" customWidth="1"/>
    <col min="521" max="770" width="9.28125" style="200" customWidth="1"/>
    <col min="771" max="771" width="55.8515625" style="200" customWidth="1"/>
    <col min="772" max="773" width="9.28125" style="200" customWidth="1"/>
    <col min="774" max="774" width="15.00390625" style="200" customWidth="1"/>
    <col min="775" max="775" width="16.421875" style="200" customWidth="1"/>
    <col min="776" max="776" width="15.140625" style="200" customWidth="1"/>
    <col min="777" max="1026" width="9.28125" style="200" customWidth="1"/>
    <col min="1027" max="1027" width="55.8515625" style="200" customWidth="1"/>
    <col min="1028" max="1029" width="9.28125" style="200" customWidth="1"/>
    <col min="1030" max="1030" width="15.00390625" style="200" customWidth="1"/>
    <col min="1031" max="1031" width="16.421875" style="200" customWidth="1"/>
    <col min="1032" max="1032" width="15.140625" style="200" customWidth="1"/>
    <col min="1033" max="1282" width="9.28125" style="200" customWidth="1"/>
    <col min="1283" max="1283" width="55.8515625" style="200" customWidth="1"/>
    <col min="1284" max="1285" width="9.28125" style="200" customWidth="1"/>
    <col min="1286" max="1286" width="15.00390625" style="200" customWidth="1"/>
    <col min="1287" max="1287" width="16.421875" style="200" customWidth="1"/>
    <col min="1288" max="1288" width="15.140625" style="200" customWidth="1"/>
    <col min="1289" max="1538" width="9.28125" style="200" customWidth="1"/>
    <col min="1539" max="1539" width="55.8515625" style="200" customWidth="1"/>
    <col min="1540" max="1541" width="9.28125" style="200" customWidth="1"/>
    <col min="1542" max="1542" width="15.00390625" style="200" customWidth="1"/>
    <col min="1543" max="1543" width="16.421875" style="200" customWidth="1"/>
    <col min="1544" max="1544" width="15.140625" style="200" customWidth="1"/>
    <col min="1545" max="1794" width="9.28125" style="200" customWidth="1"/>
    <col min="1795" max="1795" width="55.8515625" style="200" customWidth="1"/>
    <col min="1796" max="1797" width="9.28125" style="200" customWidth="1"/>
    <col min="1798" max="1798" width="15.00390625" style="200" customWidth="1"/>
    <col min="1799" max="1799" width="16.421875" style="200" customWidth="1"/>
    <col min="1800" max="1800" width="15.140625" style="200" customWidth="1"/>
    <col min="1801" max="2050" width="9.28125" style="200" customWidth="1"/>
    <col min="2051" max="2051" width="55.8515625" style="200" customWidth="1"/>
    <col min="2052" max="2053" width="9.28125" style="200" customWidth="1"/>
    <col min="2054" max="2054" width="15.00390625" style="200" customWidth="1"/>
    <col min="2055" max="2055" width="16.421875" style="200" customWidth="1"/>
    <col min="2056" max="2056" width="15.140625" style="200" customWidth="1"/>
    <col min="2057" max="2306" width="9.28125" style="200" customWidth="1"/>
    <col min="2307" max="2307" width="55.8515625" style="200" customWidth="1"/>
    <col min="2308" max="2309" width="9.28125" style="200" customWidth="1"/>
    <col min="2310" max="2310" width="15.00390625" style="200" customWidth="1"/>
    <col min="2311" max="2311" width="16.421875" style="200" customWidth="1"/>
    <col min="2312" max="2312" width="15.140625" style="200" customWidth="1"/>
    <col min="2313" max="2562" width="9.28125" style="200" customWidth="1"/>
    <col min="2563" max="2563" width="55.8515625" style="200" customWidth="1"/>
    <col min="2564" max="2565" width="9.28125" style="200" customWidth="1"/>
    <col min="2566" max="2566" width="15.00390625" style="200" customWidth="1"/>
    <col min="2567" max="2567" width="16.421875" style="200" customWidth="1"/>
    <col min="2568" max="2568" width="15.140625" style="200" customWidth="1"/>
    <col min="2569" max="2818" width="9.28125" style="200" customWidth="1"/>
    <col min="2819" max="2819" width="55.8515625" style="200" customWidth="1"/>
    <col min="2820" max="2821" width="9.28125" style="200" customWidth="1"/>
    <col min="2822" max="2822" width="15.00390625" style="200" customWidth="1"/>
    <col min="2823" max="2823" width="16.421875" style="200" customWidth="1"/>
    <col min="2824" max="2824" width="15.140625" style="200" customWidth="1"/>
    <col min="2825" max="3074" width="9.28125" style="200" customWidth="1"/>
    <col min="3075" max="3075" width="55.8515625" style="200" customWidth="1"/>
    <col min="3076" max="3077" width="9.28125" style="200" customWidth="1"/>
    <col min="3078" max="3078" width="15.00390625" style="200" customWidth="1"/>
    <col min="3079" max="3079" width="16.421875" style="200" customWidth="1"/>
    <col min="3080" max="3080" width="15.140625" style="200" customWidth="1"/>
    <col min="3081" max="3330" width="9.28125" style="200" customWidth="1"/>
    <col min="3331" max="3331" width="55.8515625" style="200" customWidth="1"/>
    <col min="3332" max="3333" width="9.28125" style="200" customWidth="1"/>
    <col min="3334" max="3334" width="15.00390625" style="200" customWidth="1"/>
    <col min="3335" max="3335" width="16.421875" style="200" customWidth="1"/>
    <col min="3336" max="3336" width="15.140625" style="200" customWidth="1"/>
    <col min="3337" max="3586" width="9.28125" style="200" customWidth="1"/>
    <col min="3587" max="3587" width="55.8515625" style="200" customWidth="1"/>
    <col min="3588" max="3589" width="9.28125" style="200" customWidth="1"/>
    <col min="3590" max="3590" width="15.00390625" style="200" customWidth="1"/>
    <col min="3591" max="3591" width="16.421875" style="200" customWidth="1"/>
    <col min="3592" max="3592" width="15.140625" style="200" customWidth="1"/>
    <col min="3593" max="3842" width="9.28125" style="200" customWidth="1"/>
    <col min="3843" max="3843" width="55.8515625" style="200" customWidth="1"/>
    <col min="3844" max="3845" width="9.28125" style="200" customWidth="1"/>
    <col min="3846" max="3846" width="15.00390625" style="200" customWidth="1"/>
    <col min="3847" max="3847" width="16.421875" style="200" customWidth="1"/>
    <col min="3848" max="3848" width="15.140625" style="200" customWidth="1"/>
    <col min="3849" max="4098" width="9.28125" style="200" customWidth="1"/>
    <col min="4099" max="4099" width="55.8515625" style="200" customWidth="1"/>
    <col min="4100" max="4101" width="9.28125" style="200" customWidth="1"/>
    <col min="4102" max="4102" width="15.00390625" style="200" customWidth="1"/>
    <col min="4103" max="4103" width="16.421875" style="200" customWidth="1"/>
    <col min="4104" max="4104" width="15.140625" style="200" customWidth="1"/>
    <col min="4105" max="4354" width="9.28125" style="200" customWidth="1"/>
    <col min="4355" max="4355" width="55.8515625" style="200" customWidth="1"/>
    <col min="4356" max="4357" width="9.28125" style="200" customWidth="1"/>
    <col min="4358" max="4358" width="15.00390625" style="200" customWidth="1"/>
    <col min="4359" max="4359" width="16.421875" style="200" customWidth="1"/>
    <col min="4360" max="4360" width="15.140625" style="200" customWidth="1"/>
    <col min="4361" max="4610" width="9.28125" style="200" customWidth="1"/>
    <col min="4611" max="4611" width="55.8515625" style="200" customWidth="1"/>
    <col min="4612" max="4613" width="9.28125" style="200" customWidth="1"/>
    <col min="4614" max="4614" width="15.00390625" style="200" customWidth="1"/>
    <col min="4615" max="4615" width="16.421875" style="200" customWidth="1"/>
    <col min="4616" max="4616" width="15.140625" style="200" customWidth="1"/>
    <col min="4617" max="4866" width="9.28125" style="200" customWidth="1"/>
    <col min="4867" max="4867" width="55.8515625" style="200" customWidth="1"/>
    <col min="4868" max="4869" width="9.28125" style="200" customWidth="1"/>
    <col min="4870" max="4870" width="15.00390625" style="200" customWidth="1"/>
    <col min="4871" max="4871" width="16.421875" style="200" customWidth="1"/>
    <col min="4872" max="4872" width="15.140625" style="200" customWidth="1"/>
    <col min="4873" max="5122" width="9.28125" style="200" customWidth="1"/>
    <col min="5123" max="5123" width="55.8515625" style="200" customWidth="1"/>
    <col min="5124" max="5125" width="9.28125" style="200" customWidth="1"/>
    <col min="5126" max="5126" width="15.00390625" style="200" customWidth="1"/>
    <col min="5127" max="5127" width="16.421875" style="200" customWidth="1"/>
    <col min="5128" max="5128" width="15.140625" style="200" customWidth="1"/>
    <col min="5129" max="5378" width="9.28125" style="200" customWidth="1"/>
    <col min="5379" max="5379" width="55.8515625" style="200" customWidth="1"/>
    <col min="5380" max="5381" width="9.28125" style="200" customWidth="1"/>
    <col min="5382" max="5382" width="15.00390625" style="200" customWidth="1"/>
    <col min="5383" max="5383" width="16.421875" style="200" customWidth="1"/>
    <col min="5384" max="5384" width="15.140625" style="200" customWidth="1"/>
    <col min="5385" max="5634" width="9.28125" style="200" customWidth="1"/>
    <col min="5635" max="5635" width="55.8515625" style="200" customWidth="1"/>
    <col min="5636" max="5637" width="9.28125" style="200" customWidth="1"/>
    <col min="5638" max="5638" width="15.00390625" style="200" customWidth="1"/>
    <col min="5639" max="5639" width="16.421875" style="200" customWidth="1"/>
    <col min="5640" max="5640" width="15.140625" style="200" customWidth="1"/>
    <col min="5641" max="5890" width="9.28125" style="200" customWidth="1"/>
    <col min="5891" max="5891" width="55.8515625" style="200" customWidth="1"/>
    <col min="5892" max="5893" width="9.28125" style="200" customWidth="1"/>
    <col min="5894" max="5894" width="15.00390625" style="200" customWidth="1"/>
    <col min="5895" max="5895" width="16.421875" style="200" customWidth="1"/>
    <col min="5896" max="5896" width="15.140625" style="200" customWidth="1"/>
    <col min="5897" max="6146" width="9.28125" style="200" customWidth="1"/>
    <col min="6147" max="6147" width="55.8515625" style="200" customWidth="1"/>
    <col min="6148" max="6149" width="9.28125" style="200" customWidth="1"/>
    <col min="6150" max="6150" width="15.00390625" style="200" customWidth="1"/>
    <col min="6151" max="6151" width="16.421875" style="200" customWidth="1"/>
    <col min="6152" max="6152" width="15.140625" style="200" customWidth="1"/>
    <col min="6153" max="6402" width="9.28125" style="200" customWidth="1"/>
    <col min="6403" max="6403" width="55.8515625" style="200" customWidth="1"/>
    <col min="6404" max="6405" width="9.28125" style="200" customWidth="1"/>
    <col min="6406" max="6406" width="15.00390625" style="200" customWidth="1"/>
    <col min="6407" max="6407" width="16.421875" style="200" customWidth="1"/>
    <col min="6408" max="6408" width="15.140625" style="200" customWidth="1"/>
    <col min="6409" max="6658" width="9.28125" style="200" customWidth="1"/>
    <col min="6659" max="6659" width="55.8515625" style="200" customWidth="1"/>
    <col min="6660" max="6661" width="9.28125" style="200" customWidth="1"/>
    <col min="6662" max="6662" width="15.00390625" style="200" customWidth="1"/>
    <col min="6663" max="6663" width="16.421875" style="200" customWidth="1"/>
    <col min="6664" max="6664" width="15.140625" style="200" customWidth="1"/>
    <col min="6665" max="6914" width="9.28125" style="200" customWidth="1"/>
    <col min="6915" max="6915" width="55.8515625" style="200" customWidth="1"/>
    <col min="6916" max="6917" width="9.28125" style="200" customWidth="1"/>
    <col min="6918" max="6918" width="15.00390625" style="200" customWidth="1"/>
    <col min="6919" max="6919" width="16.421875" style="200" customWidth="1"/>
    <col min="6920" max="6920" width="15.140625" style="200" customWidth="1"/>
    <col min="6921" max="7170" width="9.28125" style="200" customWidth="1"/>
    <col min="7171" max="7171" width="55.8515625" style="200" customWidth="1"/>
    <col min="7172" max="7173" width="9.28125" style="200" customWidth="1"/>
    <col min="7174" max="7174" width="15.00390625" style="200" customWidth="1"/>
    <col min="7175" max="7175" width="16.421875" style="200" customWidth="1"/>
    <col min="7176" max="7176" width="15.140625" style="200" customWidth="1"/>
    <col min="7177" max="7426" width="9.28125" style="200" customWidth="1"/>
    <col min="7427" max="7427" width="55.8515625" style="200" customWidth="1"/>
    <col min="7428" max="7429" width="9.28125" style="200" customWidth="1"/>
    <col min="7430" max="7430" width="15.00390625" style="200" customWidth="1"/>
    <col min="7431" max="7431" width="16.421875" style="200" customWidth="1"/>
    <col min="7432" max="7432" width="15.140625" style="200" customWidth="1"/>
    <col min="7433" max="7682" width="9.28125" style="200" customWidth="1"/>
    <col min="7683" max="7683" width="55.8515625" style="200" customWidth="1"/>
    <col min="7684" max="7685" width="9.28125" style="200" customWidth="1"/>
    <col min="7686" max="7686" width="15.00390625" style="200" customWidth="1"/>
    <col min="7687" max="7687" width="16.421875" style="200" customWidth="1"/>
    <col min="7688" max="7688" width="15.140625" style="200" customWidth="1"/>
    <col min="7689" max="7938" width="9.28125" style="200" customWidth="1"/>
    <col min="7939" max="7939" width="55.8515625" style="200" customWidth="1"/>
    <col min="7940" max="7941" width="9.28125" style="200" customWidth="1"/>
    <col min="7942" max="7942" width="15.00390625" style="200" customWidth="1"/>
    <col min="7943" max="7943" width="16.421875" style="200" customWidth="1"/>
    <col min="7944" max="7944" width="15.140625" style="200" customWidth="1"/>
    <col min="7945" max="8194" width="9.28125" style="200" customWidth="1"/>
    <col min="8195" max="8195" width="55.8515625" style="200" customWidth="1"/>
    <col min="8196" max="8197" width="9.28125" style="200" customWidth="1"/>
    <col min="8198" max="8198" width="15.00390625" style="200" customWidth="1"/>
    <col min="8199" max="8199" width="16.421875" style="200" customWidth="1"/>
    <col min="8200" max="8200" width="15.140625" style="200" customWidth="1"/>
    <col min="8201" max="8450" width="9.28125" style="200" customWidth="1"/>
    <col min="8451" max="8451" width="55.8515625" style="200" customWidth="1"/>
    <col min="8452" max="8453" width="9.28125" style="200" customWidth="1"/>
    <col min="8454" max="8454" width="15.00390625" style="200" customWidth="1"/>
    <col min="8455" max="8455" width="16.421875" style="200" customWidth="1"/>
    <col min="8456" max="8456" width="15.140625" style="200" customWidth="1"/>
    <col min="8457" max="8706" width="9.28125" style="200" customWidth="1"/>
    <col min="8707" max="8707" width="55.8515625" style="200" customWidth="1"/>
    <col min="8708" max="8709" width="9.28125" style="200" customWidth="1"/>
    <col min="8710" max="8710" width="15.00390625" style="200" customWidth="1"/>
    <col min="8711" max="8711" width="16.421875" style="200" customWidth="1"/>
    <col min="8712" max="8712" width="15.140625" style="200" customWidth="1"/>
    <col min="8713" max="8962" width="9.28125" style="200" customWidth="1"/>
    <col min="8963" max="8963" width="55.8515625" style="200" customWidth="1"/>
    <col min="8964" max="8965" width="9.28125" style="200" customWidth="1"/>
    <col min="8966" max="8966" width="15.00390625" style="200" customWidth="1"/>
    <col min="8967" max="8967" width="16.421875" style="200" customWidth="1"/>
    <col min="8968" max="8968" width="15.140625" style="200" customWidth="1"/>
    <col min="8969" max="9218" width="9.28125" style="200" customWidth="1"/>
    <col min="9219" max="9219" width="55.8515625" style="200" customWidth="1"/>
    <col min="9220" max="9221" width="9.28125" style="200" customWidth="1"/>
    <col min="9222" max="9222" width="15.00390625" style="200" customWidth="1"/>
    <col min="9223" max="9223" width="16.421875" style="200" customWidth="1"/>
    <col min="9224" max="9224" width="15.140625" style="200" customWidth="1"/>
    <col min="9225" max="9474" width="9.28125" style="200" customWidth="1"/>
    <col min="9475" max="9475" width="55.8515625" style="200" customWidth="1"/>
    <col min="9476" max="9477" width="9.28125" style="200" customWidth="1"/>
    <col min="9478" max="9478" width="15.00390625" style="200" customWidth="1"/>
    <col min="9479" max="9479" width="16.421875" style="200" customWidth="1"/>
    <col min="9480" max="9480" width="15.140625" style="200" customWidth="1"/>
    <col min="9481" max="9730" width="9.28125" style="200" customWidth="1"/>
    <col min="9731" max="9731" width="55.8515625" style="200" customWidth="1"/>
    <col min="9732" max="9733" width="9.28125" style="200" customWidth="1"/>
    <col min="9734" max="9734" width="15.00390625" style="200" customWidth="1"/>
    <col min="9735" max="9735" width="16.421875" style="200" customWidth="1"/>
    <col min="9736" max="9736" width="15.140625" style="200" customWidth="1"/>
    <col min="9737" max="9986" width="9.28125" style="200" customWidth="1"/>
    <col min="9987" max="9987" width="55.8515625" style="200" customWidth="1"/>
    <col min="9988" max="9989" width="9.28125" style="200" customWidth="1"/>
    <col min="9990" max="9990" width="15.00390625" style="200" customWidth="1"/>
    <col min="9991" max="9991" width="16.421875" style="200" customWidth="1"/>
    <col min="9992" max="9992" width="15.140625" style="200" customWidth="1"/>
    <col min="9993" max="10242" width="9.28125" style="200" customWidth="1"/>
    <col min="10243" max="10243" width="55.8515625" style="200" customWidth="1"/>
    <col min="10244" max="10245" width="9.28125" style="200" customWidth="1"/>
    <col min="10246" max="10246" width="15.00390625" style="200" customWidth="1"/>
    <col min="10247" max="10247" width="16.421875" style="200" customWidth="1"/>
    <col min="10248" max="10248" width="15.140625" style="200" customWidth="1"/>
    <col min="10249" max="10498" width="9.28125" style="200" customWidth="1"/>
    <col min="10499" max="10499" width="55.8515625" style="200" customWidth="1"/>
    <col min="10500" max="10501" width="9.28125" style="200" customWidth="1"/>
    <col min="10502" max="10502" width="15.00390625" style="200" customWidth="1"/>
    <col min="10503" max="10503" width="16.421875" style="200" customWidth="1"/>
    <col min="10504" max="10504" width="15.140625" style="200" customWidth="1"/>
    <col min="10505" max="10754" width="9.28125" style="200" customWidth="1"/>
    <col min="10755" max="10755" width="55.8515625" style="200" customWidth="1"/>
    <col min="10756" max="10757" width="9.28125" style="200" customWidth="1"/>
    <col min="10758" max="10758" width="15.00390625" style="200" customWidth="1"/>
    <col min="10759" max="10759" width="16.421875" style="200" customWidth="1"/>
    <col min="10760" max="10760" width="15.140625" style="200" customWidth="1"/>
    <col min="10761" max="11010" width="9.28125" style="200" customWidth="1"/>
    <col min="11011" max="11011" width="55.8515625" style="200" customWidth="1"/>
    <col min="11012" max="11013" width="9.28125" style="200" customWidth="1"/>
    <col min="11014" max="11014" width="15.00390625" style="200" customWidth="1"/>
    <col min="11015" max="11015" width="16.421875" style="200" customWidth="1"/>
    <col min="11016" max="11016" width="15.140625" style="200" customWidth="1"/>
    <col min="11017" max="11266" width="9.28125" style="200" customWidth="1"/>
    <col min="11267" max="11267" width="55.8515625" style="200" customWidth="1"/>
    <col min="11268" max="11269" width="9.28125" style="200" customWidth="1"/>
    <col min="11270" max="11270" width="15.00390625" style="200" customWidth="1"/>
    <col min="11271" max="11271" width="16.421875" style="200" customWidth="1"/>
    <col min="11272" max="11272" width="15.140625" style="200" customWidth="1"/>
    <col min="11273" max="11522" width="9.28125" style="200" customWidth="1"/>
    <col min="11523" max="11523" width="55.8515625" style="200" customWidth="1"/>
    <col min="11524" max="11525" width="9.28125" style="200" customWidth="1"/>
    <col min="11526" max="11526" width="15.00390625" style="200" customWidth="1"/>
    <col min="11527" max="11527" width="16.421875" style="200" customWidth="1"/>
    <col min="11528" max="11528" width="15.140625" style="200" customWidth="1"/>
    <col min="11529" max="11778" width="9.28125" style="200" customWidth="1"/>
    <col min="11779" max="11779" width="55.8515625" style="200" customWidth="1"/>
    <col min="11780" max="11781" width="9.28125" style="200" customWidth="1"/>
    <col min="11782" max="11782" width="15.00390625" style="200" customWidth="1"/>
    <col min="11783" max="11783" width="16.421875" style="200" customWidth="1"/>
    <col min="11784" max="11784" width="15.140625" style="200" customWidth="1"/>
    <col min="11785" max="12034" width="9.28125" style="200" customWidth="1"/>
    <col min="12035" max="12035" width="55.8515625" style="200" customWidth="1"/>
    <col min="12036" max="12037" width="9.28125" style="200" customWidth="1"/>
    <col min="12038" max="12038" width="15.00390625" style="200" customWidth="1"/>
    <col min="12039" max="12039" width="16.421875" style="200" customWidth="1"/>
    <col min="12040" max="12040" width="15.140625" style="200" customWidth="1"/>
    <col min="12041" max="12290" width="9.28125" style="200" customWidth="1"/>
    <col min="12291" max="12291" width="55.8515625" style="200" customWidth="1"/>
    <col min="12292" max="12293" width="9.28125" style="200" customWidth="1"/>
    <col min="12294" max="12294" width="15.00390625" style="200" customWidth="1"/>
    <col min="12295" max="12295" width="16.421875" style="200" customWidth="1"/>
    <col min="12296" max="12296" width="15.140625" style="200" customWidth="1"/>
    <col min="12297" max="12546" width="9.28125" style="200" customWidth="1"/>
    <col min="12547" max="12547" width="55.8515625" style="200" customWidth="1"/>
    <col min="12548" max="12549" width="9.28125" style="200" customWidth="1"/>
    <col min="12550" max="12550" width="15.00390625" style="200" customWidth="1"/>
    <col min="12551" max="12551" width="16.421875" style="200" customWidth="1"/>
    <col min="12552" max="12552" width="15.140625" style="200" customWidth="1"/>
    <col min="12553" max="12802" width="9.28125" style="200" customWidth="1"/>
    <col min="12803" max="12803" width="55.8515625" style="200" customWidth="1"/>
    <col min="12804" max="12805" width="9.28125" style="200" customWidth="1"/>
    <col min="12806" max="12806" width="15.00390625" style="200" customWidth="1"/>
    <col min="12807" max="12807" width="16.421875" style="200" customWidth="1"/>
    <col min="12808" max="12808" width="15.140625" style="200" customWidth="1"/>
    <col min="12809" max="13058" width="9.28125" style="200" customWidth="1"/>
    <col min="13059" max="13059" width="55.8515625" style="200" customWidth="1"/>
    <col min="13060" max="13061" width="9.28125" style="200" customWidth="1"/>
    <col min="13062" max="13062" width="15.00390625" style="200" customWidth="1"/>
    <col min="13063" max="13063" width="16.421875" style="200" customWidth="1"/>
    <col min="13064" max="13064" width="15.140625" style="200" customWidth="1"/>
    <col min="13065" max="13314" width="9.28125" style="200" customWidth="1"/>
    <col min="13315" max="13315" width="55.8515625" style="200" customWidth="1"/>
    <col min="13316" max="13317" width="9.28125" style="200" customWidth="1"/>
    <col min="13318" max="13318" width="15.00390625" style="200" customWidth="1"/>
    <col min="13319" max="13319" width="16.421875" style="200" customWidth="1"/>
    <col min="13320" max="13320" width="15.140625" style="200" customWidth="1"/>
    <col min="13321" max="13570" width="9.28125" style="200" customWidth="1"/>
    <col min="13571" max="13571" width="55.8515625" style="200" customWidth="1"/>
    <col min="13572" max="13573" width="9.28125" style="200" customWidth="1"/>
    <col min="13574" max="13574" width="15.00390625" style="200" customWidth="1"/>
    <col min="13575" max="13575" width="16.421875" style="200" customWidth="1"/>
    <col min="13576" max="13576" width="15.140625" style="200" customWidth="1"/>
    <col min="13577" max="13826" width="9.28125" style="200" customWidth="1"/>
    <col min="13827" max="13827" width="55.8515625" style="200" customWidth="1"/>
    <col min="13828" max="13829" width="9.28125" style="200" customWidth="1"/>
    <col min="13830" max="13830" width="15.00390625" style="200" customWidth="1"/>
    <col min="13831" max="13831" width="16.421875" style="200" customWidth="1"/>
    <col min="13832" max="13832" width="15.140625" style="200" customWidth="1"/>
    <col min="13833" max="14082" width="9.28125" style="200" customWidth="1"/>
    <col min="14083" max="14083" width="55.8515625" style="200" customWidth="1"/>
    <col min="14084" max="14085" width="9.28125" style="200" customWidth="1"/>
    <col min="14086" max="14086" width="15.00390625" style="200" customWidth="1"/>
    <col min="14087" max="14087" width="16.421875" style="200" customWidth="1"/>
    <col min="14088" max="14088" width="15.140625" style="200" customWidth="1"/>
    <col min="14089" max="14338" width="9.28125" style="200" customWidth="1"/>
    <col min="14339" max="14339" width="55.8515625" style="200" customWidth="1"/>
    <col min="14340" max="14341" width="9.28125" style="200" customWidth="1"/>
    <col min="14342" max="14342" width="15.00390625" style="200" customWidth="1"/>
    <col min="14343" max="14343" width="16.421875" style="200" customWidth="1"/>
    <col min="14344" max="14344" width="15.140625" style="200" customWidth="1"/>
    <col min="14345" max="14594" width="9.28125" style="200" customWidth="1"/>
    <col min="14595" max="14595" width="55.8515625" style="200" customWidth="1"/>
    <col min="14596" max="14597" width="9.28125" style="200" customWidth="1"/>
    <col min="14598" max="14598" width="15.00390625" style="200" customWidth="1"/>
    <col min="14599" max="14599" width="16.421875" style="200" customWidth="1"/>
    <col min="14600" max="14600" width="15.140625" style="200" customWidth="1"/>
    <col min="14601" max="14850" width="9.28125" style="200" customWidth="1"/>
    <col min="14851" max="14851" width="55.8515625" style="200" customWidth="1"/>
    <col min="14852" max="14853" width="9.28125" style="200" customWidth="1"/>
    <col min="14854" max="14854" width="15.00390625" style="200" customWidth="1"/>
    <col min="14855" max="14855" width="16.421875" style="200" customWidth="1"/>
    <col min="14856" max="14856" width="15.140625" style="200" customWidth="1"/>
    <col min="14857" max="15106" width="9.28125" style="200" customWidth="1"/>
    <col min="15107" max="15107" width="55.8515625" style="200" customWidth="1"/>
    <col min="15108" max="15109" width="9.28125" style="200" customWidth="1"/>
    <col min="15110" max="15110" width="15.00390625" style="200" customWidth="1"/>
    <col min="15111" max="15111" width="16.421875" style="200" customWidth="1"/>
    <col min="15112" max="15112" width="15.140625" style="200" customWidth="1"/>
    <col min="15113" max="15362" width="9.28125" style="200" customWidth="1"/>
    <col min="15363" max="15363" width="55.8515625" style="200" customWidth="1"/>
    <col min="15364" max="15365" width="9.28125" style="200" customWidth="1"/>
    <col min="15366" max="15366" width="15.00390625" style="200" customWidth="1"/>
    <col min="15367" max="15367" width="16.421875" style="200" customWidth="1"/>
    <col min="15368" max="15368" width="15.140625" style="200" customWidth="1"/>
    <col min="15369" max="15618" width="9.28125" style="200" customWidth="1"/>
    <col min="15619" max="15619" width="55.8515625" style="200" customWidth="1"/>
    <col min="15620" max="15621" width="9.28125" style="200" customWidth="1"/>
    <col min="15622" max="15622" width="15.00390625" style="200" customWidth="1"/>
    <col min="15623" max="15623" width="16.421875" style="200" customWidth="1"/>
    <col min="15624" max="15624" width="15.140625" style="200" customWidth="1"/>
    <col min="15625" max="15874" width="9.28125" style="200" customWidth="1"/>
    <col min="15875" max="15875" width="55.8515625" style="200" customWidth="1"/>
    <col min="15876" max="15877" width="9.28125" style="200" customWidth="1"/>
    <col min="15878" max="15878" width="15.00390625" style="200" customWidth="1"/>
    <col min="15879" max="15879" width="16.421875" style="200" customWidth="1"/>
    <col min="15880" max="15880" width="15.140625" style="200" customWidth="1"/>
    <col min="15881" max="16130" width="9.28125" style="200" customWidth="1"/>
    <col min="16131" max="16131" width="55.8515625" style="200" customWidth="1"/>
    <col min="16132" max="16133" width="9.28125" style="200" customWidth="1"/>
    <col min="16134" max="16134" width="15.00390625" style="200" customWidth="1"/>
    <col min="16135" max="16135" width="16.421875" style="200" customWidth="1"/>
    <col min="16136" max="16136" width="15.140625" style="200" customWidth="1"/>
    <col min="16137" max="16384" width="9.28125" style="200" customWidth="1"/>
  </cols>
  <sheetData>
    <row r="1" ht="13.5" thickBot="1"/>
    <row r="2" spans="2:8" ht="18" thickBot="1">
      <c r="B2" s="340" t="s">
        <v>115</v>
      </c>
      <c r="C2" s="341"/>
      <c r="D2" s="341"/>
      <c r="E2" s="341"/>
      <c r="F2" s="341"/>
      <c r="G2" s="341"/>
      <c r="H2" s="342"/>
    </row>
    <row r="3" spans="2:8" ht="12">
      <c r="B3" s="201"/>
      <c r="C3" s="202"/>
      <c r="D3" s="202"/>
      <c r="E3" s="202"/>
      <c r="F3" s="202"/>
      <c r="G3" s="202"/>
      <c r="H3" s="203"/>
    </row>
    <row r="4" spans="2:8" ht="12">
      <c r="B4" s="204" t="s">
        <v>14</v>
      </c>
      <c r="C4" s="205" t="str">
        <f>'KRYCÍ LIST2'!C4</f>
        <v>UHK PALACHOVY KOLEJE, č.p. 1129 - 1135 a 1289 - 2.etapa</v>
      </c>
      <c r="D4" s="206"/>
      <c r="E4" s="206"/>
      <c r="F4" s="206"/>
      <c r="G4" s="206"/>
      <c r="H4" s="207"/>
    </row>
    <row r="5" spans="2:8" ht="12">
      <c r="B5" s="204" t="s">
        <v>111</v>
      </c>
      <c r="C5" s="205" t="str">
        <f>'KRYCÍ LIST2'!C5</f>
        <v>Elektronické komunikace - Strukturovaná kabeláž a rozšíření sítě wifi, D+Mvysílačů WIFI ( 124 ks )</v>
      </c>
      <c r="D5" s="206"/>
      <c r="E5" s="206"/>
      <c r="F5" s="206"/>
      <c r="G5" s="206"/>
      <c r="H5" s="207"/>
    </row>
    <row r="6" spans="2:8" ht="12">
      <c r="B6" s="204"/>
      <c r="C6" s="206"/>
      <c r="D6" s="206"/>
      <c r="E6" s="206"/>
      <c r="F6" s="208" t="s">
        <v>20</v>
      </c>
      <c r="G6" s="209">
        <f>'KRYCÍ LIST2'!G6</f>
        <v>43612</v>
      </c>
      <c r="H6" s="207"/>
    </row>
    <row r="7" spans="2:8" ht="12">
      <c r="B7" s="204" t="s">
        <v>18</v>
      </c>
      <c r="C7" s="206"/>
      <c r="D7" s="206"/>
      <c r="E7" s="206"/>
      <c r="F7" s="206"/>
      <c r="G7" s="206"/>
      <c r="H7" s="207"/>
    </row>
    <row r="8" spans="2:8" ht="12">
      <c r="B8" s="204"/>
      <c r="C8" s="206"/>
      <c r="D8" s="206"/>
      <c r="E8" s="206"/>
      <c r="F8" s="206" t="s">
        <v>23</v>
      </c>
      <c r="G8" s="206"/>
      <c r="H8" s="207"/>
    </row>
    <row r="9" spans="2:8" ht="12">
      <c r="B9" s="204" t="s">
        <v>22</v>
      </c>
      <c r="C9" s="206"/>
      <c r="D9" s="206"/>
      <c r="E9" s="206"/>
      <c r="F9" s="206" t="s">
        <v>25</v>
      </c>
      <c r="G9" s="206"/>
      <c r="H9" s="207"/>
    </row>
    <row r="10" spans="2:8" ht="12">
      <c r="B10" s="204"/>
      <c r="C10" s="206"/>
      <c r="D10" s="206"/>
      <c r="E10" s="206"/>
      <c r="F10" s="206"/>
      <c r="G10" s="206"/>
      <c r="H10" s="207"/>
    </row>
    <row r="11" spans="2:8" ht="12">
      <c r="B11" s="204" t="s">
        <v>1033</v>
      </c>
      <c r="C11" s="206"/>
      <c r="D11" s="206"/>
      <c r="E11" s="206"/>
      <c r="F11" s="206" t="s">
        <v>23</v>
      </c>
      <c r="G11" s="206"/>
      <c r="H11" s="207"/>
    </row>
    <row r="12" spans="2:8" ht="12">
      <c r="B12" s="204"/>
      <c r="C12" s="206"/>
      <c r="D12" s="206"/>
      <c r="E12" s="206"/>
      <c r="F12" s="206" t="s">
        <v>25</v>
      </c>
      <c r="G12" s="206"/>
      <c r="H12" s="207"/>
    </row>
    <row r="13" spans="2:8" ht="12">
      <c r="B13" s="204"/>
      <c r="C13" s="206"/>
      <c r="D13" s="206"/>
      <c r="E13" s="206"/>
      <c r="F13" s="206"/>
      <c r="G13" s="206"/>
      <c r="H13" s="207"/>
    </row>
    <row r="14" spans="2:8" ht="12">
      <c r="B14" s="204" t="s">
        <v>28</v>
      </c>
      <c r="C14" s="206" t="s">
        <v>1034</v>
      </c>
      <c r="D14" s="206"/>
      <c r="E14" s="206"/>
      <c r="F14" s="206" t="s">
        <v>23</v>
      </c>
      <c r="G14" s="206"/>
      <c r="H14" s="207"/>
    </row>
    <row r="15" spans="2:8" ht="12">
      <c r="B15" s="204"/>
      <c r="C15" s="206"/>
      <c r="D15" s="206"/>
      <c r="E15" s="206"/>
      <c r="F15" s="206" t="s">
        <v>25</v>
      </c>
      <c r="G15" s="206"/>
      <c r="H15" s="207"/>
    </row>
    <row r="16" spans="2:8" ht="12">
      <c r="B16" s="204" t="s">
        <v>33</v>
      </c>
      <c r="C16" s="213"/>
      <c r="D16" s="206"/>
      <c r="E16" s="206"/>
      <c r="F16" s="206"/>
      <c r="G16" s="206"/>
      <c r="H16" s="207"/>
    </row>
    <row r="17" spans="2:8" ht="13.5" thickBot="1">
      <c r="B17" s="204"/>
      <c r="C17" s="206"/>
      <c r="D17" s="206"/>
      <c r="E17" s="206"/>
      <c r="F17" s="206"/>
      <c r="G17" s="206"/>
      <c r="H17" s="207"/>
    </row>
    <row r="18" spans="2:8" ht="13.5" thickBot="1">
      <c r="B18" s="214"/>
      <c r="C18" s="215"/>
      <c r="D18" s="215"/>
      <c r="E18" s="215"/>
      <c r="F18" s="216" t="s">
        <v>1038</v>
      </c>
      <c r="G18" s="216" t="s">
        <v>1039</v>
      </c>
      <c r="H18" s="217" t="s">
        <v>1040</v>
      </c>
    </row>
    <row r="19" spans="2:8" ht="12">
      <c r="B19" s="204"/>
      <c r="C19" s="206"/>
      <c r="D19" s="206"/>
      <c r="E19" s="206"/>
      <c r="F19" s="206"/>
      <c r="G19" s="206"/>
      <c r="H19" s="207"/>
    </row>
    <row r="20" spans="2:8" ht="12">
      <c r="B20" s="218" t="s">
        <v>1041</v>
      </c>
      <c r="C20" s="206"/>
      <c r="D20" s="206"/>
      <c r="E20" s="206"/>
      <c r="F20" s="206"/>
      <c r="G20" s="206"/>
      <c r="H20" s="207"/>
    </row>
    <row r="21" spans="2:8" ht="12">
      <c r="B21" s="219" t="s">
        <v>1042</v>
      </c>
      <c r="C21" s="208" t="s">
        <v>1131</v>
      </c>
      <c r="D21" s="206"/>
      <c r="E21" s="206"/>
      <c r="F21" s="206"/>
      <c r="G21" s="212"/>
      <c r="H21" s="220">
        <f>ALL2!H6</f>
        <v>0</v>
      </c>
    </row>
    <row r="22" spans="2:8" ht="15">
      <c r="B22" s="219"/>
      <c r="C22" s="221" t="s">
        <v>1048</v>
      </c>
      <c r="D22" s="206"/>
      <c r="E22" s="206"/>
      <c r="F22" s="212">
        <f>SUM(H21:H21)</f>
        <v>0</v>
      </c>
      <c r="G22" s="212"/>
      <c r="H22" s="220"/>
    </row>
    <row r="23" spans="2:8" ht="15">
      <c r="B23" s="219"/>
      <c r="C23" s="221"/>
      <c r="D23" s="206"/>
      <c r="E23" s="206"/>
      <c r="F23" s="212"/>
      <c r="G23" s="212"/>
      <c r="H23" s="220"/>
    </row>
    <row r="24" spans="2:8" ht="12">
      <c r="B24" s="218" t="s">
        <v>1041</v>
      </c>
      <c r="C24" s="206"/>
      <c r="D24" s="206"/>
      <c r="E24" s="206"/>
      <c r="F24" s="212"/>
      <c r="G24" s="212"/>
      <c r="H24" s="220"/>
    </row>
    <row r="25" spans="2:8" ht="12">
      <c r="B25" s="219" t="s">
        <v>1042</v>
      </c>
      <c r="C25" s="208" t="s">
        <v>1132</v>
      </c>
      <c r="D25" s="206"/>
      <c r="E25" s="206"/>
      <c r="F25" s="206"/>
      <c r="G25" s="212">
        <f>ALL2!J6</f>
        <v>0</v>
      </c>
      <c r="H25" s="220"/>
    </row>
    <row r="26" spans="2:8" ht="15">
      <c r="B26" s="219"/>
      <c r="C26" s="221" t="s">
        <v>1052</v>
      </c>
      <c r="D26" s="206"/>
      <c r="E26" s="206"/>
      <c r="F26" s="212">
        <f>SUM(G25:G25)</f>
        <v>0</v>
      </c>
      <c r="G26" s="212"/>
      <c r="H26" s="220"/>
    </row>
    <row r="27" spans="2:8" ht="12">
      <c r="B27" s="219"/>
      <c r="C27" s="206"/>
      <c r="D27" s="206"/>
      <c r="E27" s="206"/>
      <c r="F27" s="212"/>
      <c r="G27" s="212"/>
      <c r="H27" s="220"/>
    </row>
    <row r="28" spans="2:8" ht="13.5" thickBot="1">
      <c r="B28" s="219"/>
      <c r="C28" s="206"/>
      <c r="D28" s="206"/>
      <c r="E28" s="206"/>
      <c r="F28" s="206"/>
      <c r="G28" s="206"/>
      <c r="H28" s="207"/>
    </row>
    <row r="29" spans="2:8" ht="13.5" thickBot="1">
      <c r="B29" s="222" t="s">
        <v>1053</v>
      </c>
      <c r="C29" s="215"/>
      <c r="D29" s="215"/>
      <c r="E29" s="215"/>
      <c r="F29" s="223">
        <f>SUM(F22:F26)</f>
        <v>0</v>
      </c>
      <c r="G29" s="223"/>
      <c r="H29" s="224"/>
    </row>
    <row r="34" ht="12">
      <c r="F34" s="225"/>
    </row>
  </sheetData>
  <mergeCells count="1">
    <mergeCell ref="B2:H2"/>
  </mergeCells>
  <printOptions/>
  <pageMargins left="0.15748031496062992" right="0.07874015748031496" top="0.35433070866141736" bottom="0.5511811023622047" header="0.5118110236220472" footer="0.5118110236220472"/>
  <pageSetup horizontalDpi="300" verticalDpi="3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K15"/>
  <sheetViews>
    <sheetView workbookViewId="0" topLeftCell="A1">
      <selection activeCell="G12" sqref="G12"/>
    </sheetView>
  </sheetViews>
  <sheetFormatPr defaultColWidth="10.28125" defaultRowHeight="12"/>
  <cols>
    <col min="1" max="1" width="5.7109375" style="200" customWidth="1"/>
    <col min="2" max="2" width="8.28125" style="200" customWidth="1"/>
    <col min="3" max="3" width="13.8515625" style="200" customWidth="1"/>
    <col min="4" max="4" width="99.7109375" style="200" customWidth="1"/>
    <col min="5" max="5" width="7.421875" style="200" customWidth="1"/>
    <col min="6" max="6" width="9.421875" style="200" customWidth="1"/>
    <col min="7" max="7" width="13.28125" style="200" customWidth="1"/>
    <col min="8" max="8" width="21.140625" style="200" customWidth="1"/>
    <col min="9" max="9" width="13.00390625" style="200" customWidth="1"/>
    <col min="10" max="10" width="19.7109375" style="200" customWidth="1"/>
    <col min="11" max="256" width="10.28125" style="200" customWidth="1"/>
    <col min="257" max="257" width="5.7109375" style="200" customWidth="1"/>
    <col min="258" max="258" width="8.28125" style="200" customWidth="1"/>
    <col min="259" max="259" width="13.8515625" style="200" customWidth="1"/>
    <col min="260" max="260" width="99.7109375" style="200" customWidth="1"/>
    <col min="261" max="261" width="7.421875" style="200" customWidth="1"/>
    <col min="262" max="262" width="9.421875" style="200" customWidth="1"/>
    <col min="263" max="263" width="13.28125" style="200" customWidth="1"/>
    <col min="264" max="264" width="21.140625" style="200" customWidth="1"/>
    <col min="265" max="265" width="13.00390625" style="200" customWidth="1"/>
    <col min="266" max="266" width="19.7109375" style="200" customWidth="1"/>
    <col min="267" max="512" width="10.28125" style="200" customWidth="1"/>
    <col min="513" max="513" width="5.7109375" style="200" customWidth="1"/>
    <col min="514" max="514" width="8.28125" style="200" customWidth="1"/>
    <col min="515" max="515" width="13.8515625" style="200" customWidth="1"/>
    <col min="516" max="516" width="99.7109375" style="200" customWidth="1"/>
    <col min="517" max="517" width="7.421875" style="200" customWidth="1"/>
    <col min="518" max="518" width="9.421875" style="200" customWidth="1"/>
    <col min="519" max="519" width="13.28125" style="200" customWidth="1"/>
    <col min="520" max="520" width="21.140625" style="200" customWidth="1"/>
    <col min="521" max="521" width="13.00390625" style="200" customWidth="1"/>
    <col min="522" max="522" width="19.7109375" style="200" customWidth="1"/>
    <col min="523" max="768" width="10.28125" style="200" customWidth="1"/>
    <col min="769" max="769" width="5.7109375" style="200" customWidth="1"/>
    <col min="770" max="770" width="8.28125" style="200" customWidth="1"/>
    <col min="771" max="771" width="13.8515625" style="200" customWidth="1"/>
    <col min="772" max="772" width="99.7109375" style="200" customWidth="1"/>
    <col min="773" max="773" width="7.421875" style="200" customWidth="1"/>
    <col min="774" max="774" width="9.421875" style="200" customWidth="1"/>
    <col min="775" max="775" width="13.28125" style="200" customWidth="1"/>
    <col min="776" max="776" width="21.140625" style="200" customWidth="1"/>
    <col min="777" max="777" width="13.00390625" style="200" customWidth="1"/>
    <col min="778" max="778" width="19.7109375" style="200" customWidth="1"/>
    <col min="779" max="1024" width="10.28125" style="200" customWidth="1"/>
    <col min="1025" max="1025" width="5.7109375" style="200" customWidth="1"/>
    <col min="1026" max="1026" width="8.28125" style="200" customWidth="1"/>
    <col min="1027" max="1027" width="13.8515625" style="200" customWidth="1"/>
    <col min="1028" max="1028" width="99.7109375" style="200" customWidth="1"/>
    <col min="1029" max="1029" width="7.421875" style="200" customWidth="1"/>
    <col min="1030" max="1030" width="9.421875" style="200" customWidth="1"/>
    <col min="1031" max="1031" width="13.28125" style="200" customWidth="1"/>
    <col min="1032" max="1032" width="21.140625" style="200" customWidth="1"/>
    <col min="1033" max="1033" width="13.00390625" style="200" customWidth="1"/>
    <col min="1034" max="1034" width="19.7109375" style="200" customWidth="1"/>
    <col min="1035" max="1280" width="10.28125" style="200" customWidth="1"/>
    <col min="1281" max="1281" width="5.7109375" style="200" customWidth="1"/>
    <col min="1282" max="1282" width="8.28125" style="200" customWidth="1"/>
    <col min="1283" max="1283" width="13.8515625" style="200" customWidth="1"/>
    <col min="1284" max="1284" width="99.7109375" style="200" customWidth="1"/>
    <col min="1285" max="1285" width="7.421875" style="200" customWidth="1"/>
    <col min="1286" max="1286" width="9.421875" style="200" customWidth="1"/>
    <col min="1287" max="1287" width="13.28125" style="200" customWidth="1"/>
    <col min="1288" max="1288" width="21.140625" style="200" customWidth="1"/>
    <col min="1289" max="1289" width="13.00390625" style="200" customWidth="1"/>
    <col min="1290" max="1290" width="19.7109375" style="200" customWidth="1"/>
    <col min="1291" max="1536" width="10.28125" style="200" customWidth="1"/>
    <col min="1537" max="1537" width="5.7109375" style="200" customWidth="1"/>
    <col min="1538" max="1538" width="8.28125" style="200" customWidth="1"/>
    <col min="1539" max="1539" width="13.8515625" style="200" customWidth="1"/>
    <col min="1540" max="1540" width="99.7109375" style="200" customWidth="1"/>
    <col min="1541" max="1541" width="7.421875" style="200" customWidth="1"/>
    <col min="1542" max="1542" width="9.421875" style="200" customWidth="1"/>
    <col min="1543" max="1543" width="13.28125" style="200" customWidth="1"/>
    <col min="1544" max="1544" width="21.140625" style="200" customWidth="1"/>
    <col min="1545" max="1545" width="13.00390625" style="200" customWidth="1"/>
    <col min="1546" max="1546" width="19.7109375" style="200" customWidth="1"/>
    <col min="1547" max="1792" width="10.28125" style="200" customWidth="1"/>
    <col min="1793" max="1793" width="5.7109375" style="200" customWidth="1"/>
    <col min="1794" max="1794" width="8.28125" style="200" customWidth="1"/>
    <col min="1795" max="1795" width="13.8515625" style="200" customWidth="1"/>
    <col min="1796" max="1796" width="99.7109375" style="200" customWidth="1"/>
    <col min="1797" max="1797" width="7.421875" style="200" customWidth="1"/>
    <col min="1798" max="1798" width="9.421875" style="200" customWidth="1"/>
    <col min="1799" max="1799" width="13.28125" style="200" customWidth="1"/>
    <col min="1800" max="1800" width="21.140625" style="200" customWidth="1"/>
    <col min="1801" max="1801" width="13.00390625" style="200" customWidth="1"/>
    <col min="1802" max="1802" width="19.7109375" style="200" customWidth="1"/>
    <col min="1803" max="2048" width="10.28125" style="200" customWidth="1"/>
    <col min="2049" max="2049" width="5.7109375" style="200" customWidth="1"/>
    <col min="2050" max="2050" width="8.28125" style="200" customWidth="1"/>
    <col min="2051" max="2051" width="13.8515625" style="200" customWidth="1"/>
    <col min="2052" max="2052" width="99.7109375" style="200" customWidth="1"/>
    <col min="2053" max="2053" width="7.421875" style="200" customWidth="1"/>
    <col min="2054" max="2054" width="9.421875" style="200" customWidth="1"/>
    <col min="2055" max="2055" width="13.28125" style="200" customWidth="1"/>
    <col min="2056" max="2056" width="21.140625" style="200" customWidth="1"/>
    <col min="2057" max="2057" width="13.00390625" style="200" customWidth="1"/>
    <col min="2058" max="2058" width="19.7109375" style="200" customWidth="1"/>
    <col min="2059" max="2304" width="10.28125" style="200" customWidth="1"/>
    <col min="2305" max="2305" width="5.7109375" style="200" customWidth="1"/>
    <col min="2306" max="2306" width="8.28125" style="200" customWidth="1"/>
    <col min="2307" max="2307" width="13.8515625" style="200" customWidth="1"/>
    <col min="2308" max="2308" width="99.7109375" style="200" customWidth="1"/>
    <col min="2309" max="2309" width="7.421875" style="200" customWidth="1"/>
    <col min="2310" max="2310" width="9.421875" style="200" customWidth="1"/>
    <col min="2311" max="2311" width="13.28125" style="200" customWidth="1"/>
    <col min="2312" max="2312" width="21.140625" style="200" customWidth="1"/>
    <col min="2313" max="2313" width="13.00390625" style="200" customWidth="1"/>
    <col min="2314" max="2314" width="19.7109375" style="200" customWidth="1"/>
    <col min="2315" max="2560" width="10.28125" style="200" customWidth="1"/>
    <col min="2561" max="2561" width="5.7109375" style="200" customWidth="1"/>
    <col min="2562" max="2562" width="8.28125" style="200" customWidth="1"/>
    <col min="2563" max="2563" width="13.8515625" style="200" customWidth="1"/>
    <col min="2564" max="2564" width="99.7109375" style="200" customWidth="1"/>
    <col min="2565" max="2565" width="7.421875" style="200" customWidth="1"/>
    <col min="2566" max="2566" width="9.421875" style="200" customWidth="1"/>
    <col min="2567" max="2567" width="13.28125" style="200" customWidth="1"/>
    <col min="2568" max="2568" width="21.140625" style="200" customWidth="1"/>
    <col min="2569" max="2569" width="13.00390625" style="200" customWidth="1"/>
    <col min="2570" max="2570" width="19.7109375" style="200" customWidth="1"/>
    <col min="2571" max="2816" width="10.28125" style="200" customWidth="1"/>
    <col min="2817" max="2817" width="5.7109375" style="200" customWidth="1"/>
    <col min="2818" max="2818" width="8.28125" style="200" customWidth="1"/>
    <col min="2819" max="2819" width="13.8515625" style="200" customWidth="1"/>
    <col min="2820" max="2820" width="99.7109375" style="200" customWidth="1"/>
    <col min="2821" max="2821" width="7.421875" style="200" customWidth="1"/>
    <col min="2822" max="2822" width="9.421875" style="200" customWidth="1"/>
    <col min="2823" max="2823" width="13.28125" style="200" customWidth="1"/>
    <col min="2824" max="2824" width="21.140625" style="200" customWidth="1"/>
    <col min="2825" max="2825" width="13.00390625" style="200" customWidth="1"/>
    <col min="2826" max="2826" width="19.7109375" style="200" customWidth="1"/>
    <col min="2827" max="3072" width="10.28125" style="200" customWidth="1"/>
    <col min="3073" max="3073" width="5.7109375" style="200" customWidth="1"/>
    <col min="3074" max="3074" width="8.28125" style="200" customWidth="1"/>
    <col min="3075" max="3075" width="13.8515625" style="200" customWidth="1"/>
    <col min="3076" max="3076" width="99.7109375" style="200" customWidth="1"/>
    <col min="3077" max="3077" width="7.421875" style="200" customWidth="1"/>
    <col min="3078" max="3078" width="9.421875" style="200" customWidth="1"/>
    <col min="3079" max="3079" width="13.28125" style="200" customWidth="1"/>
    <col min="3080" max="3080" width="21.140625" style="200" customWidth="1"/>
    <col min="3081" max="3081" width="13.00390625" style="200" customWidth="1"/>
    <col min="3082" max="3082" width="19.7109375" style="200" customWidth="1"/>
    <col min="3083" max="3328" width="10.28125" style="200" customWidth="1"/>
    <col min="3329" max="3329" width="5.7109375" style="200" customWidth="1"/>
    <col min="3330" max="3330" width="8.28125" style="200" customWidth="1"/>
    <col min="3331" max="3331" width="13.8515625" style="200" customWidth="1"/>
    <col min="3332" max="3332" width="99.7109375" style="200" customWidth="1"/>
    <col min="3333" max="3333" width="7.421875" style="200" customWidth="1"/>
    <col min="3334" max="3334" width="9.421875" style="200" customWidth="1"/>
    <col min="3335" max="3335" width="13.28125" style="200" customWidth="1"/>
    <col min="3336" max="3336" width="21.140625" style="200" customWidth="1"/>
    <col min="3337" max="3337" width="13.00390625" style="200" customWidth="1"/>
    <col min="3338" max="3338" width="19.7109375" style="200" customWidth="1"/>
    <col min="3339" max="3584" width="10.28125" style="200" customWidth="1"/>
    <col min="3585" max="3585" width="5.7109375" style="200" customWidth="1"/>
    <col min="3586" max="3586" width="8.28125" style="200" customWidth="1"/>
    <col min="3587" max="3587" width="13.8515625" style="200" customWidth="1"/>
    <col min="3588" max="3588" width="99.7109375" style="200" customWidth="1"/>
    <col min="3589" max="3589" width="7.421875" style="200" customWidth="1"/>
    <col min="3590" max="3590" width="9.421875" style="200" customWidth="1"/>
    <col min="3591" max="3591" width="13.28125" style="200" customWidth="1"/>
    <col min="3592" max="3592" width="21.140625" style="200" customWidth="1"/>
    <col min="3593" max="3593" width="13.00390625" style="200" customWidth="1"/>
    <col min="3594" max="3594" width="19.7109375" style="200" customWidth="1"/>
    <col min="3595" max="3840" width="10.28125" style="200" customWidth="1"/>
    <col min="3841" max="3841" width="5.7109375" style="200" customWidth="1"/>
    <col min="3842" max="3842" width="8.28125" style="200" customWidth="1"/>
    <col min="3843" max="3843" width="13.8515625" style="200" customWidth="1"/>
    <col min="3844" max="3844" width="99.7109375" style="200" customWidth="1"/>
    <col min="3845" max="3845" width="7.421875" style="200" customWidth="1"/>
    <col min="3846" max="3846" width="9.421875" style="200" customWidth="1"/>
    <col min="3847" max="3847" width="13.28125" style="200" customWidth="1"/>
    <col min="3848" max="3848" width="21.140625" style="200" customWidth="1"/>
    <col min="3849" max="3849" width="13.00390625" style="200" customWidth="1"/>
    <col min="3850" max="3850" width="19.7109375" style="200" customWidth="1"/>
    <col min="3851" max="4096" width="10.28125" style="200" customWidth="1"/>
    <col min="4097" max="4097" width="5.7109375" style="200" customWidth="1"/>
    <col min="4098" max="4098" width="8.28125" style="200" customWidth="1"/>
    <col min="4099" max="4099" width="13.8515625" style="200" customWidth="1"/>
    <col min="4100" max="4100" width="99.7109375" style="200" customWidth="1"/>
    <col min="4101" max="4101" width="7.421875" style="200" customWidth="1"/>
    <col min="4102" max="4102" width="9.421875" style="200" customWidth="1"/>
    <col min="4103" max="4103" width="13.28125" style="200" customWidth="1"/>
    <col min="4104" max="4104" width="21.140625" style="200" customWidth="1"/>
    <col min="4105" max="4105" width="13.00390625" style="200" customWidth="1"/>
    <col min="4106" max="4106" width="19.7109375" style="200" customWidth="1"/>
    <col min="4107" max="4352" width="10.28125" style="200" customWidth="1"/>
    <col min="4353" max="4353" width="5.7109375" style="200" customWidth="1"/>
    <col min="4354" max="4354" width="8.28125" style="200" customWidth="1"/>
    <col min="4355" max="4355" width="13.8515625" style="200" customWidth="1"/>
    <col min="4356" max="4356" width="99.7109375" style="200" customWidth="1"/>
    <col min="4357" max="4357" width="7.421875" style="200" customWidth="1"/>
    <col min="4358" max="4358" width="9.421875" style="200" customWidth="1"/>
    <col min="4359" max="4359" width="13.28125" style="200" customWidth="1"/>
    <col min="4360" max="4360" width="21.140625" style="200" customWidth="1"/>
    <col min="4361" max="4361" width="13.00390625" style="200" customWidth="1"/>
    <col min="4362" max="4362" width="19.7109375" style="200" customWidth="1"/>
    <col min="4363" max="4608" width="10.28125" style="200" customWidth="1"/>
    <col min="4609" max="4609" width="5.7109375" style="200" customWidth="1"/>
    <col min="4610" max="4610" width="8.28125" style="200" customWidth="1"/>
    <col min="4611" max="4611" width="13.8515625" style="200" customWidth="1"/>
    <col min="4612" max="4612" width="99.7109375" style="200" customWidth="1"/>
    <col min="4613" max="4613" width="7.421875" style="200" customWidth="1"/>
    <col min="4614" max="4614" width="9.421875" style="200" customWidth="1"/>
    <col min="4615" max="4615" width="13.28125" style="200" customWidth="1"/>
    <col min="4616" max="4616" width="21.140625" style="200" customWidth="1"/>
    <col min="4617" max="4617" width="13.00390625" style="200" customWidth="1"/>
    <col min="4618" max="4618" width="19.7109375" style="200" customWidth="1"/>
    <col min="4619" max="4864" width="10.28125" style="200" customWidth="1"/>
    <col min="4865" max="4865" width="5.7109375" style="200" customWidth="1"/>
    <col min="4866" max="4866" width="8.28125" style="200" customWidth="1"/>
    <col min="4867" max="4867" width="13.8515625" style="200" customWidth="1"/>
    <col min="4868" max="4868" width="99.7109375" style="200" customWidth="1"/>
    <col min="4869" max="4869" width="7.421875" style="200" customWidth="1"/>
    <col min="4870" max="4870" width="9.421875" style="200" customWidth="1"/>
    <col min="4871" max="4871" width="13.28125" style="200" customWidth="1"/>
    <col min="4872" max="4872" width="21.140625" style="200" customWidth="1"/>
    <col min="4873" max="4873" width="13.00390625" style="200" customWidth="1"/>
    <col min="4874" max="4874" width="19.7109375" style="200" customWidth="1"/>
    <col min="4875" max="5120" width="10.28125" style="200" customWidth="1"/>
    <col min="5121" max="5121" width="5.7109375" style="200" customWidth="1"/>
    <col min="5122" max="5122" width="8.28125" style="200" customWidth="1"/>
    <col min="5123" max="5123" width="13.8515625" style="200" customWidth="1"/>
    <col min="5124" max="5124" width="99.7109375" style="200" customWidth="1"/>
    <col min="5125" max="5125" width="7.421875" style="200" customWidth="1"/>
    <col min="5126" max="5126" width="9.421875" style="200" customWidth="1"/>
    <col min="5127" max="5127" width="13.28125" style="200" customWidth="1"/>
    <col min="5128" max="5128" width="21.140625" style="200" customWidth="1"/>
    <col min="5129" max="5129" width="13.00390625" style="200" customWidth="1"/>
    <col min="5130" max="5130" width="19.7109375" style="200" customWidth="1"/>
    <col min="5131" max="5376" width="10.28125" style="200" customWidth="1"/>
    <col min="5377" max="5377" width="5.7109375" style="200" customWidth="1"/>
    <col min="5378" max="5378" width="8.28125" style="200" customWidth="1"/>
    <col min="5379" max="5379" width="13.8515625" style="200" customWidth="1"/>
    <col min="5380" max="5380" width="99.7109375" style="200" customWidth="1"/>
    <col min="5381" max="5381" width="7.421875" style="200" customWidth="1"/>
    <col min="5382" max="5382" width="9.421875" style="200" customWidth="1"/>
    <col min="5383" max="5383" width="13.28125" style="200" customWidth="1"/>
    <col min="5384" max="5384" width="21.140625" style="200" customWidth="1"/>
    <col min="5385" max="5385" width="13.00390625" style="200" customWidth="1"/>
    <col min="5386" max="5386" width="19.7109375" style="200" customWidth="1"/>
    <col min="5387" max="5632" width="10.28125" style="200" customWidth="1"/>
    <col min="5633" max="5633" width="5.7109375" style="200" customWidth="1"/>
    <col min="5634" max="5634" width="8.28125" style="200" customWidth="1"/>
    <col min="5635" max="5635" width="13.8515625" style="200" customWidth="1"/>
    <col min="5636" max="5636" width="99.7109375" style="200" customWidth="1"/>
    <col min="5637" max="5637" width="7.421875" style="200" customWidth="1"/>
    <col min="5638" max="5638" width="9.421875" style="200" customWidth="1"/>
    <col min="5639" max="5639" width="13.28125" style="200" customWidth="1"/>
    <col min="5640" max="5640" width="21.140625" style="200" customWidth="1"/>
    <col min="5641" max="5641" width="13.00390625" style="200" customWidth="1"/>
    <col min="5642" max="5642" width="19.7109375" style="200" customWidth="1"/>
    <col min="5643" max="5888" width="10.28125" style="200" customWidth="1"/>
    <col min="5889" max="5889" width="5.7109375" style="200" customWidth="1"/>
    <col min="5890" max="5890" width="8.28125" style="200" customWidth="1"/>
    <col min="5891" max="5891" width="13.8515625" style="200" customWidth="1"/>
    <col min="5892" max="5892" width="99.7109375" style="200" customWidth="1"/>
    <col min="5893" max="5893" width="7.421875" style="200" customWidth="1"/>
    <col min="5894" max="5894" width="9.421875" style="200" customWidth="1"/>
    <col min="5895" max="5895" width="13.28125" style="200" customWidth="1"/>
    <col min="5896" max="5896" width="21.140625" style="200" customWidth="1"/>
    <col min="5897" max="5897" width="13.00390625" style="200" customWidth="1"/>
    <col min="5898" max="5898" width="19.7109375" style="200" customWidth="1"/>
    <col min="5899" max="6144" width="10.28125" style="200" customWidth="1"/>
    <col min="6145" max="6145" width="5.7109375" style="200" customWidth="1"/>
    <col min="6146" max="6146" width="8.28125" style="200" customWidth="1"/>
    <col min="6147" max="6147" width="13.8515625" style="200" customWidth="1"/>
    <col min="6148" max="6148" width="99.7109375" style="200" customWidth="1"/>
    <col min="6149" max="6149" width="7.421875" style="200" customWidth="1"/>
    <col min="6150" max="6150" width="9.421875" style="200" customWidth="1"/>
    <col min="6151" max="6151" width="13.28125" style="200" customWidth="1"/>
    <col min="6152" max="6152" width="21.140625" style="200" customWidth="1"/>
    <col min="6153" max="6153" width="13.00390625" style="200" customWidth="1"/>
    <col min="6154" max="6154" width="19.7109375" style="200" customWidth="1"/>
    <col min="6155" max="6400" width="10.28125" style="200" customWidth="1"/>
    <col min="6401" max="6401" width="5.7109375" style="200" customWidth="1"/>
    <col min="6402" max="6402" width="8.28125" style="200" customWidth="1"/>
    <col min="6403" max="6403" width="13.8515625" style="200" customWidth="1"/>
    <col min="6404" max="6404" width="99.7109375" style="200" customWidth="1"/>
    <col min="6405" max="6405" width="7.421875" style="200" customWidth="1"/>
    <col min="6406" max="6406" width="9.421875" style="200" customWidth="1"/>
    <col min="6407" max="6407" width="13.28125" style="200" customWidth="1"/>
    <col min="6408" max="6408" width="21.140625" style="200" customWidth="1"/>
    <col min="6409" max="6409" width="13.00390625" style="200" customWidth="1"/>
    <col min="6410" max="6410" width="19.7109375" style="200" customWidth="1"/>
    <col min="6411" max="6656" width="10.28125" style="200" customWidth="1"/>
    <col min="6657" max="6657" width="5.7109375" style="200" customWidth="1"/>
    <col min="6658" max="6658" width="8.28125" style="200" customWidth="1"/>
    <col min="6659" max="6659" width="13.8515625" style="200" customWidth="1"/>
    <col min="6660" max="6660" width="99.7109375" style="200" customWidth="1"/>
    <col min="6661" max="6661" width="7.421875" style="200" customWidth="1"/>
    <col min="6662" max="6662" width="9.421875" style="200" customWidth="1"/>
    <col min="6663" max="6663" width="13.28125" style="200" customWidth="1"/>
    <col min="6664" max="6664" width="21.140625" style="200" customWidth="1"/>
    <col min="6665" max="6665" width="13.00390625" style="200" customWidth="1"/>
    <col min="6666" max="6666" width="19.7109375" style="200" customWidth="1"/>
    <col min="6667" max="6912" width="10.28125" style="200" customWidth="1"/>
    <col min="6913" max="6913" width="5.7109375" style="200" customWidth="1"/>
    <col min="6914" max="6914" width="8.28125" style="200" customWidth="1"/>
    <col min="6915" max="6915" width="13.8515625" style="200" customWidth="1"/>
    <col min="6916" max="6916" width="99.7109375" style="200" customWidth="1"/>
    <col min="6917" max="6917" width="7.421875" style="200" customWidth="1"/>
    <col min="6918" max="6918" width="9.421875" style="200" customWidth="1"/>
    <col min="6919" max="6919" width="13.28125" style="200" customWidth="1"/>
    <col min="6920" max="6920" width="21.140625" style="200" customWidth="1"/>
    <col min="6921" max="6921" width="13.00390625" style="200" customWidth="1"/>
    <col min="6922" max="6922" width="19.7109375" style="200" customWidth="1"/>
    <col min="6923" max="7168" width="10.28125" style="200" customWidth="1"/>
    <col min="7169" max="7169" width="5.7109375" style="200" customWidth="1"/>
    <col min="7170" max="7170" width="8.28125" style="200" customWidth="1"/>
    <col min="7171" max="7171" width="13.8515625" style="200" customWidth="1"/>
    <col min="7172" max="7172" width="99.7109375" style="200" customWidth="1"/>
    <col min="7173" max="7173" width="7.421875" style="200" customWidth="1"/>
    <col min="7174" max="7174" width="9.421875" style="200" customWidth="1"/>
    <col min="7175" max="7175" width="13.28125" style="200" customWidth="1"/>
    <col min="7176" max="7176" width="21.140625" style="200" customWidth="1"/>
    <col min="7177" max="7177" width="13.00390625" style="200" customWidth="1"/>
    <col min="7178" max="7178" width="19.7109375" style="200" customWidth="1"/>
    <col min="7179" max="7424" width="10.28125" style="200" customWidth="1"/>
    <col min="7425" max="7425" width="5.7109375" style="200" customWidth="1"/>
    <col min="7426" max="7426" width="8.28125" style="200" customWidth="1"/>
    <col min="7427" max="7427" width="13.8515625" style="200" customWidth="1"/>
    <col min="7428" max="7428" width="99.7109375" style="200" customWidth="1"/>
    <col min="7429" max="7429" width="7.421875" style="200" customWidth="1"/>
    <col min="7430" max="7430" width="9.421875" style="200" customWidth="1"/>
    <col min="7431" max="7431" width="13.28125" style="200" customWidth="1"/>
    <col min="7432" max="7432" width="21.140625" style="200" customWidth="1"/>
    <col min="7433" max="7433" width="13.00390625" style="200" customWidth="1"/>
    <col min="7434" max="7434" width="19.7109375" style="200" customWidth="1"/>
    <col min="7435" max="7680" width="10.28125" style="200" customWidth="1"/>
    <col min="7681" max="7681" width="5.7109375" style="200" customWidth="1"/>
    <col min="7682" max="7682" width="8.28125" style="200" customWidth="1"/>
    <col min="7683" max="7683" width="13.8515625" style="200" customWidth="1"/>
    <col min="7684" max="7684" width="99.7109375" style="200" customWidth="1"/>
    <col min="7685" max="7685" width="7.421875" style="200" customWidth="1"/>
    <col min="7686" max="7686" width="9.421875" style="200" customWidth="1"/>
    <col min="7687" max="7687" width="13.28125" style="200" customWidth="1"/>
    <col min="7688" max="7688" width="21.140625" style="200" customWidth="1"/>
    <col min="7689" max="7689" width="13.00390625" style="200" customWidth="1"/>
    <col min="7690" max="7690" width="19.7109375" style="200" customWidth="1"/>
    <col min="7691" max="7936" width="10.28125" style="200" customWidth="1"/>
    <col min="7937" max="7937" width="5.7109375" style="200" customWidth="1"/>
    <col min="7938" max="7938" width="8.28125" style="200" customWidth="1"/>
    <col min="7939" max="7939" width="13.8515625" style="200" customWidth="1"/>
    <col min="7940" max="7940" width="99.7109375" style="200" customWidth="1"/>
    <col min="7941" max="7941" width="7.421875" style="200" customWidth="1"/>
    <col min="7942" max="7942" width="9.421875" style="200" customWidth="1"/>
    <col min="7943" max="7943" width="13.28125" style="200" customWidth="1"/>
    <col min="7944" max="7944" width="21.140625" style="200" customWidth="1"/>
    <col min="7945" max="7945" width="13.00390625" style="200" customWidth="1"/>
    <col min="7946" max="7946" width="19.7109375" style="200" customWidth="1"/>
    <col min="7947" max="8192" width="10.28125" style="200" customWidth="1"/>
    <col min="8193" max="8193" width="5.7109375" style="200" customWidth="1"/>
    <col min="8194" max="8194" width="8.28125" style="200" customWidth="1"/>
    <col min="8195" max="8195" width="13.8515625" style="200" customWidth="1"/>
    <col min="8196" max="8196" width="99.7109375" style="200" customWidth="1"/>
    <col min="8197" max="8197" width="7.421875" style="200" customWidth="1"/>
    <col min="8198" max="8198" width="9.421875" style="200" customWidth="1"/>
    <col min="8199" max="8199" width="13.28125" style="200" customWidth="1"/>
    <col min="8200" max="8200" width="21.140625" style="200" customWidth="1"/>
    <col min="8201" max="8201" width="13.00390625" style="200" customWidth="1"/>
    <col min="8202" max="8202" width="19.7109375" style="200" customWidth="1"/>
    <col min="8203" max="8448" width="10.28125" style="200" customWidth="1"/>
    <col min="8449" max="8449" width="5.7109375" style="200" customWidth="1"/>
    <col min="8450" max="8450" width="8.28125" style="200" customWidth="1"/>
    <col min="8451" max="8451" width="13.8515625" style="200" customWidth="1"/>
    <col min="8452" max="8452" width="99.7109375" style="200" customWidth="1"/>
    <col min="8453" max="8453" width="7.421875" style="200" customWidth="1"/>
    <col min="8454" max="8454" width="9.421875" style="200" customWidth="1"/>
    <col min="8455" max="8455" width="13.28125" style="200" customWidth="1"/>
    <col min="8456" max="8456" width="21.140625" style="200" customWidth="1"/>
    <col min="8457" max="8457" width="13.00390625" style="200" customWidth="1"/>
    <col min="8458" max="8458" width="19.7109375" style="200" customWidth="1"/>
    <col min="8459" max="8704" width="10.28125" style="200" customWidth="1"/>
    <col min="8705" max="8705" width="5.7109375" style="200" customWidth="1"/>
    <col min="8706" max="8706" width="8.28125" style="200" customWidth="1"/>
    <col min="8707" max="8707" width="13.8515625" style="200" customWidth="1"/>
    <col min="8708" max="8708" width="99.7109375" style="200" customWidth="1"/>
    <col min="8709" max="8709" width="7.421875" style="200" customWidth="1"/>
    <col min="8710" max="8710" width="9.421875" style="200" customWidth="1"/>
    <col min="8711" max="8711" width="13.28125" style="200" customWidth="1"/>
    <col min="8712" max="8712" width="21.140625" style="200" customWidth="1"/>
    <col min="8713" max="8713" width="13.00390625" style="200" customWidth="1"/>
    <col min="8714" max="8714" width="19.7109375" style="200" customWidth="1"/>
    <col min="8715" max="8960" width="10.28125" style="200" customWidth="1"/>
    <col min="8961" max="8961" width="5.7109375" style="200" customWidth="1"/>
    <col min="8962" max="8962" width="8.28125" style="200" customWidth="1"/>
    <col min="8963" max="8963" width="13.8515625" style="200" customWidth="1"/>
    <col min="8964" max="8964" width="99.7109375" style="200" customWidth="1"/>
    <col min="8965" max="8965" width="7.421875" style="200" customWidth="1"/>
    <col min="8966" max="8966" width="9.421875" style="200" customWidth="1"/>
    <col min="8967" max="8967" width="13.28125" style="200" customWidth="1"/>
    <col min="8968" max="8968" width="21.140625" style="200" customWidth="1"/>
    <col min="8969" max="8969" width="13.00390625" style="200" customWidth="1"/>
    <col min="8970" max="8970" width="19.7109375" style="200" customWidth="1"/>
    <col min="8971" max="9216" width="10.28125" style="200" customWidth="1"/>
    <col min="9217" max="9217" width="5.7109375" style="200" customWidth="1"/>
    <col min="9218" max="9218" width="8.28125" style="200" customWidth="1"/>
    <col min="9219" max="9219" width="13.8515625" style="200" customWidth="1"/>
    <col min="9220" max="9220" width="99.7109375" style="200" customWidth="1"/>
    <col min="9221" max="9221" width="7.421875" style="200" customWidth="1"/>
    <col min="9222" max="9222" width="9.421875" style="200" customWidth="1"/>
    <col min="9223" max="9223" width="13.28125" style="200" customWidth="1"/>
    <col min="9224" max="9224" width="21.140625" style="200" customWidth="1"/>
    <col min="9225" max="9225" width="13.00390625" style="200" customWidth="1"/>
    <col min="9226" max="9226" width="19.7109375" style="200" customWidth="1"/>
    <col min="9227" max="9472" width="10.28125" style="200" customWidth="1"/>
    <col min="9473" max="9473" width="5.7109375" style="200" customWidth="1"/>
    <col min="9474" max="9474" width="8.28125" style="200" customWidth="1"/>
    <col min="9475" max="9475" width="13.8515625" style="200" customWidth="1"/>
    <col min="9476" max="9476" width="99.7109375" style="200" customWidth="1"/>
    <col min="9477" max="9477" width="7.421875" style="200" customWidth="1"/>
    <col min="9478" max="9478" width="9.421875" style="200" customWidth="1"/>
    <col min="9479" max="9479" width="13.28125" style="200" customWidth="1"/>
    <col min="9480" max="9480" width="21.140625" style="200" customWidth="1"/>
    <col min="9481" max="9481" width="13.00390625" style="200" customWidth="1"/>
    <col min="9482" max="9482" width="19.7109375" style="200" customWidth="1"/>
    <col min="9483" max="9728" width="10.28125" style="200" customWidth="1"/>
    <col min="9729" max="9729" width="5.7109375" style="200" customWidth="1"/>
    <col min="9730" max="9730" width="8.28125" style="200" customWidth="1"/>
    <col min="9731" max="9731" width="13.8515625" style="200" customWidth="1"/>
    <col min="9732" max="9732" width="99.7109375" style="200" customWidth="1"/>
    <col min="9733" max="9733" width="7.421875" style="200" customWidth="1"/>
    <col min="9734" max="9734" width="9.421875" style="200" customWidth="1"/>
    <col min="9735" max="9735" width="13.28125" style="200" customWidth="1"/>
    <col min="9736" max="9736" width="21.140625" style="200" customWidth="1"/>
    <col min="9737" max="9737" width="13.00390625" style="200" customWidth="1"/>
    <col min="9738" max="9738" width="19.7109375" style="200" customWidth="1"/>
    <col min="9739" max="9984" width="10.28125" style="200" customWidth="1"/>
    <col min="9985" max="9985" width="5.7109375" style="200" customWidth="1"/>
    <col min="9986" max="9986" width="8.28125" style="200" customWidth="1"/>
    <col min="9987" max="9987" width="13.8515625" style="200" customWidth="1"/>
    <col min="9988" max="9988" width="99.7109375" style="200" customWidth="1"/>
    <col min="9989" max="9989" width="7.421875" style="200" customWidth="1"/>
    <col min="9990" max="9990" width="9.421875" style="200" customWidth="1"/>
    <col min="9991" max="9991" width="13.28125" style="200" customWidth="1"/>
    <col min="9992" max="9992" width="21.140625" style="200" customWidth="1"/>
    <col min="9993" max="9993" width="13.00390625" style="200" customWidth="1"/>
    <col min="9994" max="9994" width="19.7109375" style="200" customWidth="1"/>
    <col min="9995" max="10240" width="10.28125" style="200" customWidth="1"/>
    <col min="10241" max="10241" width="5.7109375" style="200" customWidth="1"/>
    <col min="10242" max="10242" width="8.28125" style="200" customWidth="1"/>
    <col min="10243" max="10243" width="13.8515625" style="200" customWidth="1"/>
    <col min="10244" max="10244" width="99.7109375" style="200" customWidth="1"/>
    <col min="10245" max="10245" width="7.421875" style="200" customWidth="1"/>
    <col min="10246" max="10246" width="9.421875" style="200" customWidth="1"/>
    <col min="10247" max="10247" width="13.28125" style="200" customWidth="1"/>
    <col min="10248" max="10248" width="21.140625" style="200" customWidth="1"/>
    <col min="10249" max="10249" width="13.00390625" style="200" customWidth="1"/>
    <col min="10250" max="10250" width="19.7109375" style="200" customWidth="1"/>
    <col min="10251" max="10496" width="10.28125" style="200" customWidth="1"/>
    <col min="10497" max="10497" width="5.7109375" style="200" customWidth="1"/>
    <col min="10498" max="10498" width="8.28125" style="200" customWidth="1"/>
    <col min="10499" max="10499" width="13.8515625" style="200" customWidth="1"/>
    <col min="10500" max="10500" width="99.7109375" style="200" customWidth="1"/>
    <col min="10501" max="10501" width="7.421875" style="200" customWidth="1"/>
    <col min="10502" max="10502" width="9.421875" style="200" customWidth="1"/>
    <col min="10503" max="10503" width="13.28125" style="200" customWidth="1"/>
    <col min="10504" max="10504" width="21.140625" style="200" customWidth="1"/>
    <col min="10505" max="10505" width="13.00390625" style="200" customWidth="1"/>
    <col min="10506" max="10506" width="19.7109375" style="200" customWidth="1"/>
    <col min="10507" max="10752" width="10.28125" style="200" customWidth="1"/>
    <col min="10753" max="10753" width="5.7109375" style="200" customWidth="1"/>
    <col min="10754" max="10754" width="8.28125" style="200" customWidth="1"/>
    <col min="10755" max="10755" width="13.8515625" style="200" customWidth="1"/>
    <col min="10756" max="10756" width="99.7109375" style="200" customWidth="1"/>
    <col min="10757" max="10757" width="7.421875" style="200" customWidth="1"/>
    <col min="10758" max="10758" width="9.421875" style="200" customWidth="1"/>
    <col min="10759" max="10759" width="13.28125" style="200" customWidth="1"/>
    <col min="10760" max="10760" width="21.140625" style="200" customWidth="1"/>
    <col min="10761" max="10761" width="13.00390625" style="200" customWidth="1"/>
    <col min="10762" max="10762" width="19.7109375" style="200" customWidth="1"/>
    <col min="10763" max="11008" width="10.28125" style="200" customWidth="1"/>
    <col min="11009" max="11009" width="5.7109375" style="200" customWidth="1"/>
    <col min="11010" max="11010" width="8.28125" style="200" customWidth="1"/>
    <col min="11011" max="11011" width="13.8515625" style="200" customWidth="1"/>
    <col min="11012" max="11012" width="99.7109375" style="200" customWidth="1"/>
    <col min="11013" max="11013" width="7.421875" style="200" customWidth="1"/>
    <col min="11014" max="11014" width="9.421875" style="200" customWidth="1"/>
    <col min="11015" max="11015" width="13.28125" style="200" customWidth="1"/>
    <col min="11016" max="11016" width="21.140625" style="200" customWidth="1"/>
    <col min="11017" max="11017" width="13.00390625" style="200" customWidth="1"/>
    <col min="11018" max="11018" width="19.7109375" style="200" customWidth="1"/>
    <col min="11019" max="11264" width="10.28125" style="200" customWidth="1"/>
    <col min="11265" max="11265" width="5.7109375" style="200" customWidth="1"/>
    <col min="11266" max="11266" width="8.28125" style="200" customWidth="1"/>
    <col min="11267" max="11267" width="13.8515625" style="200" customWidth="1"/>
    <col min="11268" max="11268" width="99.7109375" style="200" customWidth="1"/>
    <col min="11269" max="11269" width="7.421875" style="200" customWidth="1"/>
    <col min="11270" max="11270" width="9.421875" style="200" customWidth="1"/>
    <col min="11271" max="11271" width="13.28125" style="200" customWidth="1"/>
    <col min="11272" max="11272" width="21.140625" style="200" customWidth="1"/>
    <col min="11273" max="11273" width="13.00390625" style="200" customWidth="1"/>
    <col min="11274" max="11274" width="19.7109375" style="200" customWidth="1"/>
    <col min="11275" max="11520" width="10.28125" style="200" customWidth="1"/>
    <col min="11521" max="11521" width="5.7109375" style="200" customWidth="1"/>
    <col min="11522" max="11522" width="8.28125" style="200" customWidth="1"/>
    <col min="11523" max="11523" width="13.8515625" style="200" customWidth="1"/>
    <col min="11524" max="11524" width="99.7109375" style="200" customWidth="1"/>
    <col min="11525" max="11525" width="7.421875" style="200" customWidth="1"/>
    <col min="11526" max="11526" width="9.421875" style="200" customWidth="1"/>
    <col min="11527" max="11527" width="13.28125" style="200" customWidth="1"/>
    <col min="11528" max="11528" width="21.140625" style="200" customWidth="1"/>
    <col min="11529" max="11529" width="13.00390625" style="200" customWidth="1"/>
    <col min="11530" max="11530" width="19.7109375" style="200" customWidth="1"/>
    <col min="11531" max="11776" width="10.28125" style="200" customWidth="1"/>
    <col min="11777" max="11777" width="5.7109375" style="200" customWidth="1"/>
    <col min="11778" max="11778" width="8.28125" style="200" customWidth="1"/>
    <col min="11779" max="11779" width="13.8515625" style="200" customWidth="1"/>
    <col min="11780" max="11780" width="99.7109375" style="200" customWidth="1"/>
    <col min="11781" max="11781" width="7.421875" style="200" customWidth="1"/>
    <col min="11782" max="11782" width="9.421875" style="200" customWidth="1"/>
    <col min="11783" max="11783" width="13.28125" style="200" customWidth="1"/>
    <col min="11784" max="11784" width="21.140625" style="200" customWidth="1"/>
    <col min="11785" max="11785" width="13.00390625" style="200" customWidth="1"/>
    <col min="11786" max="11786" width="19.7109375" style="200" customWidth="1"/>
    <col min="11787" max="12032" width="10.28125" style="200" customWidth="1"/>
    <col min="12033" max="12033" width="5.7109375" style="200" customWidth="1"/>
    <col min="12034" max="12034" width="8.28125" style="200" customWidth="1"/>
    <col min="12035" max="12035" width="13.8515625" style="200" customWidth="1"/>
    <col min="12036" max="12036" width="99.7109375" style="200" customWidth="1"/>
    <col min="12037" max="12037" width="7.421875" style="200" customWidth="1"/>
    <col min="12038" max="12038" width="9.421875" style="200" customWidth="1"/>
    <col min="12039" max="12039" width="13.28125" style="200" customWidth="1"/>
    <col min="12040" max="12040" width="21.140625" style="200" customWidth="1"/>
    <col min="12041" max="12041" width="13.00390625" style="200" customWidth="1"/>
    <col min="12042" max="12042" width="19.7109375" style="200" customWidth="1"/>
    <col min="12043" max="12288" width="10.28125" style="200" customWidth="1"/>
    <col min="12289" max="12289" width="5.7109375" style="200" customWidth="1"/>
    <col min="12290" max="12290" width="8.28125" style="200" customWidth="1"/>
    <col min="12291" max="12291" width="13.8515625" style="200" customWidth="1"/>
    <col min="12292" max="12292" width="99.7109375" style="200" customWidth="1"/>
    <col min="12293" max="12293" width="7.421875" style="200" customWidth="1"/>
    <col min="12294" max="12294" width="9.421875" style="200" customWidth="1"/>
    <col min="12295" max="12295" width="13.28125" style="200" customWidth="1"/>
    <col min="12296" max="12296" width="21.140625" style="200" customWidth="1"/>
    <col min="12297" max="12297" width="13.00390625" style="200" customWidth="1"/>
    <col min="12298" max="12298" width="19.7109375" style="200" customWidth="1"/>
    <col min="12299" max="12544" width="10.28125" style="200" customWidth="1"/>
    <col min="12545" max="12545" width="5.7109375" style="200" customWidth="1"/>
    <col min="12546" max="12546" width="8.28125" style="200" customWidth="1"/>
    <col min="12547" max="12547" width="13.8515625" style="200" customWidth="1"/>
    <col min="12548" max="12548" width="99.7109375" style="200" customWidth="1"/>
    <col min="12549" max="12549" width="7.421875" style="200" customWidth="1"/>
    <col min="12550" max="12550" width="9.421875" style="200" customWidth="1"/>
    <col min="12551" max="12551" width="13.28125" style="200" customWidth="1"/>
    <col min="12552" max="12552" width="21.140625" style="200" customWidth="1"/>
    <col min="12553" max="12553" width="13.00390625" style="200" customWidth="1"/>
    <col min="12554" max="12554" width="19.7109375" style="200" customWidth="1"/>
    <col min="12555" max="12800" width="10.28125" style="200" customWidth="1"/>
    <col min="12801" max="12801" width="5.7109375" style="200" customWidth="1"/>
    <col min="12802" max="12802" width="8.28125" style="200" customWidth="1"/>
    <col min="12803" max="12803" width="13.8515625" style="200" customWidth="1"/>
    <col min="12804" max="12804" width="99.7109375" style="200" customWidth="1"/>
    <col min="12805" max="12805" width="7.421875" style="200" customWidth="1"/>
    <col min="12806" max="12806" width="9.421875" style="200" customWidth="1"/>
    <col min="12807" max="12807" width="13.28125" style="200" customWidth="1"/>
    <col min="12808" max="12808" width="21.140625" style="200" customWidth="1"/>
    <col min="12809" max="12809" width="13.00390625" style="200" customWidth="1"/>
    <col min="12810" max="12810" width="19.7109375" style="200" customWidth="1"/>
    <col min="12811" max="13056" width="10.28125" style="200" customWidth="1"/>
    <col min="13057" max="13057" width="5.7109375" style="200" customWidth="1"/>
    <col min="13058" max="13058" width="8.28125" style="200" customWidth="1"/>
    <col min="13059" max="13059" width="13.8515625" style="200" customWidth="1"/>
    <col min="13060" max="13060" width="99.7109375" style="200" customWidth="1"/>
    <col min="13061" max="13061" width="7.421875" style="200" customWidth="1"/>
    <col min="13062" max="13062" width="9.421875" style="200" customWidth="1"/>
    <col min="13063" max="13063" width="13.28125" style="200" customWidth="1"/>
    <col min="13064" max="13064" width="21.140625" style="200" customWidth="1"/>
    <col min="13065" max="13065" width="13.00390625" style="200" customWidth="1"/>
    <col min="13066" max="13066" width="19.7109375" style="200" customWidth="1"/>
    <col min="13067" max="13312" width="10.28125" style="200" customWidth="1"/>
    <col min="13313" max="13313" width="5.7109375" style="200" customWidth="1"/>
    <col min="13314" max="13314" width="8.28125" style="200" customWidth="1"/>
    <col min="13315" max="13315" width="13.8515625" style="200" customWidth="1"/>
    <col min="13316" max="13316" width="99.7109375" style="200" customWidth="1"/>
    <col min="13317" max="13317" width="7.421875" style="200" customWidth="1"/>
    <col min="13318" max="13318" width="9.421875" style="200" customWidth="1"/>
    <col min="13319" max="13319" width="13.28125" style="200" customWidth="1"/>
    <col min="13320" max="13320" width="21.140625" style="200" customWidth="1"/>
    <col min="13321" max="13321" width="13.00390625" style="200" customWidth="1"/>
    <col min="13322" max="13322" width="19.7109375" style="200" customWidth="1"/>
    <col min="13323" max="13568" width="10.28125" style="200" customWidth="1"/>
    <col min="13569" max="13569" width="5.7109375" style="200" customWidth="1"/>
    <col min="13570" max="13570" width="8.28125" style="200" customWidth="1"/>
    <col min="13571" max="13571" width="13.8515625" style="200" customWidth="1"/>
    <col min="13572" max="13572" width="99.7109375" style="200" customWidth="1"/>
    <col min="13573" max="13573" width="7.421875" style="200" customWidth="1"/>
    <col min="13574" max="13574" width="9.421875" style="200" customWidth="1"/>
    <col min="13575" max="13575" width="13.28125" style="200" customWidth="1"/>
    <col min="13576" max="13576" width="21.140625" style="200" customWidth="1"/>
    <col min="13577" max="13577" width="13.00390625" style="200" customWidth="1"/>
    <col min="13578" max="13578" width="19.7109375" style="200" customWidth="1"/>
    <col min="13579" max="13824" width="10.28125" style="200" customWidth="1"/>
    <col min="13825" max="13825" width="5.7109375" style="200" customWidth="1"/>
    <col min="13826" max="13826" width="8.28125" style="200" customWidth="1"/>
    <col min="13827" max="13827" width="13.8515625" style="200" customWidth="1"/>
    <col min="13828" max="13828" width="99.7109375" style="200" customWidth="1"/>
    <col min="13829" max="13829" width="7.421875" style="200" customWidth="1"/>
    <col min="13830" max="13830" width="9.421875" style="200" customWidth="1"/>
    <col min="13831" max="13831" width="13.28125" style="200" customWidth="1"/>
    <col min="13832" max="13832" width="21.140625" style="200" customWidth="1"/>
    <col min="13833" max="13833" width="13.00390625" style="200" customWidth="1"/>
    <col min="13834" max="13834" width="19.7109375" style="200" customWidth="1"/>
    <col min="13835" max="14080" width="10.28125" style="200" customWidth="1"/>
    <col min="14081" max="14081" width="5.7109375" style="200" customWidth="1"/>
    <col min="14082" max="14082" width="8.28125" style="200" customWidth="1"/>
    <col min="14083" max="14083" width="13.8515625" style="200" customWidth="1"/>
    <col min="14084" max="14084" width="99.7109375" style="200" customWidth="1"/>
    <col min="14085" max="14085" width="7.421875" style="200" customWidth="1"/>
    <col min="14086" max="14086" width="9.421875" style="200" customWidth="1"/>
    <col min="14087" max="14087" width="13.28125" style="200" customWidth="1"/>
    <col min="14088" max="14088" width="21.140625" style="200" customWidth="1"/>
    <col min="14089" max="14089" width="13.00390625" style="200" customWidth="1"/>
    <col min="14090" max="14090" width="19.7109375" style="200" customWidth="1"/>
    <col min="14091" max="14336" width="10.28125" style="200" customWidth="1"/>
    <col min="14337" max="14337" width="5.7109375" style="200" customWidth="1"/>
    <col min="14338" max="14338" width="8.28125" style="200" customWidth="1"/>
    <col min="14339" max="14339" width="13.8515625" style="200" customWidth="1"/>
    <col min="14340" max="14340" width="99.7109375" style="200" customWidth="1"/>
    <col min="14341" max="14341" width="7.421875" style="200" customWidth="1"/>
    <col min="14342" max="14342" width="9.421875" style="200" customWidth="1"/>
    <col min="14343" max="14343" width="13.28125" style="200" customWidth="1"/>
    <col min="14344" max="14344" width="21.140625" style="200" customWidth="1"/>
    <col min="14345" max="14345" width="13.00390625" style="200" customWidth="1"/>
    <col min="14346" max="14346" width="19.7109375" style="200" customWidth="1"/>
    <col min="14347" max="14592" width="10.28125" style="200" customWidth="1"/>
    <col min="14593" max="14593" width="5.7109375" style="200" customWidth="1"/>
    <col min="14594" max="14594" width="8.28125" style="200" customWidth="1"/>
    <col min="14595" max="14595" width="13.8515625" style="200" customWidth="1"/>
    <col min="14596" max="14596" width="99.7109375" style="200" customWidth="1"/>
    <col min="14597" max="14597" width="7.421875" style="200" customWidth="1"/>
    <col min="14598" max="14598" width="9.421875" style="200" customWidth="1"/>
    <col min="14599" max="14599" width="13.28125" style="200" customWidth="1"/>
    <col min="14600" max="14600" width="21.140625" style="200" customWidth="1"/>
    <col min="14601" max="14601" width="13.00390625" style="200" customWidth="1"/>
    <col min="14602" max="14602" width="19.7109375" style="200" customWidth="1"/>
    <col min="14603" max="14848" width="10.28125" style="200" customWidth="1"/>
    <col min="14849" max="14849" width="5.7109375" style="200" customWidth="1"/>
    <col min="14850" max="14850" width="8.28125" style="200" customWidth="1"/>
    <col min="14851" max="14851" width="13.8515625" style="200" customWidth="1"/>
    <col min="14852" max="14852" width="99.7109375" style="200" customWidth="1"/>
    <col min="14853" max="14853" width="7.421875" style="200" customWidth="1"/>
    <col min="14854" max="14854" width="9.421875" style="200" customWidth="1"/>
    <col min="14855" max="14855" width="13.28125" style="200" customWidth="1"/>
    <col min="14856" max="14856" width="21.140625" style="200" customWidth="1"/>
    <col min="14857" max="14857" width="13.00390625" style="200" customWidth="1"/>
    <col min="14858" max="14858" width="19.7109375" style="200" customWidth="1"/>
    <col min="14859" max="15104" width="10.28125" style="200" customWidth="1"/>
    <col min="15105" max="15105" width="5.7109375" style="200" customWidth="1"/>
    <col min="15106" max="15106" width="8.28125" style="200" customWidth="1"/>
    <col min="15107" max="15107" width="13.8515625" style="200" customWidth="1"/>
    <col min="15108" max="15108" width="99.7109375" style="200" customWidth="1"/>
    <col min="15109" max="15109" width="7.421875" style="200" customWidth="1"/>
    <col min="15110" max="15110" width="9.421875" style="200" customWidth="1"/>
    <col min="15111" max="15111" width="13.28125" style="200" customWidth="1"/>
    <col min="15112" max="15112" width="21.140625" style="200" customWidth="1"/>
    <col min="15113" max="15113" width="13.00390625" style="200" customWidth="1"/>
    <col min="15114" max="15114" width="19.7109375" style="200" customWidth="1"/>
    <col min="15115" max="15360" width="10.28125" style="200" customWidth="1"/>
    <col min="15361" max="15361" width="5.7109375" style="200" customWidth="1"/>
    <col min="15362" max="15362" width="8.28125" style="200" customWidth="1"/>
    <col min="15363" max="15363" width="13.8515625" style="200" customWidth="1"/>
    <col min="15364" max="15364" width="99.7109375" style="200" customWidth="1"/>
    <col min="15365" max="15365" width="7.421875" style="200" customWidth="1"/>
    <col min="15366" max="15366" width="9.421875" style="200" customWidth="1"/>
    <col min="15367" max="15367" width="13.28125" style="200" customWidth="1"/>
    <col min="15368" max="15368" width="21.140625" style="200" customWidth="1"/>
    <col min="15369" max="15369" width="13.00390625" style="200" customWidth="1"/>
    <col min="15370" max="15370" width="19.7109375" style="200" customWidth="1"/>
    <col min="15371" max="15616" width="10.28125" style="200" customWidth="1"/>
    <col min="15617" max="15617" width="5.7109375" style="200" customWidth="1"/>
    <col min="15618" max="15618" width="8.28125" style="200" customWidth="1"/>
    <col min="15619" max="15619" width="13.8515625" style="200" customWidth="1"/>
    <col min="15620" max="15620" width="99.7109375" style="200" customWidth="1"/>
    <col min="15621" max="15621" width="7.421875" style="200" customWidth="1"/>
    <col min="15622" max="15622" width="9.421875" style="200" customWidth="1"/>
    <col min="15623" max="15623" width="13.28125" style="200" customWidth="1"/>
    <col min="15624" max="15624" width="21.140625" style="200" customWidth="1"/>
    <col min="15625" max="15625" width="13.00390625" style="200" customWidth="1"/>
    <col min="15626" max="15626" width="19.7109375" style="200" customWidth="1"/>
    <col min="15627" max="15872" width="10.28125" style="200" customWidth="1"/>
    <col min="15873" max="15873" width="5.7109375" style="200" customWidth="1"/>
    <col min="15874" max="15874" width="8.28125" style="200" customWidth="1"/>
    <col min="15875" max="15875" width="13.8515625" style="200" customWidth="1"/>
    <col min="15876" max="15876" width="99.7109375" style="200" customWidth="1"/>
    <col min="15877" max="15877" width="7.421875" style="200" customWidth="1"/>
    <col min="15878" max="15878" width="9.421875" style="200" customWidth="1"/>
    <col min="15879" max="15879" width="13.28125" style="200" customWidth="1"/>
    <col min="15880" max="15880" width="21.140625" style="200" customWidth="1"/>
    <col min="15881" max="15881" width="13.00390625" style="200" customWidth="1"/>
    <col min="15882" max="15882" width="19.7109375" style="200" customWidth="1"/>
    <col min="15883" max="16128" width="10.28125" style="200" customWidth="1"/>
    <col min="16129" max="16129" width="5.7109375" style="200" customWidth="1"/>
    <col min="16130" max="16130" width="8.28125" style="200" customWidth="1"/>
    <col min="16131" max="16131" width="13.8515625" style="200" customWidth="1"/>
    <col min="16132" max="16132" width="99.7109375" style="200" customWidth="1"/>
    <col min="16133" max="16133" width="7.421875" style="200" customWidth="1"/>
    <col min="16134" max="16134" width="9.421875" style="200" customWidth="1"/>
    <col min="16135" max="16135" width="13.28125" style="200" customWidth="1"/>
    <col min="16136" max="16136" width="21.140625" style="200" customWidth="1"/>
    <col min="16137" max="16137" width="13.00390625" style="200" customWidth="1"/>
    <col min="16138" max="16138" width="19.7109375" style="200" customWidth="1"/>
    <col min="16139" max="16384" width="10.28125" style="200" customWidth="1"/>
  </cols>
  <sheetData>
    <row r="1" ht="13.5" thickBot="1"/>
    <row r="2" spans="1:10" ht="13.5" thickBot="1">
      <c r="A2" s="343" t="s">
        <v>1054</v>
      </c>
      <c r="B2" s="344"/>
      <c r="C2" s="344"/>
      <c r="D2" s="344"/>
      <c r="E2" s="344"/>
      <c r="F2" s="344"/>
      <c r="G2" s="344"/>
      <c r="H2" s="344"/>
      <c r="I2" s="344"/>
      <c r="J2" s="345"/>
    </row>
    <row r="3" spans="1:10" ht="12">
      <c r="A3" s="226" t="s">
        <v>1055</v>
      </c>
      <c r="B3" s="227" t="s">
        <v>1056</v>
      </c>
      <c r="C3" s="227" t="s">
        <v>55</v>
      </c>
      <c r="D3" s="227" t="s">
        <v>1057</v>
      </c>
      <c r="E3" s="227" t="s">
        <v>1058</v>
      </c>
      <c r="F3" s="228" t="s">
        <v>1059</v>
      </c>
      <c r="G3" s="346" t="s">
        <v>1060</v>
      </c>
      <c r="H3" s="347"/>
      <c r="I3" s="347"/>
      <c r="J3" s="348"/>
    </row>
    <row r="4" spans="1:10" ht="13.5" thickBot="1">
      <c r="A4" s="229"/>
      <c r="B4" s="230"/>
      <c r="C4" s="230"/>
      <c r="D4" s="230"/>
      <c r="E4" s="230" t="s">
        <v>1061</v>
      </c>
      <c r="F4" s="231" t="s">
        <v>1062</v>
      </c>
      <c r="G4" s="232" t="s">
        <v>1063</v>
      </c>
      <c r="H4" s="232" t="s">
        <v>1064</v>
      </c>
      <c r="I4" s="232" t="s">
        <v>1063</v>
      </c>
      <c r="J4" s="233" t="s">
        <v>1036</v>
      </c>
    </row>
    <row r="5" spans="1:10" ht="16.5" thickBot="1">
      <c r="A5" s="234"/>
      <c r="B5" s="235"/>
      <c r="C5" s="236" t="s">
        <v>1041</v>
      </c>
      <c r="D5" s="237" t="s">
        <v>1065</v>
      </c>
      <c r="E5" s="238"/>
      <c r="F5" s="238"/>
      <c r="G5" s="238"/>
      <c r="H5" s="238"/>
      <c r="I5" s="238"/>
      <c r="J5" s="239"/>
    </row>
    <row r="6" spans="1:10" ht="16.5" thickBot="1">
      <c r="A6" s="243"/>
      <c r="B6" s="245"/>
      <c r="C6" s="245"/>
      <c r="D6" s="240" t="s">
        <v>1097</v>
      </c>
      <c r="E6" s="241"/>
      <c r="F6" s="241"/>
      <c r="G6" s="251"/>
      <c r="H6" s="242">
        <f>SUM(H7:H12)</f>
        <v>0</v>
      </c>
      <c r="I6" s="251"/>
      <c r="J6" s="242">
        <f>SUM(J7:J12)</f>
        <v>0</v>
      </c>
    </row>
    <row r="7" spans="1:11" ht="12">
      <c r="A7" s="243">
        <v>1</v>
      </c>
      <c r="B7" s="244" t="s">
        <v>1067</v>
      </c>
      <c r="C7" s="244">
        <v>220990001</v>
      </c>
      <c r="D7" s="258" t="s">
        <v>1133</v>
      </c>
      <c r="E7" s="248"/>
      <c r="F7" s="249"/>
      <c r="G7" s="253"/>
      <c r="H7" s="246"/>
      <c r="I7" s="253"/>
      <c r="J7" s="247"/>
      <c r="K7" s="200" t="s">
        <v>1366</v>
      </c>
    </row>
    <row r="8" spans="1:11" ht="63.75">
      <c r="A8" s="243">
        <f>A7+1</f>
        <v>2</v>
      </c>
      <c r="B8" s="245" t="s">
        <v>1067</v>
      </c>
      <c r="C8" s="245">
        <f aca="true" t="shared" si="0" ref="C8:C11">C7+1</f>
        <v>220990002</v>
      </c>
      <c r="D8" s="250" t="s">
        <v>1134</v>
      </c>
      <c r="E8" s="252" t="s">
        <v>317</v>
      </c>
      <c r="F8" s="249"/>
      <c r="G8" s="253"/>
      <c r="H8" s="246" t="str">
        <f aca="true" t="shared" si="1" ref="H8:H12">IF(F8*G8&gt;0,F8*G8,"-")</f>
        <v>-</v>
      </c>
      <c r="I8" s="253"/>
      <c r="J8" s="247" t="str">
        <f>IF(F8*I8&gt;0,F8*I8,"-")</f>
        <v>-</v>
      </c>
      <c r="K8" s="200" t="s">
        <v>1366</v>
      </c>
    </row>
    <row r="9" spans="1:11" ht="12">
      <c r="A9" s="243">
        <f>A8+1</f>
        <v>3</v>
      </c>
      <c r="B9" s="245" t="s">
        <v>1067</v>
      </c>
      <c r="C9" s="245">
        <f>C8+1</f>
        <v>220990003</v>
      </c>
      <c r="D9" s="250" t="s">
        <v>1135</v>
      </c>
      <c r="E9" s="248" t="s">
        <v>317</v>
      </c>
      <c r="F9" s="249"/>
      <c r="G9" s="253"/>
      <c r="H9" s="246" t="str">
        <f t="shared" si="1"/>
        <v>-</v>
      </c>
      <c r="I9" s="253"/>
      <c r="J9" s="247" t="str">
        <f>IF(F9*I9&gt;0,F9*I9,"-")</f>
        <v>-</v>
      </c>
      <c r="K9" s="200" t="s">
        <v>1366</v>
      </c>
    </row>
    <row r="10" spans="1:11" ht="12">
      <c r="A10" s="243">
        <f aca="true" t="shared" si="2" ref="A10:A11">A9+1</f>
        <v>4</v>
      </c>
      <c r="B10" s="245" t="s">
        <v>1067</v>
      </c>
      <c r="C10" s="245">
        <f t="shared" si="0"/>
        <v>220990004</v>
      </c>
      <c r="D10" s="258" t="s">
        <v>1136</v>
      </c>
      <c r="E10" s="248"/>
      <c r="F10" s="249"/>
      <c r="G10" s="253"/>
      <c r="H10" s="246"/>
      <c r="I10" s="253"/>
      <c r="J10" s="247"/>
      <c r="K10" s="200" t="s">
        <v>1366</v>
      </c>
    </row>
    <row r="11" spans="1:11" ht="70.5" customHeight="1">
      <c r="A11" s="243">
        <f t="shared" si="2"/>
        <v>5</v>
      </c>
      <c r="B11" s="245" t="s">
        <v>1067</v>
      </c>
      <c r="C11" s="245">
        <f t="shared" si="0"/>
        <v>220990005</v>
      </c>
      <c r="D11" s="250" t="s">
        <v>1137</v>
      </c>
      <c r="E11" s="252" t="s">
        <v>317</v>
      </c>
      <c r="F11" s="249"/>
      <c r="G11" s="253"/>
      <c r="H11" s="246" t="str">
        <f t="shared" si="1"/>
        <v>-</v>
      </c>
      <c r="I11" s="253"/>
      <c r="J11" s="247" t="str">
        <f>IF(F11*I11&gt;0,F11*I11,"-")</f>
        <v>-</v>
      </c>
      <c r="K11" s="200" t="s">
        <v>1366</v>
      </c>
    </row>
    <row r="12" spans="1:11" ht="13.5" thickBot="1">
      <c r="A12" s="243">
        <f>A11+1</f>
        <v>6</v>
      </c>
      <c r="B12" s="245" t="s">
        <v>1067</v>
      </c>
      <c r="C12" s="245">
        <f>C11+1</f>
        <v>220990006</v>
      </c>
      <c r="D12" s="250" t="s">
        <v>1135</v>
      </c>
      <c r="E12" s="248" t="s">
        <v>317</v>
      </c>
      <c r="F12" s="249"/>
      <c r="G12" s="253"/>
      <c r="H12" s="246" t="str">
        <f t="shared" si="1"/>
        <v>-</v>
      </c>
      <c r="I12" s="253"/>
      <c r="J12" s="247" t="str">
        <f>IF(F12*I12&gt;0,F12*I12,"-")</f>
        <v>-</v>
      </c>
      <c r="K12" s="200" t="s">
        <v>1366</v>
      </c>
    </row>
    <row r="13" spans="1:10" ht="19.35" customHeight="1" thickBot="1">
      <c r="A13" s="214"/>
      <c r="B13" s="215"/>
      <c r="C13" s="215"/>
      <c r="D13" s="254" t="s">
        <v>952</v>
      </c>
      <c r="E13" s="215"/>
      <c r="F13" s="215"/>
      <c r="G13" s="215"/>
      <c r="H13" s="255">
        <f>H6</f>
        <v>0</v>
      </c>
      <c r="I13" s="215"/>
      <c r="J13" s="255">
        <f>J6</f>
        <v>0</v>
      </c>
    </row>
    <row r="14" spans="1:10" ht="12">
      <c r="A14" s="206"/>
      <c r="B14" s="206"/>
      <c r="C14" s="206"/>
      <c r="D14" s="205"/>
      <c r="E14" s="206"/>
      <c r="F14" s="206"/>
      <c r="G14" s="206"/>
      <c r="H14" s="256"/>
      <c r="I14" s="206"/>
      <c r="J14" s="256"/>
    </row>
    <row r="15" ht="14.1" customHeight="1">
      <c r="A15" s="257"/>
    </row>
    <row r="16" ht="12.95" customHeight="1"/>
    <row r="17" ht="12.95" customHeight="1"/>
    <row r="18" ht="12.95" customHeight="1"/>
    <row r="19" ht="12.95" customHeight="1"/>
    <row r="20" ht="12.95" customHeight="1"/>
    <row r="21" ht="12.95" customHeight="1"/>
    <row r="22" ht="12.95" customHeight="1"/>
    <row r="23" ht="12.95" customHeight="1"/>
    <row r="24" ht="12.95" customHeight="1"/>
    <row r="25" ht="12.95" customHeight="1"/>
    <row r="26" ht="12.95" customHeight="1"/>
    <row r="27" ht="12.95" customHeight="1"/>
    <row r="28" ht="12.95" customHeight="1"/>
    <row r="29" ht="12.95" customHeight="1"/>
    <row r="30" ht="12.95" customHeight="1"/>
    <row r="31" ht="12.95" customHeight="1"/>
  </sheetData>
  <mergeCells count="2">
    <mergeCell ref="A2:J2"/>
    <mergeCell ref="G3:J3"/>
  </mergeCells>
  <printOptions/>
  <pageMargins left="0.15748031496062992" right="0.07874015748031496" top="0.35433070866141736" bottom="0.3" header="0.5118110236220472" footer="0.25"/>
  <pageSetup horizontalDpi="300" verticalDpi="3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M122"/>
  <sheetViews>
    <sheetView showGridLines="0" workbookViewId="0" topLeftCell="A101">
      <selection activeCell="I121" sqref="I12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6"/>
    </row>
    <row r="2" spans="12:46" ht="36.95" customHeight="1">
      <c r="L2" s="299" t="s">
        <v>5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3" t="s">
        <v>109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ht="24.95" customHeight="1">
      <c r="B4" s="16"/>
      <c r="D4" s="17" t="s">
        <v>110</v>
      </c>
      <c r="L4" s="16"/>
      <c r="M4" s="8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333" t="str">
        <f>'Rekapitulace stavby'!K6</f>
        <v>Modernizace techn.zázemí vrátnice a společných prostor 1PP vchody E-F</v>
      </c>
      <c r="F7" s="334"/>
      <c r="G7" s="334"/>
      <c r="H7" s="334"/>
      <c r="L7" s="16"/>
    </row>
    <row r="8" spans="2:12" s="1" customFormat="1" ht="12" customHeight="1">
      <c r="B8" s="25"/>
      <c r="D8" s="22" t="s">
        <v>111</v>
      </c>
      <c r="L8" s="25"/>
    </row>
    <row r="9" spans="2:12" s="1" customFormat="1" ht="36.95" customHeight="1">
      <c r="B9" s="25"/>
      <c r="E9" s="323" t="s">
        <v>902</v>
      </c>
      <c r="F9" s="332"/>
      <c r="G9" s="332"/>
      <c r="H9" s="332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2:12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 t="str">
        <f>'Rekapitulace stavby'!AN8</f>
        <v>8. 6. 2019</v>
      </c>
      <c r="L12" s="25"/>
    </row>
    <row r="13" spans="2:12" s="1" customFormat="1" ht="10.9" customHeight="1">
      <c r="B13" s="25"/>
      <c r="L13" s="25"/>
    </row>
    <row r="14" spans="2:12" s="1" customFormat="1" ht="12" customHeight="1">
      <c r="B14" s="25"/>
      <c r="D14" s="22" t="s">
        <v>22</v>
      </c>
      <c r="I14" s="22" t="s">
        <v>23</v>
      </c>
      <c r="J14" s="20" t="s">
        <v>1</v>
      </c>
      <c r="L14" s="25"/>
    </row>
    <row r="15" spans="2:12" s="1" customFormat="1" ht="18" customHeight="1">
      <c r="B15" s="25"/>
      <c r="E15" s="20" t="s">
        <v>24</v>
      </c>
      <c r="I15" s="22" t="s">
        <v>25</v>
      </c>
      <c r="J15" s="20" t="s">
        <v>1</v>
      </c>
      <c r="L15" s="25"/>
    </row>
    <row r="16" spans="2:12" s="1" customFormat="1" ht="6.95" customHeight="1">
      <c r="B16" s="25"/>
      <c r="L16" s="25"/>
    </row>
    <row r="17" spans="2:12" s="1" customFormat="1" ht="12" customHeight="1">
      <c r="B17" s="25"/>
      <c r="D17" s="22" t="s">
        <v>26</v>
      </c>
      <c r="I17" s="22" t="s">
        <v>23</v>
      </c>
      <c r="J17" s="20" t="s">
        <v>1</v>
      </c>
      <c r="L17" s="25"/>
    </row>
    <row r="18" spans="2:12" s="1" customFormat="1" ht="18" customHeight="1">
      <c r="B18" s="25"/>
      <c r="E18" s="20" t="s">
        <v>27</v>
      </c>
      <c r="I18" s="22" t="s">
        <v>25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23</v>
      </c>
      <c r="J20" s="20" t="s">
        <v>1</v>
      </c>
      <c r="L20" s="25"/>
    </row>
    <row r="21" spans="2:12" s="1" customFormat="1" ht="18" customHeight="1">
      <c r="B21" s="25"/>
      <c r="E21" s="20" t="s">
        <v>29</v>
      </c>
      <c r="I21" s="22" t="s">
        <v>25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31</v>
      </c>
      <c r="I23" s="22" t="s">
        <v>23</v>
      </c>
      <c r="J23" s="20" t="s">
        <v>1</v>
      </c>
      <c r="L23" s="25"/>
    </row>
    <row r="24" spans="2:12" s="1" customFormat="1" ht="18" customHeight="1">
      <c r="B24" s="25"/>
      <c r="E24" s="20" t="s">
        <v>32</v>
      </c>
      <c r="I24" s="22" t="s">
        <v>25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33</v>
      </c>
      <c r="L26" s="25"/>
    </row>
    <row r="27" spans="2:12" s="7" customFormat="1" ht="16.5" customHeight="1">
      <c r="B27" s="88"/>
      <c r="E27" s="300" t="s">
        <v>1</v>
      </c>
      <c r="F27" s="300"/>
      <c r="G27" s="300"/>
      <c r="H27" s="300"/>
      <c r="L27" s="88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9" t="s">
        <v>34</v>
      </c>
      <c r="J30" s="59">
        <f>ROUND(J118,2)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36</v>
      </c>
      <c r="I32" s="28" t="s">
        <v>35</v>
      </c>
      <c r="J32" s="28" t="s">
        <v>37</v>
      </c>
      <c r="L32" s="25"/>
    </row>
    <row r="33" spans="2:12" s="1" customFormat="1" ht="14.45" customHeight="1">
      <c r="B33" s="25"/>
      <c r="D33" s="90" t="s">
        <v>38</v>
      </c>
      <c r="E33" s="22" t="s">
        <v>39</v>
      </c>
      <c r="F33" s="91">
        <f>ROUND((SUM(BE118:BE121)),2)</f>
        <v>0</v>
      </c>
      <c r="I33" s="92">
        <v>0.21</v>
      </c>
      <c r="J33" s="91">
        <f>ROUND(((SUM(BE118:BE121))*I33),2)</f>
        <v>0</v>
      </c>
      <c r="L33" s="25"/>
    </row>
    <row r="34" spans="2:12" s="1" customFormat="1" ht="14.45" customHeight="1">
      <c r="B34" s="25"/>
      <c r="E34" s="22" t="s">
        <v>40</v>
      </c>
      <c r="F34" s="91">
        <f>ROUND((SUM(BF118:BF121)),2)</f>
        <v>0</v>
      </c>
      <c r="I34" s="92">
        <v>0.15</v>
      </c>
      <c r="J34" s="91">
        <f>ROUND(((SUM(BF118:BF121))*I34),2)</f>
        <v>0</v>
      </c>
      <c r="L34" s="25"/>
    </row>
    <row r="35" spans="2:12" s="1" customFormat="1" ht="14.45" customHeight="1" hidden="1">
      <c r="B35" s="25"/>
      <c r="E35" s="22" t="s">
        <v>41</v>
      </c>
      <c r="F35" s="91">
        <f>ROUND((SUM(BG118:BG121)),2)</f>
        <v>0</v>
      </c>
      <c r="I35" s="92">
        <v>0.21</v>
      </c>
      <c r="J35" s="91">
        <f>0</f>
        <v>0</v>
      </c>
      <c r="L35" s="25"/>
    </row>
    <row r="36" spans="2:12" s="1" customFormat="1" ht="14.45" customHeight="1" hidden="1">
      <c r="B36" s="25"/>
      <c r="E36" s="22" t="s">
        <v>42</v>
      </c>
      <c r="F36" s="91">
        <f>ROUND((SUM(BH118:BH121)),2)</f>
        <v>0</v>
      </c>
      <c r="I36" s="92">
        <v>0.15</v>
      </c>
      <c r="J36" s="91">
        <f>0</f>
        <v>0</v>
      </c>
      <c r="L36" s="25"/>
    </row>
    <row r="37" spans="2:12" s="1" customFormat="1" ht="14.45" customHeight="1" hidden="1">
      <c r="B37" s="25"/>
      <c r="E37" s="22" t="s">
        <v>43</v>
      </c>
      <c r="F37" s="91">
        <f>ROUND((SUM(BI118:BI121)),2)</f>
        <v>0</v>
      </c>
      <c r="I37" s="92">
        <v>0</v>
      </c>
      <c r="J37" s="91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3"/>
      <c r="D39" s="94" t="s">
        <v>44</v>
      </c>
      <c r="E39" s="50"/>
      <c r="F39" s="50"/>
      <c r="G39" s="95" t="s">
        <v>45</v>
      </c>
      <c r="H39" s="96" t="s">
        <v>46</v>
      </c>
      <c r="I39" s="50"/>
      <c r="J39" s="97">
        <f>SUM(J30:J37)</f>
        <v>0</v>
      </c>
      <c r="K39" s="98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47</v>
      </c>
      <c r="E50" s="35"/>
      <c r="F50" s="35"/>
      <c r="G50" s="34" t="s">
        <v>48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49</v>
      </c>
      <c r="E61" s="27"/>
      <c r="F61" s="99" t="s">
        <v>50</v>
      </c>
      <c r="G61" s="36" t="s">
        <v>49</v>
      </c>
      <c r="H61" s="27"/>
      <c r="I61" s="27"/>
      <c r="J61" s="100" t="s">
        <v>50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51</v>
      </c>
      <c r="E65" s="35"/>
      <c r="F65" s="35"/>
      <c r="G65" s="34" t="s">
        <v>52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49</v>
      </c>
      <c r="E76" s="27"/>
      <c r="F76" s="99" t="s">
        <v>50</v>
      </c>
      <c r="G76" s="36" t="s">
        <v>49</v>
      </c>
      <c r="H76" s="27"/>
      <c r="I76" s="27"/>
      <c r="J76" s="100" t="s">
        <v>50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115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333" t="str">
        <f>E7</f>
        <v>Modernizace techn.zázemí vrátnice a společných prostor 1PP vchody E-F</v>
      </c>
      <c r="F85" s="334"/>
      <c r="G85" s="334"/>
      <c r="H85" s="334"/>
      <c r="L85" s="25"/>
    </row>
    <row r="86" spans="2:12" s="1" customFormat="1" ht="12" customHeight="1">
      <c r="B86" s="25"/>
      <c r="C86" s="22" t="s">
        <v>111</v>
      </c>
      <c r="L86" s="25"/>
    </row>
    <row r="87" spans="2:12" s="1" customFormat="1" ht="16.5" customHeight="1">
      <c r="B87" s="25"/>
      <c r="E87" s="323" t="str">
        <f>E9</f>
        <v xml:space="preserve">UHK-2ETAPA-7 - Elektroinstalace </v>
      </c>
      <c r="F87" s="332"/>
      <c r="G87" s="332"/>
      <c r="H87" s="332"/>
      <c r="L87" s="25"/>
    </row>
    <row r="88" spans="2:12" s="1" customFormat="1" ht="6.95" customHeight="1">
      <c r="B88" s="25"/>
      <c r="L88" s="25"/>
    </row>
    <row r="89" spans="2:12" s="1" customFormat="1" ht="12" customHeight="1">
      <c r="B89" s="25"/>
      <c r="C89" s="22" t="s">
        <v>18</v>
      </c>
      <c r="F89" s="20" t="str">
        <f>F12</f>
        <v xml:space="preserve">UHK ,Palachovy koleje </v>
      </c>
      <c r="I89" s="22" t="s">
        <v>20</v>
      </c>
      <c r="J89" s="45" t="str">
        <f>IF(J12="","",J12)</f>
        <v>8. 6. 2019</v>
      </c>
      <c r="L89" s="25"/>
    </row>
    <row r="90" spans="2:12" s="1" customFormat="1" ht="6.95" customHeight="1">
      <c r="B90" s="25"/>
      <c r="L90" s="25"/>
    </row>
    <row r="91" spans="2:12" s="1" customFormat="1" ht="27.95" customHeight="1">
      <c r="B91" s="25"/>
      <c r="C91" s="22" t="s">
        <v>22</v>
      </c>
      <c r="F91" s="20" t="str">
        <f>E15</f>
        <v>UHK,Rokitanského 62  HK 3</v>
      </c>
      <c r="I91" s="22" t="s">
        <v>28</v>
      </c>
      <c r="J91" s="23" t="str">
        <f>E21</f>
        <v>Pridos Hradec Králové</v>
      </c>
      <c r="L91" s="25"/>
    </row>
    <row r="92" spans="2:12" s="1" customFormat="1" ht="15.2" customHeight="1">
      <c r="B92" s="25"/>
      <c r="C92" s="22" t="s">
        <v>26</v>
      </c>
      <c r="F92" s="20" t="str">
        <f>IF(E18="","",E18)</f>
        <v>bude určen ve výběrovém řízení</v>
      </c>
      <c r="I92" s="22" t="s">
        <v>31</v>
      </c>
      <c r="J92" s="23" t="str">
        <f>E24</f>
        <v>Ing.Pavel Michálek</v>
      </c>
      <c r="L92" s="25"/>
    </row>
    <row r="93" spans="2:12" s="1" customFormat="1" ht="10.35" customHeight="1">
      <c r="B93" s="25"/>
      <c r="L93" s="25"/>
    </row>
    <row r="94" spans="2:12" s="1" customFormat="1" ht="29.25" customHeight="1">
      <c r="B94" s="25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25"/>
    </row>
    <row r="95" spans="2:12" s="1" customFormat="1" ht="10.35" customHeight="1">
      <c r="B95" s="25"/>
      <c r="L95" s="25"/>
    </row>
    <row r="96" spans="2:47" s="1" customFormat="1" ht="22.9" customHeight="1">
      <c r="B96" s="25"/>
      <c r="C96" s="103" t="s">
        <v>118</v>
      </c>
      <c r="J96" s="59">
        <f>J118</f>
        <v>0</v>
      </c>
      <c r="L96" s="25"/>
      <c r="AU96" s="13" t="s">
        <v>119</v>
      </c>
    </row>
    <row r="97" spans="2:12" s="8" customFormat="1" ht="24.95" customHeight="1">
      <c r="B97" s="104"/>
      <c r="D97" s="105" t="s">
        <v>126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9" customHeight="1">
      <c r="B98" s="108"/>
      <c r="D98" s="109" t="s">
        <v>903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customHeight="1">
      <c r="B99" s="25"/>
      <c r="L99" s="25"/>
    </row>
    <row r="100" spans="2:12" s="1" customFormat="1" ht="6.9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5"/>
    </row>
    <row r="105" spans="2:12" s="1" customFormat="1" ht="24.95" customHeight="1">
      <c r="B105" s="25"/>
      <c r="C105" s="17" t="s">
        <v>141</v>
      </c>
      <c r="L105" s="25"/>
    </row>
    <row r="106" spans="2:12" s="1" customFormat="1" ht="6.95" customHeight="1">
      <c r="B106" s="25"/>
      <c r="L106" s="25"/>
    </row>
    <row r="107" spans="2:12" s="1" customFormat="1" ht="12" customHeight="1">
      <c r="B107" s="25"/>
      <c r="C107" s="22" t="s">
        <v>14</v>
      </c>
      <c r="L107" s="25"/>
    </row>
    <row r="108" spans="2:12" s="1" customFormat="1" ht="16.5" customHeight="1">
      <c r="B108" s="25"/>
      <c r="E108" s="333" t="str">
        <f>E7</f>
        <v>Modernizace techn.zázemí vrátnice a společných prostor 1PP vchody E-F</v>
      </c>
      <c r="F108" s="334"/>
      <c r="G108" s="334"/>
      <c r="H108" s="334"/>
      <c r="L108" s="25"/>
    </row>
    <row r="109" spans="2:12" s="1" customFormat="1" ht="12" customHeight="1">
      <c r="B109" s="25"/>
      <c r="C109" s="22" t="s">
        <v>111</v>
      </c>
      <c r="L109" s="25"/>
    </row>
    <row r="110" spans="2:12" s="1" customFormat="1" ht="16.5" customHeight="1">
      <c r="B110" s="25"/>
      <c r="E110" s="323" t="str">
        <f>E9</f>
        <v xml:space="preserve">UHK-2ETAPA-7 - Elektroinstalace </v>
      </c>
      <c r="F110" s="332"/>
      <c r="G110" s="332"/>
      <c r="H110" s="332"/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18</v>
      </c>
      <c r="F112" s="20" t="str">
        <f>F12</f>
        <v xml:space="preserve">UHK ,Palachovy koleje </v>
      </c>
      <c r="I112" s="22" t="s">
        <v>20</v>
      </c>
      <c r="J112" s="45" t="str">
        <f>IF(J12="","",J12)</f>
        <v>8. 6. 2019</v>
      </c>
      <c r="L112" s="25"/>
    </row>
    <row r="113" spans="2:12" s="1" customFormat="1" ht="6.95" customHeight="1">
      <c r="B113" s="25"/>
      <c r="L113" s="25"/>
    </row>
    <row r="114" spans="2:12" s="1" customFormat="1" ht="27.95" customHeight="1">
      <c r="B114" s="25"/>
      <c r="C114" s="22" t="s">
        <v>22</v>
      </c>
      <c r="F114" s="20" t="str">
        <f>E15</f>
        <v>UHK,Rokitanského 62  HK 3</v>
      </c>
      <c r="I114" s="22" t="s">
        <v>28</v>
      </c>
      <c r="J114" s="23" t="str">
        <f>E21</f>
        <v>Pridos Hradec Králové</v>
      </c>
      <c r="L114" s="25"/>
    </row>
    <row r="115" spans="2:12" s="1" customFormat="1" ht="15.2" customHeight="1">
      <c r="B115" s="25"/>
      <c r="C115" s="22" t="s">
        <v>26</v>
      </c>
      <c r="F115" s="20" t="str">
        <f>IF(E18="","",E18)</f>
        <v>bude určen ve výběrovém řízení</v>
      </c>
      <c r="I115" s="22" t="s">
        <v>31</v>
      </c>
      <c r="J115" s="23" t="str">
        <f>E24</f>
        <v>Ing.Pavel Michálek</v>
      </c>
      <c r="L115" s="25"/>
    </row>
    <row r="116" spans="2:12" s="1" customFormat="1" ht="10.35" customHeight="1">
      <c r="B116" s="25"/>
      <c r="L116" s="25"/>
    </row>
    <row r="117" spans="2:20" s="10" customFormat="1" ht="29.25" customHeight="1">
      <c r="B117" s="112"/>
      <c r="C117" s="113" t="s">
        <v>142</v>
      </c>
      <c r="D117" s="114" t="s">
        <v>59</v>
      </c>
      <c r="E117" s="114" t="s">
        <v>55</v>
      </c>
      <c r="F117" s="114" t="s">
        <v>56</v>
      </c>
      <c r="G117" s="114" t="s">
        <v>143</v>
      </c>
      <c r="H117" s="114" t="s">
        <v>144</v>
      </c>
      <c r="I117" s="114" t="s">
        <v>145</v>
      </c>
      <c r="J117" s="114" t="s">
        <v>117</v>
      </c>
      <c r="K117" s="115" t="s">
        <v>146</v>
      </c>
      <c r="L117" s="112"/>
      <c r="M117" s="52" t="s">
        <v>1</v>
      </c>
      <c r="N117" s="53" t="s">
        <v>38</v>
      </c>
      <c r="O117" s="53" t="s">
        <v>147</v>
      </c>
      <c r="P117" s="53" t="s">
        <v>148</v>
      </c>
      <c r="Q117" s="53" t="s">
        <v>149</v>
      </c>
      <c r="R117" s="53" t="s">
        <v>150</v>
      </c>
      <c r="S117" s="53" t="s">
        <v>151</v>
      </c>
      <c r="T117" s="54" t="s">
        <v>152</v>
      </c>
    </row>
    <row r="118" spans="2:63" s="1" customFormat="1" ht="22.9" customHeight="1">
      <c r="B118" s="25"/>
      <c r="C118" s="57" t="s">
        <v>153</v>
      </c>
      <c r="J118" s="116">
        <f>BK118</f>
        <v>0</v>
      </c>
      <c r="L118" s="25"/>
      <c r="M118" s="55"/>
      <c r="N118" s="46"/>
      <c r="O118" s="46"/>
      <c r="P118" s="117">
        <f>P119</f>
        <v>0</v>
      </c>
      <c r="Q118" s="46"/>
      <c r="R118" s="117">
        <f>R119</f>
        <v>0</v>
      </c>
      <c r="S118" s="46"/>
      <c r="T118" s="118">
        <f>T119</f>
        <v>0</v>
      </c>
      <c r="AT118" s="13" t="s">
        <v>73</v>
      </c>
      <c r="AU118" s="13" t="s">
        <v>119</v>
      </c>
      <c r="BK118" s="119">
        <f>BK119</f>
        <v>0</v>
      </c>
    </row>
    <row r="119" spans="2:63" s="11" customFormat="1" ht="25.9" customHeight="1">
      <c r="B119" s="120"/>
      <c r="D119" s="121" t="s">
        <v>73</v>
      </c>
      <c r="E119" s="122" t="s">
        <v>266</v>
      </c>
      <c r="F119" s="122" t="s">
        <v>267</v>
      </c>
      <c r="J119" s="123">
        <f>BK119</f>
        <v>0</v>
      </c>
      <c r="L119" s="120"/>
      <c r="M119" s="124"/>
      <c r="N119" s="125"/>
      <c r="O119" s="125"/>
      <c r="P119" s="126">
        <f>P120</f>
        <v>0</v>
      </c>
      <c r="Q119" s="125"/>
      <c r="R119" s="126">
        <f>R120</f>
        <v>0</v>
      </c>
      <c r="S119" s="125"/>
      <c r="T119" s="127">
        <f>T120</f>
        <v>0</v>
      </c>
      <c r="AR119" s="121" t="s">
        <v>83</v>
      </c>
      <c r="AT119" s="128" t="s">
        <v>73</v>
      </c>
      <c r="AU119" s="128" t="s">
        <v>74</v>
      </c>
      <c r="AY119" s="121" t="s">
        <v>156</v>
      </c>
      <c r="BK119" s="129">
        <f>BK120</f>
        <v>0</v>
      </c>
    </row>
    <row r="120" spans="2:63" s="11" customFormat="1" ht="22.9" customHeight="1">
      <c r="B120" s="120"/>
      <c r="D120" s="121" t="s">
        <v>73</v>
      </c>
      <c r="E120" s="130" t="s">
        <v>904</v>
      </c>
      <c r="F120" s="130" t="s">
        <v>905</v>
      </c>
      <c r="J120" s="131">
        <f>BK120</f>
        <v>0</v>
      </c>
      <c r="L120" s="120"/>
      <c r="M120" s="124"/>
      <c r="N120" s="125"/>
      <c r="O120" s="125"/>
      <c r="P120" s="126">
        <f>P121</f>
        <v>0</v>
      </c>
      <c r="Q120" s="125"/>
      <c r="R120" s="126">
        <f>R121</f>
        <v>0</v>
      </c>
      <c r="S120" s="125"/>
      <c r="T120" s="127">
        <f>T121</f>
        <v>0</v>
      </c>
      <c r="AR120" s="121" t="s">
        <v>83</v>
      </c>
      <c r="AT120" s="128" t="s">
        <v>73</v>
      </c>
      <c r="AU120" s="128" t="s">
        <v>81</v>
      </c>
      <c r="AY120" s="121" t="s">
        <v>156</v>
      </c>
      <c r="BK120" s="129">
        <f>BK121</f>
        <v>0</v>
      </c>
    </row>
    <row r="121" spans="2:65" s="1" customFormat="1" ht="16.5" customHeight="1">
      <c r="B121" s="132"/>
      <c r="C121" s="133" t="s">
        <v>81</v>
      </c>
      <c r="D121" s="133" t="s">
        <v>159</v>
      </c>
      <c r="E121" s="134" t="s">
        <v>906</v>
      </c>
      <c r="F121" s="135" t="s">
        <v>907</v>
      </c>
      <c r="G121" s="136" t="s">
        <v>518</v>
      </c>
      <c r="H121" s="137">
        <v>1</v>
      </c>
      <c r="I121" s="138">
        <f>'Rekapit. RR - Modernizac v 1.PP'!P42+'Rekap. RR - Adaptace restaurace'!P42</f>
        <v>0</v>
      </c>
      <c r="J121" s="138">
        <f>ROUND(I121*H121,2)</f>
        <v>0</v>
      </c>
      <c r="K121" s="135" t="s">
        <v>1</v>
      </c>
      <c r="L121" s="25"/>
      <c r="M121" s="143" t="s">
        <v>1</v>
      </c>
      <c r="N121" s="144" t="s">
        <v>39</v>
      </c>
      <c r="O121" s="145">
        <v>0</v>
      </c>
      <c r="P121" s="145">
        <f>O121*H121</f>
        <v>0</v>
      </c>
      <c r="Q121" s="145">
        <v>0</v>
      </c>
      <c r="R121" s="145">
        <f>Q121*H121</f>
        <v>0</v>
      </c>
      <c r="S121" s="145">
        <v>0</v>
      </c>
      <c r="T121" s="146">
        <f>S121*H121</f>
        <v>0</v>
      </c>
      <c r="AR121" s="141" t="s">
        <v>242</v>
      </c>
      <c r="AT121" s="141" t="s">
        <v>159</v>
      </c>
      <c r="AU121" s="141" t="s">
        <v>83</v>
      </c>
      <c r="AY121" s="13" t="s">
        <v>156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3" t="s">
        <v>81</v>
      </c>
      <c r="BK121" s="142">
        <f>ROUND(I121*H121,2)</f>
        <v>0</v>
      </c>
      <c r="BL121" s="13" t="s">
        <v>242</v>
      </c>
      <c r="BM121" s="141" t="s">
        <v>908</v>
      </c>
    </row>
    <row r="122" spans="2:12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25"/>
    </row>
  </sheetData>
  <autoFilter ref="C117:K121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P43"/>
  <sheetViews>
    <sheetView view="pageBreakPreview" zoomScaleSheetLayoutView="100" workbookViewId="0" topLeftCell="A10">
      <selection activeCell="F18" sqref="F18:G18"/>
    </sheetView>
  </sheetViews>
  <sheetFormatPr defaultColWidth="9.28125" defaultRowHeight="12"/>
  <cols>
    <col min="1" max="4" width="12.421875" style="259" customWidth="1"/>
    <col min="5" max="5" width="10.28125" style="259" customWidth="1"/>
    <col min="6" max="7" width="12.421875" style="259" customWidth="1"/>
    <col min="8" max="9" width="10.28125" style="259" customWidth="1"/>
    <col min="10" max="10" width="9.28125" style="259" hidden="1" customWidth="1"/>
    <col min="11" max="11" width="11.00390625" style="259" hidden="1" customWidth="1"/>
    <col min="12" max="12" width="9.28125" style="259" hidden="1" customWidth="1"/>
    <col min="13" max="13" width="5.7109375" style="259" hidden="1" customWidth="1"/>
    <col min="14" max="15" width="9.28125" style="259" hidden="1" customWidth="1"/>
    <col min="16" max="16" width="12.8515625" style="259" hidden="1" customWidth="1"/>
    <col min="17" max="22" width="9.28125" style="259" hidden="1" customWidth="1"/>
    <col min="23" max="256" width="9.28125" style="259" customWidth="1"/>
    <col min="257" max="260" width="12.421875" style="259" customWidth="1"/>
    <col min="261" max="261" width="10.28125" style="259" customWidth="1"/>
    <col min="262" max="263" width="12.421875" style="259" customWidth="1"/>
    <col min="264" max="265" width="10.28125" style="259" customWidth="1"/>
    <col min="266" max="268" width="9.28125" style="259" hidden="1" customWidth="1"/>
    <col min="269" max="269" width="5.7109375" style="259" customWidth="1"/>
    <col min="270" max="512" width="9.28125" style="259" customWidth="1"/>
    <col min="513" max="516" width="12.421875" style="259" customWidth="1"/>
    <col min="517" max="517" width="10.28125" style="259" customWidth="1"/>
    <col min="518" max="519" width="12.421875" style="259" customWidth="1"/>
    <col min="520" max="521" width="10.28125" style="259" customWidth="1"/>
    <col min="522" max="524" width="9.28125" style="259" hidden="1" customWidth="1"/>
    <col min="525" max="525" width="5.7109375" style="259" customWidth="1"/>
    <col min="526" max="768" width="9.28125" style="259" customWidth="1"/>
    <col min="769" max="772" width="12.421875" style="259" customWidth="1"/>
    <col min="773" max="773" width="10.28125" style="259" customWidth="1"/>
    <col min="774" max="775" width="12.421875" style="259" customWidth="1"/>
    <col min="776" max="777" width="10.28125" style="259" customWidth="1"/>
    <col min="778" max="780" width="9.28125" style="259" hidden="1" customWidth="1"/>
    <col min="781" max="781" width="5.7109375" style="259" customWidth="1"/>
    <col min="782" max="1024" width="9.28125" style="259" customWidth="1"/>
    <col min="1025" max="1028" width="12.421875" style="259" customWidth="1"/>
    <col min="1029" max="1029" width="10.28125" style="259" customWidth="1"/>
    <col min="1030" max="1031" width="12.421875" style="259" customWidth="1"/>
    <col min="1032" max="1033" width="10.28125" style="259" customWidth="1"/>
    <col min="1034" max="1036" width="9.28125" style="259" hidden="1" customWidth="1"/>
    <col min="1037" max="1037" width="5.7109375" style="259" customWidth="1"/>
    <col min="1038" max="1280" width="9.28125" style="259" customWidth="1"/>
    <col min="1281" max="1284" width="12.421875" style="259" customWidth="1"/>
    <col min="1285" max="1285" width="10.28125" style="259" customWidth="1"/>
    <col min="1286" max="1287" width="12.421875" style="259" customWidth="1"/>
    <col min="1288" max="1289" width="10.28125" style="259" customWidth="1"/>
    <col min="1290" max="1292" width="9.28125" style="259" hidden="1" customWidth="1"/>
    <col min="1293" max="1293" width="5.7109375" style="259" customWidth="1"/>
    <col min="1294" max="1536" width="9.28125" style="259" customWidth="1"/>
    <col min="1537" max="1540" width="12.421875" style="259" customWidth="1"/>
    <col min="1541" max="1541" width="10.28125" style="259" customWidth="1"/>
    <col min="1542" max="1543" width="12.421875" style="259" customWidth="1"/>
    <col min="1544" max="1545" width="10.28125" style="259" customWidth="1"/>
    <col min="1546" max="1548" width="9.28125" style="259" hidden="1" customWidth="1"/>
    <col min="1549" max="1549" width="5.7109375" style="259" customWidth="1"/>
    <col min="1550" max="1792" width="9.28125" style="259" customWidth="1"/>
    <col min="1793" max="1796" width="12.421875" style="259" customWidth="1"/>
    <col min="1797" max="1797" width="10.28125" style="259" customWidth="1"/>
    <col min="1798" max="1799" width="12.421875" style="259" customWidth="1"/>
    <col min="1800" max="1801" width="10.28125" style="259" customWidth="1"/>
    <col min="1802" max="1804" width="9.28125" style="259" hidden="1" customWidth="1"/>
    <col min="1805" max="1805" width="5.7109375" style="259" customWidth="1"/>
    <col min="1806" max="2048" width="9.28125" style="259" customWidth="1"/>
    <col min="2049" max="2052" width="12.421875" style="259" customWidth="1"/>
    <col min="2053" max="2053" width="10.28125" style="259" customWidth="1"/>
    <col min="2054" max="2055" width="12.421875" style="259" customWidth="1"/>
    <col min="2056" max="2057" width="10.28125" style="259" customWidth="1"/>
    <col min="2058" max="2060" width="9.28125" style="259" hidden="1" customWidth="1"/>
    <col min="2061" max="2061" width="5.7109375" style="259" customWidth="1"/>
    <col min="2062" max="2304" width="9.28125" style="259" customWidth="1"/>
    <col min="2305" max="2308" width="12.421875" style="259" customWidth="1"/>
    <col min="2309" max="2309" width="10.28125" style="259" customWidth="1"/>
    <col min="2310" max="2311" width="12.421875" style="259" customWidth="1"/>
    <col min="2312" max="2313" width="10.28125" style="259" customWidth="1"/>
    <col min="2314" max="2316" width="9.28125" style="259" hidden="1" customWidth="1"/>
    <col min="2317" max="2317" width="5.7109375" style="259" customWidth="1"/>
    <col min="2318" max="2560" width="9.28125" style="259" customWidth="1"/>
    <col min="2561" max="2564" width="12.421875" style="259" customWidth="1"/>
    <col min="2565" max="2565" width="10.28125" style="259" customWidth="1"/>
    <col min="2566" max="2567" width="12.421875" style="259" customWidth="1"/>
    <col min="2568" max="2569" width="10.28125" style="259" customWidth="1"/>
    <col min="2570" max="2572" width="9.28125" style="259" hidden="1" customWidth="1"/>
    <col min="2573" max="2573" width="5.7109375" style="259" customWidth="1"/>
    <col min="2574" max="2816" width="9.28125" style="259" customWidth="1"/>
    <col min="2817" max="2820" width="12.421875" style="259" customWidth="1"/>
    <col min="2821" max="2821" width="10.28125" style="259" customWidth="1"/>
    <col min="2822" max="2823" width="12.421875" style="259" customWidth="1"/>
    <col min="2824" max="2825" width="10.28125" style="259" customWidth="1"/>
    <col min="2826" max="2828" width="9.28125" style="259" hidden="1" customWidth="1"/>
    <col min="2829" max="2829" width="5.7109375" style="259" customWidth="1"/>
    <col min="2830" max="3072" width="9.28125" style="259" customWidth="1"/>
    <col min="3073" max="3076" width="12.421875" style="259" customWidth="1"/>
    <col min="3077" max="3077" width="10.28125" style="259" customWidth="1"/>
    <col min="3078" max="3079" width="12.421875" style="259" customWidth="1"/>
    <col min="3080" max="3081" width="10.28125" style="259" customWidth="1"/>
    <col min="3082" max="3084" width="9.28125" style="259" hidden="1" customWidth="1"/>
    <col min="3085" max="3085" width="5.7109375" style="259" customWidth="1"/>
    <col min="3086" max="3328" width="9.28125" style="259" customWidth="1"/>
    <col min="3329" max="3332" width="12.421875" style="259" customWidth="1"/>
    <col min="3333" max="3333" width="10.28125" style="259" customWidth="1"/>
    <col min="3334" max="3335" width="12.421875" style="259" customWidth="1"/>
    <col min="3336" max="3337" width="10.28125" style="259" customWidth="1"/>
    <col min="3338" max="3340" width="9.28125" style="259" hidden="1" customWidth="1"/>
    <col min="3341" max="3341" width="5.7109375" style="259" customWidth="1"/>
    <col min="3342" max="3584" width="9.28125" style="259" customWidth="1"/>
    <col min="3585" max="3588" width="12.421875" style="259" customWidth="1"/>
    <col min="3589" max="3589" width="10.28125" style="259" customWidth="1"/>
    <col min="3590" max="3591" width="12.421875" style="259" customWidth="1"/>
    <col min="3592" max="3593" width="10.28125" style="259" customWidth="1"/>
    <col min="3594" max="3596" width="9.28125" style="259" hidden="1" customWidth="1"/>
    <col min="3597" max="3597" width="5.7109375" style="259" customWidth="1"/>
    <col min="3598" max="3840" width="9.28125" style="259" customWidth="1"/>
    <col min="3841" max="3844" width="12.421875" style="259" customWidth="1"/>
    <col min="3845" max="3845" width="10.28125" style="259" customWidth="1"/>
    <col min="3846" max="3847" width="12.421875" style="259" customWidth="1"/>
    <col min="3848" max="3849" width="10.28125" style="259" customWidth="1"/>
    <col min="3850" max="3852" width="9.28125" style="259" hidden="1" customWidth="1"/>
    <col min="3853" max="3853" width="5.7109375" style="259" customWidth="1"/>
    <col min="3854" max="4096" width="9.28125" style="259" customWidth="1"/>
    <col min="4097" max="4100" width="12.421875" style="259" customWidth="1"/>
    <col min="4101" max="4101" width="10.28125" style="259" customWidth="1"/>
    <col min="4102" max="4103" width="12.421875" style="259" customWidth="1"/>
    <col min="4104" max="4105" width="10.28125" style="259" customWidth="1"/>
    <col min="4106" max="4108" width="9.28125" style="259" hidden="1" customWidth="1"/>
    <col min="4109" max="4109" width="5.7109375" style="259" customWidth="1"/>
    <col min="4110" max="4352" width="9.28125" style="259" customWidth="1"/>
    <col min="4353" max="4356" width="12.421875" style="259" customWidth="1"/>
    <col min="4357" max="4357" width="10.28125" style="259" customWidth="1"/>
    <col min="4358" max="4359" width="12.421875" style="259" customWidth="1"/>
    <col min="4360" max="4361" width="10.28125" style="259" customWidth="1"/>
    <col min="4362" max="4364" width="9.28125" style="259" hidden="1" customWidth="1"/>
    <col min="4365" max="4365" width="5.7109375" style="259" customWidth="1"/>
    <col min="4366" max="4608" width="9.28125" style="259" customWidth="1"/>
    <col min="4609" max="4612" width="12.421875" style="259" customWidth="1"/>
    <col min="4613" max="4613" width="10.28125" style="259" customWidth="1"/>
    <col min="4614" max="4615" width="12.421875" style="259" customWidth="1"/>
    <col min="4616" max="4617" width="10.28125" style="259" customWidth="1"/>
    <col min="4618" max="4620" width="9.28125" style="259" hidden="1" customWidth="1"/>
    <col min="4621" max="4621" width="5.7109375" style="259" customWidth="1"/>
    <col min="4622" max="4864" width="9.28125" style="259" customWidth="1"/>
    <col min="4865" max="4868" width="12.421875" style="259" customWidth="1"/>
    <col min="4869" max="4869" width="10.28125" style="259" customWidth="1"/>
    <col min="4870" max="4871" width="12.421875" style="259" customWidth="1"/>
    <col min="4872" max="4873" width="10.28125" style="259" customWidth="1"/>
    <col min="4874" max="4876" width="9.28125" style="259" hidden="1" customWidth="1"/>
    <col min="4877" max="4877" width="5.7109375" style="259" customWidth="1"/>
    <col min="4878" max="5120" width="9.28125" style="259" customWidth="1"/>
    <col min="5121" max="5124" width="12.421875" style="259" customWidth="1"/>
    <col min="5125" max="5125" width="10.28125" style="259" customWidth="1"/>
    <col min="5126" max="5127" width="12.421875" style="259" customWidth="1"/>
    <col min="5128" max="5129" width="10.28125" style="259" customWidth="1"/>
    <col min="5130" max="5132" width="9.28125" style="259" hidden="1" customWidth="1"/>
    <col min="5133" max="5133" width="5.7109375" style="259" customWidth="1"/>
    <col min="5134" max="5376" width="9.28125" style="259" customWidth="1"/>
    <col min="5377" max="5380" width="12.421875" style="259" customWidth="1"/>
    <col min="5381" max="5381" width="10.28125" style="259" customWidth="1"/>
    <col min="5382" max="5383" width="12.421875" style="259" customWidth="1"/>
    <col min="5384" max="5385" width="10.28125" style="259" customWidth="1"/>
    <col min="5386" max="5388" width="9.28125" style="259" hidden="1" customWidth="1"/>
    <col min="5389" max="5389" width="5.7109375" style="259" customWidth="1"/>
    <col min="5390" max="5632" width="9.28125" style="259" customWidth="1"/>
    <col min="5633" max="5636" width="12.421875" style="259" customWidth="1"/>
    <col min="5637" max="5637" width="10.28125" style="259" customWidth="1"/>
    <col min="5638" max="5639" width="12.421875" style="259" customWidth="1"/>
    <col min="5640" max="5641" width="10.28125" style="259" customWidth="1"/>
    <col min="5642" max="5644" width="9.28125" style="259" hidden="1" customWidth="1"/>
    <col min="5645" max="5645" width="5.7109375" style="259" customWidth="1"/>
    <col min="5646" max="5888" width="9.28125" style="259" customWidth="1"/>
    <col min="5889" max="5892" width="12.421875" style="259" customWidth="1"/>
    <col min="5893" max="5893" width="10.28125" style="259" customWidth="1"/>
    <col min="5894" max="5895" width="12.421875" style="259" customWidth="1"/>
    <col min="5896" max="5897" width="10.28125" style="259" customWidth="1"/>
    <col min="5898" max="5900" width="9.28125" style="259" hidden="1" customWidth="1"/>
    <col min="5901" max="5901" width="5.7109375" style="259" customWidth="1"/>
    <col min="5902" max="6144" width="9.28125" style="259" customWidth="1"/>
    <col min="6145" max="6148" width="12.421875" style="259" customWidth="1"/>
    <col min="6149" max="6149" width="10.28125" style="259" customWidth="1"/>
    <col min="6150" max="6151" width="12.421875" style="259" customWidth="1"/>
    <col min="6152" max="6153" width="10.28125" style="259" customWidth="1"/>
    <col min="6154" max="6156" width="9.28125" style="259" hidden="1" customWidth="1"/>
    <col min="6157" max="6157" width="5.7109375" style="259" customWidth="1"/>
    <col min="6158" max="6400" width="9.28125" style="259" customWidth="1"/>
    <col min="6401" max="6404" width="12.421875" style="259" customWidth="1"/>
    <col min="6405" max="6405" width="10.28125" style="259" customWidth="1"/>
    <col min="6406" max="6407" width="12.421875" style="259" customWidth="1"/>
    <col min="6408" max="6409" width="10.28125" style="259" customWidth="1"/>
    <col min="6410" max="6412" width="9.28125" style="259" hidden="1" customWidth="1"/>
    <col min="6413" max="6413" width="5.7109375" style="259" customWidth="1"/>
    <col min="6414" max="6656" width="9.28125" style="259" customWidth="1"/>
    <col min="6657" max="6660" width="12.421875" style="259" customWidth="1"/>
    <col min="6661" max="6661" width="10.28125" style="259" customWidth="1"/>
    <col min="6662" max="6663" width="12.421875" style="259" customWidth="1"/>
    <col min="6664" max="6665" width="10.28125" style="259" customWidth="1"/>
    <col min="6666" max="6668" width="9.28125" style="259" hidden="1" customWidth="1"/>
    <col min="6669" max="6669" width="5.7109375" style="259" customWidth="1"/>
    <col min="6670" max="6912" width="9.28125" style="259" customWidth="1"/>
    <col min="6913" max="6916" width="12.421875" style="259" customWidth="1"/>
    <col min="6917" max="6917" width="10.28125" style="259" customWidth="1"/>
    <col min="6918" max="6919" width="12.421875" style="259" customWidth="1"/>
    <col min="6920" max="6921" width="10.28125" style="259" customWidth="1"/>
    <col min="6922" max="6924" width="9.28125" style="259" hidden="1" customWidth="1"/>
    <col min="6925" max="6925" width="5.7109375" style="259" customWidth="1"/>
    <col min="6926" max="7168" width="9.28125" style="259" customWidth="1"/>
    <col min="7169" max="7172" width="12.421875" style="259" customWidth="1"/>
    <col min="7173" max="7173" width="10.28125" style="259" customWidth="1"/>
    <col min="7174" max="7175" width="12.421875" style="259" customWidth="1"/>
    <col min="7176" max="7177" width="10.28125" style="259" customWidth="1"/>
    <col min="7178" max="7180" width="9.28125" style="259" hidden="1" customWidth="1"/>
    <col min="7181" max="7181" width="5.7109375" style="259" customWidth="1"/>
    <col min="7182" max="7424" width="9.28125" style="259" customWidth="1"/>
    <col min="7425" max="7428" width="12.421875" style="259" customWidth="1"/>
    <col min="7429" max="7429" width="10.28125" style="259" customWidth="1"/>
    <col min="7430" max="7431" width="12.421875" style="259" customWidth="1"/>
    <col min="7432" max="7433" width="10.28125" style="259" customWidth="1"/>
    <col min="7434" max="7436" width="9.28125" style="259" hidden="1" customWidth="1"/>
    <col min="7437" max="7437" width="5.7109375" style="259" customWidth="1"/>
    <col min="7438" max="7680" width="9.28125" style="259" customWidth="1"/>
    <col min="7681" max="7684" width="12.421875" style="259" customWidth="1"/>
    <col min="7685" max="7685" width="10.28125" style="259" customWidth="1"/>
    <col min="7686" max="7687" width="12.421875" style="259" customWidth="1"/>
    <col min="7688" max="7689" width="10.28125" style="259" customWidth="1"/>
    <col min="7690" max="7692" width="9.28125" style="259" hidden="1" customWidth="1"/>
    <col min="7693" max="7693" width="5.7109375" style="259" customWidth="1"/>
    <col min="7694" max="7936" width="9.28125" style="259" customWidth="1"/>
    <col min="7937" max="7940" width="12.421875" style="259" customWidth="1"/>
    <col min="7941" max="7941" width="10.28125" style="259" customWidth="1"/>
    <col min="7942" max="7943" width="12.421875" style="259" customWidth="1"/>
    <col min="7944" max="7945" width="10.28125" style="259" customWidth="1"/>
    <col min="7946" max="7948" width="9.28125" style="259" hidden="1" customWidth="1"/>
    <col min="7949" max="7949" width="5.7109375" style="259" customWidth="1"/>
    <col min="7950" max="8192" width="9.28125" style="259" customWidth="1"/>
    <col min="8193" max="8196" width="12.421875" style="259" customWidth="1"/>
    <col min="8197" max="8197" width="10.28125" style="259" customWidth="1"/>
    <col min="8198" max="8199" width="12.421875" style="259" customWidth="1"/>
    <col min="8200" max="8201" width="10.28125" style="259" customWidth="1"/>
    <col min="8202" max="8204" width="9.28125" style="259" hidden="1" customWidth="1"/>
    <col min="8205" max="8205" width="5.7109375" style="259" customWidth="1"/>
    <col min="8206" max="8448" width="9.28125" style="259" customWidth="1"/>
    <col min="8449" max="8452" width="12.421875" style="259" customWidth="1"/>
    <col min="8453" max="8453" width="10.28125" style="259" customWidth="1"/>
    <col min="8454" max="8455" width="12.421875" style="259" customWidth="1"/>
    <col min="8456" max="8457" width="10.28125" style="259" customWidth="1"/>
    <col min="8458" max="8460" width="9.28125" style="259" hidden="1" customWidth="1"/>
    <col min="8461" max="8461" width="5.7109375" style="259" customWidth="1"/>
    <col min="8462" max="8704" width="9.28125" style="259" customWidth="1"/>
    <col min="8705" max="8708" width="12.421875" style="259" customWidth="1"/>
    <col min="8709" max="8709" width="10.28125" style="259" customWidth="1"/>
    <col min="8710" max="8711" width="12.421875" style="259" customWidth="1"/>
    <col min="8712" max="8713" width="10.28125" style="259" customWidth="1"/>
    <col min="8714" max="8716" width="9.28125" style="259" hidden="1" customWidth="1"/>
    <col min="8717" max="8717" width="5.7109375" style="259" customWidth="1"/>
    <col min="8718" max="8960" width="9.28125" style="259" customWidth="1"/>
    <col min="8961" max="8964" width="12.421875" style="259" customWidth="1"/>
    <col min="8965" max="8965" width="10.28125" style="259" customWidth="1"/>
    <col min="8966" max="8967" width="12.421875" style="259" customWidth="1"/>
    <col min="8968" max="8969" width="10.28125" style="259" customWidth="1"/>
    <col min="8970" max="8972" width="9.28125" style="259" hidden="1" customWidth="1"/>
    <col min="8973" max="8973" width="5.7109375" style="259" customWidth="1"/>
    <col min="8974" max="9216" width="9.28125" style="259" customWidth="1"/>
    <col min="9217" max="9220" width="12.421875" style="259" customWidth="1"/>
    <col min="9221" max="9221" width="10.28125" style="259" customWidth="1"/>
    <col min="9222" max="9223" width="12.421875" style="259" customWidth="1"/>
    <col min="9224" max="9225" width="10.28125" style="259" customWidth="1"/>
    <col min="9226" max="9228" width="9.28125" style="259" hidden="1" customWidth="1"/>
    <col min="9229" max="9229" width="5.7109375" style="259" customWidth="1"/>
    <col min="9230" max="9472" width="9.28125" style="259" customWidth="1"/>
    <col min="9473" max="9476" width="12.421875" style="259" customWidth="1"/>
    <col min="9477" max="9477" width="10.28125" style="259" customWidth="1"/>
    <col min="9478" max="9479" width="12.421875" style="259" customWidth="1"/>
    <col min="9480" max="9481" width="10.28125" style="259" customWidth="1"/>
    <col min="9482" max="9484" width="9.28125" style="259" hidden="1" customWidth="1"/>
    <col min="9485" max="9485" width="5.7109375" style="259" customWidth="1"/>
    <col min="9486" max="9728" width="9.28125" style="259" customWidth="1"/>
    <col min="9729" max="9732" width="12.421875" style="259" customWidth="1"/>
    <col min="9733" max="9733" width="10.28125" style="259" customWidth="1"/>
    <col min="9734" max="9735" width="12.421875" style="259" customWidth="1"/>
    <col min="9736" max="9737" width="10.28125" style="259" customWidth="1"/>
    <col min="9738" max="9740" width="9.28125" style="259" hidden="1" customWidth="1"/>
    <col min="9741" max="9741" width="5.7109375" style="259" customWidth="1"/>
    <col min="9742" max="9984" width="9.28125" style="259" customWidth="1"/>
    <col min="9985" max="9988" width="12.421875" style="259" customWidth="1"/>
    <col min="9989" max="9989" width="10.28125" style="259" customWidth="1"/>
    <col min="9990" max="9991" width="12.421875" style="259" customWidth="1"/>
    <col min="9992" max="9993" width="10.28125" style="259" customWidth="1"/>
    <col min="9994" max="9996" width="9.28125" style="259" hidden="1" customWidth="1"/>
    <col min="9997" max="9997" width="5.7109375" style="259" customWidth="1"/>
    <col min="9998" max="10240" width="9.28125" style="259" customWidth="1"/>
    <col min="10241" max="10244" width="12.421875" style="259" customWidth="1"/>
    <col min="10245" max="10245" width="10.28125" style="259" customWidth="1"/>
    <col min="10246" max="10247" width="12.421875" style="259" customWidth="1"/>
    <col min="10248" max="10249" width="10.28125" style="259" customWidth="1"/>
    <col min="10250" max="10252" width="9.28125" style="259" hidden="1" customWidth="1"/>
    <col min="10253" max="10253" width="5.7109375" style="259" customWidth="1"/>
    <col min="10254" max="10496" width="9.28125" style="259" customWidth="1"/>
    <col min="10497" max="10500" width="12.421875" style="259" customWidth="1"/>
    <col min="10501" max="10501" width="10.28125" style="259" customWidth="1"/>
    <col min="10502" max="10503" width="12.421875" style="259" customWidth="1"/>
    <col min="10504" max="10505" width="10.28125" style="259" customWidth="1"/>
    <col min="10506" max="10508" width="9.28125" style="259" hidden="1" customWidth="1"/>
    <col min="10509" max="10509" width="5.7109375" style="259" customWidth="1"/>
    <col min="10510" max="10752" width="9.28125" style="259" customWidth="1"/>
    <col min="10753" max="10756" width="12.421875" style="259" customWidth="1"/>
    <col min="10757" max="10757" width="10.28125" style="259" customWidth="1"/>
    <col min="10758" max="10759" width="12.421875" style="259" customWidth="1"/>
    <col min="10760" max="10761" width="10.28125" style="259" customWidth="1"/>
    <col min="10762" max="10764" width="9.28125" style="259" hidden="1" customWidth="1"/>
    <col min="10765" max="10765" width="5.7109375" style="259" customWidth="1"/>
    <col min="10766" max="11008" width="9.28125" style="259" customWidth="1"/>
    <col min="11009" max="11012" width="12.421875" style="259" customWidth="1"/>
    <col min="11013" max="11013" width="10.28125" style="259" customWidth="1"/>
    <col min="11014" max="11015" width="12.421875" style="259" customWidth="1"/>
    <col min="11016" max="11017" width="10.28125" style="259" customWidth="1"/>
    <col min="11018" max="11020" width="9.28125" style="259" hidden="1" customWidth="1"/>
    <col min="11021" max="11021" width="5.7109375" style="259" customWidth="1"/>
    <col min="11022" max="11264" width="9.28125" style="259" customWidth="1"/>
    <col min="11265" max="11268" width="12.421875" style="259" customWidth="1"/>
    <col min="11269" max="11269" width="10.28125" style="259" customWidth="1"/>
    <col min="11270" max="11271" width="12.421875" style="259" customWidth="1"/>
    <col min="11272" max="11273" width="10.28125" style="259" customWidth="1"/>
    <col min="11274" max="11276" width="9.28125" style="259" hidden="1" customWidth="1"/>
    <col min="11277" max="11277" width="5.7109375" style="259" customWidth="1"/>
    <col min="11278" max="11520" width="9.28125" style="259" customWidth="1"/>
    <col min="11521" max="11524" width="12.421875" style="259" customWidth="1"/>
    <col min="11525" max="11525" width="10.28125" style="259" customWidth="1"/>
    <col min="11526" max="11527" width="12.421875" style="259" customWidth="1"/>
    <col min="11528" max="11529" width="10.28125" style="259" customWidth="1"/>
    <col min="11530" max="11532" width="9.28125" style="259" hidden="1" customWidth="1"/>
    <col min="11533" max="11533" width="5.7109375" style="259" customWidth="1"/>
    <col min="11534" max="11776" width="9.28125" style="259" customWidth="1"/>
    <col min="11777" max="11780" width="12.421875" style="259" customWidth="1"/>
    <col min="11781" max="11781" width="10.28125" style="259" customWidth="1"/>
    <col min="11782" max="11783" width="12.421875" style="259" customWidth="1"/>
    <col min="11784" max="11785" width="10.28125" style="259" customWidth="1"/>
    <col min="11786" max="11788" width="9.28125" style="259" hidden="1" customWidth="1"/>
    <col min="11789" max="11789" width="5.7109375" style="259" customWidth="1"/>
    <col min="11790" max="12032" width="9.28125" style="259" customWidth="1"/>
    <col min="12033" max="12036" width="12.421875" style="259" customWidth="1"/>
    <col min="12037" max="12037" width="10.28125" style="259" customWidth="1"/>
    <col min="12038" max="12039" width="12.421875" style="259" customWidth="1"/>
    <col min="12040" max="12041" width="10.28125" style="259" customWidth="1"/>
    <col min="12042" max="12044" width="9.28125" style="259" hidden="1" customWidth="1"/>
    <col min="12045" max="12045" width="5.7109375" style="259" customWidth="1"/>
    <col min="12046" max="12288" width="9.28125" style="259" customWidth="1"/>
    <col min="12289" max="12292" width="12.421875" style="259" customWidth="1"/>
    <col min="12293" max="12293" width="10.28125" style="259" customWidth="1"/>
    <col min="12294" max="12295" width="12.421875" style="259" customWidth="1"/>
    <col min="12296" max="12297" width="10.28125" style="259" customWidth="1"/>
    <col min="12298" max="12300" width="9.28125" style="259" hidden="1" customWidth="1"/>
    <col min="12301" max="12301" width="5.7109375" style="259" customWidth="1"/>
    <col min="12302" max="12544" width="9.28125" style="259" customWidth="1"/>
    <col min="12545" max="12548" width="12.421875" style="259" customWidth="1"/>
    <col min="12549" max="12549" width="10.28125" style="259" customWidth="1"/>
    <col min="12550" max="12551" width="12.421875" style="259" customWidth="1"/>
    <col min="12552" max="12553" width="10.28125" style="259" customWidth="1"/>
    <col min="12554" max="12556" width="9.28125" style="259" hidden="1" customWidth="1"/>
    <col min="12557" max="12557" width="5.7109375" style="259" customWidth="1"/>
    <col min="12558" max="12800" width="9.28125" style="259" customWidth="1"/>
    <col min="12801" max="12804" width="12.421875" style="259" customWidth="1"/>
    <col min="12805" max="12805" width="10.28125" style="259" customWidth="1"/>
    <col min="12806" max="12807" width="12.421875" style="259" customWidth="1"/>
    <col min="12808" max="12809" width="10.28125" style="259" customWidth="1"/>
    <col min="12810" max="12812" width="9.28125" style="259" hidden="1" customWidth="1"/>
    <col min="12813" max="12813" width="5.7109375" style="259" customWidth="1"/>
    <col min="12814" max="13056" width="9.28125" style="259" customWidth="1"/>
    <col min="13057" max="13060" width="12.421875" style="259" customWidth="1"/>
    <col min="13061" max="13061" width="10.28125" style="259" customWidth="1"/>
    <col min="13062" max="13063" width="12.421875" style="259" customWidth="1"/>
    <col min="13064" max="13065" width="10.28125" style="259" customWidth="1"/>
    <col min="13066" max="13068" width="9.28125" style="259" hidden="1" customWidth="1"/>
    <col min="13069" max="13069" width="5.7109375" style="259" customWidth="1"/>
    <col min="13070" max="13312" width="9.28125" style="259" customWidth="1"/>
    <col min="13313" max="13316" width="12.421875" style="259" customWidth="1"/>
    <col min="13317" max="13317" width="10.28125" style="259" customWidth="1"/>
    <col min="13318" max="13319" width="12.421875" style="259" customWidth="1"/>
    <col min="13320" max="13321" width="10.28125" style="259" customWidth="1"/>
    <col min="13322" max="13324" width="9.28125" style="259" hidden="1" customWidth="1"/>
    <col min="13325" max="13325" width="5.7109375" style="259" customWidth="1"/>
    <col min="13326" max="13568" width="9.28125" style="259" customWidth="1"/>
    <col min="13569" max="13572" width="12.421875" style="259" customWidth="1"/>
    <col min="13573" max="13573" width="10.28125" style="259" customWidth="1"/>
    <col min="13574" max="13575" width="12.421875" style="259" customWidth="1"/>
    <col min="13576" max="13577" width="10.28125" style="259" customWidth="1"/>
    <col min="13578" max="13580" width="9.28125" style="259" hidden="1" customWidth="1"/>
    <col min="13581" max="13581" width="5.7109375" style="259" customWidth="1"/>
    <col min="13582" max="13824" width="9.28125" style="259" customWidth="1"/>
    <col min="13825" max="13828" width="12.421875" style="259" customWidth="1"/>
    <col min="13829" max="13829" width="10.28125" style="259" customWidth="1"/>
    <col min="13830" max="13831" width="12.421875" style="259" customWidth="1"/>
    <col min="13832" max="13833" width="10.28125" style="259" customWidth="1"/>
    <col min="13834" max="13836" width="9.28125" style="259" hidden="1" customWidth="1"/>
    <col min="13837" max="13837" width="5.7109375" style="259" customWidth="1"/>
    <col min="13838" max="14080" width="9.28125" style="259" customWidth="1"/>
    <col min="14081" max="14084" width="12.421875" style="259" customWidth="1"/>
    <col min="14085" max="14085" width="10.28125" style="259" customWidth="1"/>
    <col min="14086" max="14087" width="12.421875" style="259" customWidth="1"/>
    <col min="14088" max="14089" width="10.28125" style="259" customWidth="1"/>
    <col min="14090" max="14092" width="9.28125" style="259" hidden="1" customWidth="1"/>
    <col min="14093" max="14093" width="5.7109375" style="259" customWidth="1"/>
    <col min="14094" max="14336" width="9.28125" style="259" customWidth="1"/>
    <col min="14337" max="14340" width="12.421875" style="259" customWidth="1"/>
    <col min="14341" max="14341" width="10.28125" style="259" customWidth="1"/>
    <col min="14342" max="14343" width="12.421875" style="259" customWidth="1"/>
    <col min="14344" max="14345" width="10.28125" style="259" customWidth="1"/>
    <col min="14346" max="14348" width="9.28125" style="259" hidden="1" customWidth="1"/>
    <col min="14349" max="14349" width="5.7109375" style="259" customWidth="1"/>
    <col min="14350" max="14592" width="9.28125" style="259" customWidth="1"/>
    <col min="14593" max="14596" width="12.421875" style="259" customWidth="1"/>
    <col min="14597" max="14597" width="10.28125" style="259" customWidth="1"/>
    <col min="14598" max="14599" width="12.421875" style="259" customWidth="1"/>
    <col min="14600" max="14601" width="10.28125" style="259" customWidth="1"/>
    <col min="14602" max="14604" width="9.28125" style="259" hidden="1" customWidth="1"/>
    <col min="14605" max="14605" width="5.7109375" style="259" customWidth="1"/>
    <col min="14606" max="14848" width="9.28125" style="259" customWidth="1"/>
    <col min="14849" max="14852" width="12.421875" style="259" customWidth="1"/>
    <col min="14853" max="14853" width="10.28125" style="259" customWidth="1"/>
    <col min="14854" max="14855" width="12.421875" style="259" customWidth="1"/>
    <col min="14856" max="14857" width="10.28125" style="259" customWidth="1"/>
    <col min="14858" max="14860" width="9.28125" style="259" hidden="1" customWidth="1"/>
    <col min="14861" max="14861" width="5.7109375" style="259" customWidth="1"/>
    <col min="14862" max="15104" width="9.28125" style="259" customWidth="1"/>
    <col min="15105" max="15108" width="12.421875" style="259" customWidth="1"/>
    <col min="15109" max="15109" width="10.28125" style="259" customWidth="1"/>
    <col min="15110" max="15111" width="12.421875" style="259" customWidth="1"/>
    <col min="15112" max="15113" width="10.28125" style="259" customWidth="1"/>
    <col min="15114" max="15116" width="9.28125" style="259" hidden="1" customWidth="1"/>
    <col min="15117" max="15117" width="5.7109375" style="259" customWidth="1"/>
    <col min="15118" max="15360" width="9.28125" style="259" customWidth="1"/>
    <col min="15361" max="15364" width="12.421875" style="259" customWidth="1"/>
    <col min="15365" max="15365" width="10.28125" style="259" customWidth="1"/>
    <col min="15366" max="15367" width="12.421875" style="259" customWidth="1"/>
    <col min="15368" max="15369" width="10.28125" style="259" customWidth="1"/>
    <col min="15370" max="15372" width="9.28125" style="259" hidden="1" customWidth="1"/>
    <col min="15373" max="15373" width="5.7109375" style="259" customWidth="1"/>
    <col min="15374" max="15616" width="9.28125" style="259" customWidth="1"/>
    <col min="15617" max="15620" width="12.421875" style="259" customWidth="1"/>
    <col min="15621" max="15621" width="10.28125" style="259" customWidth="1"/>
    <col min="15622" max="15623" width="12.421875" style="259" customWidth="1"/>
    <col min="15624" max="15625" width="10.28125" style="259" customWidth="1"/>
    <col min="15626" max="15628" width="9.28125" style="259" hidden="1" customWidth="1"/>
    <col min="15629" max="15629" width="5.7109375" style="259" customWidth="1"/>
    <col min="15630" max="15872" width="9.28125" style="259" customWidth="1"/>
    <col min="15873" max="15876" width="12.421875" style="259" customWidth="1"/>
    <col min="15877" max="15877" width="10.28125" style="259" customWidth="1"/>
    <col min="15878" max="15879" width="12.421875" style="259" customWidth="1"/>
    <col min="15880" max="15881" width="10.28125" style="259" customWidth="1"/>
    <col min="15882" max="15884" width="9.28125" style="259" hidden="1" customWidth="1"/>
    <col min="15885" max="15885" width="5.7109375" style="259" customWidth="1"/>
    <col min="15886" max="16128" width="9.28125" style="259" customWidth="1"/>
    <col min="16129" max="16132" width="12.421875" style="259" customWidth="1"/>
    <col min="16133" max="16133" width="10.28125" style="259" customWidth="1"/>
    <col min="16134" max="16135" width="12.421875" style="259" customWidth="1"/>
    <col min="16136" max="16137" width="10.28125" style="259" customWidth="1"/>
    <col min="16138" max="16140" width="9.28125" style="259" hidden="1" customWidth="1"/>
    <col min="16141" max="16141" width="5.7109375" style="259" customWidth="1"/>
    <col min="16142" max="16384" width="9.28125" style="259" customWidth="1"/>
  </cols>
  <sheetData>
    <row r="2" spans="1:9" ht="37.5" customHeight="1">
      <c r="A2" s="356" t="s">
        <v>1138</v>
      </c>
      <c r="B2" s="356"/>
      <c r="C2" s="357" t="s">
        <v>1139</v>
      </c>
      <c r="D2" s="358"/>
      <c r="E2" s="358"/>
      <c r="F2" s="358"/>
      <c r="G2" s="358"/>
      <c r="H2" s="358"/>
      <c r="I2" s="358"/>
    </row>
    <row r="3" spans="1:9" ht="37.5" customHeight="1">
      <c r="A3" s="356"/>
      <c r="B3" s="356"/>
      <c r="C3" s="359" t="s">
        <v>1140</v>
      </c>
      <c r="D3" s="359"/>
      <c r="E3" s="359"/>
      <c r="F3" s="359"/>
      <c r="G3" s="359"/>
      <c r="H3" s="359"/>
      <c r="I3" s="359"/>
    </row>
    <row r="4" spans="1:9" ht="19.5" customHeight="1">
      <c r="A4" s="360" t="s">
        <v>1141</v>
      </c>
      <c r="B4" s="361"/>
      <c r="C4" s="363" t="s">
        <v>1142</v>
      </c>
      <c r="D4" s="363"/>
      <c r="E4" s="363"/>
      <c r="F4" s="363"/>
      <c r="G4" s="363"/>
      <c r="H4" s="363"/>
      <c r="I4" s="363"/>
    </row>
    <row r="5" spans="1:9" ht="30" customHeight="1" thickBot="1">
      <c r="A5" s="362"/>
      <c r="B5" s="362"/>
      <c r="C5" s="364"/>
      <c r="D5" s="364"/>
      <c r="E5" s="364"/>
      <c r="F5" s="364"/>
      <c r="G5" s="364"/>
      <c r="H5" s="364"/>
      <c r="I5" s="364"/>
    </row>
    <row r="6" spans="11:13" ht="15" customHeight="1">
      <c r="K6" s="260" t="s">
        <v>1143</v>
      </c>
      <c r="L6" s="261">
        <v>0</v>
      </c>
      <c r="M6" s="262"/>
    </row>
    <row r="7" spans="1:12" ht="24">
      <c r="A7" s="349" t="s">
        <v>1144</v>
      </c>
      <c r="B7" s="350"/>
      <c r="C7" s="351"/>
      <c r="D7" s="351"/>
      <c r="E7" s="352" t="s">
        <v>1145</v>
      </c>
      <c r="F7" s="353"/>
      <c r="G7" s="354" t="s">
        <v>1146</v>
      </c>
      <c r="H7" s="355"/>
      <c r="I7" s="355"/>
      <c r="K7" s="263" t="s">
        <v>1147</v>
      </c>
      <c r="L7" s="264">
        <v>0</v>
      </c>
    </row>
    <row r="8" spans="1:9" ht="12">
      <c r="A8" s="365"/>
      <c r="B8" s="365"/>
      <c r="C8" s="365"/>
      <c r="D8" s="265"/>
      <c r="E8" s="366"/>
      <c r="F8" s="366"/>
      <c r="G8" s="366"/>
      <c r="H8" s="265"/>
      <c r="I8" s="265"/>
    </row>
    <row r="9" spans="1:9" ht="12">
      <c r="A9" s="350" t="s">
        <v>1148</v>
      </c>
      <c r="B9" s="350"/>
      <c r="C9" s="367"/>
      <c r="D9" s="367"/>
      <c r="E9" s="368" t="s">
        <v>1149</v>
      </c>
      <c r="F9" s="368"/>
      <c r="G9" s="369">
        <v>380</v>
      </c>
      <c r="H9" s="370"/>
      <c r="I9" s="370"/>
    </row>
    <row r="10" spans="1:9" ht="12">
      <c r="A10" s="366"/>
      <c r="B10" s="366"/>
      <c r="C10" s="366"/>
      <c r="D10" s="265"/>
      <c r="E10" s="373"/>
      <c r="F10" s="373"/>
      <c r="G10" s="373"/>
      <c r="H10" s="265"/>
      <c r="I10" s="265"/>
    </row>
    <row r="11" spans="1:9" ht="12">
      <c r="A11" s="350" t="s">
        <v>1150</v>
      </c>
      <c r="B11" s="350"/>
      <c r="C11" s="367" t="s">
        <v>1146</v>
      </c>
      <c r="D11" s="367"/>
      <c r="E11" s="374" t="s">
        <v>1151</v>
      </c>
      <c r="F11" s="374"/>
      <c r="G11" s="375" t="s">
        <v>1152</v>
      </c>
      <c r="H11" s="376"/>
      <c r="I11" s="376"/>
    </row>
    <row r="12" spans="1:9" ht="12">
      <c r="A12" s="266"/>
      <c r="B12" s="266"/>
      <c r="C12" s="267"/>
      <c r="D12" s="267"/>
      <c r="E12" s="268"/>
      <c r="F12" s="268"/>
      <c r="G12" s="269"/>
      <c r="H12" s="270"/>
      <c r="I12" s="270"/>
    </row>
    <row r="13" spans="1:9" ht="13.5" thickBot="1">
      <c r="A13" s="271"/>
      <c r="B13" s="271"/>
      <c r="C13" s="271"/>
      <c r="D13" s="271"/>
      <c r="E13" s="271"/>
      <c r="F13" s="271"/>
      <c r="G13" s="271"/>
      <c r="H13" s="271"/>
      <c r="I13" s="271"/>
    </row>
    <row r="15" spans="1:9" ht="12">
      <c r="A15" s="377" t="s">
        <v>1153</v>
      </c>
      <c r="B15" s="377"/>
      <c r="C15" s="377"/>
      <c r="D15" s="377"/>
      <c r="E15" s="272"/>
      <c r="F15" s="272"/>
      <c r="G15" s="272"/>
      <c r="H15" s="272"/>
      <c r="I15" s="272"/>
    </row>
    <row r="16" spans="1:9" ht="12">
      <c r="A16" s="371" t="s">
        <v>1154</v>
      </c>
      <c r="B16" s="371"/>
      <c r="C16" s="371"/>
      <c r="D16" s="371"/>
      <c r="E16" s="273"/>
      <c r="F16" s="378">
        <f>'RR - Modernizace v 1.PP'!G9</f>
        <v>0</v>
      </c>
      <c r="G16" s="378"/>
      <c r="H16" s="274"/>
      <c r="I16" s="259" t="s">
        <v>1155</v>
      </c>
    </row>
    <row r="17" spans="1:9" ht="12">
      <c r="A17" s="379" t="s">
        <v>1156</v>
      </c>
      <c r="B17" s="371"/>
      <c r="C17" s="371"/>
      <c r="D17" s="371"/>
      <c r="E17" s="275">
        <v>0.06</v>
      </c>
      <c r="F17" s="378">
        <f>F16*E17</f>
        <v>0</v>
      </c>
      <c r="G17" s="378"/>
      <c r="H17" s="274"/>
      <c r="I17" s="259" t="s">
        <v>1155</v>
      </c>
    </row>
    <row r="18" spans="1:9" ht="12">
      <c r="A18" s="371" t="s">
        <v>1157</v>
      </c>
      <c r="B18" s="371"/>
      <c r="C18" s="371"/>
      <c r="D18" s="371"/>
      <c r="E18" s="273"/>
      <c r="F18" s="372">
        <f>'RR - Modernizace v 1.PP'!G99</f>
        <v>0</v>
      </c>
      <c r="G18" s="372"/>
      <c r="H18" s="274"/>
      <c r="I18" s="259" t="s">
        <v>1155</v>
      </c>
    </row>
    <row r="19" spans="1:9" ht="12">
      <c r="A19" s="371" t="s">
        <v>1158</v>
      </c>
      <c r="B19" s="371"/>
      <c r="C19" s="371"/>
      <c r="D19" s="371"/>
      <c r="E19" s="273"/>
      <c r="F19" s="372">
        <f>'RR - Modernizace v 1.PP'!I99</f>
        <v>0</v>
      </c>
      <c r="G19" s="372"/>
      <c r="H19" s="274"/>
      <c r="I19" s="259" t="s">
        <v>1155</v>
      </c>
    </row>
    <row r="20" spans="1:9" ht="12">
      <c r="A20" s="379" t="s">
        <v>1159</v>
      </c>
      <c r="B20" s="371"/>
      <c r="C20" s="371"/>
      <c r="D20" s="371"/>
      <c r="E20" s="273"/>
      <c r="F20" s="372">
        <v>0</v>
      </c>
      <c r="G20" s="372"/>
      <c r="H20" s="274"/>
      <c r="I20" s="259" t="s">
        <v>1155</v>
      </c>
    </row>
    <row r="21" spans="1:9" ht="12">
      <c r="A21" s="380" t="s">
        <v>1160</v>
      </c>
      <c r="B21" s="380"/>
      <c r="C21" s="380"/>
      <c r="D21" s="380"/>
      <c r="E21" s="276"/>
      <c r="F21" s="381">
        <f>SUM(F16:G20)</f>
        <v>0</v>
      </c>
      <c r="G21" s="381"/>
      <c r="H21" s="277"/>
      <c r="I21" s="278" t="s">
        <v>1155</v>
      </c>
    </row>
    <row r="22" spans="1:9" ht="13.5" thickBot="1">
      <c r="A22" s="271"/>
      <c r="B22" s="271"/>
      <c r="C22" s="271"/>
      <c r="D22" s="271"/>
      <c r="E22" s="279"/>
      <c r="F22" s="280"/>
      <c r="G22" s="280"/>
      <c r="H22" s="271"/>
      <c r="I22" s="271"/>
    </row>
    <row r="23" spans="5:7" ht="12">
      <c r="E23" s="273"/>
      <c r="F23" s="281"/>
      <c r="G23" s="281"/>
    </row>
    <row r="24" spans="1:9" ht="12">
      <c r="A24" s="382" t="s">
        <v>1161</v>
      </c>
      <c r="B24" s="371"/>
      <c r="C24" s="371"/>
      <c r="D24" s="371"/>
      <c r="E24" s="275">
        <v>0.05</v>
      </c>
      <c r="F24" s="372">
        <f>F19*E24</f>
        <v>0</v>
      </c>
      <c r="G24" s="372"/>
      <c r="H24" s="274"/>
      <c r="I24" s="259" t="s">
        <v>1155</v>
      </c>
    </row>
    <row r="25" spans="1:9" ht="12">
      <c r="A25" s="379" t="s">
        <v>1162</v>
      </c>
      <c r="B25" s="371"/>
      <c r="C25" s="371"/>
      <c r="D25" s="371"/>
      <c r="E25" s="275">
        <v>0.015</v>
      </c>
      <c r="F25" s="372">
        <f>F20*E25</f>
        <v>0</v>
      </c>
      <c r="G25" s="372"/>
      <c r="H25" s="274"/>
      <c r="I25" s="259" t="s">
        <v>1155</v>
      </c>
    </row>
    <row r="26" spans="1:9" ht="12">
      <c r="A26" s="380" t="s">
        <v>1163</v>
      </c>
      <c r="B26" s="380"/>
      <c r="C26" s="380"/>
      <c r="D26" s="380"/>
      <c r="E26" s="273"/>
      <c r="F26" s="381">
        <f>SUM(F24:G25)</f>
        <v>0</v>
      </c>
      <c r="G26" s="381"/>
      <c r="H26" s="278"/>
      <c r="I26" s="278" t="s">
        <v>1155</v>
      </c>
    </row>
    <row r="27" spans="5:7" ht="12">
      <c r="E27" s="273"/>
      <c r="F27" s="281"/>
      <c r="G27" s="281"/>
    </row>
    <row r="28" spans="1:9" ht="12">
      <c r="A28" s="379" t="s">
        <v>1164</v>
      </c>
      <c r="B28" s="371"/>
      <c r="C28" s="371"/>
      <c r="D28" s="371"/>
      <c r="E28" s="275">
        <v>0.015</v>
      </c>
      <c r="F28" s="372">
        <f>F21*E28</f>
        <v>0</v>
      </c>
      <c r="G28" s="372"/>
      <c r="I28" s="259" t="s">
        <v>1155</v>
      </c>
    </row>
    <row r="29" spans="1:9" ht="12">
      <c r="A29" s="379" t="s">
        <v>1165</v>
      </c>
      <c r="B29" s="371"/>
      <c r="C29" s="371"/>
      <c r="D29" s="371"/>
      <c r="E29" s="275">
        <v>0.035</v>
      </c>
      <c r="F29" s="372">
        <f>F21*E29</f>
        <v>0</v>
      </c>
      <c r="G29" s="372"/>
      <c r="I29" s="259" t="s">
        <v>1155</v>
      </c>
    </row>
    <row r="30" spans="1:9" ht="12">
      <c r="A30" s="377" t="s">
        <v>1166</v>
      </c>
      <c r="B30" s="377"/>
      <c r="C30" s="377"/>
      <c r="D30" s="377"/>
      <c r="E30" s="272"/>
      <c r="F30" s="381">
        <f>F21+F26+F28+F29</f>
        <v>0</v>
      </c>
      <c r="G30" s="381"/>
      <c r="H30" s="278"/>
      <c r="I30" s="278" t="s">
        <v>1155</v>
      </c>
    </row>
    <row r="31" spans="1:9" ht="13.5" thickBot="1">
      <c r="A31" s="271"/>
      <c r="B31" s="271"/>
      <c r="C31" s="271"/>
      <c r="D31" s="271"/>
      <c r="E31" s="271"/>
      <c r="F31" s="280"/>
      <c r="G31" s="280"/>
      <c r="H31" s="271"/>
      <c r="I31" s="271"/>
    </row>
    <row r="32" spans="6:7" ht="12">
      <c r="F32" s="281"/>
      <c r="G32" s="281"/>
    </row>
    <row r="33" spans="1:7" ht="12">
      <c r="A33" s="385" t="s">
        <v>1167</v>
      </c>
      <c r="B33" s="385"/>
      <c r="C33" s="385"/>
      <c r="D33" s="385"/>
      <c r="E33" s="273"/>
      <c r="F33" s="281"/>
      <c r="G33" s="281"/>
    </row>
    <row r="34" spans="1:9" ht="12">
      <c r="A34" s="379" t="s">
        <v>1168</v>
      </c>
      <c r="B34" s="371"/>
      <c r="C34" s="371"/>
      <c r="D34" s="371"/>
      <c r="E34" s="275">
        <v>0.01</v>
      </c>
      <c r="F34" s="372">
        <f>F30*E34</f>
        <v>0</v>
      </c>
      <c r="G34" s="372"/>
      <c r="I34" s="259" t="s">
        <v>1155</v>
      </c>
    </row>
    <row r="35" spans="1:9" ht="12">
      <c r="A35" s="382" t="s">
        <v>1169</v>
      </c>
      <c r="B35" s="371"/>
      <c r="C35" s="371"/>
      <c r="D35" s="371"/>
      <c r="E35" s="275">
        <v>0.015</v>
      </c>
      <c r="F35" s="372">
        <f>F30*E35</f>
        <v>0</v>
      </c>
      <c r="G35" s="372"/>
      <c r="I35" s="259" t="s">
        <v>1155</v>
      </c>
    </row>
    <row r="36" spans="1:9" ht="12">
      <c r="A36" s="386" t="s">
        <v>1170</v>
      </c>
      <c r="B36" s="386"/>
      <c r="C36" s="386"/>
      <c r="D36" s="386"/>
      <c r="E36" s="273"/>
      <c r="F36" s="381">
        <f>SUM(F34:G35)</f>
        <v>0</v>
      </c>
      <c r="G36" s="381"/>
      <c r="H36" s="278"/>
      <c r="I36" s="278" t="s">
        <v>1155</v>
      </c>
    </row>
    <row r="37" spans="1:9" ht="13.5" thickBot="1">
      <c r="A37" s="271"/>
      <c r="B37" s="271"/>
      <c r="C37" s="271"/>
      <c r="D37" s="271"/>
      <c r="E37" s="271"/>
      <c r="F37" s="280"/>
      <c r="G37" s="280"/>
      <c r="H37" s="271"/>
      <c r="I37" s="271"/>
    </row>
    <row r="38" spans="6:7" ht="12">
      <c r="F38" s="281"/>
      <c r="G38" s="281"/>
    </row>
    <row r="39" spans="1:9" ht="12">
      <c r="A39" s="382" t="s">
        <v>1171</v>
      </c>
      <c r="B39" s="371"/>
      <c r="C39" s="371"/>
      <c r="D39" s="371"/>
      <c r="E39" s="275">
        <v>0.025</v>
      </c>
      <c r="F39" s="372">
        <f>F30*E39</f>
        <v>0</v>
      </c>
      <c r="G39" s="372"/>
      <c r="I39" s="259" t="s">
        <v>1155</v>
      </c>
    </row>
    <row r="40" spans="1:9" ht="13.5" thickBot="1">
      <c r="A40" s="271"/>
      <c r="B40" s="271"/>
      <c r="C40" s="271"/>
      <c r="D40" s="271"/>
      <c r="E40" s="271"/>
      <c r="F40" s="280"/>
      <c r="G40" s="280"/>
      <c r="H40" s="271"/>
      <c r="I40" s="271"/>
    </row>
    <row r="41" spans="6:7" ht="12">
      <c r="F41" s="281"/>
      <c r="G41" s="281"/>
    </row>
    <row r="42" spans="1:16" ht="18" customHeight="1">
      <c r="A42" s="383" t="s">
        <v>1172</v>
      </c>
      <c r="B42" s="383"/>
      <c r="C42" s="383"/>
      <c r="D42" s="383"/>
      <c r="E42" s="282"/>
      <c r="F42" s="384">
        <f>F30+F36+F39</f>
        <v>0</v>
      </c>
      <c r="G42" s="384"/>
      <c r="H42" s="283"/>
      <c r="I42" s="284" t="s">
        <v>1155</v>
      </c>
      <c r="P42" s="281">
        <f>F42</f>
        <v>0</v>
      </c>
    </row>
    <row r="43" spans="6:7" ht="12">
      <c r="F43" s="281"/>
      <c r="G43" s="281"/>
    </row>
  </sheetData>
  <protectedRanges>
    <protectedRange sqref="B3:B5 A1:I2 A7:I44" name="Oblast1"/>
    <protectedRange sqref="A4:A5" name="Oblast1_1"/>
    <protectedRange sqref="C3:I3" name="Oblast1_2_1_1"/>
    <protectedRange sqref="C4 D4:I5" name="Oblast1_3_1"/>
  </protectedRanges>
  <mergeCells count="57">
    <mergeCell ref="A39:D39"/>
    <mergeCell ref="F39:G39"/>
    <mergeCell ref="A42:D42"/>
    <mergeCell ref="F42:G42"/>
    <mergeCell ref="A33:D33"/>
    <mergeCell ref="A34:D34"/>
    <mergeCell ref="F34:G34"/>
    <mergeCell ref="A35:D35"/>
    <mergeCell ref="F35:G35"/>
    <mergeCell ref="A36:D36"/>
    <mergeCell ref="F36:G36"/>
    <mergeCell ref="A28:D28"/>
    <mergeCell ref="F28:G28"/>
    <mergeCell ref="A29:D29"/>
    <mergeCell ref="F29:G29"/>
    <mergeCell ref="A30:D30"/>
    <mergeCell ref="F30:G30"/>
    <mergeCell ref="A24:D24"/>
    <mergeCell ref="F24:G24"/>
    <mergeCell ref="A25:D25"/>
    <mergeCell ref="F25:G25"/>
    <mergeCell ref="A26:D26"/>
    <mergeCell ref="F26:G26"/>
    <mergeCell ref="A19:D19"/>
    <mergeCell ref="F19:G19"/>
    <mergeCell ref="A20:D20"/>
    <mergeCell ref="F20:G20"/>
    <mergeCell ref="A21:D21"/>
    <mergeCell ref="F21:G21"/>
    <mergeCell ref="A18:D18"/>
    <mergeCell ref="F18:G18"/>
    <mergeCell ref="A10:C10"/>
    <mergeCell ref="E10:G10"/>
    <mergeCell ref="A11:B11"/>
    <mergeCell ref="C11:D11"/>
    <mergeCell ref="E11:F11"/>
    <mergeCell ref="G11:I11"/>
    <mergeCell ref="A15:D15"/>
    <mergeCell ref="A16:D16"/>
    <mergeCell ref="F16:G16"/>
    <mergeCell ref="A17:D17"/>
    <mergeCell ref="F17:G17"/>
    <mergeCell ref="A8:C8"/>
    <mergeCell ref="E8:G8"/>
    <mergeCell ref="A9:B9"/>
    <mergeCell ref="C9:D9"/>
    <mergeCell ref="E9:F9"/>
    <mergeCell ref="G9:I9"/>
    <mergeCell ref="A7:B7"/>
    <mergeCell ref="C7:D7"/>
    <mergeCell ref="E7:F7"/>
    <mergeCell ref="G7:I7"/>
    <mergeCell ref="A2:B3"/>
    <mergeCell ref="C2:I2"/>
    <mergeCell ref="C3:I3"/>
    <mergeCell ref="A4:B5"/>
    <mergeCell ref="C4:I5"/>
  </mergeCells>
  <printOptions/>
  <pageMargins left="0.7086614173228347" right="0.59055118110236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01"/>
  <sheetViews>
    <sheetView view="pageBreakPreview" zoomScaleSheetLayoutView="100" workbookViewId="0" topLeftCell="A1">
      <pane ySplit="3" topLeftCell="A4" activePane="bottomLeft" state="frozen"/>
      <selection pane="topLeft" activeCell="B10" sqref="B10"/>
      <selection pane="bottomLeft" activeCell="H15" sqref="H15"/>
    </sheetView>
  </sheetViews>
  <sheetFormatPr defaultColWidth="9.140625" defaultRowHeight="12"/>
  <cols>
    <col min="1" max="1" width="6.7109375" style="661" customWidth="1"/>
    <col min="2" max="2" width="5.28125" style="633" customWidth="1"/>
    <col min="3" max="3" width="100.00390625" style="633" customWidth="1"/>
    <col min="4" max="4" width="9.421875" style="633" bestFit="1" customWidth="1"/>
    <col min="5" max="5" width="9.421875" style="644" bestFit="1" customWidth="1"/>
    <col min="6" max="6" width="11.421875" style="633" bestFit="1" customWidth="1"/>
    <col min="7" max="7" width="14.8515625" style="633" customWidth="1"/>
    <col min="8" max="8" width="13.7109375" style="633" customWidth="1"/>
    <col min="9" max="9" width="14.7109375" style="633" bestFit="1" customWidth="1"/>
    <col min="10" max="10" width="16.7109375" style="633" customWidth="1"/>
    <col min="11" max="11" width="26.7109375" style="633" customWidth="1"/>
    <col min="12" max="12" width="12.421875" style="633" customWidth="1"/>
    <col min="13" max="14" width="15.00390625" style="634" hidden="1" customWidth="1"/>
    <col min="15" max="16" width="15.00390625" style="638" hidden="1" customWidth="1"/>
    <col min="17" max="17" width="11.8515625" style="638" hidden="1" customWidth="1"/>
    <col min="18" max="18" width="12.140625" style="633" hidden="1" customWidth="1"/>
    <col min="19" max="19" width="17.421875" style="633" customWidth="1"/>
    <col min="20" max="256" width="9.28125" style="633" customWidth="1"/>
    <col min="257" max="257" width="6.7109375" style="633" customWidth="1"/>
    <col min="258" max="258" width="5.28125" style="633" customWidth="1"/>
    <col min="259" max="259" width="100.00390625" style="633" customWidth="1"/>
    <col min="260" max="261" width="9.421875" style="633" bestFit="1" customWidth="1"/>
    <col min="262" max="262" width="11.421875" style="633" bestFit="1" customWidth="1"/>
    <col min="263" max="263" width="14.8515625" style="633" customWidth="1"/>
    <col min="264" max="264" width="13.7109375" style="633" customWidth="1"/>
    <col min="265" max="265" width="14.7109375" style="633" bestFit="1" customWidth="1"/>
    <col min="266" max="266" width="16.7109375" style="633" customWidth="1"/>
    <col min="267" max="267" width="26.7109375" style="633" customWidth="1"/>
    <col min="268" max="268" width="12.421875" style="633" customWidth="1"/>
    <col min="269" max="272" width="15.00390625" style="633" customWidth="1"/>
    <col min="273" max="273" width="11.8515625" style="633" customWidth="1"/>
    <col min="274" max="274" width="12.140625" style="633" customWidth="1"/>
    <col min="275" max="275" width="17.421875" style="633" customWidth="1"/>
    <col min="276" max="512" width="9.28125" style="633" customWidth="1"/>
    <col min="513" max="513" width="6.7109375" style="633" customWidth="1"/>
    <col min="514" max="514" width="5.28125" style="633" customWidth="1"/>
    <col min="515" max="515" width="100.00390625" style="633" customWidth="1"/>
    <col min="516" max="517" width="9.421875" style="633" bestFit="1" customWidth="1"/>
    <col min="518" max="518" width="11.421875" style="633" bestFit="1" customWidth="1"/>
    <col min="519" max="519" width="14.8515625" style="633" customWidth="1"/>
    <col min="520" max="520" width="13.7109375" style="633" customWidth="1"/>
    <col min="521" max="521" width="14.7109375" style="633" bestFit="1" customWidth="1"/>
    <col min="522" max="522" width="16.7109375" style="633" customWidth="1"/>
    <col min="523" max="523" width="26.7109375" style="633" customWidth="1"/>
    <col min="524" max="524" width="12.421875" style="633" customWidth="1"/>
    <col min="525" max="528" width="15.00390625" style="633" customWidth="1"/>
    <col min="529" max="529" width="11.8515625" style="633" customWidth="1"/>
    <col min="530" max="530" width="12.140625" style="633" customWidth="1"/>
    <col min="531" max="531" width="17.421875" style="633" customWidth="1"/>
    <col min="532" max="768" width="9.28125" style="633" customWidth="1"/>
    <col min="769" max="769" width="6.7109375" style="633" customWidth="1"/>
    <col min="770" max="770" width="5.28125" style="633" customWidth="1"/>
    <col min="771" max="771" width="100.00390625" style="633" customWidth="1"/>
    <col min="772" max="773" width="9.421875" style="633" bestFit="1" customWidth="1"/>
    <col min="774" max="774" width="11.421875" style="633" bestFit="1" customWidth="1"/>
    <col min="775" max="775" width="14.8515625" style="633" customWidth="1"/>
    <col min="776" max="776" width="13.7109375" style="633" customWidth="1"/>
    <col min="777" max="777" width="14.7109375" style="633" bestFit="1" customWidth="1"/>
    <col min="778" max="778" width="16.7109375" style="633" customWidth="1"/>
    <col min="779" max="779" width="26.7109375" style="633" customWidth="1"/>
    <col min="780" max="780" width="12.421875" style="633" customWidth="1"/>
    <col min="781" max="784" width="15.00390625" style="633" customWidth="1"/>
    <col min="785" max="785" width="11.8515625" style="633" customWidth="1"/>
    <col min="786" max="786" width="12.140625" style="633" customWidth="1"/>
    <col min="787" max="787" width="17.421875" style="633" customWidth="1"/>
    <col min="788" max="1024" width="9.28125" style="633" customWidth="1"/>
    <col min="1025" max="1025" width="6.7109375" style="633" customWidth="1"/>
    <col min="1026" max="1026" width="5.28125" style="633" customWidth="1"/>
    <col min="1027" max="1027" width="100.00390625" style="633" customWidth="1"/>
    <col min="1028" max="1029" width="9.421875" style="633" bestFit="1" customWidth="1"/>
    <col min="1030" max="1030" width="11.421875" style="633" bestFit="1" customWidth="1"/>
    <col min="1031" max="1031" width="14.8515625" style="633" customWidth="1"/>
    <col min="1032" max="1032" width="13.7109375" style="633" customWidth="1"/>
    <col min="1033" max="1033" width="14.7109375" style="633" bestFit="1" customWidth="1"/>
    <col min="1034" max="1034" width="16.7109375" style="633" customWidth="1"/>
    <col min="1035" max="1035" width="26.7109375" style="633" customWidth="1"/>
    <col min="1036" max="1036" width="12.421875" style="633" customWidth="1"/>
    <col min="1037" max="1040" width="15.00390625" style="633" customWidth="1"/>
    <col min="1041" max="1041" width="11.8515625" style="633" customWidth="1"/>
    <col min="1042" max="1042" width="12.140625" style="633" customWidth="1"/>
    <col min="1043" max="1043" width="17.421875" style="633" customWidth="1"/>
    <col min="1044" max="1280" width="9.28125" style="633" customWidth="1"/>
    <col min="1281" max="1281" width="6.7109375" style="633" customWidth="1"/>
    <col min="1282" max="1282" width="5.28125" style="633" customWidth="1"/>
    <col min="1283" max="1283" width="100.00390625" style="633" customWidth="1"/>
    <col min="1284" max="1285" width="9.421875" style="633" bestFit="1" customWidth="1"/>
    <col min="1286" max="1286" width="11.421875" style="633" bestFit="1" customWidth="1"/>
    <col min="1287" max="1287" width="14.8515625" style="633" customWidth="1"/>
    <col min="1288" max="1288" width="13.7109375" style="633" customWidth="1"/>
    <col min="1289" max="1289" width="14.7109375" style="633" bestFit="1" customWidth="1"/>
    <col min="1290" max="1290" width="16.7109375" style="633" customWidth="1"/>
    <col min="1291" max="1291" width="26.7109375" style="633" customWidth="1"/>
    <col min="1292" max="1292" width="12.421875" style="633" customWidth="1"/>
    <col min="1293" max="1296" width="15.00390625" style="633" customWidth="1"/>
    <col min="1297" max="1297" width="11.8515625" style="633" customWidth="1"/>
    <col min="1298" max="1298" width="12.140625" style="633" customWidth="1"/>
    <col min="1299" max="1299" width="17.421875" style="633" customWidth="1"/>
    <col min="1300" max="1536" width="9.28125" style="633" customWidth="1"/>
    <col min="1537" max="1537" width="6.7109375" style="633" customWidth="1"/>
    <col min="1538" max="1538" width="5.28125" style="633" customWidth="1"/>
    <col min="1539" max="1539" width="100.00390625" style="633" customWidth="1"/>
    <col min="1540" max="1541" width="9.421875" style="633" bestFit="1" customWidth="1"/>
    <col min="1542" max="1542" width="11.421875" style="633" bestFit="1" customWidth="1"/>
    <col min="1543" max="1543" width="14.8515625" style="633" customWidth="1"/>
    <col min="1544" max="1544" width="13.7109375" style="633" customWidth="1"/>
    <col min="1545" max="1545" width="14.7109375" style="633" bestFit="1" customWidth="1"/>
    <col min="1546" max="1546" width="16.7109375" style="633" customWidth="1"/>
    <col min="1547" max="1547" width="26.7109375" style="633" customWidth="1"/>
    <col min="1548" max="1548" width="12.421875" style="633" customWidth="1"/>
    <col min="1549" max="1552" width="15.00390625" style="633" customWidth="1"/>
    <col min="1553" max="1553" width="11.8515625" style="633" customWidth="1"/>
    <col min="1554" max="1554" width="12.140625" style="633" customWidth="1"/>
    <col min="1555" max="1555" width="17.421875" style="633" customWidth="1"/>
    <col min="1556" max="1792" width="9.28125" style="633" customWidth="1"/>
    <col min="1793" max="1793" width="6.7109375" style="633" customWidth="1"/>
    <col min="1794" max="1794" width="5.28125" style="633" customWidth="1"/>
    <col min="1795" max="1795" width="100.00390625" style="633" customWidth="1"/>
    <col min="1796" max="1797" width="9.421875" style="633" bestFit="1" customWidth="1"/>
    <col min="1798" max="1798" width="11.421875" style="633" bestFit="1" customWidth="1"/>
    <col min="1799" max="1799" width="14.8515625" style="633" customWidth="1"/>
    <col min="1800" max="1800" width="13.7109375" style="633" customWidth="1"/>
    <col min="1801" max="1801" width="14.7109375" style="633" bestFit="1" customWidth="1"/>
    <col min="1802" max="1802" width="16.7109375" style="633" customWidth="1"/>
    <col min="1803" max="1803" width="26.7109375" style="633" customWidth="1"/>
    <col min="1804" max="1804" width="12.421875" style="633" customWidth="1"/>
    <col min="1805" max="1808" width="15.00390625" style="633" customWidth="1"/>
    <col min="1809" max="1809" width="11.8515625" style="633" customWidth="1"/>
    <col min="1810" max="1810" width="12.140625" style="633" customWidth="1"/>
    <col min="1811" max="1811" width="17.421875" style="633" customWidth="1"/>
    <col min="1812" max="2048" width="9.28125" style="633" customWidth="1"/>
    <col min="2049" max="2049" width="6.7109375" style="633" customWidth="1"/>
    <col min="2050" max="2050" width="5.28125" style="633" customWidth="1"/>
    <col min="2051" max="2051" width="100.00390625" style="633" customWidth="1"/>
    <col min="2052" max="2053" width="9.421875" style="633" bestFit="1" customWidth="1"/>
    <col min="2054" max="2054" width="11.421875" style="633" bestFit="1" customWidth="1"/>
    <col min="2055" max="2055" width="14.8515625" style="633" customWidth="1"/>
    <col min="2056" max="2056" width="13.7109375" style="633" customWidth="1"/>
    <col min="2057" max="2057" width="14.7109375" style="633" bestFit="1" customWidth="1"/>
    <col min="2058" max="2058" width="16.7109375" style="633" customWidth="1"/>
    <col min="2059" max="2059" width="26.7109375" style="633" customWidth="1"/>
    <col min="2060" max="2060" width="12.421875" style="633" customWidth="1"/>
    <col min="2061" max="2064" width="15.00390625" style="633" customWidth="1"/>
    <col min="2065" max="2065" width="11.8515625" style="633" customWidth="1"/>
    <col min="2066" max="2066" width="12.140625" style="633" customWidth="1"/>
    <col min="2067" max="2067" width="17.421875" style="633" customWidth="1"/>
    <col min="2068" max="2304" width="9.28125" style="633" customWidth="1"/>
    <col min="2305" max="2305" width="6.7109375" style="633" customWidth="1"/>
    <col min="2306" max="2306" width="5.28125" style="633" customWidth="1"/>
    <col min="2307" max="2307" width="100.00390625" style="633" customWidth="1"/>
    <col min="2308" max="2309" width="9.421875" style="633" bestFit="1" customWidth="1"/>
    <col min="2310" max="2310" width="11.421875" style="633" bestFit="1" customWidth="1"/>
    <col min="2311" max="2311" width="14.8515625" style="633" customWidth="1"/>
    <col min="2312" max="2312" width="13.7109375" style="633" customWidth="1"/>
    <col min="2313" max="2313" width="14.7109375" style="633" bestFit="1" customWidth="1"/>
    <col min="2314" max="2314" width="16.7109375" style="633" customWidth="1"/>
    <col min="2315" max="2315" width="26.7109375" style="633" customWidth="1"/>
    <col min="2316" max="2316" width="12.421875" style="633" customWidth="1"/>
    <col min="2317" max="2320" width="15.00390625" style="633" customWidth="1"/>
    <col min="2321" max="2321" width="11.8515625" style="633" customWidth="1"/>
    <col min="2322" max="2322" width="12.140625" style="633" customWidth="1"/>
    <col min="2323" max="2323" width="17.421875" style="633" customWidth="1"/>
    <col min="2324" max="2560" width="9.28125" style="633" customWidth="1"/>
    <col min="2561" max="2561" width="6.7109375" style="633" customWidth="1"/>
    <col min="2562" max="2562" width="5.28125" style="633" customWidth="1"/>
    <col min="2563" max="2563" width="100.00390625" style="633" customWidth="1"/>
    <col min="2564" max="2565" width="9.421875" style="633" bestFit="1" customWidth="1"/>
    <col min="2566" max="2566" width="11.421875" style="633" bestFit="1" customWidth="1"/>
    <col min="2567" max="2567" width="14.8515625" style="633" customWidth="1"/>
    <col min="2568" max="2568" width="13.7109375" style="633" customWidth="1"/>
    <col min="2569" max="2569" width="14.7109375" style="633" bestFit="1" customWidth="1"/>
    <col min="2570" max="2570" width="16.7109375" style="633" customWidth="1"/>
    <col min="2571" max="2571" width="26.7109375" style="633" customWidth="1"/>
    <col min="2572" max="2572" width="12.421875" style="633" customWidth="1"/>
    <col min="2573" max="2576" width="15.00390625" style="633" customWidth="1"/>
    <col min="2577" max="2577" width="11.8515625" style="633" customWidth="1"/>
    <col min="2578" max="2578" width="12.140625" style="633" customWidth="1"/>
    <col min="2579" max="2579" width="17.421875" style="633" customWidth="1"/>
    <col min="2580" max="2816" width="9.28125" style="633" customWidth="1"/>
    <col min="2817" max="2817" width="6.7109375" style="633" customWidth="1"/>
    <col min="2818" max="2818" width="5.28125" style="633" customWidth="1"/>
    <col min="2819" max="2819" width="100.00390625" style="633" customWidth="1"/>
    <col min="2820" max="2821" width="9.421875" style="633" bestFit="1" customWidth="1"/>
    <col min="2822" max="2822" width="11.421875" style="633" bestFit="1" customWidth="1"/>
    <col min="2823" max="2823" width="14.8515625" style="633" customWidth="1"/>
    <col min="2824" max="2824" width="13.7109375" style="633" customWidth="1"/>
    <col min="2825" max="2825" width="14.7109375" style="633" bestFit="1" customWidth="1"/>
    <col min="2826" max="2826" width="16.7109375" style="633" customWidth="1"/>
    <col min="2827" max="2827" width="26.7109375" style="633" customWidth="1"/>
    <col min="2828" max="2828" width="12.421875" style="633" customWidth="1"/>
    <col min="2829" max="2832" width="15.00390625" style="633" customWidth="1"/>
    <col min="2833" max="2833" width="11.8515625" style="633" customWidth="1"/>
    <col min="2834" max="2834" width="12.140625" style="633" customWidth="1"/>
    <col min="2835" max="2835" width="17.421875" style="633" customWidth="1"/>
    <col min="2836" max="3072" width="9.28125" style="633" customWidth="1"/>
    <col min="3073" max="3073" width="6.7109375" style="633" customWidth="1"/>
    <col min="3074" max="3074" width="5.28125" style="633" customWidth="1"/>
    <col min="3075" max="3075" width="100.00390625" style="633" customWidth="1"/>
    <col min="3076" max="3077" width="9.421875" style="633" bestFit="1" customWidth="1"/>
    <col min="3078" max="3078" width="11.421875" style="633" bestFit="1" customWidth="1"/>
    <col min="3079" max="3079" width="14.8515625" style="633" customWidth="1"/>
    <col min="3080" max="3080" width="13.7109375" style="633" customWidth="1"/>
    <col min="3081" max="3081" width="14.7109375" style="633" bestFit="1" customWidth="1"/>
    <col min="3082" max="3082" width="16.7109375" style="633" customWidth="1"/>
    <col min="3083" max="3083" width="26.7109375" style="633" customWidth="1"/>
    <col min="3084" max="3084" width="12.421875" style="633" customWidth="1"/>
    <col min="3085" max="3088" width="15.00390625" style="633" customWidth="1"/>
    <col min="3089" max="3089" width="11.8515625" style="633" customWidth="1"/>
    <col min="3090" max="3090" width="12.140625" style="633" customWidth="1"/>
    <col min="3091" max="3091" width="17.421875" style="633" customWidth="1"/>
    <col min="3092" max="3328" width="9.28125" style="633" customWidth="1"/>
    <col min="3329" max="3329" width="6.7109375" style="633" customWidth="1"/>
    <col min="3330" max="3330" width="5.28125" style="633" customWidth="1"/>
    <col min="3331" max="3331" width="100.00390625" style="633" customWidth="1"/>
    <col min="3332" max="3333" width="9.421875" style="633" bestFit="1" customWidth="1"/>
    <col min="3334" max="3334" width="11.421875" style="633" bestFit="1" customWidth="1"/>
    <col min="3335" max="3335" width="14.8515625" style="633" customWidth="1"/>
    <col min="3336" max="3336" width="13.7109375" style="633" customWidth="1"/>
    <col min="3337" max="3337" width="14.7109375" style="633" bestFit="1" customWidth="1"/>
    <col min="3338" max="3338" width="16.7109375" style="633" customWidth="1"/>
    <col min="3339" max="3339" width="26.7109375" style="633" customWidth="1"/>
    <col min="3340" max="3340" width="12.421875" style="633" customWidth="1"/>
    <col min="3341" max="3344" width="15.00390625" style="633" customWidth="1"/>
    <col min="3345" max="3345" width="11.8515625" style="633" customWidth="1"/>
    <col min="3346" max="3346" width="12.140625" style="633" customWidth="1"/>
    <col min="3347" max="3347" width="17.421875" style="633" customWidth="1"/>
    <col min="3348" max="3584" width="9.28125" style="633" customWidth="1"/>
    <col min="3585" max="3585" width="6.7109375" style="633" customWidth="1"/>
    <col min="3586" max="3586" width="5.28125" style="633" customWidth="1"/>
    <col min="3587" max="3587" width="100.00390625" style="633" customWidth="1"/>
    <col min="3588" max="3589" width="9.421875" style="633" bestFit="1" customWidth="1"/>
    <col min="3590" max="3590" width="11.421875" style="633" bestFit="1" customWidth="1"/>
    <col min="3591" max="3591" width="14.8515625" style="633" customWidth="1"/>
    <col min="3592" max="3592" width="13.7109375" style="633" customWidth="1"/>
    <col min="3593" max="3593" width="14.7109375" style="633" bestFit="1" customWidth="1"/>
    <col min="3594" max="3594" width="16.7109375" style="633" customWidth="1"/>
    <col min="3595" max="3595" width="26.7109375" style="633" customWidth="1"/>
    <col min="3596" max="3596" width="12.421875" style="633" customWidth="1"/>
    <col min="3597" max="3600" width="15.00390625" style="633" customWidth="1"/>
    <col min="3601" max="3601" width="11.8515625" style="633" customWidth="1"/>
    <col min="3602" max="3602" width="12.140625" style="633" customWidth="1"/>
    <col min="3603" max="3603" width="17.421875" style="633" customWidth="1"/>
    <col min="3604" max="3840" width="9.28125" style="633" customWidth="1"/>
    <col min="3841" max="3841" width="6.7109375" style="633" customWidth="1"/>
    <col min="3842" max="3842" width="5.28125" style="633" customWidth="1"/>
    <col min="3843" max="3843" width="100.00390625" style="633" customWidth="1"/>
    <col min="3844" max="3845" width="9.421875" style="633" bestFit="1" customWidth="1"/>
    <col min="3846" max="3846" width="11.421875" style="633" bestFit="1" customWidth="1"/>
    <col min="3847" max="3847" width="14.8515625" style="633" customWidth="1"/>
    <col min="3848" max="3848" width="13.7109375" style="633" customWidth="1"/>
    <col min="3849" max="3849" width="14.7109375" style="633" bestFit="1" customWidth="1"/>
    <col min="3850" max="3850" width="16.7109375" style="633" customWidth="1"/>
    <col min="3851" max="3851" width="26.7109375" style="633" customWidth="1"/>
    <col min="3852" max="3852" width="12.421875" style="633" customWidth="1"/>
    <col min="3853" max="3856" width="15.00390625" style="633" customWidth="1"/>
    <col min="3857" max="3857" width="11.8515625" style="633" customWidth="1"/>
    <col min="3858" max="3858" width="12.140625" style="633" customWidth="1"/>
    <col min="3859" max="3859" width="17.421875" style="633" customWidth="1"/>
    <col min="3860" max="4096" width="9.28125" style="633" customWidth="1"/>
    <col min="4097" max="4097" width="6.7109375" style="633" customWidth="1"/>
    <col min="4098" max="4098" width="5.28125" style="633" customWidth="1"/>
    <col min="4099" max="4099" width="100.00390625" style="633" customWidth="1"/>
    <col min="4100" max="4101" width="9.421875" style="633" bestFit="1" customWidth="1"/>
    <col min="4102" max="4102" width="11.421875" style="633" bestFit="1" customWidth="1"/>
    <col min="4103" max="4103" width="14.8515625" style="633" customWidth="1"/>
    <col min="4104" max="4104" width="13.7109375" style="633" customWidth="1"/>
    <col min="4105" max="4105" width="14.7109375" style="633" bestFit="1" customWidth="1"/>
    <col min="4106" max="4106" width="16.7109375" style="633" customWidth="1"/>
    <col min="4107" max="4107" width="26.7109375" style="633" customWidth="1"/>
    <col min="4108" max="4108" width="12.421875" style="633" customWidth="1"/>
    <col min="4109" max="4112" width="15.00390625" style="633" customWidth="1"/>
    <col min="4113" max="4113" width="11.8515625" style="633" customWidth="1"/>
    <col min="4114" max="4114" width="12.140625" style="633" customWidth="1"/>
    <col min="4115" max="4115" width="17.421875" style="633" customWidth="1"/>
    <col min="4116" max="4352" width="9.28125" style="633" customWidth="1"/>
    <col min="4353" max="4353" width="6.7109375" style="633" customWidth="1"/>
    <col min="4354" max="4354" width="5.28125" style="633" customWidth="1"/>
    <col min="4355" max="4355" width="100.00390625" style="633" customWidth="1"/>
    <col min="4356" max="4357" width="9.421875" style="633" bestFit="1" customWidth="1"/>
    <col min="4358" max="4358" width="11.421875" style="633" bestFit="1" customWidth="1"/>
    <col min="4359" max="4359" width="14.8515625" style="633" customWidth="1"/>
    <col min="4360" max="4360" width="13.7109375" style="633" customWidth="1"/>
    <col min="4361" max="4361" width="14.7109375" style="633" bestFit="1" customWidth="1"/>
    <col min="4362" max="4362" width="16.7109375" style="633" customWidth="1"/>
    <col min="4363" max="4363" width="26.7109375" style="633" customWidth="1"/>
    <col min="4364" max="4364" width="12.421875" style="633" customWidth="1"/>
    <col min="4365" max="4368" width="15.00390625" style="633" customWidth="1"/>
    <col min="4369" max="4369" width="11.8515625" style="633" customWidth="1"/>
    <col min="4370" max="4370" width="12.140625" style="633" customWidth="1"/>
    <col min="4371" max="4371" width="17.421875" style="633" customWidth="1"/>
    <col min="4372" max="4608" width="9.28125" style="633" customWidth="1"/>
    <col min="4609" max="4609" width="6.7109375" style="633" customWidth="1"/>
    <col min="4610" max="4610" width="5.28125" style="633" customWidth="1"/>
    <col min="4611" max="4611" width="100.00390625" style="633" customWidth="1"/>
    <col min="4612" max="4613" width="9.421875" style="633" bestFit="1" customWidth="1"/>
    <col min="4614" max="4614" width="11.421875" style="633" bestFit="1" customWidth="1"/>
    <col min="4615" max="4615" width="14.8515625" style="633" customWidth="1"/>
    <col min="4616" max="4616" width="13.7109375" style="633" customWidth="1"/>
    <col min="4617" max="4617" width="14.7109375" style="633" bestFit="1" customWidth="1"/>
    <col min="4618" max="4618" width="16.7109375" style="633" customWidth="1"/>
    <col min="4619" max="4619" width="26.7109375" style="633" customWidth="1"/>
    <col min="4620" max="4620" width="12.421875" style="633" customWidth="1"/>
    <col min="4621" max="4624" width="15.00390625" style="633" customWidth="1"/>
    <col min="4625" max="4625" width="11.8515625" style="633" customWidth="1"/>
    <col min="4626" max="4626" width="12.140625" style="633" customWidth="1"/>
    <col min="4627" max="4627" width="17.421875" style="633" customWidth="1"/>
    <col min="4628" max="4864" width="9.28125" style="633" customWidth="1"/>
    <col min="4865" max="4865" width="6.7109375" style="633" customWidth="1"/>
    <col min="4866" max="4866" width="5.28125" style="633" customWidth="1"/>
    <col min="4867" max="4867" width="100.00390625" style="633" customWidth="1"/>
    <col min="4868" max="4869" width="9.421875" style="633" bestFit="1" customWidth="1"/>
    <col min="4870" max="4870" width="11.421875" style="633" bestFit="1" customWidth="1"/>
    <col min="4871" max="4871" width="14.8515625" style="633" customWidth="1"/>
    <col min="4872" max="4872" width="13.7109375" style="633" customWidth="1"/>
    <col min="4873" max="4873" width="14.7109375" style="633" bestFit="1" customWidth="1"/>
    <col min="4874" max="4874" width="16.7109375" style="633" customWidth="1"/>
    <col min="4875" max="4875" width="26.7109375" style="633" customWidth="1"/>
    <col min="4876" max="4876" width="12.421875" style="633" customWidth="1"/>
    <col min="4877" max="4880" width="15.00390625" style="633" customWidth="1"/>
    <col min="4881" max="4881" width="11.8515625" style="633" customWidth="1"/>
    <col min="4882" max="4882" width="12.140625" style="633" customWidth="1"/>
    <col min="4883" max="4883" width="17.421875" style="633" customWidth="1"/>
    <col min="4884" max="5120" width="9.28125" style="633" customWidth="1"/>
    <col min="5121" max="5121" width="6.7109375" style="633" customWidth="1"/>
    <col min="5122" max="5122" width="5.28125" style="633" customWidth="1"/>
    <col min="5123" max="5123" width="100.00390625" style="633" customWidth="1"/>
    <col min="5124" max="5125" width="9.421875" style="633" bestFit="1" customWidth="1"/>
    <col min="5126" max="5126" width="11.421875" style="633" bestFit="1" customWidth="1"/>
    <col min="5127" max="5127" width="14.8515625" style="633" customWidth="1"/>
    <col min="5128" max="5128" width="13.7109375" style="633" customWidth="1"/>
    <col min="5129" max="5129" width="14.7109375" style="633" bestFit="1" customWidth="1"/>
    <col min="5130" max="5130" width="16.7109375" style="633" customWidth="1"/>
    <col min="5131" max="5131" width="26.7109375" style="633" customWidth="1"/>
    <col min="5132" max="5132" width="12.421875" style="633" customWidth="1"/>
    <col min="5133" max="5136" width="15.00390625" style="633" customWidth="1"/>
    <col min="5137" max="5137" width="11.8515625" style="633" customWidth="1"/>
    <col min="5138" max="5138" width="12.140625" style="633" customWidth="1"/>
    <col min="5139" max="5139" width="17.421875" style="633" customWidth="1"/>
    <col min="5140" max="5376" width="9.28125" style="633" customWidth="1"/>
    <col min="5377" max="5377" width="6.7109375" style="633" customWidth="1"/>
    <col min="5378" max="5378" width="5.28125" style="633" customWidth="1"/>
    <col min="5379" max="5379" width="100.00390625" style="633" customWidth="1"/>
    <col min="5380" max="5381" width="9.421875" style="633" bestFit="1" customWidth="1"/>
    <col min="5382" max="5382" width="11.421875" style="633" bestFit="1" customWidth="1"/>
    <col min="5383" max="5383" width="14.8515625" style="633" customWidth="1"/>
    <col min="5384" max="5384" width="13.7109375" style="633" customWidth="1"/>
    <col min="5385" max="5385" width="14.7109375" style="633" bestFit="1" customWidth="1"/>
    <col min="5386" max="5386" width="16.7109375" style="633" customWidth="1"/>
    <col min="5387" max="5387" width="26.7109375" style="633" customWidth="1"/>
    <col min="5388" max="5388" width="12.421875" style="633" customWidth="1"/>
    <col min="5389" max="5392" width="15.00390625" style="633" customWidth="1"/>
    <col min="5393" max="5393" width="11.8515625" style="633" customWidth="1"/>
    <col min="5394" max="5394" width="12.140625" style="633" customWidth="1"/>
    <col min="5395" max="5395" width="17.421875" style="633" customWidth="1"/>
    <col min="5396" max="5632" width="9.28125" style="633" customWidth="1"/>
    <col min="5633" max="5633" width="6.7109375" style="633" customWidth="1"/>
    <col min="5634" max="5634" width="5.28125" style="633" customWidth="1"/>
    <col min="5635" max="5635" width="100.00390625" style="633" customWidth="1"/>
    <col min="5636" max="5637" width="9.421875" style="633" bestFit="1" customWidth="1"/>
    <col min="5638" max="5638" width="11.421875" style="633" bestFit="1" customWidth="1"/>
    <col min="5639" max="5639" width="14.8515625" style="633" customWidth="1"/>
    <col min="5640" max="5640" width="13.7109375" style="633" customWidth="1"/>
    <col min="5641" max="5641" width="14.7109375" style="633" bestFit="1" customWidth="1"/>
    <col min="5642" max="5642" width="16.7109375" style="633" customWidth="1"/>
    <col min="5643" max="5643" width="26.7109375" style="633" customWidth="1"/>
    <col min="5644" max="5644" width="12.421875" style="633" customWidth="1"/>
    <col min="5645" max="5648" width="15.00390625" style="633" customWidth="1"/>
    <col min="5649" max="5649" width="11.8515625" style="633" customWidth="1"/>
    <col min="5650" max="5650" width="12.140625" style="633" customWidth="1"/>
    <col min="5651" max="5651" width="17.421875" style="633" customWidth="1"/>
    <col min="5652" max="5888" width="9.28125" style="633" customWidth="1"/>
    <col min="5889" max="5889" width="6.7109375" style="633" customWidth="1"/>
    <col min="5890" max="5890" width="5.28125" style="633" customWidth="1"/>
    <col min="5891" max="5891" width="100.00390625" style="633" customWidth="1"/>
    <col min="5892" max="5893" width="9.421875" style="633" bestFit="1" customWidth="1"/>
    <col min="5894" max="5894" width="11.421875" style="633" bestFit="1" customWidth="1"/>
    <col min="5895" max="5895" width="14.8515625" style="633" customWidth="1"/>
    <col min="5896" max="5896" width="13.7109375" style="633" customWidth="1"/>
    <col min="5897" max="5897" width="14.7109375" style="633" bestFit="1" customWidth="1"/>
    <col min="5898" max="5898" width="16.7109375" style="633" customWidth="1"/>
    <col min="5899" max="5899" width="26.7109375" style="633" customWidth="1"/>
    <col min="5900" max="5900" width="12.421875" style="633" customWidth="1"/>
    <col min="5901" max="5904" width="15.00390625" style="633" customWidth="1"/>
    <col min="5905" max="5905" width="11.8515625" style="633" customWidth="1"/>
    <col min="5906" max="5906" width="12.140625" style="633" customWidth="1"/>
    <col min="5907" max="5907" width="17.421875" style="633" customWidth="1"/>
    <col min="5908" max="6144" width="9.28125" style="633" customWidth="1"/>
    <col min="6145" max="6145" width="6.7109375" style="633" customWidth="1"/>
    <col min="6146" max="6146" width="5.28125" style="633" customWidth="1"/>
    <col min="6147" max="6147" width="100.00390625" style="633" customWidth="1"/>
    <col min="6148" max="6149" width="9.421875" style="633" bestFit="1" customWidth="1"/>
    <col min="6150" max="6150" width="11.421875" style="633" bestFit="1" customWidth="1"/>
    <col min="6151" max="6151" width="14.8515625" style="633" customWidth="1"/>
    <col min="6152" max="6152" width="13.7109375" style="633" customWidth="1"/>
    <col min="6153" max="6153" width="14.7109375" style="633" bestFit="1" customWidth="1"/>
    <col min="6154" max="6154" width="16.7109375" style="633" customWidth="1"/>
    <col min="6155" max="6155" width="26.7109375" style="633" customWidth="1"/>
    <col min="6156" max="6156" width="12.421875" style="633" customWidth="1"/>
    <col min="6157" max="6160" width="15.00390625" style="633" customWidth="1"/>
    <col min="6161" max="6161" width="11.8515625" style="633" customWidth="1"/>
    <col min="6162" max="6162" width="12.140625" style="633" customWidth="1"/>
    <col min="6163" max="6163" width="17.421875" style="633" customWidth="1"/>
    <col min="6164" max="6400" width="9.28125" style="633" customWidth="1"/>
    <col min="6401" max="6401" width="6.7109375" style="633" customWidth="1"/>
    <col min="6402" max="6402" width="5.28125" style="633" customWidth="1"/>
    <col min="6403" max="6403" width="100.00390625" style="633" customWidth="1"/>
    <col min="6404" max="6405" width="9.421875" style="633" bestFit="1" customWidth="1"/>
    <col min="6406" max="6406" width="11.421875" style="633" bestFit="1" customWidth="1"/>
    <col min="6407" max="6407" width="14.8515625" style="633" customWidth="1"/>
    <col min="6408" max="6408" width="13.7109375" style="633" customWidth="1"/>
    <col min="6409" max="6409" width="14.7109375" style="633" bestFit="1" customWidth="1"/>
    <col min="6410" max="6410" width="16.7109375" style="633" customWidth="1"/>
    <col min="6411" max="6411" width="26.7109375" style="633" customWidth="1"/>
    <col min="6412" max="6412" width="12.421875" style="633" customWidth="1"/>
    <col min="6413" max="6416" width="15.00390625" style="633" customWidth="1"/>
    <col min="6417" max="6417" width="11.8515625" style="633" customWidth="1"/>
    <col min="6418" max="6418" width="12.140625" style="633" customWidth="1"/>
    <col min="6419" max="6419" width="17.421875" style="633" customWidth="1"/>
    <col min="6420" max="6656" width="9.28125" style="633" customWidth="1"/>
    <col min="6657" max="6657" width="6.7109375" style="633" customWidth="1"/>
    <col min="6658" max="6658" width="5.28125" style="633" customWidth="1"/>
    <col min="6659" max="6659" width="100.00390625" style="633" customWidth="1"/>
    <col min="6660" max="6661" width="9.421875" style="633" bestFit="1" customWidth="1"/>
    <col min="6662" max="6662" width="11.421875" style="633" bestFit="1" customWidth="1"/>
    <col min="6663" max="6663" width="14.8515625" style="633" customWidth="1"/>
    <col min="6664" max="6664" width="13.7109375" style="633" customWidth="1"/>
    <col min="6665" max="6665" width="14.7109375" style="633" bestFit="1" customWidth="1"/>
    <col min="6666" max="6666" width="16.7109375" style="633" customWidth="1"/>
    <col min="6667" max="6667" width="26.7109375" style="633" customWidth="1"/>
    <col min="6668" max="6668" width="12.421875" style="633" customWidth="1"/>
    <col min="6669" max="6672" width="15.00390625" style="633" customWidth="1"/>
    <col min="6673" max="6673" width="11.8515625" style="633" customWidth="1"/>
    <col min="6674" max="6674" width="12.140625" style="633" customWidth="1"/>
    <col min="6675" max="6675" width="17.421875" style="633" customWidth="1"/>
    <col min="6676" max="6912" width="9.28125" style="633" customWidth="1"/>
    <col min="6913" max="6913" width="6.7109375" style="633" customWidth="1"/>
    <col min="6914" max="6914" width="5.28125" style="633" customWidth="1"/>
    <col min="6915" max="6915" width="100.00390625" style="633" customWidth="1"/>
    <col min="6916" max="6917" width="9.421875" style="633" bestFit="1" customWidth="1"/>
    <col min="6918" max="6918" width="11.421875" style="633" bestFit="1" customWidth="1"/>
    <col min="6919" max="6919" width="14.8515625" style="633" customWidth="1"/>
    <col min="6920" max="6920" width="13.7109375" style="633" customWidth="1"/>
    <col min="6921" max="6921" width="14.7109375" style="633" bestFit="1" customWidth="1"/>
    <col min="6922" max="6922" width="16.7109375" style="633" customWidth="1"/>
    <col min="6923" max="6923" width="26.7109375" style="633" customWidth="1"/>
    <col min="6924" max="6924" width="12.421875" style="633" customWidth="1"/>
    <col min="6925" max="6928" width="15.00390625" style="633" customWidth="1"/>
    <col min="6929" max="6929" width="11.8515625" style="633" customWidth="1"/>
    <col min="6930" max="6930" width="12.140625" style="633" customWidth="1"/>
    <col min="6931" max="6931" width="17.421875" style="633" customWidth="1"/>
    <col min="6932" max="7168" width="9.28125" style="633" customWidth="1"/>
    <col min="7169" max="7169" width="6.7109375" style="633" customWidth="1"/>
    <col min="7170" max="7170" width="5.28125" style="633" customWidth="1"/>
    <col min="7171" max="7171" width="100.00390625" style="633" customWidth="1"/>
    <col min="7172" max="7173" width="9.421875" style="633" bestFit="1" customWidth="1"/>
    <col min="7174" max="7174" width="11.421875" style="633" bestFit="1" customWidth="1"/>
    <col min="7175" max="7175" width="14.8515625" style="633" customWidth="1"/>
    <col min="7176" max="7176" width="13.7109375" style="633" customWidth="1"/>
    <col min="7177" max="7177" width="14.7109375" style="633" bestFit="1" customWidth="1"/>
    <col min="7178" max="7178" width="16.7109375" style="633" customWidth="1"/>
    <col min="7179" max="7179" width="26.7109375" style="633" customWidth="1"/>
    <col min="7180" max="7180" width="12.421875" style="633" customWidth="1"/>
    <col min="7181" max="7184" width="15.00390625" style="633" customWidth="1"/>
    <col min="7185" max="7185" width="11.8515625" style="633" customWidth="1"/>
    <col min="7186" max="7186" width="12.140625" style="633" customWidth="1"/>
    <col min="7187" max="7187" width="17.421875" style="633" customWidth="1"/>
    <col min="7188" max="7424" width="9.28125" style="633" customWidth="1"/>
    <col min="7425" max="7425" width="6.7109375" style="633" customWidth="1"/>
    <col min="7426" max="7426" width="5.28125" style="633" customWidth="1"/>
    <col min="7427" max="7427" width="100.00390625" style="633" customWidth="1"/>
    <col min="7428" max="7429" width="9.421875" style="633" bestFit="1" customWidth="1"/>
    <col min="7430" max="7430" width="11.421875" style="633" bestFit="1" customWidth="1"/>
    <col min="7431" max="7431" width="14.8515625" style="633" customWidth="1"/>
    <col min="7432" max="7432" width="13.7109375" style="633" customWidth="1"/>
    <col min="7433" max="7433" width="14.7109375" style="633" bestFit="1" customWidth="1"/>
    <col min="7434" max="7434" width="16.7109375" style="633" customWidth="1"/>
    <col min="7435" max="7435" width="26.7109375" style="633" customWidth="1"/>
    <col min="7436" max="7436" width="12.421875" style="633" customWidth="1"/>
    <col min="7437" max="7440" width="15.00390625" style="633" customWidth="1"/>
    <col min="7441" max="7441" width="11.8515625" style="633" customWidth="1"/>
    <col min="7442" max="7442" width="12.140625" style="633" customWidth="1"/>
    <col min="7443" max="7443" width="17.421875" style="633" customWidth="1"/>
    <col min="7444" max="7680" width="9.28125" style="633" customWidth="1"/>
    <col min="7681" max="7681" width="6.7109375" style="633" customWidth="1"/>
    <col min="7682" max="7682" width="5.28125" style="633" customWidth="1"/>
    <col min="7683" max="7683" width="100.00390625" style="633" customWidth="1"/>
    <col min="7684" max="7685" width="9.421875" style="633" bestFit="1" customWidth="1"/>
    <col min="7686" max="7686" width="11.421875" style="633" bestFit="1" customWidth="1"/>
    <col min="7687" max="7687" width="14.8515625" style="633" customWidth="1"/>
    <col min="7688" max="7688" width="13.7109375" style="633" customWidth="1"/>
    <col min="7689" max="7689" width="14.7109375" style="633" bestFit="1" customWidth="1"/>
    <col min="7690" max="7690" width="16.7109375" style="633" customWidth="1"/>
    <col min="7691" max="7691" width="26.7109375" style="633" customWidth="1"/>
    <col min="7692" max="7692" width="12.421875" style="633" customWidth="1"/>
    <col min="7693" max="7696" width="15.00390625" style="633" customWidth="1"/>
    <col min="7697" max="7697" width="11.8515625" style="633" customWidth="1"/>
    <col min="7698" max="7698" width="12.140625" style="633" customWidth="1"/>
    <col min="7699" max="7699" width="17.421875" style="633" customWidth="1"/>
    <col min="7700" max="7936" width="9.28125" style="633" customWidth="1"/>
    <col min="7937" max="7937" width="6.7109375" style="633" customWidth="1"/>
    <col min="7938" max="7938" width="5.28125" style="633" customWidth="1"/>
    <col min="7939" max="7939" width="100.00390625" style="633" customWidth="1"/>
    <col min="7940" max="7941" width="9.421875" style="633" bestFit="1" customWidth="1"/>
    <col min="7942" max="7942" width="11.421875" style="633" bestFit="1" customWidth="1"/>
    <col min="7943" max="7943" width="14.8515625" style="633" customWidth="1"/>
    <col min="7944" max="7944" width="13.7109375" style="633" customWidth="1"/>
    <col min="7945" max="7945" width="14.7109375" style="633" bestFit="1" customWidth="1"/>
    <col min="7946" max="7946" width="16.7109375" style="633" customWidth="1"/>
    <col min="7947" max="7947" width="26.7109375" style="633" customWidth="1"/>
    <col min="7948" max="7948" width="12.421875" style="633" customWidth="1"/>
    <col min="7949" max="7952" width="15.00390625" style="633" customWidth="1"/>
    <col min="7953" max="7953" width="11.8515625" style="633" customWidth="1"/>
    <col min="7954" max="7954" width="12.140625" style="633" customWidth="1"/>
    <col min="7955" max="7955" width="17.421875" style="633" customWidth="1"/>
    <col min="7956" max="8192" width="9.28125" style="633" customWidth="1"/>
    <col min="8193" max="8193" width="6.7109375" style="633" customWidth="1"/>
    <col min="8194" max="8194" width="5.28125" style="633" customWidth="1"/>
    <col min="8195" max="8195" width="100.00390625" style="633" customWidth="1"/>
    <col min="8196" max="8197" width="9.421875" style="633" bestFit="1" customWidth="1"/>
    <col min="8198" max="8198" width="11.421875" style="633" bestFit="1" customWidth="1"/>
    <col min="8199" max="8199" width="14.8515625" style="633" customWidth="1"/>
    <col min="8200" max="8200" width="13.7109375" style="633" customWidth="1"/>
    <col min="8201" max="8201" width="14.7109375" style="633" bestFit="1" customWidth="1"/>
    <col min="8202" max="8202" width="16.7109375" style="633" customWidth="1"/>
    <col min="8203" max="8203" width="26.7109375" style="633" customWidth="1"/>
    <col min="8204" max="8204" width="12.421875" style="633" customWidth="1"/>
    <col min="8205" max="8208" width="15.00390625" style="633" customWidth="1"/>
    <col min="8209" max="8209" width="11.8515625" style="633" customWidth="1"/>
    <col min="8210" max="8210" width="12.140625" style="633" customWidth="1"/>
    <col min="8211" max="8211" width="17.421875" style="633" customWidth="1"/>
    <col min="8212" max="8448" width="9.28125" style="633" customWidth="1"/>
    <col min="8449" max="8449" width="6.7109375" style="633" customWidth="1"/>
    <col min="8450" max="8450" width="5.28125" style="633" customWidth="1"/>
    <col min="8451" max="8451" width="100.00390625" style="633" customWidth="1"/>
    <col min="8452" max="8453" width="9.421875" style="633" bestFit="1" customWidth="1"/>
    <col min="8454" max="8454" width="11.421875" style="633" bestFit="1" customWidth="1"/>
    <col min="8455" max="8455" width="14.8515625" style="633" customWidth="1"/>
    <col min="8456" max="8456" width="13.7109375" style="633" customWidth="1"/>
    <col min="8457" max="8457" width="14.7109375" style="633" bestFit="1" customWidth="1"/>
    <col min="8458" max="8458" width="16.7109375" style="633" customWidth="1"/>
    <col min="8459" max="8459" width="26.7109375" style="633" customWidth="1"/>
    <col min="8460" max="8460" width="12.421875" style="633" customWidth="1"/>
    <col min="8461" max="8464" width="15.00390625" style="633" customWidth="1"/>
    <col min="8465" max="8465" width="11.8515625" style="633" customWidth="1"/>
    <col min="8466" max="8466" width="12.140625" style="633" customWidth="1"/>
    <col min="8467" max="8467" width="17.421875" style="633" customWidth="1"/>
    <col min="8468" max="8704" width="9.28125" style="633" customWidth="1"/>
    <col min="8705" max="8705" width="6.7109375" style="633" customWidth="1"/>
    <col min="8706" max="8706" width="5.28125" style="633" customWidth="1"/>
    <col min="8707" max="8707" width="100.00390625" style="633" customWidth="1"/>
    <col min="8708" max="8709" width="9.421875" style="633" bestFit="1" customWidth="1"/>
    <col min="8710" max="8710" width="11.421875" style="633" bestFit="1" customWidth="1"/>
    <col min="8711" max="8711" width="14.8515625" style="633" customWidth="1"/>
    <col min="8712" max="8712" width="13.7109375" style="633" customWidth="1"/>
    <col min="8713" max="8713" width="14.7109375" style="633" bestFit="1" customWidth="1"/>
    <col min="8714" max="8714" width="16.7109375" style="633" customWidth="1"/>
    <col min="8715" max="8715" width="26.7109375" style="633" customWidth="1"/>
    <col min="8716" max="8716" width="12.421875" style="633" customWidth="1"/>
    <col min="8717" max="8720" width="15.00390625" style="633" customWidth="1"/>
    <col min="8721" max="8721" width="11.8515625" style="633" customWidth="1"/>
    <col min="8722" max="8722" width="12.140625" style="633" customWidth="1"/>
    <col min="8723" max="8723" width="17.421875" style="633" customWidth="1"/>
    <col min="8724" max="8960" width="9.28125" style="633" customWidth="1"/>
    <col min="8961" max="8961" width="6.7109375" style="633" customWidth="1"/>
    <col min="8962" max="8962" width="5.28125" style="633" customWidth="1"/>
    <col min="8963" max="8963" width="100.00390625" style="633" customWidth="1"/>
    <col min="8964" max="8965" width="9.421875" style="633" bestFit="1" customWidth="1"/>
    <col min="8966" max="8966" width="11.421875" style="633" bestFit="1" customWidth="1"/>
    <col min="8967" max="8967" width="14.8515625" style="633" customWidth="1"/>
    <col min="8968" max="8968" width="13.7109375" style="633" customWidth="1"/>
    <col min="8969" max="8969" width="14.7109375" style="633" bestFit="1" customWidth="1"/>
    <col min="8970" max="8970" width="16.7109375" style="633" customWidth="1"/>
    <col min="8971" max="8971" width="26.7109375" style="633" customWidth="1"/>
    <col min="8972" max="8972" width="12.421875" style="633" customWidth="1"/>
    <col min="8973" max="8976" width="15.00390625" style="633" customWidth="1"/>
    <col min="8977" max="8977" width="11.8515625" style="633" customWidth="1"/>
    <col min="8978" max="8978" width="12.140625" style="633" customWidth="1"/>
    <col min="8979" max="8979" width="17.421875" style="633" customWidth="1"/>
    <col min="8980" max="9216" width="9.28125" style="633" customWidth="1"/>
    <col min="9217" max="9217" width="6.7109375" style="633" customWidth="1"/>
    <col min="9218" max="9218" width="5.28125" style="633" customWidth="1"/>
    <col min="9219" max="9219" width="100.00390625" style="633" customWidth="1"/>
    <col min="9220" max="9221" width="9.421875" style="633" bestFit="1" customWidth="1"/>
    <col min="9222" max="9222" width="11.421875" style="633" bestFit="1" customWidth="1"/>
    <col min="9223" max="9223" width="14.8515625" style="633" customWidth="1"/>
    <col min="9224" max="9224" width="13.7109375" style="633" customWidth="1"/>
    <col min="9225" max="9225" width="14.7109375" style="633" bestFit="1" customWidth="1"/>
    <col min="9226" max="9226" width="16.7109375" style="633" customWidth="1"/>
    <col min="9227" max="9227" width="26.7109375" style="633" customWidth="1"/>
    <col min="9228" max="9228" width="12.421875" style="633" customWidth="1"/>
    <col min="9229" max="9232" width="15.00390625" style="633" customWidth="1"/>
    <col min="9233" max="9233" width="11.8515625" style="633" customWidth="1"/>
    <col min="9234" max="9234" width="12.140625" style="633" customWidth="1"/>
    <col min="9235" max="9235" width="17.421875" style="633" customWidth="1"/>
    <col min="9236" max="9472" width="9.28125" style="633" customWidth="1"/>
    <col min="9473" max="9473" width="6.7109375" style="633" customWidth="1"/>
    <col min="9474" max="9474" width="5.28125" style="633" customWidth="1"/>
    <col min="9475" max="9475" width="100.00390625" style="633" customWidth="1"/>
    <col min="9476" max="9477" width="9.421875" style="633" bestFit="1" customWidth="1"/>
    <col min="9478" max="9478" width="11.421875" style="633" bestFit="1" customWidth="1"/>
    <col min="9479" max="9479" width="14.8515625" style="633" customWidth="1"/>
    <col min="9480" max="9480" width="13.7109375" style="633" customWidth="1"/>
    <col min="9481" max="9481" width="14.7109375" style="633" bestFit="1" customWidth="1"/>
    <col min="9482" max="9482" width="16.7109375" style="633" customWidth="1"/>
    <col min="9483" max="9483" width="26.7109375" style="633" customWidth="1"/>
    <col min="9484" max="9484" width="12.421875" style="633" customWidth="1"/>
    <col min="9485" max="9488" width="15.00390625" style="633" customWidth="1"/>
    <col min="9489" max="9489" width="11.8515625" style="633" customWidth="1"/>
    <col min="9490" max="9490" width="12.140625" style="633" customWidth="1"/>
    <col min="9491" max="9491" width="17.421875" style="633" customWidth="1"/>
    <col min="9492" max="9728" width="9.28125" style="633" customWidth="1"/>
    <col min="9729" max="9729" width="6.7109375" style="633" customWidth="1"/>
    <col min="9730" max="9730" width="5.28125" style="633" customWidth="1"/>
    <col min="9731" max="9731" width="100.00390625" style="633" customWidth="1"/>
    <col min="9732" max="9733" width="9.421875" style="633" bestFit="1" customWidth="1"/>
    <col min="9734" max="9734" width="11.421875" style="633" bestFit="1" customWidth="1"/>
    <col min="9735" max="9735" width="14.8515625" style="633" customWidth="1"/>
    <col min="9736" max="9736" width="13.7109375" style="633" customWidth="1"/>
    <col min="9737" max="9737" width="14.7109375" style="633" bestFit="1" customWidth="1"/>
    <col min="9738" max="9738" width="16.7109375" style="633" customWidth="1"/>
    <col min="9739" max="9739" width="26.7109375" style="633" customWidth="1"/>
    <col min="9740" max="9740" width="12.421875" style="633" customWidth="1"/>
    <col min="9741" max="9744" width="15.00390625" style="633" customWidth="1"/>
    <col min="9745" max="9745" width="11.8515625" style="633" customWidth="1"/>
    <col min="9746" max="9746" width="12.140625" style="633" customWidth="1"/>
    <col min="9747" max="9747" width="17.421875" style="633" customWidth="1"/>
    <col min="9748" max="9984" width="9.28125" style="633" customWidth="1"/>
    <col min="9985" max="9985" width="6.7109375" style="633" customWidth="1"/>
    <col min="9986" max="9986" width="5.28125" style="633" customWidth="1"/>
    <col min="9987" max="9987" width="100.00390625" style="633" customWidth="1"/>
    <col min="9988" max="9989" width="9.421875" style="633" bestFit="1" customWidth="1"/>
    <col min="9990" max="9990" width="11.421875" style="633" bestFit="1" customWidth="1"/>
    <col min="9991" max="9991" width="14.8515625" style="633" customWidth="1"/>
    <col min="9992" max="9992" width="13.7109375" style="633" customWidth="1"/>
    <col min="9993" max="9993" width="14.7109375" style="633" bestFit="1" customWidth="1"/>
    <col min="9994" max="9994" width="16.7109375" style="633" customWidth="1"/>
    <col min="9995" max="9995" width="26.7109375" style="633" customWidth="1"/>
    <col min="9996" max="9996" width="12.421875" style="633" customWidth="1"/>
    <col min="9997" max="10000" width="15.00390625" style="633" customWidth="1"/>
    <col min="10001" max="10001" width="11.8515625" style="633" customWidth="1"/>
    <col min="10002" max="10002" width="12.140625" style="633" customWidth="1"/>
    <col min="10003" max="10003" width="17.421875" style="633" customWidth="1"/>
    <col min="10004" max="10240" width="9.28125" style="633" customWidth="1"/>
    <col min="10241" max="10241" width="6.7109375" style="633" customWidth="1"/>
    <col min="10242" max="10242" width="5.28125" style="633" customWidth="1"/>
    <col min="10243" max="10243" width="100.00390625" style="633" customWidth="1"/>
    <col min="10244" max="10245" width="9.421875" style="633" bestFit="1" customWidth="1"/>
    <col min="10246" max="10246" width="11.421875" style="633" bestFit="1" customWidth="1"/>
    <col min="10247" max="10247" width="14.8515625" style="633" customWidth="1"/>
    <col min="10248" max="10248" width="13.7109375" style="633" customWidth="1"/>
    <col min="10249" max="10249" width="14.7109375" style="633" bestFit="1" customWidth="1"/>
    <col min="10250" max="10250" width="16.7109375" style="633" customWidth="1"/>
    <col min="10251" max="10251" width="26.7109375" style="633" customWidth="1"/>
    <col min="10252" max="10252" width="12.421875" style="633" customWidth="1"/>
    <col min="10253" max="10256" width="15.00390625" style="633" customWidth="1"/>
    <col min="10257" max="10257" width="11.8515625" style="633" customWidth="1"/>
    <col min="10258" max="10258" width="12.140625" style="633" customWidth="1"/>
    <col min="10259" max="10259" width="17.421875" style="633" customWidth="1"/>
    <col min="10260" max="10496" width="9.28125" style="633" customWidth="1"/>
    <col min="10497" max="10497" width="6.7109375" style="633" customWidth="1"/>
    <col min="10498" max="10498" width="5.28125" style="633" customWidth="1"/>
    <col min="10499" max="10499" width="100.00390625" style="633" customWidth="1"/>
    <col min="10500" max="10501" width="9.421875" style="633" bestFit="1" customWidth="1"/>
    <col min="10502" max="10502" width="11.421875" style="633" bestFit="1" customWidth="1"/>
    <col min="10503" max="10503" width="14.8515625" style="633" customWidth="1"/>
    <col min="10504" max="10504" width="13.7109375" style="633" customWidth="1"/>
    <col min="10505" max="10505" width="14.7109375" style="633" bestFit="1" customWidth="1"/>
    <col min="10506" max="10506" width="16.7109375" style="633" customWidth="1"/>
    <col min="10507" max="10507" width="26.7109375" style="633" customWidth="1"/>
    <col min="10508" max="10508" width="12.421875" style="633" customWidth="1"/>
    <col min="10509" max="10512" width="15.00390625" style="633" customWidth="1"/>
    <col min="10513" max="10513" width="11.8515625" style="633" customWidth="1"/>
    <col min="10514" max="10514" width="12.140625" style="633" customWidth="1"/>
    <col min="10515" max="10515" width="17.421875" style="633" customWidth="1"/>
    <col min="10516" max="10752" width="9.28125" style="633" customWidth="1"/>
    <col min="10753" max="10753" width="6.7109375" style="633" customWidth="1"/>
    <col min="10754" max="10754" width="5.28125" style="633" customWidth="1"/>
    <col min="10755" max="10755" width="100.00390625" style="633" customWidth="1"/>
    <col min="10756" max="10757" width="9.421875" style="633" bestFit="1" customWidth="1"/>
    <col min="10758" max="10758" width="11.421875" style="633" bestFit="1" customWidth="1"/>
    <col min="10759" max="10759" width="14.8515625" style="633" customWidth="1"/>
    <col min="10760" max="10760" width="13.7109375" style="633" customWidth="1"/>
    <col min="10761" max="10761" width="14.7109375" style="633" bestFit="1" customWidth="1"/>
    <col min="10762" max="10762" width="16.7109375" style="633" customWidth="1"/>
    <col min="10763" max="10763" width="26.7109375" style="633" customWidth="1"/>
    <col min="10764" max="10764" width="12.421875" style="633" customWidth="1"/>
    <col min="10765" max="10768" width="15.00390625" style="633" customWidth="1"/>
    <col min="10769" max="10769" width="11.8515625" style="633" customWidth="1"/>
    <col min="10770" max="10770" width="12.140625" style="633" customWidth="1"/>
    <col min="10771" max="10771" width="17.421875" style="633" customWidth="1"/>
    <col min="10772" max="11008" width="9.28125" style="633" customWidth="1"/>
    <col min="11009" max="11009" width="6.7109375" style="633" customWidth="1"/>
    <col min="11010" max="11010" width="5.28125" style="633" customWidth="1"/>
    <col min="11011" max="11011" width="100.00390625" style="633" customWidth="1"/>
    <col min="11012" max="11013" width="9.421875" style="633" bestFit="1" customWidth="1"/>
    <col min="11014" max="11014" width="11.421875" style="633" bestFit="1" customWidth="1"/>
    <col min="11015" max="11015" width="14.8515625" style="633" customWidth="1"/>
    <col min="11016" max="11016" width="13.7109375" style="633" customWidth="1"/>
    <col min="11017" max="11017" width="14.7109375" style="633" bestFit="1" customWidth="1"/>
    <col min="11018" max="11018" width="16.7109375" style="633" customWidth="1"/>
    <col min="11019" max="11019" width="26.7109375" style="633" customWidth="1"/>
    <col min="11020" max="11020" width="12.421875" style="633" customWidth="1"/>
    <col min="11021" max="11024" width="15.00390625" style="633" customWidth="1"/>
    <col min="11025" max="11025" width="11.8515625" style="633" customWidth="1"/>
    <col min="11026" max="11026" width="12.140625" style="633" customWidth="1"/>
    <col min="11027" max="11027" width="17.421875" style="633" customWidth="1"/>
    <col min="11028" max="11264" width="9.28125" style="633" customWidth="1"/>
    <col min="11265" max="11265" width="6.7109375" style="633" customWidth="1"/>
    <col min="11266" max="11266" width="5.28125" style="633" customWidth="1"/>
    <col min="11267" max="11267" width="100.00390625" style="633" customWidth="1"/>
    <col min="11268" max="11269" width="9.421875" style="633" bestFit="1" customWidth="1"/>
    <col min="11270" max="11270" width="11.421875" style="633" bestFit="1" customWidth="1"/>
    <col min="11271" max="11271" width="14.8515625" style="633" customWidth="1"/>
    <col min="11272" max="11272" width="13.7109375" style="633" customWidth="1"/>
    <col min="11273" max="11273" width="14.7109375" style="633" bestFit="1" customWidth="1"/>
    <col min="11274" max="11274" width="16.7109375" style="633" customWidth="1"/>
    <col min="11275" max="11275" width="26.7109375" style="633" customWidth="1"/>
    <col min="11276" max="11276" width="12.421875" style="633" customWidth="1"/>
    <col min="11277" max="11280" width="15.00390625" style="633" customWidth="1"/>
    <col min="11281" max="11281" width="11.8515625" style="633" customWidth="1"/>
    <col min="11282" max="11282" width="12.140625" style="633" customWidth="1"/>
    <col min="11283" max="11283" width="17.421875" style="633" customWidth="1"/>
    <col min="11284" max="11520" width="9.28125" style="633" customWidth="1"/>
    <col min="11521" max="11521" width="6.7109375" style="633" customWidth="1"/>
    <col min="11522" max="11522" width="5.28125" style="633" customWidth="1"/>
    <col min="11523" max="11523" width="100.00390625" style="633" customWidth="1"/>
    <col min="11524" max="11525" width="9.421875" style="633" bestFit="1" customWidth="1"/>
    <col min="11526" max="11526" width="11.421875" style="633" bestFit="1" customWidth="1"/>
    <col min="11527" max="11527" width="14.8515625" style="633" customWidth="1"/>
    <col min="11528" max="11528" width="13.7109375" style="633" customWidth="1"/>
    <col min="11529" max="11529" width="14.7109375" style="633" bestFit="1" customWidth="1"/>
    <col min="11530" max="11530" width="16.7109375" style="633" customWidth="1"/>
    <col min="11531" max="11531" width="26.7109375" style="633" customWidth="1"/>
    <col min="11532" max="11532" width="12.421875" style="633" customWidth="1"/>
    <col min="11533" max="11536" width="15.00390625" style="633" customWidth="1"/>
    <col min="11537" max="11537" width="11.8515625" style="633" customWidth="1"/>
    <col min="11538" max="11538" width="12.140625" style="633" customWidth="1"/>
    <col min="11539" max="11539" width="17.421875" style="633" customWidth="1"/>
    <col min="11540" max="11776" width="9.28125" style="633" customWidth="1"/>
    <col min="11777" max="11777" width="6.7109375" style="633" customWidth="1"/>
    <col min="11778" max="11778" width="5.28125" style="633" customWidth="1"/>
    <col min="11779" max="11779" width="100.00390625" style="633" customWidth="1"/>
    <col min="11780" max="11781" width="9.421875" style="633" bestFit="1" customWidth="1"/>
    <col min="11782" max="11782" width="11.421875" style="633" bestFit="1" customWidth="1"/>
    <col min="11783" max="11783" width="14.8515625" style="633" customWidth="1"/>
    <col min="11784" max="11784" width="13.7109375" style="633" customWidth="1"/>
    <col min="11785" max="11785" width="14.7109375" style="633" bestFit="1" customWidth="1"/>
    <col min="11786" max="11786" width="16.7109375" style="633" customWidth="1"/>
    <col min="11787" max="11787" width="26.7109375" style="633" customWidth="1"/>
    <col min="11788" max="11788" width="12.421875" style="633" customWidth="1"/>
    <col min="11789" max="11792" width="15.00390625" style="633" customWidth="1"/>
    <col min="11793" max="11793" width="11.8515625" style="633" customWidth="1"/>
    <col min="11794" max="11794" width="12.140625" style="633" customWidth="1"/>
    <col min="11795" max="11795" width="17.421875" style="633" customWidth="1"/>
    <col min="11796" max="12032" width="9.28125" style="633" customWidth="1"/>
    <col min="12033" max="12033" width="6.7109375" style="633" customWidth="1"/>
    <col min="12034" max="12034" width="5.28125" style="633" customWidth="1"/>
    <col min="12035" max="12035" width="100.00390625" style="633" customWidth="1"/>
    <col min="12036" max="12037" width="9.421875" style="633" bestFit="1" customWidth="1"/>
    <col min="12038" max="12038" width="11.421875" style="633" bestFit="1" customWidth="1"/>
    <col min="12039" max="12039" width="14.8515625" style="633" customWidth="1"/>
    <col min="12040" max="12040" width="13.7109375" style="633" customWidth="1"/>
    <col min="12041" max="12041" width="14.7109375" style="633" bestFit="1" customWidth="1"/>
    <col min="12042" max="12042" width="16.7109375" style="633" customWidth="1"/>
    <col min="12043" max="12043" width="26.7109375" style="633" customWidth="1"/>
    <col min="12044" max="12044" width="12.421875" style="633" customWidth="1"/>
    <col min="12045" max="12048" width="15.00390625" style="633" customWidth="1"/>
    <col min="12049" max="12049" width="11.8515625" style="633" customWidth="1"/>
    <col min="12050" max="12050" width="12.140625" style="633" customWidth="1"/>
    <col min="12051" max="12051" width="17.421875" style="633" customWidth="1"/>
    <col min="12052" max="12288" width="9.28125" style="633" customWidth="1"/>
    <col min="12289" max="12289" width="6.7109375" style="633" customWidth="1"/>
    <col min="12290" max="12290" width="5.28125" style="633" customWidth="1"/>
    <col min="12291" max="12291" width="100.00390625" style="633" customWidth="1"/>
    <col min="12292" max="12293" width="9.421875" style="633" bestFit="1" customWidth="1"/>
    <col min="12294" max="12294" width="11.421875" style="633" bestFit="1" customWidth="1"/>
    <col min="12295" max="12295" width="14.8515625" style="633" customWidth="1"/>
    <col min="12296" max="12296" width="13.7109375" style="633" customWidth="1"/>
    <col min="12297" max="12297" width="14.7109375" style="633" bestFit="1" customWidth="1"/>
    <col min="12298" max="12298" width="16.7109375" style="633" customWidth="1"/>
    <col min="12299" max="12299" width="26.7109375" style="633" customWidth="1"/>
    <col min="12300" max="12300" width="12.421875" style="633" customWidth="1"/>
    <col min="12301" max="12304" width="15.00390625" style="633" customWidth="1"/>
    <col min="12305" max="12305" width="11.8515625" style="633" customWidth="1"/>
    <col min="12306" max="12306" width="12.140625" style="633" customWidth="1"/>
    <col min="12307" max="12307" width="17.421875" style="633" customWidth="1"/>
    <col min="12308" max="12544" width="9.28125" style="633" customWidth="1"/>
    <col min="12545" max="12545" width="6.7109375" style="633" customWidth="1"/>
    <col min="12546" max="12546" width="5.28125" style="633" customWidth="1"/>
    <col min="12547" max="12547" width="100.00390625" style="633" customWidth="1"/>
    <col min="12548" max="12549" width="9.421875" style="633" bestFit="1" customWidth="1"/>
    <col min="12550" max="12550" width="11.421875" style="633" bestFit="1" customWidth="1"/>
    <col min="12551" max="12551" width="14.8515625" style="633" customWidth="1"/>
    <col min="12552" max="12552" width="13.7109375" style="633" customWidth="1"/>
    <col min="12553" max="12553" width="14.7109375" style="633" bestFit="1" customWidth="1"/>
    <col min="12554" max="12554" width="16.7109375" style="633" customWidth="1"/>
    <col min="12555" max="12555" width="26.7109375" style="633" customWidth="1"/>
    <col min="12556" max="12556" width="12.421875" style="633" customWidth="1"/>
    <col min="12557" max="12560" width="15.00390625" style="633" customWidth="1"/>
    <col min="12561" max="12561" width="11.8515625" style="633" customWidth="1"/>
    <col min="12562" max="12562" width="12.140625" style="633" customWidth="1"/>
    <col min="12563" max="12563" width="17.421875" style="633" customWidth="1"/>
    <col min="12564" max="12800" width="9.28125" style="633" customWidth="1"/>
    <col min="12801" max="12801" width="6.7109375" style="633" customWidth="1"/>
    <col min="12802" max="12802" width="5.28125" style="633" customWidth="1"/>
    <col min="12803" max="12803" width="100.00390625" style="633" customWidth="1"/>
    <col min="12804" max="12805" width="9.421875" style="633" bestFit="1" customWidth="1"/>
    <col min="12806" max="12806" width="11.421875" style="633" bestFit="1" customWidth="1"/>
    <col min="12807" max="12807" width="14.8515625" style="633" customWidth="1"/>
    <col min="12808" max="12808" width="13.7109375" style="633" customWidth="1"/>
    <col min="12809" max="12809" width="14.7109375" style="633" bestFit="1" customWidth="1"/>
    <col min="12810" max="12810" width="16.7109375" style="633" customWidth="1"/>
    <col min="12811" max="12811" width="26.7109375" style="633" customWidth="1"/>
    <col min="12812" max="12812" width="12.421875" style="633" customWidth="1"/>
    <col min="12813" max="12816" width="15.00390625" style="633" customWidth="1"/>
    <col min="12817" max="12817" width="11.8515625" style="633" customWidth="1"/>
    <col min="12818" max="12818" width="12.140625" style="633" customWidth="1"/>
    <col min="12819" max="12819" width="17.421875" style="633" customWidth="1"/>
    <col min="12820" max="13056" width="9.28125" style="633" customWidth="1"/>
    <col min="13057" max="13057" width="6.7109375" style="633" customWidth="1"/>
    <col min="13058" max="13058" width="5.28125" style="633" customWidth="1"/>
    <col min="13059" max="13059" width="100.00390625" style="633" customWidth="1"/>
    <col min="13060" max="13061" width="9.421875" style="633" bestFit="1" customWidth="1"/>
    <col min="13062" max="13062" width="11.421875" style="633" bestFit="1" customWidth="1"/>
    <col min="13063" max="13063" width="14.8515625" style="633" customWidth="1"/>
    <col min="13064" max="13064" width="13.7109375" style="633" customWidth="1"/>
    <col min="13065" max="13065" width="14.7109375" style="633" bestFit="1" customWidth="1"/>
    <col min="13066" max="13066" width="16.7109375" style="633" customWidth="1"/>
    <col min="13067" max="13067" width="26.7109375" style="633" customWidth="1"/>
    <col min="13068" max="13068" width="12.421875" style="633" customWidth="1"/>
    <col min="13069" max="13072" width="15.00390625" style="633" customWidth="1"/>
    <col min="13073" max="13073" width="11.8515625" style="633" customWidth="1"/>
    <col min="13074" max="13074" width="12.140625" style="633" customWidth="1"/>
    <col min="13075" max="13075" width="17.421875" style="633" customWidth="1"/>
    <col min="13076" max="13312" width="9.28125" style="633" customWidth="1"/>
    <col min="13313" max="13313" width="6.7109375" style="633" customWidth="1"/>
    <col min="13314" max="13314" width="5.28125" style="633" customWidth="1"/>
    <col min="13315" max="13315" width="100.00390625" style="633" customWidth="1"/>
    <col min="13316" max="13317" width="9.421875" style="633" bestFit="1" customWidth="1"/>
    <col min="13318" max="13318" width="11.421875" style="633" bestFit="1" customWidth="1"/>
    <col min="13319" max="13319" width="14.8515625" style="633" customWidth="1"/>
    <col min="13320" max="13320" width="13.7109375" style="633" customWidth="1"/>
    <col min="13321" max="13321" width="14.7109375" style="633" bestFit="1" customWidth="1"/>
    <col min="13322" max="13322" width="16.7109375" style="633" customWidth="1"/>
    <col min="13323" max="13323" width="26.7109375" style="633" customWidth="1"/>
    <col min="13324" max="13324" width="12.421875" style="633" customWidth="1"/>
    <col min="13325" max="13328" width="15.00390625" style="633" customWidth="1"/>
    <col min="13329" max="13329" width="11.8515625" style="633" customWidth="1"/>
    <col min="13330" max="13330" width="12.140625" style="633" customWidth="1"/>
    <col min="13331" max="13331" width="17.421875" style="633" customWidth="1"/>
    <col min="13332" max="13568" width="9.28125" style="633" customWidth="1"/>
    <col min="13569" max="13569" width="6.7109375" style="633" customWidth="1"/>
    <col min="13570" max="13570" width="5.28125" style="633" customWidth="1"/>
    <col min="13571" max="13571" width="100.00390625" style="633" customWidth="1"/>
    <col min="13572" max="13573" width="9.421875" style="633" bestFit="1" customWidth="1"/>
    <col min="13574" max="13574" width="11.421875" style="633" bestFit="1" customWidth="1"/>
    <col min="13575" max="13575" width="14.8515625" style="633" customWidth="1"/>
    <col min="13576" max="13576" width="13.7109375" style="633" customWidth="1"/>
    <col min="13577" max="13577" width="14.7109375" style="633" bestFit="1" customWidth="1"/>
    <col min="13578" max="13578" width="16.7109375" style="633" customWidth="1"/>
    <col min="13579" max="13579" width="26.7109375" style="633" customWidth="1"/>
    <col min="13580" max="13580" width="12.421875" style="633" customWidth="1"/>
    <col min="13581" max="13584" width="15.00390625" style="633" customWidth="1"/>
    <col min="13585" max="13585" width="11.8515625" style="633" customWidth="1"/>
    <col min="13586" max="13586" width="12.140625" style="633" customWidth="1"/>
    <col min="13587" max="13587" width="17.421875" style="633" customWidth="1"/>
    <col min="13588" max="13824" width="9.28125" style="633" customWidth="1"/>
    <col min="13825" max="13825" width="6.7109375" style="633" customWidth="1"/>
    <col min="13826" max="13826" width="5.28125" style="633" customWidth="1"/>
    <col min="13827" max="13827" width="100.00390625" style="633" customWidth="1"/>
    <col min="13828" max="13829" width="9.421875" style="633" bestFit="1" customWidth="1"/>
    <col min="13830" max="13830" width="11.421875" style="633" bestFit="1" customWidth="1"/>
    <col min="13831" max="13831" width="14.8515625" style="633" customWidth="1"/>
    <col min="13832" max="13832" width="13.7109375" style="633" customWidth="1"/>
    <col min="13833" max="13833" width="14.7109375" style="633" bestFit="1" customWidth="1"/>
    <col min="13834" max="13834" width="16.7109375" style="633" customWidth="1"/>
    <col min="13835" max="13835" width="26.7109375" style="633" customWidth="1"/>
    <col min="13836" max="13836" width="12.421875" style="633" customWidth="1"/>
    <col min="13837" max="13840" width="15.00390625" style="633" customWidth="1"/>
    <col min="13841" max="13841" width="11.8515625" style="633" customWidth="1"/>
    <col min="13842" max="13842" width="12.140625" style="633" customWidth="1"/>
    <col min="13843" max="13843" width="17.421875" style="633" customWidth="1"/>
    <col min="13844" max="14080" width="9.28125" style="633" customWidth="1"/>
    <col min="14081" max="14081" width="6.7109375" style="633" customWidth="1"/>
    <col min="14082" max="14082" width="5.28125" style="633" customWidth="1"/>
    <col min="14083" max="14083" width="100.00390625" style="633" customWidth="1"/>
    <col min="14084" max="14085" width="9.421875" style="633" bestFit="1" customWidth="1"/>
    <col min="14086" max="14086" width="11.421875" style="633" bestFit="1" customWidth="1"/>
    <col min="14087" max="14087" width="14.8515625" style="633" customWidth="1"/>
    <col min="14088" max="14088" width="13.7109375" style="633" customWidth="1"/>
    <col min="14089" max="14089" width="14.7109375" style="633" bestFit="1" customWidth="1"/>
    <col min="14090" max="14090" width="16.7109375" style="633" customWidth="1"/>
    <col min="14091" max="14091" width="26.7109375" style="633" customWidth="1"/>
    <col min="14092" max="14092" width="12.421875" style="633" customWidth="1"/>
    <col min="14093" max="14096" width="15.00390625" style="633" customWidth="1"/>
    <col min="14097" max="14097" width="11.8515625" style="633" customWidth="1"/>
    <col min="14098" max="14098" width="12.140625" style="633" customWidth="1"/>
    <col min="14099" max="14099" width="17.421875" style="633" customWidth="1"/>
    <col min="14100" max="14336" width="9.28125" style="633" customWidth="1"/>
    <col min="14337" max="14337" width="6.7109375" style="633" customWidth="1"/>
    <col min="14338" max="14338" width="5.28125" style="633" customWidth="1"/>
    <col min="14339" max="14339" width="100.00390625" style="633" customWidth="1"/>
    <col min="14340" max="14341" width="9.421875" style="633" bestFit="1" customWidth="1"/>
    <col min="14342" max="14342" width="11.421875" style="633" bestFit="1" customWidth="1"/>
    <col min="14343" max="14343" width="14.8515625" style="633" customWidth="1"/>
    <col min="14344" max="14344" width="13.7109375" style="633" customWidth="1"/>
    <col min="14345" max="14345" width="14.7109375" style="633" bestFit="1" customWidth="1"/>
    <col min="14346" max="14346" width="16.7109375" style="633" customWidth="1"/>
    <col min="14347" max="14347" width="26.7109375" style="633" customWidth="1"/>
    <col min="14348" max="14348" width="12.421875" style="633" customWidth="1"/>
    <col min="14349" max="14352" width="15.00390625" style="633" customWidth="1"/>
    <col min="14353" max="14353" width="11.8515625" style="633" customWidth="1"/>
    <col min="14354" max="14354" width="12.140625" style="633" customWidth="1"/>
    <col min="14355" max="14355" width="17.421875" style="633" customWidth="1"/>
    <col min="14356" max="14592" width="9.28125" style="633" customWidth="1"/>
    <col min="14593" max="14593" width="6.7109375" style="633" customWidth="1"/>
    <col min="14594" max="14594" width="5.28125" style="633" customWidth="1"/>
    <col min="14595" max="14595" width="100.00390625" style="633" customWidth="1"/>
    <col min="14596" max="14597" width="9.421875" style="633" bestFit="1" customWidth="1"/>
    <col min="14598" max="14598" width="11.421875" style="633" bestFit="1" customWidth="1"/>
    <col min="14599" max="14599" width="14.8515625" style="633" customWidth="1"/>
    <col min="14600" max="14600" width="13.7109375" style="633" customWidth="1"/>
    <col min="14601" max="14601" width="14.7109375" style="633" bestFit="1" customWidth="1"/>
    <col min="14602" max="14602" width="16.7109375" style="633" customWidth="1"/>
    <col min="14603" max="14603" width="26.7109375" style="633" customWidth="1"/>
    <col min="14604" max="14604" width="12.421875" style="633" customWidth="1"/>
    <col min="14605" max="14608" width="15.00390625" style="633" customWidth="1"/>
    <col min="14609" max="14609" width="11.8515625" style="633" customWidth="1"/>
    <col min="14610" max="14610" width="12.140625" style="633" customWidth="1"/>
    <col min="14611" max="14611" width="17.421875" style="633" customWidth="1"/>
    <col min="14612" max="14848" width="9.28125" style="633" customWidth="1"/>
    <col min="14849" max="14849" width="6.7109375" style="633" customWidth="1"/>
    <col min="14850" max="14850" width="5.28125" style="633" customWidth="1"/>
    <col min="14851" max="14851" width="100.00390625" style="633" customWidth="1"/>
    <col min="14852" max="14853" width="9.421875" style="633" bestFit="1" customWidth="1"/>
    <col min="14854" max="14854" width="11.421875" style="633" bestFit="1" customWidth="1"/>
    <col min="14855" max="14855" width="14.8515625" style="633" customWidth="1"/>
    <col min="14856" max="14856" width="13.7109375" style="633" customWidth="1"/>
    <col min="14857" max="14857" width="14.7109375" style="633" bestFit="1" customWidth="1"/>
    <col min="14858" max="14858" width="16.7109375" style="633" customWidth="1"/>
    <col min="14859" max="14859" width="26.7109375" style="633" customWidth="1"/>
    <col min="14860" max="14860" width="12.421875" style="633" customWidth="1"/>
    <col min="14861" max="14864" width="15.00390625" style="633" customWidth="1"/>
    <col min="14865" max="14865" width="11.8515625" style="633" customWidth="1"/>
    <col min="14866" max="14866" width="12.140625" style="633" customWidth="1"/>
    <col min="14867" max="14867" width="17.421875" style="633" customWidth="1"/>
    <col min="14868" max="15104" width="9.28125" style="633" customWidth="1"/>
    <col min="15105" max="15105" width="6.7109375" style="633" customWidth="1"/>
    <col min="15106" max="15106" width="5.28125" style="633" customWidth="1"/>
    <col min="15107" max="15107" width="100.00390625" style="633" customWidth="1"/>
    <col min="15108" max="15109" width="9.421875" style="633" bestFit="1" customWidth="1"/>
    <col min="15110" max="15110" width="11.421875" style="633" bestFit="1" customWidth="1"/>
    <col min="15111" max="15111" width="14.8515625" style="633" customWidth="1"/>
    <col min="15112" max="15112" width="13.7109375" style="633" customWidth="1"/>
    <col min="15113" max="15113" width="14.7109375" style="633" bestFit="1" customWidth="1"/>
    <col min="15114" max="15114" width="16.7109375" style="633" customWidth="1"/>
    <col min="15115" max="15115" width="26.7109375" style="633" customWidth="1"/>
    <col min="15116" max="15116" width="12.421875" style="633" customWidth="1"/>
    <col min="15117" max="15120" width="15.00390625" style="633" customWidth="1"/>
    <col min="15121" max="15121" width="11.8515625" style="633" customWidth="1"/>
    <col min="15122" max="15122" width="12.140625" style="633" customWidth="1"/>
    <col min="15123" max="15123" width="17.421875" style="633" customWidth="1"/>
    <col min="15124" max="15360" width="9.28125" style="633" customWidth="1"/>
    <col min="15361" max="15361" width="6.7109375" style="633" customWidth="1"/>
    <col min="15362" max="15362" width="5.28125" style="633" customWidth="1"/>
    <col min="15363" max="15363" width="100.00390625" style="633" customWidth="1"/>
    <col min="15364" max="15365" width="9.421875" style="633" bestFit="1" customWidth="1"/>
    <col min="15366" max="15366" width="11.421875" style="633" bestFit="1" customWidth="1"/>
    <col min="15367" max="15367" width="14.8515625" style="633" customWidth="1"/>
    <col min="15368" max="15368" width="13.7109375" style="633" customWidth="1"/>
    <col min="15369" max="15369" width="14.7109375" style="633" bestFit="1" customWidth="1"/>
    <col min="15370" max="15370" width="16.7109375" style="633" customWidth="1"/>
    <col min="15371" max="15371" width="26.7109375" style="633" customWidth="1"/>
    <col min="15372" max="15372" width="12.421875" style="633" customWidth="1"/>
    <col min="15373" max="15376" width="15.00390625" style="633" customWidth="1"/>
    <col min="15377" max="15377" width="11.8515625" style="633" customWidth="1"/>
    <col min="15378" max="15378" width="12.140625" style="633" customWidth="1"/>
    <col min="15379" max="15379" width="17.421875" style="633" customWidth="1"/>
    <col min="15380" max="15616" width="9.28125" style="633" customWidth="1"/>
    <col min="15617" max="15617" width="6.7109375" style="633" customWidth="1"/>
    <col min="15618" max="15618" width="5.28125" style="633" customWidth="1"/>
    <col min="15619" max="15619" width="100.00390625" style="633" customWidth="1"/>
    <col min="15620" max="15621" width="9.421875" style="633" bestFit="1" customWidth="1"/>
    <col min="15622" max="15622" width="11.421875" style="633" bestFit="1" customWidth="1"/>
    <col min="15623" max="15623" width="14.8515625" style="633" customWidth="1"/>
    <col min="15624" max="15624" width="13.7109375" style="633" customWidth="1"/>
    <col min="15625" max="15625" width="14.7109375" style="633" bestFit="1" customWidth="1"/>
    <col min="15626" max="15626" width="16.7109375" style="633" customWidth="1"/>
    <col min="15627" max="15627" width="26.7109375" style="633" customWidth="1"/>
    <col min="15628" max="15628" width="12.421875" style="633" customWidth="1"/>
    <col min="15629" max="15632" width="15.00390625" style="633" customWidth="1"/>
    <col min="15633" max="15633" width="11.8515625" style="633" customWidth="1"/>
    <col min="15634" max="15634" width="12.140625" style="633" customWidth="1"/>
    <col min="15635" max="15635" width="17.421875" style="633" customWidth="1"/>
    <col min="15636" max="15872" width="9.28125" style="633" customWidth="1"/>
    <col min="15873" max="15873" width="6.7109375" style="633" customWidth="1"/>
    <col min="15874" max="15874" width="5.28125" style="633" customWidth="1"/>
    <col min="15875" max="15875" width="100.00390625" style="633" customWidth="1"/>
    <col min="15876" max="15877" width="9.421875" style="633" bestFit="1" customWidth="1"/>
    <col min="15878" max="15878" width="11.421875" style="633" bestFit="1" customWidth="1"/>
    <col min="15879" max="15879" width="14.8515625" style="633" customWidth="1"/>
    <col min="15880" max="15880" width="13.7109375" style="633" customWidth="1"/>
    <col min="15881" max="15881" width="14.7109375" style="633" bestFit="1" customWidth="1"/>
    <col min="15882" max="15882" width="16.7109375" style="633" customWidth="1"/>
    <col min="15883" max="15883" width="26.7109375" style="633" customWidth="1"/>
    <col min="15884" max="15884" width="12.421875" style="633" customWidth="1"/>
    <col min="15885" max="15888" width="15.00390625" style="633" customWidth="1"/>
    <col min="15889" max="15889" width="11.8515625" style="633" customWidth="1"/>
    <col min="15890" max="15890" width="12.140625" style="633" customWidth="1"/>
    <col min="15891" max="15891" width="17.421875" style="633" customWidth="1"/>
    <col min="15892" max="16128" width="9.28125" style="633" customWidth="1"/>
    <col min="16129" max="16129" width="6.7109375" style="633" customWidth="1"/>
    <col min="16130" max="16130" width="5.28125" style="633" customWidth="1"/>
    <col min="16131" max="16131" width="100.00390625" style="633" customWidth="1"/>
    <col min="16132" max="16133" width="9.421875" style="633" bestFit="1" customWidth="1"/>
    <col min="16134" max="16134" width="11.421875" style="633" bestFit="1" customWidth="1"/>
    <col min="16135" max="16135" width="14.8515625" style="633" customWidth="1"/>
    <col min="16136" max="16136" width="13.7109375" style="633" customWidth="1"/>
    <col min="16137" max="16137" width="14.7109375" style="633" bestFit="1" customWidth="1"/>
    <col min="16138" max="16138" width="16.7109375" style="633" customWidth="1"/>
    <col min="16139" max="16139" width="26.7109375" style="633" customWidth="1"/>
    <col min="16140" max="16140" width="12.421875" style="633" customWidth="1"/>
    <col min="16141" max="16144" width="15.00390625" style="633" customWidth="1"/>
    <col min="16145" max="16145" width="11.8515625" style="633" customWidth="1"/>
    <col min="16146" max="16146" width="12.140625" style="633" customWidth="1"/>
    <col min="16147" max="16147" width="17.421875" style="633" customWidth="1"/>
    <col min="16148" max="16384" width="9.28125" style="633" customWidth="1"/>
  </cols>
  <sheetData>
    <row r="1" spans="1:17" ht="33.75" customHeight="1">
      <c r="A1" s="629" t="s">
        <v>1173</v>
      </c>
      <c r="B1" s="630"/>
      <c r="C1" s="631" t="s">
        <v>1174</v>
      </c>
      <c r="D1" s="632"/>
      <c r="E1" s="632"/>
      <c r="F1" s="632"/>
      <c r="G1" s="632"/>
      <c r="H1" s="632"/>
      <c r="I1" s="632"/>
      <c r="J1" s="632"/>
      <c r="N1" s="285" t="s">
        <v>1175</v>
      </c>
      <c r="O1" s="286">
        <v>1</v>
      </c>
      <c r="P1" s="635"/>
      <c r="Q1" s="635">
        <v>1</v>
      </c>
    </row>
    <row r="2" spans="1:15" ht="30" customHeight="1">
      <c r="A2" s="629"/>
      <c r="B2" s="630"/>
      <c r="C2" s="636" t="s">
        <v>1176</v>
      </c>
      <c r="D2" s="637"/>
      <c r="E2" s="637"/>
      <c r="F2" s="637"/>
      <c r="G2" s="637"/>
      <c r="H2" s="637"/>
      <c r="I2" s="637"/>
      <c r="J2" s="637"/>
      <c r="K2" s="630"/>
      <c r="N2" s="285" t="s">
        <v>1147</v>
      </c>
      <c r="O2" s="287">
        <v>0</v>
      </c>
    </row>
    <row r="3" spans="1:17" s="644" customFormat="1" ht="25.5">
      <c r="A3" s="639"/>
      <c r="B3" s="640"/>
      <c r="C3" s="641"/>
      <c r="D3" s="642" t="s">
        <v>1177</v>
      </c>
      <c r="E3" s="642" t="s">
        <v>1178</v>
      </c>
      <c r="F3" s="642" t="s">
        <v>1179</v>
      </c>
      <c r="G3" s="642" t="s">
        <v>1180</v>
      </c>
      <c r="H3" s="642" t="s">
        <v>1181</v>
      </c>
      <c r="I3" s="642" t="s">
        <v>1182</v>
      </c>
      <c r="J3" s="642" t="s">
        <v>1183</v>
      </c>
      <c r="K3" s="643" t="s">
        <v>1184</v>
      </c>
      <c r="M3" s="645" t="s">
        <v>1185</v>
      </c>
      <c r="N3" s="646" t="s">
        <v>1186</v>
      </c>
      <c r="O3" s="645" t="s">
        <v>1187</v>
      </c>
      <c r="P3" s="645" t="s">
        <v>1188</v>
      </c>
      <c r="Q3" s="647" t="s">
        <v>1189</v>
      </c>
    </row>
    <row r="4" spans="1:17" s="652" customFormat="1" ht="14.25" customHeight="1">
      <c r="A4" s="648">
        <v>1</v>
      </c>
      <c r="B4" s="649"/>
      <c r="C4" s="649"/>
      <c r="D4" s="649"/>
      <c r="E4" s="650"/>
      <c r="F4" s="651"/>
      <c r="G4" s="651"/>
      <c r="H4" s="651"/>
      <c r="I4" s="651"/>
      <c r="J4" s="651"/>
      <c r="K4" s="651"/>
      <c r="M4" s="653"/>
      <c r="N4" s="653"/>
      <c r="O4" s="654"/>
      <c r="P4" s="655"/>
      <c r="Q4" s="655"/>
    </row>
    <row r="5" spans="1:17" ht="15">
      <c r="A5" s="648">
        <f>A4+1</f>
        <v>2</v>
      </c>
      <c r="B5" s="656" t="s">
        <v>1190</v>
      </c>
      <c r="C5" s="657" t="s">
        <v>1191</v>
      </c>
      <c r="F5" s="658"/>
      <c r="G5" s="658"/>
      <c r="H5" s="658"/>
      <c r="I5" s="658"/>
      <c r="J5" s="658"/>
      <c r="K5" s="658"/>
      <c r="M5" s="659"/>
      <c r="N5" s="659"/>
      <c r="O5" s="660"/>
      <c r="P5" s="659"/>
      <c r="Q5" s="659"/>
    </row>
    <row r="6" spans="1:17" ht="6.75" customHeight="1">
      <c r="A6" s="648">
        <f aca="true" t="shared" si="0" ref="A6:A69">A5+1</f>
        <v>3</v>
      </c>
      <c r="F6" s="658"/>
      <c r="G6" s="658"/>
      <c r="H6" s="658"/>
      <c r="I6" s="658"/>
      <c r="J6" s="658"/>
      <c r="K6" s="658"/>
      <c r="M6" s="659"/>
      <c r="N6" s="659"/>
      <c r="O6" s="660"/>
      <c r="P6" s="659"/>
      <c r="Q6" s="659"/>
    </row>
    <row r="7" spans="1:17" ht="15">
      <c r="A7" s="648">
        <f t="shared" si="0"/>
        <v>4</v>
      </c>
      <c r="B7" s="661"/>
      <c r="C7" s="662" t="s">
        <v>1192</v>
      </c>
      <c r="D7" s="644"/>
      <c r="E7" s="663"/>
      <c r="F7" s="658"/>
      <c r="G7" s="658"/>
      <c r="H7" s="658"/>
      <c r="I7" s="658"/>
      <c r="J7" s="658"/>
      <c r="K7" s="658"/>
      <c r="M7" s="664"/>
      <c r="N7" s="665"/>
      <c r="O7" s="666"/>
      <c r="P7" s="667"/>
      <c r="Q7" s="667"/>
    </row>
    <row r="8" spans="1:17" ht="15">
      <c r="A8" s="648">
        <f t="shared" si="0"/>
        <v>5</v>
      </c>
      <c r="B8" s="661"/>
      <c r="C8" s="668" t="s">
        <v>1372</v>
      </c>
      <c r="D8" s="644" t="s">
        <v>518</v>
      </c>
      <c r="E8" s="644">
        <v>0</v>
      </c>
      <c r="F8" s="700"/>
      <c r="G8" s="658">
        <f>E8*F8</f>
        <v>0</v>
      </c>
      <c r="H8" s="658">
        <f>O8*$O$1</f>
        <v>0</v>
      </c>
      <c r="I8" s="658">
        <f>E8*H8</f>
        <v>0</v>
      </c>
      <c r="J8" s="658">
        <f>G8+I8</f>
        <v>0</v>
      </c>
      <c r="K8" s="658"/>
      <c r="M8" s="664">
        <v>0</v>
      </c>
      <c r="N8" s="665"/>
      <c r="O8" s="666"/>
      <c r="P8" s="667"/>
      <c r="Q8" s="667"/>
    </row>
    <row r="9" spans="1:17" ht="15.75" customHeight="1">
      <c r="A9" s="648">
        <f t="shared" si="0"/>
        <v>6</v>
      </c>
      <c r="B9" s="661"/>
      <c r="C9" s="669" t="s">
        <v>1193</v>
      </c>
      <c r="D9" s="670"/>
      <c r="E9" s="670"/>
      <c r="F9" s="671"/>
      <c r="G9" s="672">
        <f>SUM(G8:G8)</f>
        <v>0</v>
      </c>
      <c r="H9" s="671"/>
      <c r="I9" s="671"/>
      <c r="J9" s="671"/>
      <c r="K9" s="658"/>
      <c r="M9" s="664"/>
      <c r="N9" s="665"/>
      <c r="O9" s="666"/>
      <c r="P9" s="667"/>
      <c r="Q9" s="667"/>
    </row>
    <row r="10" spans="1:17" ht="15">
      <c r="A10" s="648">
        <f t="shared" si="0"/>
        <v>7</v>
      </c>
      <c r="B10" s="661"/>
      <c r="C10" s="673"/>
      <c r="D10" s="674"/>
      <c r="E10" s="674"/>
      <c r="F10" s="675"/>
      <c r="G10" s="676"/>
      <c r="H10" s="675"/>
      <c r="I10" s="675"/>
      <c r="J10" s="675"/>
      <c r="K10" s="658"/>
      <c r="M10" s="664"/>
      <c r="N10" s="665"/>
      <c r="O10" s="666"/>
      <c r="P10" s="667"/>
      <c r="Q10" s="667"/>
    </row>
    <row r="11" spans="1:17" ht="15">
      <c r="A11" s="648">
        <f t="shared" si="0"/>
        <v>8</v>
      </c>
      <c r="B11" s="661"/>
      <c r="C11" s="677"/>
      <c r="D11" s="644"/>
      <c r="E11" s="663"/>
      <c r="F11" s="658"/>
      <c r="G11" s="678"/>
      <c r="H11" s="658"/>
      <c r="I11" s="658"/>
      <c r="J11" s="658"/>
      <c r="K11" s="658"/>
      <c r="M11" s="664"/>
      <c r="N11" s="665"/>
      <c r="O11" s="666"/>
      <c r="P11" s="667"/>
      <c r="Q11" s="667"/>
    </row>
    <row r="12" spans="1:17" ht="15">
      <c r="A12" s="648">
        <f t="shared" si="0"/>
        <v>9</v>
      </c>
      <c r="B12" s="656"/>
      <c r="C12" s="657" t="s">
        <v>1194</v>
      </c>
      <c r="D12" s="644"/>
      <c r="E12" s="663"/>
      <c r="F12" s="658"/>
      <c r="G12" s="658"/>
      <c r="H12" s="658"/>
      <c r="I12" s="658"/>
      <c r="J12" s="658"/>
      <c r="K12" s="658"/>
      <c r="M12" s="664"/>
      <c r="N12" s="665"/>
      <c r="O12" s="666"/>
      <c r="P12" s="667"/>
      <c r="Q12" s="667"/>
    </row>
    <row r="13" spans="1:17" ht="6.75" customHeight="1">
      <c r="A13" s="648">
        <f t="shared" si="0"/>
        <v>10</v>
      </c>
      <c r="F13" s="658"/>
      <c r="G13" s="658"/>
      <c r="H13" s="658"/>
      <c r="I13" s="658"/>
      <c r="J13" s="658"/>
      <c r="K13" s="658"/>
      <c r="M13" s="659"/>
      <c r="N13" s="659"/>
      <c r="O13" s="660"/>
      <c r="P13" s="659"/>
      <c r="Q13" s="659"/>
    </row>
    <row r="14" spans="1:17" ht="15">
      <c r="A14" s="648">
        <f t="shared" si="0"/>
        <v>11</v>
      </c>
      <c r="B14" s="661"/>
      <c r="C14" s="677" t="s">
        <v>1195</v>
      </c>
      <c r="D14" s="644"/>
      <c r="E14" s="663"/>
      <c r="F14" s="658"/>
      <c r="G14" s="658"/>
      <c r="H14" s="658"/>
      <c r="I14" s="658"/>
      <c r="J14" s="658"/>
      <c r="K14" s="658"/>
      <c r="M14" s="664"/>
      <c r="N14" s="665"/>
      <c r="O14" s="666"/>
      <c r="P14" s="667"/>
      <c r="Q14" s="667"/>
    </row>
    <row r="15" spans="1:17" ht="15">
      <c r="A15" s="648">
        <f t="shared" si="0"/>
        <v>12</v>
      </c>
      <c r="B15" s="661"/>
      <c r="C15" s="679" t="s">
        <v>1196</v>
      </c>
      <c r="D15" s="644" t="s">
        <v>1197</v>
      </c>
      <c r="E15" s="644">
        <v>5</v>
      </c>
      <c r="F15" s="658">
        <f aca="true" t="shared" si="1" ref="F15:F23">M15*$O$1</f>
        <v>0</v>
      </c>
      <c r="G15" s="658">
        <f aca="true" t="shared" si="2" ref="G15:G23">E15*F15</f>
        <v>0</v>
      </c>
      <c r="H15" s="292"/>
      <c r="I15" s="658">
        <f aca="true" t="shared" si="3" ref="I15:I23">E15*H15</f>
        <v>0</v>
      </c>
      <c r="J15" s="658">
        <f aca="true" t="shared" si="4" ref="J15:J23">G15+I15</f>
        <v>0</v>
      </c>
      <c r="K15" s="658"/>
      <c r="M15" s="664">
        <v>0</v>
      </c>
      <c r="N15" s="665"/>
      <c r="O15" s="666">
        <v>380</v>
      </c>
      <c r="P15" s="667"/>
      <c r="Q15" s="667"/>
    </row>
    <row r="16" spans="1:17" ht="24.75">
      <c r="A16" s="648">
        <f t="shared" si="0"/>
        <v>13</v>
      </c>
      <c r="B16" s="661"/>
      <c r="C16" s="680" t="s">
        <v>1198</v>
      </c>
      <c r="D16" s="644" t="s">
        <v>1197</v>
      </c>
      <c r="E16" s="644">
        <v>6</v>
      </c>
      <c r="F16" s="658">
        <f t="shared" si="1"/>
        <v>0</v>
      </c>
      <c r="G16" s="658">
        <f t="shared" si="2"/>
        <v>0</v>
      </c>
      <c r="H16" s="292"/>
      <c r="I16" s="658">
        <f t="shared" si="3"/>
        <v>0</v>
      </c>
      <c r="J16" s="658">
        <f t="shared" si="4"/>
        <v>0</v>
      </c>
      <c r="K16" s="658"/>
      <c r="M16" s="664">
        <v>0</v>
      </c>
      <c r="N16" s="665"/>
      <c r="O16" s="666">
        <v>380</v>
      </c>
      <c r="P16" s="667"/>
      <c r="Q16" s="667"/>
    </row>
    <row r="17" spans="1:17" ht="15">
      <c r="A17" s="648">
        <f t="shared" si="0"/>
        <v>14</v>
      </c>
      <c r="B17" s="661"/>
      <c r="C17" s="633" t="s">
        <v>1199</v>
      </c>
      <c r="D17" s="644" t="s">
        <v>355</v>
      </c>
      <c r="E17" s="644">
        <v>2.2</v>
      </c>
      <c r="F17" s="292"/>
      <c r="G17" s="658">
        <f t="shared" si="2"/>
        <v>0</v>
      </c>
      <c r="H17" s="658">
        <f aca="true" t="shared" si="5" ref="H17:H20">O17*$O$1</f>
        <v>0</v>
      </c>
      <c r="I17" s="658">
        <f t="shared" si="3"/>
        <v>0</v>
      </c>
      <c r="J17" s="658">
        <f t="shared" si="4"/>
        <v>0</v>
      </c>
      <c r="K17" s="658"/>
      <c r="M17" s="664">
        <v>240</v>
      </c>
      <c r="N17" s="665"/>
      <c r="O17" s="666">
        <v>0</v>
      </c>
      <c r="P17" s="667"/>
      <c r="Q17" s="667"/>
    </row>
    <row r="18" spans="1:17" ht="15">
      <c r="A18" s="648">
        <f t="shared" si="0"/>
        <v>15</v>
      </c>
      <c r="B18" s="661"/>
      <c r="C18" s="633" t="s">
        <v>1200</v>
      </c>
      <c r="D18" s="644" t="s">
        <v>317</v>
      </c>
      <c r="E18" s="644">
        <v>1</v>
      </c>
      <c r="F18" s="292"/>
      <c r="G18" s="658">
        <f t="shared" si="2"/>
        <v>0</v>
      </c>
      <c r="H18" s="658">
        <f t="shared" si="5"/>
        <v>0</v>
      </c>
      <c r="I18" s="658">
        <f t="shared" si="3"/>
        <v>0</v>
      </c>
      <c r="J18" s="658">
        <f t="shared" si="4"/>
        <v>0</v>
      </c>
      <c r="K18" s="658"/>
      <c r="M18" s="664">
        <v>1800</v>
      </c>
      <c r="N18" s="665"/>
      <c r="O18" s="666">
        <v>0</v>
      </c>
      <c r="P18" s="667"/>
      <c r="Q18" s="667"/>
    </row>
    <row r="19" spans="1:17" ht="15">
      <c r="A19" s="648">
        <f t="shared" si="0"/>
        <v>16</v>
      </c>
      <c r="B19" s="661"/>
      <c r="C19" s="633" t="s">
        <v>1201</v>
      </c>
      <c r="D19" s="644" t="s">
        <v>317</v>
      </c>
      <c r="E19" s="644">
        <v>3</v>
      </c>
      <c r="F19" s="292"/>
      <c r="G19" s="658">
        <f t="shared" si="2"/>
        <v>0</v>
      </c>
      <c r="H19" s="658">
        <f t="shared" si="5"/>
        <v>0</v>
      </c>
      <c r="I19" s="658">
        <f t="shared" si="3"/>
        <v>0</v>
      </c>
      <c r="J19" s="658">
        <f t="shared" si="4"/>
        <v>0</v>
      </c>
      <c r="K19" s="658"/>
      <c r="M19" s="664">
        <v>300</v>
      </c>
      <c r="N19" s="665"/>
      <c r="O19" s="666">
        <v>0</v>
      </c>
      <c r="P19" s="667"/>
      <c r="Q19" s="667"/>
    </row>
    <row r="20" spans="1:17" ht="15">
      <c r="A20" s="648">
        <f t="shared" si="0"/>
        <v>17</v>
      </c>
      <c r="B20" s="661"/>
      <c r="C20" s="633" t="s">
        <v>1202</v>
      </c>
      <c r="D20" s="644" t="s">
        <v>1203</v>
      </c>
      <c r="E20" s="644">
        <v>1</v>
      </c>
      <c r="F20" s="292"/>
      <c r="G20" s="658">
        <f t="shared" si="2"/>
        <v>0</v>
      </c>
      <c r="H20" s="658">
        <f t="shared" si="5"/>
        <v>0</v>
      </c>
      <c r="I20" s="658">
        <f t="shared" si="3"/>
        <v>0</v>
      </c>
      <c r="J20" s="658">
        <f t="shared" si="4"/>
        <v>0</v>
      </c>
      <c r="K20" s="658"/>
      <c r="M20" s="664">
        <v>29962</v>
      </c>
      <c r="N20" s="665"/>
      <c r="O20" s="666">
        <v>0</v>
      </c>
      <c r="P20" s="667"/>
      <c r="Q20" s="667"/>
    </row>
    <row r="21" spans="1:17" ht="15">
      <c r="A21" s="648">
        <f t="shared" si="0"/>
        <v>18</v>
      </c>
      <c r="B21" s="661"/>
      <c r="C21" s="679" t="s">
        <v>1204</v>
      </c>
      <c r="D21" s="644" t="s">
        <v>1197</v>
      </c>
      <c r="E21" s="644">
        <v>14</v>
      </c>
      <c r="F21" s="658">
        <f t="shared" si="1"/>
        <v>0</v>
      </c>
      <c r="G21" s="658">
        <f t="shared" si="2"/>
        <v>0</v>
      </c>
      <c r="H21" s="292"/>
      <c r="I21" s="658">
        <f t="shared" si="3"/>
        <v>0</v>
      </c>
      <c r="J21" s="658">
        <f t="shared" si="4"/>
        <v>0</v>
      </c>
      <c r="K21" s="658"/>
      <c r="M21" s="664">
        <v>0</v>
      </c>
      <c r="N21" s="665"/>
      <c r="O21" s="666">
        <v>380</v>
      </c>
      <c r="P21" s="667"/>
      <c r="Q21" s="667"/>
    </row>
    <row r="22" spans="1:17" ht="15">
      <c r="A22" s="648">
        <f t="shared" si="0"/>
        <v>19</v>
      </c>
      <c r="B22" s="661"/>
      <c r="C22" s="679" t="s">
        <v>1205</v>
      </c>
      <c r="D22" s="644" t="s">
        <v>1197</v>
      </c>
      <c r="E22" s="644">
        <v>6</v>
      </c>
      <c r="F22" s="658">
        <f t="shared" si="1"/>
        <v>0</v>
      </c>
      <c r="G22" s="658">
        <f t="shared" si="2"/>
        <v>0</v>
      </c>
      <c r="H22" s="292"/>
      <c r="I22" s="658">
        <f t="shared" si="3"/>
        <v>0</v>
      </c>
      <c r="J22" s="658">
        <f t="shared" si="4"/>
        <v>0</v>
      </c>
      <c r="K22" s="658"/>
      <c r="M22" s="664">
        <v>0</v>
      </c>
      <c r="N22" s="665"/>
      <c r="O22" s="666">
        <v>380</v>
      </c>
      <c r="P22" s="667"/>
      <c r="Q22" s="667"/>
    </row>
    <row r="23" spans="1:17" ht="24.75">
      <c r="A23" s="648">
        <f t="shared" si="0"/>
        <v>20</v>
      </c>
      <c r="B23" s="661"/>
      <c r="C23" s="680" t="s">
        <v>1206</v>
      </c>
      <c r="D23" s="644" t="s">
        <v>1197</v>
      </c>
      <c r="E23" s="644">
        <v>3.5</v>
      </c>
      <c r="F23" s="658">
        <f t="shared" si="1"/>
        <v>0</v>
      </c>
      <c r="G23" s="658">
        <f t="shared" si="2"/>
        <v>0</v>
      </c>
      <c r="H23" s="292"/>
      <c r="I23" s="658">
        <f t="shared" si="3"/>
        <v>0</v>
      </c>
      <c r="J23" s="658">
        <f t="shared" si="4"/>
        <v>0</v>
      </c>
      <c r="K23" s="658"/>
      <c r="M23" s="664">
        <v>0</v>
      </c>
      <c r="N23" s="665"/>
      <c r="O23" s="666">
        <v>380</v>
      </c>
      <c r="P23" s="667"/>
      <c r="Q23" s="667"/>
    </row>
    <row r="24" spans="1:17" ht="15">
      <c r="A24" s="648">
        <f t="shared" si="0"/>
        <v>21</v>
      </c>
      <c r="B24" s="661"/>
      <c r="C24" s="668"/>
      <c r="D24" s="644"/>
      <c r="F24" s="658"/>
      <c r="G24" s="658"/>
      <c r="H24" s="658"/>
      <c r="I24" s="658"/>
      <c r="J24" s="658"/>
      <c r="K24" s="658"/>
      <c r="M24" s="664"/>
      <c r="N24" s="665"/>
      <c r="O24" s="666"/>
      <c r="P24" s="667"/>
      <c r="Q24" s="667"/>
    </row>
    <row r="25" spans="1:17" ht="24.75" customHeight="1">
      <c r="A25" s="648">
        <f t="shared" si="0"/>
        <v>22</v>
      </c>
      <c r="B25" s="681"/>
      <c r="C25" s="677" t="s">
        <v>1207</v>
      </c>
      <c r="D25" s="644"/>
      <c r="E25" s="663"/>
      <c r="F25" s="658"/>
      <c r="G25" s="658"/>
      <c r="H25" s="658"/>
      <c r="I25" s="658"/>
      <c r="J25" s="658"/>
      <c r="K25" s="658"/>
      <c r="M25" s="664"/>
      <c r="N25" s="665"/>
      <c r="O25" s="666"/>
      <c r="P25" s="667"/>
      <c r="Q25" s="667"/>
    </row>
    <row r="26" spans="1:17" ht="15">
      <c r="A26" s="648">
        <f t="shared" si="0"/>
        <v>23</v>
      </c>
      <c r="B26" s="661"/>
      <c r="C26" s="633" t="s">
        <v>1208</v>
      </c>
      <c r="D26" s="644" t="s">
        <v>162</v>
      </c>
      <c r="E26" s="644">
        <v>40</v>
      </c>
      <c r="F26" s="292"/>
      <c r="G26" s="658">
        <f>E26*F26</f>
        <v>0</v>
      </c>
      <c r="H26" s="658">
        <f>O26*$O$1</f>
        <v>0</v>
      </c>
      <c r="I26" s="658">
        <f>E26*H26</f>
        <v>0</v>
      </c>
      <c r="J26" s="658">
        <f>G26+I26</f>
        <v>0</v>
      </c>
      <c r="K26" s="658"/>
      <c r="M26" s="664">
        <v>17.9</v>
      </c>
      <c r="N26" s="665"/>
      <c r="O26" s="666">
        <v>0</v>
      </c>
      <c r="P26" s="667"/>
      <c r="Q26" s="667"/>
    </row>
    <row r="27" spans="1:17" ht="15">
      <c r="A27" s="648">
        <f t="shared" si="0"/>
        <v>24</v>
      </c>
      <c r="B27" s="661"/>
      <c r="C27" s="633" t="s">
        <v>1209</v>
      </c>
      <c r="D27" s="644" t="s">
        <v>162</v>
      </c>
      <c r="E27" s="644">
        <v>180</v>
      </c>
      <c r="F27" s="292"/>
      <c r="G27" s="658">
        <f aca="true" t="shared" si="6" ref="G27:G54">E27*F27</f>
        <v>0</v>
      </c>
      <c r="H27" s="658">
        <f aca="true" t="shared" si="7" ref="H27:H54">O27*$O$1</f>
        <v>0</v>
      </c>
      <c r="I27" s="658">
        <f aca="true" t="shared" si="8" ref="I27:I54">E27*H27</f>
        <v>0</v>
      </c>
      <c r="J27" s="658">
        <f aca="true" t="shared" si="9" ref="J27:J54">G27+I27</f>
        <v>0</v>
      </c>
      <c r="K27" s="658"/>
      <c r="M27" s="664">
        <v>20.05</v>
      </c>
      <c r="N27" s="665"/>
      <c r="O27" s="666">
        <v>0</v>
      </c>
      <c r="P27" s="667"/>
      <c r="Q27" s="667"/>
    </row>
    <row r="28" spans="1:17" ht="15">
      <c r="A28" s="648">
        <f t="shared" si="0"/>
        <v>25</v>
      </c>
      <c r="B28" s="661"/>
      <c r="C28" s="633" t="s">
        <v>1210</v>
      </c>
      <c r="D28" s="644" t="s">
        <v>162</v>
      </c>
      <c r="E28" s="644">
        <v>25</v>
      </c>
      <c r="F28" s="292"/>
      <c r="G28" s="658">
        <f>E28*F28</f>
        <v>0</v>
      </c>
      <c r="H28" s="658">
        <f>O28*$O$1</f>
        <v>0</v>
      </c>
      <c r="I28" s="658">
        <f>E28*H28</f>
        <v>0</v>
      </c>
      <c r="J28" s="658">
        <f>G28+I28</f>
        <v>0</v>
      </c>
      <c r="K28" s="658"/>
      <c r="M28" s="664">
        <v>20.05</v>
      </c>
      <c r="N28" s="665"/>
      <c r="O28" s="666">
        <v>0</v>
      </c>
      <c r="P28" s="667"/>
      <c r="Q28" s="667"/>
    </row>
    <row r="29" spans="1:17" ht="15">
      <c r="A29" s="648">
        <f t="shared" si="0"/>
        <v>26</v>
      </c>
      <c r="B29" s="661"/>
      <c r="C29" s="633" t="s">
        <v>1211</v>
      </c>
      <c r="D29" s="644" t="s">
        <v>162</v>
      </c>
      <c r="E29" s="644">
        <v>250</v>
      </c>
      <c r="F29" s="292"/>
      <c r="G29" s="658">
        <f t="shared" si="6"/>
        <v>0</v>
      </c>
      <c r="H29" s="658">
        <f t="shared" si="7"/>
        <v>0</v>
      </c>
      <c r="I29" s="658">
        <f t="shared" si="8"/>
        <v>0</v>
      </c>
      <c r="J29" s="658">
        <f t="shared" si="9"/>
        <v>0</v>
      </c>
      <c r="K29" s="658"/>
      <c r="M29" s="664">
        <v>25.92</v>
      </c>
      <c r="N29" s="665"/>
      <c r="O29" s="666">
        <v>0</v>
      </c>
      <c r="P29" s="667"/>
      <c r="Q29" s="667"/>
    </row>
    <row r="30" spans="1:17" ht="15">
      <c r="A30" s="648">
        <f t="shared" si="0"/>
        <v>27</v>
      </c>
      <c r="B30" s="661"/>
      <c r="C30" s="633" t="s">
        <v>1212</v>
      </c>
      <c r="D30" s="644" t="s">
        <v>162</v>
      </c>
      <c r="E30" s="644">
        <v>50</v>
      </c>
      <c r="F30" s="292"/>
      <c r="G30" s="658">
        <f t="shared" si="6"/>
        <v>0</v>
      </c>
      <c r="H30" s="658">
        <f t="shared" si="7"/>
        <v>0</v>
      </c>
      <c r="I30" s="658">
        <f t="shared" si="8"/>
        <v>0</v>
      </c>
      <c r="J30" s="658">
        <f t="shared" si="9"/>
        <v>0</v>
      </c>
      <c r="K30" s="658"/>
      <c r="M30" s="664">
        <v>23.05</v>
      </c>
      <c r="N30" s="665"/>
      <c r="O30" s="666">
        <v>0</v>
      </c>
      <c r="P30" s="667"/>
      <c r="Q30" s="667"/>
    </row>
    <row r="31" spans="1:17" ht="15">
      <c r="A31" s="648">
        <f t="shared" si="0"/>
        <v>28</v>
      </c>
      <c r="B31" s="661"/>
      <c r="C31" s="633" t="s">
        <v>1213</v>
      </c>
      <c r="D31" s="644" t="s">
        <v>162</v>
      </c>
      <c r="E31" s="644">
        <v>15</v>
      </c>
      <c r="F31" s="292"/>
      <c r="G31" s="658">
        <f t="shared" si="6"/>
        <v>0</v>
      </c>
      <c r="H31" s="658">
        <f t="shared" si="7"/>
        <v>0</v>
      </c>
      <c r="I31" s="658">
        <f t="shared" si="8"/>
        <v>0</v>
      </c>
      <c r="J31" s="658">
        <f t="shared" si="9"/>
        <v>0</v>
      </c>
      <c r="K31" s="658"/>
      <c r="M31" s="664">
        <v>18</v>
      </c>
      <c r="N31" s="665"/>
      <c r="O31" s="666">
        <v>0</v>
      </c>
      <c r="P31" s="667"/>
      <c r="Q31" s="667"/>
    </row>
    <row r="32" spans="1:17" ht="24.75">
      <c r="A32" s="648">
        <f t="shared" si="0"/>
        <v>29</v>
      </c>
      <c r="B32" s="661"/>
      <c r="C32" s="668" t="s">
        <v>1214</v>
      </c>
      <c r="D32" s="644" t="s">
        <v>162</v>
      </c>
      <c r="E32" s="644">
        <v>12</v>
      </c>
      <c r="F32" s="292"/>
      <c r="G32" s="658">
        <f t="shared" si="6"/>
        <v>0</v>
      </c>
      <c r="H32" s="658">
        <f t="shared" si="7"/>
        <v>0</v>
      </c>
      <c r="I32" s="658">
        <f t="shared" si="8"/>
        <v>0</v>
      </c>
      <c r="J32" s="658">
        <f t="shared" si="9"/>
        <v>0</v>
      </c>
      <c r="K32" s="658"/>
      <c r="M32" s="664">
        <v>450</v>
      </c>
      <c r="N32" s="665"/>
      <c r="O32" s="666">
        <v>0</v>
      </c>
      <c r="P32" s="667"/>
      <c r="Q32" s="667"/>
    </row>
    <row r="33" spans="1:17" ht="15">
      <c r="A33" s="648">
        <f t="shared" si="0"/>
        <v>30</v>
      </c>
      <c r="B33" s="661"/>
      <c r="C33" s="633" t="s">
        <v>1215</v>
      </c>
      <c r="D33" s="644" t="s">
        <v>317</v>
      </c>
      <c r="E33" s="644">
        <v>12</v>
      </c>
      <c r="F33" s="292"/>
      <c r="G33" s="658">
        <f t="shared" si="6"/>
        <v>0</v>
      </c>
      <c r="H33" s="658">
        <f t="shared" si="7"/>
        <v>0</v>
      </c>
      <c r="I33" s="658">
        <f t="shared" si="8"/>
        <v>0</v>
      </c>
      <c r="J33" s="658">
        <f t="shared" si="9"/>
        <v>0</v>
      </c>
      <c r="K33" s="658"/>
      <c r="M33" s="664">
        <v>125</v>
      </c>
      <c r="N33" s="665"/>
      <c r="O33" s="666">
        <v>0</v>
      </c>
      <c r="P33" s="667"/>
      <c r="Q33" s="667"/>
    </row>
    <row r="34" spans="1:17" ht="15">
      <c r="A34" s="648">
        <f t="shared" si="0"/>
        <v>31</v>
      </c>
      <c r="B34" s="661"/>
      <c r="C34" s="633" t="s">
        <v>1216</v>
      </c>
      <c r="D34" s="644" t="s">
        <v>162</v>
      </c>
      <c r="E34" s="644">
        <v>12</v>
      </c>
      <c r="F34" s="292"/>
      <c r="G34" s="658">
        <f t="shared" si="6"/>
        <v>0</v>
      </c>
      <c r="H34" s="658">
        <f t="shared" si="7"/>
        <v>0</v>
      </c>
      <c r="I34" s="658">
        <f t="shared" si="8"/>
        <v>0</v>
      </c>
      <c r="J34" s="658">
        <f t="shared" si="9"/>
        <v>0</v>
      </c>
      <c r="K34" s="658"/>
      <c r="M34" s="664">
        <v>105</v>
      </c>
      <c r="N34" s="665"/>
      <c r="O34" s="666">
        <v>0</v>
      </c>
      <c r="P34" s="667"/>
      <c r="Q34" s="667"/>
    </row>
    <row r="35" spans="1:17" ht="15">
      <c r="A35" s="648">
        <f t="shared" si="0"/>
        <v>32</v>
      </c>
      <c r="B35" s="661"/>
      <c r="C35" s="679" t="s">
        <v>1217</v>
      </c>
      <c r="D35" s="644" t="s">
        <v>1197</v>
      </c>
      <c r="E35" s="644">
        <v>14.4</v>
      </c>
      <c r="F35" s="658">
        <f aca="true" t="shared" si="10" ref="F35">M35*$O$1</f>
        <v>0</v>
      </c>
      <c r="G35" s="658">
        <f t="shared" si="6"/>
        <v>0</v>
      </c>
      <c r="H35" s="292"/>
      <c r="I35" s="658">
        <f t="shared" si="8"/>
        <v>0</v>
      </c>
      <c r="J35" s="658">
        <f t="shared" si="9"/>
        <v>0</v>
      </c>
      <c r="K35" s="658"/>
      <c r="M35" s="664">
        <v>0</v>
      </c>
      <c r="N35" s="665"/>
      <c r="O35" s="666">
        <v>380</v>
      </c>
      <c r="P35" s="667"/>
      <c r="Q35" s="667"/>
    </row>
    <row r="36" spans="1:17" ht="15">
      <c r="A36" s="648">
        <f t="shared" si="0"/>
        <v>33</v>
      </c>
      <c r="B36" s="661"/>
      <c r="C36" s="633" t="s">
        <v>1218</v>
      </c>
      <c r="D36" s="644" t="s">
        <v>317</v>
      </c>
      <c r="E36" s="644">
        <v>7</v>
      </c>
      <c r="F36" s="292"/>
      <c r="G36" s="658">
        <f t="shared" si="6"/>
        <v>0</v>
      </c>
      <c r="H36" s="658">
        <f t="shared" si="7"/>
        <v>0</v>
      </c>
      <c r="I36" s="658">
        <f t="shared" si="8"/>
        <v>0</v>
      </c>
      <c r="J36" s="658">
        <f t="shared" si="9"/>
        <v>0</v>
      </c>
      <c r="K36" s="658"/>
      <c r="M36" s="664">
        <v>105</v>
      </c>
      <c r="N36" s="665"/>
      <c r="O36" s="666">
        <v>0</v>
      </c>
      <c r="P36" s="667"/>
      <c r="Q36" s="667"/>
    </row>
    <row r="37" spans="1:17" ht="15">
      <c r="A37" s="648">
        <f t="shared" si="0"/>
        <v>34</v>
      </c>
      <c r="B37" s="661"/>
      <c r="C37" s="633" t="s">
        <v>1219</v>
      </c>
      <c r="D37" s="644" t="s">
        <v>317</v>
      </c>
      <c r="E37" s="644">
        <v>5</v>
      </c>
      <c r="F37" s="292"/>
      <c r="G37" s="658">
        <f t="shared" si="6"/>
        <v>0</v>
      </c>
      <c r="H37" s="658">
        <f t="shared" si="7"/>
        <v>0</v>
      </c>
      <c r="I37" s="658">
        <f t="shared" si="8"/>
        <v>0</v>
      </c>
      <c r="J37" s="658">
        <f t="shared" si="9"/>
        <v>0</v>
      </c>
      <c r="K37" s="658"/>
      <c r="M37" s="664">
        <v>110</v>
      </c>
      <c r="N37" s="665"/>
      <c r="O37" s="666">
        <v>0</v>
      </c>
      <c r="P37" s="667"/>
      <c r="Q37" s="667"/>
    </row>
    <row r="38" spans="1:17" ht="15">
      <c r="A38" s="648">
        <f t="shared" si="0"/>
        <v>35</v>
      </c>
      <c r="B38" s="661"/>
      <c r="C38" s="633" t="s">
        <v>1220</v>
      </c>
      <c r="D38" s="644" t="s">
        <v>317</v>
      </c>
      <c r="E38" s="644">
        <v>2</v>
      </c>
      <c r="F38" s="292"/>
      <c r="G38" s="658">
        <f t="shared" si="6"/>
        <v>0</v>
      </c>
      <c r="H38" s="658">
        <f t="shared" si="7"/>
        <v>0</v>
      </c>
      <c r="I38" s="658">
        <f t="shared" si="8"/>
        <v>0</v>
      </c>
      <c r="J38" s="658">
        <f t="shared" si="9"/>
        <v>0</v>
      </c>
      <c r="K38" s="658"/>
      <c r="M38" s="664">
        <v>1050</v>
      </c>
      <c r="N38" s="665"/>
      <c r="O38" s="666">
        <v>0</v>
      </c>
      <c r="P38" s="667"/>
      <c r="Q38" s="667"/>
    </row>
    <row r="39" spans="1:17" ht="15">
      <c r="A39" s="648">
        <f t="shared" si="0"/>
        <v>36</v>
      </c>
      <c r="B39" s="661"/>
      <c r="C39" s="633" t="s">
        <v>1221</v>
      </c>
      <c r="D39" s="644" t="s">
        <v>317</v>
      </c>
      <c r="E39" s="644">
        <v>3</v>
      </c>
      <c r="F39" s="292"/>
      <c r="G39" s="658">
        <f t="shared" si="6"/>
        <v>0</v>
      </c>
      <c r="H39" s="658">
        <f t="shared" si="7"/>
        <v>0</v>
      </c>
      <c r="I39" s="658">
        <f t="shared" si="8"/>
        <v>0</v>
      </c>
      <c r="J39" s="658">
        <f t="shared" si="9"/>
        <v>0</v>
      </c>
      <c r="K39" s="658"/>
      <c r="M39" s="664">
        <v>870</v>
      </c>
      <c r="N39" s="665"/>
      <c r="O39" s="666">
        <v>0</v>
      </c>
      <c r="P39" s="667"/>
      <c r="Q39" s="667"/>
    </row>
    <row r="40" spans="1:17" ht="15">
      <c r="A40" s="648">
        <f t="shared" si="0"/>
        <v>37</v>
      </c>
      <c r="B40" s="661"/>
      <c r="C40" s="633" t="s">
        <v>1222</v>
      </c>
      <c r="D40" s="644" t="s">
        <v>317</v>
      </c>
      <c r="E40" s="644">
        <v>20</v>
      </c>
      <c r="F40" s="292"/>
      <c r="G40" s="658">
        <f t="shared" si="6"/>
        <v>0</v>
      </c>
      <c r="H40" s="658">
        <f t="shared" si="7"/>
        <v>0</v>
      </c>
      <c r="I40" s="658">
        <f t="shared" si="8"/>
        <v>0</v>
      </c>
      <c r="J40" s="658">
        <f t="shared" si="9"/>
        <v>0</v>
      </c>
      <c r="K40" s="658"/>
      <c r="M40" s="664">
        <v>98</v>
      </c>
      <c r="N40" s="665"/>
      <c r="O40" s="666">
        <v>0</v>
      </c>
      <c r="P40" s="667"/>
      <c r="Q40" s="667"/>
    </row>
    <row r="41" spans="1:17" ht="15">
      <c r="A41" s="648">
        <f t="shared" si="0"/>
        <v>38</v>
      </c>
      <c r="B41" s="661"/>
      <c r="C41" s="633" t="s">
        <v>1223</v>
      </c>
      <c r="D41" s="644" t="s">
        <v>317</v>
      </c>
      <c r="E41" s="644">
        <v>12</v>
      </c>
      <c r="F41" s="292"/>
      <c r="G41" s="658">
        <f t="shared" si="6"/>
        <v>0</v>
      </c>
      <c r="H41" s="658">
        <f t="shared" si="7"/>
        <v>0</v>
      </c>
      <c r="I41" s="658">
        <f t="shared" si="8"/>
        <v>0</v>
      </c>
      <c r="J41" s="658">
        <f t="shared" si="9"/>
        <v>0</v>
      </c>
      <c r="K41" s="658"/>
      <c r="M41" s="664">
        <v>103</v>
      </c>
      <c r="N41" s="665"/>
      <c r="O41" s="666">
        <v>0</v>
      </c>
      <c r="P41" s="667"/>
      <c r="Q41" s="667"/>
    </row>
    <row r="42" spans="1:17" ht="15">
      <c r="A42" s="648">
        <f t="shared" si="0"/>
        <v>39</v>
      </c>
      <c r="B42" s="661"/>
      <c r="C42" s="633" t="s">
        <v>1224</v>
      </c>
      <c r="D42" s="644" t="s">
        <v>317</v>
      </c>
      <c r="E42" s="644">
        <v>2</v>
      </c>
      <c r="F42" s="292"/>
      <c r="G42" s="658">
        <f t="shared" si="6"/>
        <v>0</v>
      </c>
      <c r="H42" s="658">
        <f t="shared" si="7"/>
        <v>0</v>
      </c>
      <c r="I42" s="658">
        <f t="shared" si="8"/>
        <v>0</v>
      </c>
      <c r="J42" s="658">
        <f t="shared" si="9"/>
        <v>0</v>
      </c>
      <c r="K42" s="658"/>
      <c r="M42" s="664">
        <v>85</v>
      </c>
      <c r="N42" s="665"/>
      <c r="O42" s="666">
        <v>0</v>
      </c>
      <c r="P42" s="667"/>
      <c r="Q42" s="667"/>
    </row>
    <row r="43" spans="1:17" ht="15">
      <c r="A43" s="648">
        <f t="shared" si="0"/>
        <v>40</v>
      </c>
      <c r="B43" s="661"/>
      <c r="C43" s="633" t="s">
        <v>1225</v>
      </c>
      <c r="D43" s="644" t="s">
        <v>317</v>
      </c>
      <c r="E43" s="644">
        <v>7</v>
      </c>
      <c r="F43" s="292"/>
      <c r="G43" s="658">
        <f t="shared" si="6"/>
        <v>0</v>
      </c>
      <c r="H43" s="658">
        <f t="shared" si="7"/>
        <v>0</v>
      </c>
      <c r="I43" s="658">
        <f t="shared" si="8"/>
        <v>0</v>
      </c>
      <c r="J43" s="658">
        <f t="shared" si="9"/>
        <v>0</v>
      </c>
      <c r="K43" s="658"/>
      <c r="M43" s="664">
        <v>95</v>
      </c>
      <c r="N43" s="665"/>
      <c r="O43" s="666">
        <v>0</v>
      </c>
      <c r="P43" s="667"/>
      <c r="Q43" s="667"/>
    </row>
    <row r="44" spans="1:17" ht="15">
      <c r="A44" s="648">
        <f t="shared" si="0"/>
        <v>41</v>
      </c>
      <c r="B44" s="661"/>
      <c r="C44" s="633" t="s">
        <v>1226</v>
      </c>
      <c r="D44" s="644" t="s">
        <v>317</v>
      </c>
      <c r="E44" s="644">
        <v>6</v>
      </c>
      <c r="F44" s="292"/>
      <c r="G44" s="658">
        <f t="shared" si="6"/>
        <v>0</v>
      </c>
      <c r="H44" s="658">
        <f t="shared" si="7"/>
        <v>0</v>
      </c>
      <c r="I44" s="658">
        <f t="shared" si="8"/>
        <v>0</v>
      </c>
      <c r="J44" s="658">
        <f t="shared" si="9"/>
        <v>0</v>
      </c>
      <c r="K44" s="658"/>
      <c r="M44" s="664">
        <v>87</v>
      </c>
      <c r="N44" s="665"/>
      <c r="O44" s="666">
        <v>0</v>
      </c>
      <c r="P44" s="667"/>
      <c r="Q44" s="667"/>
    </row>
    <row r="45" spans="1:17" ht="15">
      <c r="A45" s="648">
        <f t="shared" si="0"/>
        <v>42</v>
      </c>
      <c r="B45" s="661"/>
      <c r="C45" s="633" t="s">
        <v>1227</v>
      </c>
      <c r="D45" s="644" t="s">
        <v>317</v>
      </c>
      <c r="E45" s="644">
        <v>3</v>
      </c>
      <c r="F45" s="292"/>
      <c r="G45" s="658">
        <f t="shared" si="6"/>
        <v>0</v>
      </c>
      <c r="H45" s="658">
        <f t="shared" si="7"/>
        <v>0</v>
      </c>
      <c r="I45" s="658">
        <f t="shared" si="8"/>
        <v>0</v>
      </c>
      <c r="J45" s="658">
        <f t="shared" si="9"/>
        <v>0</v>
      </c>
      <c r="K45" s="658"/>
      <c r="M45" s="664">
        <v>125</v>
      </c>
      <c r="N45" s="665"/>
      <c r="O45" s="666">
        <v>0</v>
      </c>
      <c r="P45" s="667"/>
      <c r="Q45" s="667"/>
    </row>
    <row r="46" spans="1:17" ht="15">
      <c r="A46" s="648">
        <f t="shared" si="0"/>
        <v>43</v>
      </c>
      <c r="B46" s="661"/>
      <c r="C46" s="633" t="s">
        <v>1228</v>
      </c>
      <c r="D46" s="644" t="s">
        <v>317</v>
      </c>
      <c r="E46" s="644">
        <v>4</v>
      </c>
      <c r="F46" s="292"/>
      <c r="G46" s="658">
        <f t="shared" si="6"/>
        <v>0</v>
      </c>
      <c r="H46" s="658">
        <f t="shared" si="7"/>
        <v>0</v>
      </c>
      <c r="I46" s="658">
        <f t="shared" si="8"/>
        <v>0</v>
      </c>
      <c r="J46" s="658">
        <f t="shared" si="9"/>
        <v>0</v>
      </c>
      <c r="K46" s="658"/>
      <c r="M46" s="664">
        <v>142</v>
      </c>
      <c r="N46" s="665"/>
      <c r="O46" s="666">
        <v>0</v>
      </c>
      <c r="P46" s="667"/>
      <c r="Q46" s="667"/>
    </row>
    <row r="47" spans="1:17" ht="15">
      <c r="A47" s="648">
        <f t="shared" si="0"/>
        <v>44</v>
      </c>
      <c r="B47" s="661"/>
      <c r="C47" s="633" t="s">
        <v>1229</v>
      </c>
      <c r="D47" s="644" t="s">
        <v>317</v>
      </c>
      <c r="E47" s="644">
        <v>1</v>
      </c>
      <c r="F47" s="292"/>
      <c r="G47" s="658">
        <f t="shared" si="6"/>
        <v>0</v>
      </c>
      <c r="H47" s="658">
        <f t="shared" si="7"/>
        <v>0</v>
      </c>
      <c r="I47" s="658">
        <f t="shared" si="8"/>
        <v>0</v>
      </c>
      <c r="J47" s="658">
        <f t="shared" si="9"/>
        <v>0</v>
      </c>
      <c r="K47" s="658"/>
      <c r="M47" s="664">
        <v>325</v>
      </c>
      <c r="N47" s="665"/>
      <c r="O47" s="666">
        <v>0</v>
      </c>
      <c r="P47" s="667"/>
      <c r="Q47" s="667"/>
    </row>
    <row r="48" spans="1:17" ht="15">
      <c r="A48" s="648">
        <f t="shared" si="0"/>
        <v>45</v>
      </c>
      <c r="B48" s="661"/>
      <c r="C48" s="633" t="s">
        <v>1230</v>
      </c>
      <c r="D48" s="644" t="s">
        <v>317</v>
      </c>
      <c r="E48" s="644">
        <v>60</v>
      </c>
      <c r="F48" s="292"/>
      <c r="G48" s="658">
        <f t="shared" si="6"/>
        <v>0</v>
      </c>
      <c r="H48" s="658">
        <f t="shared" si="7"/>
        <v>0</v>
      </c>
      <c r="I48" s="658">
        <f t="shared" si="8"/>
        <v>0</v>
      </c>
      <c r="J48" s="658">
        <f t="shared" si="9"/>
        <v>0</v>
      </c>
      <c r="K48" s="658"/>
      <c r="M48" s="664">
        <v>22</v>
      </c>
      <c r="N48" s="665"/>
      <c r="O48" s="666">
        <v>0</v>
      </c>
      <c r="P48" s="667"/>
      <c r="Q48" s="667"/>
    </row>
    <row r="49" spans="1:17" ht="15">
      <c r="A49" s="648">
        <f t="shared" si="0"/>
        <v>46</v>
      </c>
      <c r="B49" s="661"/>
      <c r="C49" s="633" t="s">
        <v>1231</v>
      </c>
      <c r="D49" s="644" t="s">
        <v>317</v>
      </c>
      <c r="E49" s="644">
        <v>12</v>
      </c>
      <c r="F49" s="292"/>
      <c r="G49" s="658">
        <f t="shared" si="6"/>
        <v>0</v>
      </c>
      <c r="H49" s="658">
        <f t="shared" si="7"/>
        <v>0</v>
      </c>
      <c r="I49" s="658">
        <f t="shared" si="8"/>
        <v>0</v>
      </c>
      <c r="J49" s="658">
        <f t="shared" si="9"/>
        <v>0</v>
      </c>
      <c r="K49" s="658"/>
      <c r="M49" s="664">
        <v>28</v>
      </c>
      <c r="N49" s="665"/>
      <c r="O49" s="666">
        <v>0</v>
      </c>
      <c r="P49" s="667"/>
      <c r="Q49" s="667"/>
    </row>
    <row r="50" spans="1:17" ht="15">
      <c r="A50" s="648">
        <f t="shared" si="0"/>
        <v>47</v>
      </c>
      <c r="B50" s="661"/>
      <c r="C50" s="633" t="s">
        <v>1232</v>
      </c>
      <c r="D50" s="644" t="s">
        <v>317</v>
      </c>
      <c r="E50" s="644">
        <v>40</v>
      </c>
      <c r="F50" s="292"/>
      <c r="G50" s="658">
        <f t="shared" si="6"/>
        <v>0</v>
      </c>
      <c r="H50" s="658">
        <f t="shared" si="7"/>
        <v>0</v>
      </c>
      <c r="I50" s="658">
        <f t="shared" si="8"/>
        <v>0</v>
      </c>
      <c r="J50" s="658">
        <f t="shared" si="9"/>
        <v>0</v>
      </c>
      <c r="K50" s="658"/>
      <c r="M50" s="664">
        <v>3.5</v>
      </c>
      <c r="N50" s="665"/>
      <c r="O50" s="666">
        <v>0</v>
      </c>
      <c r="P50" s="667"/>
      <c r="Q50" s="667"/>
    </row>
    <row r="51" spans="1:17" ht="15">
      <c r="A51" s="648">
        <f t="shared" si="0"/>
        <v>48</v>
      </c>
      <c r="B51" s="661"/>
      <c r="C51" s="633" t="s">
        <v>1233</v>
      </c>
      <c r="D51" s="644" t="s">
        <v>355</v>
      </c>
      <c r="E51" s="644">
        <v>50</v>
      </c>
      <c r="F51" s="292"/>
      <c r="G51" s="658">
        <f t="shared" si="6"/>
        <v>0</v>
      </c>
      <c r="H51" s="658">
        <f t="shared" si="7"/>
        <v>0</v>
      </c>
      <c r="I51" s="658">
        <f t="shared" si="8"/>
        <v>0</v>
      </c>
      <c r="J51" s="658">
        <f t="shared" si="9"/>
        <v>0</v>
      </c>
      <c r="K51" s="658"/>
      <c r="M51" s="664">
        <v>8</v>
      </c>
      <c r="N51" s="665"/>
      <c r="O51" s="666">
        <v>0</v>
      </c>
      <c r="P51" s="667"/>
      <c r="Q51" s="667"/>
    </row>
    <row r="52" spans="1:17" ht="15">
      <c r="A52" s="648">
        <f t="shared" si="0"/>
        <v>49</v>
      </c>
      <c r="B52" s="661"/>
      <c r="C52" s="633" t="s">
        <v>1234</v>
      </c>
      <c r="D52" s="644" t="s">
        <v>317</v>
      </c>
      <c r="E52" s="644">
        <v>200</v>
      </c>
      <c r="F52" s="292"/>
      <c r="G52" s="658">
        <f t="shared" si="6"/>
        <v>0</v>
      </c>
      <c r="H52" s="658">
        <f t="shared" si="7"/>
        <v>0</v>
      </c>
      <c r="I52" s="658">
        <f t="shared" si="8"/>
        <v>0</v>
      </c>
      <c r="J52" s="658">
        <f t="shared" si="9"/>
        <v>0</v>
      </c>
      <c r="K52" s="658"/>
      <c r="M52" s="664">
        <v>1.8</v>
      </c>
      <c r="N52" s="665"/>
      <c r="O52" s="666">
        <v>0</v>
      </c>
      <c r="P52" s="667"/>
      <c r="Q52" s="667"/>
    </row>
    <row r="53" spans="1:17" ht="15">
      <c r="A53" s="648">
        <f t="shared" si="0"/>
        <v>50</v>
      </c>
      <c r="B53" s="661"/>
      <c r="C53" s="633" t="s">
        <v>1235</v>
      </c>
      <c r="D53" s="644" t="s">
        <v>162</v>
      </c>
      <c r="E53" s="644">
        <v>12</v>
      </c>
      <c r="F53" s="292"/>
      <c r="G53" s="658">
        <f t="shared" si="6"/>
        <v>0</v>
      </c>
      <c r="H53" s="658">
        <f t="shared" si="7"/>
        <v>0</v>
      </c>
      <c r="I53" s="658">
        <f t="shared" si="8"/>
        <v>0</v>
      </c>
      <c r="J53" s="658">
        <f t="shared" si="9"/>
        <v>0</v>
      </c>
      <c r="K53" s="658"/>
      <c r="M53" s="664">
        <v>42</v>
      </c>
      <c r="N53" s="665"/>
      <c r="O53" s="666">
        <v>0</v>
      </c>
      <c r="P53" s="667"/>
      <c r="Q53" s="667"/>
    </row>
    <row r="54" spans="1:17" ht="15">
      <c r="A54" s="648">
        <f t="shared" si="0"/>
        <v>51</v>
      </c>
      <c r="B54" s="661"/>
      <c r="C54" s="633" t="s">
        <v>1236</v>
      </c>
      <c r="D54" s="644" t="s">
        <v>162</v>
      </c>
      <c r="E54" s="644">
        <v>18</v>
      </c>
      <c r="F54" s="292"/>
      <c r="G54" s="658">
        <f t="shared" si="6"/>
        <v>0</v>
      </c>
      <c r="H54" s="658">
        <f t="shared" si="7"/>
        <v>0</v>
      </c>
      <c r="I54" s="658">
        <f t="shared" si="8"/>
        <v>0</v>
      </c>
      <c r="J54" s="658">
        <f t="shared" si="9"/>
        <v>0</v>
      </c>
      <c r="K54" s="658"/>
      <c r="M54" s="664">
        <v>57</v>
      </c>
      <c r="N54" s="665"/>
      <c r="O54" s="666">
        <v>0</v>
      </c>
      <c r="P54" s="667"/>
      <c r="Q54" s="667"/>
    </row>
    <row r="55" spans="1:17" ht="25.5" customHeight="1">
      <c r="A55" s="648">
        <f t="shared" si="0"/>
        <v>52</v>
      </c>
      <c r="B55" s="682" t="s">
        <v>1237</v>
      </c>
      <c r="D55" s="644"/>
      <c r="F55" s="658"/>
      <c r="G55" s="658"/>
      <c r="H55" s="658"/>
      <c r="I55" s="658"/>
      <c r="J55" s="658"/>
      <c r="K55" s="683" t="s">
        <v>1238</v>
      </c>
      <c r="M55" s="664"/>
      <c r="N55" s="665"/>
      <c r="O55" s="666"/>
      <c r="P55" s="667"/>
      <c r="Q55" s="667"/>
    </row>
    <row r="56" spans="1:17" ht="24">
      <c r="A56" s="648">
        <f t="shared" si="0"/>
        <v>53</v>
      </c>
      <c r="B56" s="684" t="s">
        <v>1239</v>
      </c>
      <c r="C56" s="685" t="s">
        <v>1240</v>
      </c>
      <c r="D56" s="644" t="s">
        <v>317</v>
      </c>
      <c r="E56" s="644">
        <v>1</v>
      </c>
      <c r="F56" s="292"/>
      <c r="G56" s="658">
        <f>E56*F56</f>
        <v>0</v>
      </c>
      <c r="H56" s="658">
        <f>O56*$O$1</f>
        <v>0</v>
      </c>
      <c r="I56" s="658">
        <f>E56*H56</f>
        <v>0</v>
      </c>
      <c r="J56" s="658">
        <f>G56+I56</f>
        <v>0</v>
      </c>
      <c r="K56" s="686" t="s">
        <v>1241</v>
      </c>
      <c r="M56" s="664">
        <v>3200</v>
      </c>
      <c r="N56" s="665"/>
      <c r="O56" s="666">
        <v>0</v>
      </c>
      <c r="P56" s="667"/>
      <c r="Q56" s="667"/>
    </row>
    <row r="57" spans="1:17" ht="24">
      <c r="A57" s="648">
        <f t="shared" si="0"/>
        <v>54</v>
      </c>
      <c r="B57" s="684" t="s">
        <v>1239</v>
      </c>
      <c r="C57" s="685" t="s">
        <v>1242</v>
      </c>
      <c r="D57" s="644" t="s">
        <v>317</v>
      </c>
      <c r="E57" s="644">
        <v>1</v>
      </c>
      <c r="F57" s="292"/>
      <c r="G57" s="658">
        <f>E57*F57</f>
        <v>0</v>
      </c>
      <c r="H57" s="658">
        <f>O57*$O$1</f>
        <v>0</v>
      </c>
      <c r="I57" s="658">
        <f>E57*H57</f>
        <v>0</v>
      </c>
      <c r="J57" s="658">
        <f>G57+I57</f>
        <v>0</v>
      </c>
      <c r="K57" s="686" t="s">
        <v>1243</v>
      </c>
      <c r="M57" s="664">
        <v>1300</v>
      </c>
      <c r="N57" s="665"/>
      <c r="O57" s="666">
        <v>0</v>
      </c>
      <c r="P57" s="667"/>
      <c r="Q57" s="667"/>
    </row>
    <row r="58" spans="1:17" ht="24">
      <c r="A58" s="648">
        <f t="shared" si="0"/>
        <v>55</v>
      </c>
      <c r="B58" s="684" t="s">
        <v>1244</v>
      </c>
      <c r="C58" s="687" t="s">
        <v>1245</v>
      </c>
      <c r="D58" s="644" t="s">
        <v>317</v>
      </c>
      <c r="E58" s="644">
        <v>1</v>
      </c>
      <c r="F58" s="292"/>
      <c r="G58" s="658">
        <f>E58*F58</f>
        <v>0</v>
      </c>
      <c r="H58" s="658">
        <f>O58*$O$1</f>
        <v>0</v>
      </c>
      <c r="I58" s="658">
        <f>E58*H58</f>
        <v>0</v>
      </c>
      <c r="J58" s="658">
        <f>G58+I58</f>
        <v>0</v>
      </c>
      <c r="K58" s="686" t="s">
        <v>1246</v>
      </c>
      <c r="M58" s="664">
        <v>1850</v>
      </c>
      <c r="N58" s="665"/>
      <c r="O58" s="666">
        <v>0</v>
      </c>
      <c r="P58" s="667"/>
      <c r="Q58" s="667"/>
    </row>
    <row r="59" spans="1:17" ht="24">
      <c r="A59" s="648">
        <f t="shared" si="0"/>
        <v>56</v>
      </c>
      <c r="B59" s="684" t="s">
        <v>1247</v>
      </c>
      <c r="C59" s="685" t="s">
        <v>1248</v>
      </c>
      <c r="D59" s="644" t="s">
        <v>317</v>
      </c>
      <c r="E59" s="644">
        <v>1</v>
      </c>
      <c r="F59" s="292"/>
      <c r="G59" s="658">
        <f>E59*F59</f>
        <v>0</v>
      </c>
      <c r="H59" s="658">
        <f>O59*$O$1</f>
        <v>0</v>
      </c>
      <c r="I59" s="658">
        <f>E59*H59</f>
        <v>0</v>
      </c>
      <c r="J59" s="658">
        <f>G59+I59</f>
        <v>0</v>
      </c>
      <c r="K59" s="686" t="s">
        <v>1249</v>
      </c>
      <c r="M59" s="664">
        <v>3200</v>
      </c>
      <c r="N59" s="665"/>
      <c r="O59" s="666">
        <v>0</v>
      </c>
      <c r="P59" s="667"/>
      <c r="Q59" s="667"/>
    </row>
    <row r="60" spans="1:17" ht="24">
      <c r="A60" s="648">
        <f t="shared" si="0"/>
        <v>57</v>
      </c>
      <c r="B60" s="684" t="s">
        <v>1250</v>
      </c>
      <c r="C60" s="685" t="s">
        <v>1251</v>
      </c>
      <c r="D60" s="644" t="s">
        <v>317</v>
      </c>
      <c r="E60" s="644">
        <v>1</v>
      </c>
      <c r="F60" s="292"/>
      <c r="G60" s="658">
        <f>E60*F60</f>
        <v>0</v>
      </c>
      <c r="H60" s="658">
        <f>O60*$O$1</f>
        <v>0</v>
      </c>
      <c r="I60" s="658">
        <f>E60*H60</f>
        <v>0</v>
      </c>
      <c r="J60" s="658">
        <f>G60+I60</f>
        <v>0</v>
      </c>
      <c r="K60" s="686" t="s">
        <v>1252</v>
      </c>
      <c r="M60" s="664">
        <v>3300</v>
      </c>
      <c r="N60" s="665"/>
      <c r="O60" s="666">
        <v>0</v>
      </c>
      <c r="P60" s="667"/>
      <c r="Q60" s="667"/>
    </row>
    <row r="61" spans="1:17" ht="24">
      <c r="A61" s="648">
        <f t="shared" si="0"/>
        <v>58</v>
      </c>
      <c r="B61" s="684" t="s">
        <v>1253</v>
      </c>
      <c r="C61" s="685" t="s">
        <v>1254</v>
      </c>
      <c r="D61" s="644" t="s">
        <v>317</v>
      </c>
      <c r="E61" s="644">
        <v>1</v>
      </c>
      <c r="F61" s="292"/>
      <c r="G61" s="658">
        <f aca="true" t="shared" si="11" ref="G61:G76">E61*F61</f>
        <v>0</v>
      </c>
      <c r="H61" s="658">
        <f aca="true" t="shared" si="12" ref="H61:H76">O61*$O$1</f>
        <v>0</v>
      </c>
      <c r="I61" s="658">
        <f aca="true" t="shared" si="13" ref="I61:I76">E61*H61</f>
        <v>0</v>
      </c>
      <c r="J61" s="658">
        <f aca="true" t="shared" si="14" ref="J61:J76">G61+I61</f>
        <v>0</v>
      </c>
      <c r="K61" s="686" t="s">
        <v>1252</v>
      </c>
      <c r="M61" s="664">
        <v>3300</v>
      </c>
      <c r="N61" s="665"/>
      <c r="O61" s="666">
        <v>0</v>
      </c>
      <c r="P61" s="667"/>
      <c r="Q61" s="667"/>
    </row>
    <row r="62" spans="1:17" ht="24">
      <c r="A62" s="648">
        <f t="shared" si="0"/>
        <v>59</v>
      </c>
      <c r="B62" s="684" t="s">
        <v>1255</v>
      </c>
      <c r="C62" s="685" t="s">
        <v>1256</v>
      </c>
      <c r="D62" s="644" t="s">
        <v>317</v>
      </c>
      <c r="E62" s="644">
        <v>1</v>
      </c>
      <c r="F62" s="292"/>
      <c r="G62" s="658">
        <f t="shared" si="11"/>
        <v>0</v>
      </c>
      <c r="H62" s="658">
        <f t="shared" si="12"/>
        <v>0</v>
      </c>
      <c r="I62" s="658">
        <f t="shared" si="13"/>
        <v>0</v>
      </c>
      <c r="J62" s="658">
        <f t="shared" si="14"/>
        <v>0</v>
      </c>
      <c r="K62" s="686" t="s">
        <v>1257</v>
      </c>
      <c r="M62" s="664">
        <v>1200</v>
      </c>
      <c r="N62" s="665"/>
      <c r="O62" s="666">
        <v>0</v>
      </c>
      <c r="P62" s="667"/>
      <c r="Q62" s="667"/>
    </row>
    <row r="63" spans="1:17" ht="24">
      <c r="A63" s="648">
        <f t="shared" si="0"/>
        <v>60</v>
      </c>
      <c r="B63" s="684" t="s">
        <v>1255</v>
      </c>
      <c r="C63" s="685" t="s">
        <v>1256</v>
      </c>
      <c r="D63" s="644" t="s">
        <v>317</v>
      </c>
      <c r="E63" s="644">
        <v>1</v>
      </c>
      <c r="F63" s="292"/>
      <c r="G63" s="658">
        <f t="shared" si="11"/>
        <v>0</v>
      </c>
      <c r="H63" s="658">
        <f t="shared" si="12"/>
        <v>0</v>
      </c>
      <c r="I63" s="658">
        <f t="shared" si="13"/>
        <v>0</v>
      </c>
      <c r="J63" s="658">
        <f t="shared" si="14"/>
        <v>0</v>
      </c>
      <c r="K63" s="686" t="s">
        <v>1257</v>
      </c>
      <c r="M63" s="664">
        <v>1200</v>
      </c>
      <c r="N63" s="665"/>
      <c r="O63" s="666">
        <v>0</v>
      </c>
      <c r="P63" s="667"/>
      <c r="Q63" s="667"/>
    </row>
    <row r="64" spans="1:17" ht="36.75">
      <c r="A64" s="648">
        <f t="shared" si="0"/>
        <v>61</v>
      </c>
      <c r="B64" s="684" t="s">
        <v>1255</v>
      </c>
      <c r="C64" s="688" t="s">
        <v>1258</v>
      </c>
      <c r="D64" s="644" t="s">
        <v>317</v>
      </c>
      <c r="E64" s="644">
        <v>2</v>
      </c>
      <c r="F64" s="292"/>
      <c r="G64" s="658">
        <f t="shared" si="11"/>
        <v>0</v>
      </c>
      <c r="H64" s="658">
        <f t="shared" si="12"/>
        <v>0</v>
      </c>
      <c r="I64" s="658">
        <f t="shared" si="13"/>
        <v>0</v>
      </c>
      <c r="J64" s="658">
        <f t="shared" si="14"/>
        <v>0</v>
      </c>
      <c r="K64" s="686" t="s">
        <v>159</v>
      </c>
      <c r="M64" s="664">
        <v>1050</v>
      </c>
      <c r="N64" s="665"/>
      <c r="O64" s="666">
        <v>0</v>
      </c>
      <c r="P64" s="667"/>
      <c r="Q64" s="667"/>
    </row>
    <row r="65" spans="1:17" ht="24">
      <c r="A65" s="648">
        <f t="shared" si="0"/>
        <v>62</v>
      </c>
      <c r="B65" s="684" t="s">
        <v>1259</v>
      </c>
      <c r="C65" s="685" t="s">
        <v>1260</v>
      </c>
      <c r="D65" s="644" t="s">
        <v>317</v>
      </c>
      <c r="E65" s="644">
        <v>2</v>
      </c>
      <c r="F65" s="292"/>
      <c r="G65" s="658">
        <f t="shared" si="11"/>
        <v>0</v>
      </c>
      <c r="H65" s="658">
        <f t="shared" si="12"/>
        <v>0</v>
      </c>
      <c r="I65" s="658">
        <f t="shared" si="13"/>
        <v>0</v>
      </c>
      <c r="J65" s="658">
        <f t="shared" si="14"/>
        <v>0</v>
      </c>
      <c r="K65" s="686" t="s">
        <v>1257</v>
      </c>
      <c r="M65" s="664">
        <v>1200</v>
      </c>
      <c r="N65" s="665"/>
      <c r="O65" s="666">
        <v>0</v>
      </c>
      <c r="P65" s="667"/>
      <c r="Q65" s="667"/>
    </row>
    <row r="66" spans="1:17" ht="24">
      <c r="A66" s="648">
        <f t="shared" si="0"/>
        <v>63</v>
      </c>
      <c r="B66" s="684" t="s">
        <v>1261</v>
      </c>
      <c r="C66" s="687" t="s">
        <v>1262</v>
      </c>
      <c r="D66" s="644" t="s">
        <v>317</v>
      </c>
      <c r="E66" s="644">
        <v>1</v>
      </c>
      <c r="F66" s="292"/>
      <c r="G66" s="658">
        <f t="shared" si="11"/>
        <v>0</v>
      </c>
      <c r="H66" s="658">
        <f t="shared" si="12"/>
        <v>0</v>
      </c>
      <c r="I66" s="658">
        <f t="shared" si="13"/>
        <v>0</v>
      </c>
      <c r="J66" s="658">
        <f t="shared" si="14"/>
        <v>0</v>
      </c>
      <c r="K66" s="686" t="s">
        <v>159</v>
      </c>
      <c r="M66" s="664">
        <v>1150</v>
      </c>
      <c r="N66" s="665"/>
      <c r="O66" s="666">
        <v>0</v>
      </c>
      <c r="P66" s="667"/>
      <c r="Q66" s="667"/>
    </row>
    <row r="67" spans="1:17" ht="24">
      <c r="A67" s="648">
        <f t="shared" si="0"/>
        <v>64</v>
      </c>
      <c r="B67" s="684" t="s">
        <v>1263</v>
      </c>
      <c r="C67" s="687" t="s">
        <v>1262</v>
      </c>
      <c r="D67" s="644" t="s">
        <v>317</v>
      </c>
      <c r="E67" s="644">
        <v>3</v>
      </c>
      <c r="F67" s="292"/>
      <c r="G67" s="658">
        <f t="shared" si="11"/>
        <v>0</v>
      </c>
      <c r="H67" s="658">
        <f t="shared" si="12"/>
        <v>0</v>
      </c>
      <c r="I67" s="658">
        <f t="shared" si="13"/>
        <v>0</v>
      </c>
      <c r="J67" s="658">
        <f t="shared" si="14"/>
        <v>0</v>
      </c>
      <c r="K67" s="686" t="s">
        <v>159</v>
      </c>
      <c r="M67" s="664">
        <v>1150</v>
      </c>
      <c r="N67" s="665"/>
      <c r="O67" s="666">
        <v>0</v>
      </c>
      <c r="P67" s="667"/>
      <c r="Q67" s="667"/>
    </row>
    <row r="68" spans="1:17" ht="24">
      <c r="A68" s="648">
        <f t="shared" si="0"/>
        <v>65</v>
      </c>
      <c r="B68" s="684" t="s">
        <v>1264</v>
      </c>
      <c r="C68" s="687" t="s">
        <v>1262</v>
      </c>
      <c r="D68" s="644" t="s">
        <v>317</v>
      </c>
      <c r="E68" s="644">
        <v>3</v>
      </c>
      <c r="F68" s="292"/>
      <c r="G68" s="658">
        <f t="shared" si="11"/>
        <v>0</v>
      </c>
      <c r="H68" s="658">
        <f t="shared" si="12"/>
        <v>0</v>
      </c>
      <c r="I68" s="658">
        <f t="shared" si="13"/>
        <v>0</v>
      </c>
      <c r="J68" s="658">
        <f t="shared" si="14"/>
        <v>0</v>
      </c>
      <c r="K68" s="686" t="s">
        <v>159</v>
      </c>
      <c r="M68" s="664">
        <v>1150</v>
      </c>
      <c r="N68" s="665"/>
      <c r="O68" s="666">
        <v>0</v>
      </c>
      <c r="P68" s="667"/>
      <c r="Q68" s="667"/>
    </row>
    <row r="69" spans="1:17" ht="24">
      <c r="A69" s="648">
        <f t="shared" si="0"/>
        <v>66</v>
      </c>
      <c r="B69" s="684" t="s">
        <v>1265</v>
      </c>
      <c r="C69" s="685" t="s">
        <v>1266</v>
      </c>
      <c r="D69" s="644" t="s">
        <v>317</v>
      </c>
      <c r="E69" s="644">
        <v>1</v>
      </c>
      <c r="F69" s="292"/>
      <c r="G69" s="658">
        <f t="shared" si="11"/>
        <v>0</v>
      </c>
      <c r="H69" s="658">
        <f t="shared" si="12"/>
        <v>0</v>
      </c>
      <c r="I69" s="658">
        <f t="shared" si="13"/>
        <v>0</v>
      </c>
      <c r="J69" s="658">
        <f t="shared" si="14"/>
        <v>0</v>
      </c>
      <c r="K69" s="686" t="s">
        <v>1249</v>
      </c>
      <c r="M69" s="664">
        <v>3200</v>
      </c>
      <c r="N69" s="665"/>
      <c r="O69" s="666">
        <v>0</v>
      </c>
      <c r="P69" s="667"/>
      <c r="Q69" s="667"/>
    </row>
    <row r="70" spans="1:17" ht="24">
      <c r="A70" s="648">
        <f aca="true" t="shared" si="15" ref="A70:A101">A69+1</f>
        <v>67</v>
      </c>
      <c r="B70" s="684" t="s">
        <v>211</v>
      </c>
      <c r="C70" s="685" t="s">
        <v>1260</v>
      </c>
      <c r="D70" s="644" t="s">
        <v>317</v>
      </c>
      <c r="E70" s="644">
        <v>1</v>
      </c>
      <c r="F70" s="292"/>
      <c r="G70" s="658">
        <f t="shared" si="11"/>
        <v>0</v>
      </c>
      <c r="H70" s="658">
        <f t="shared" si="12"/>
        <v>0</v>
      </c>
      <c r="I70" s="658">
        <f t="shared" si="13"/>
        <v>0</v>
      </c>
      <c r="J70" s="658">
        <f t="shared" si="14"/>
        <v>0</v>
      </c>
      <c r="K70" s="686" t="s">
        <v>1257</v>
      </c>
      <c r="M70" s="664">
        <v>1200</v>
      </c>
      <c r="N70" s="665"/>
      <c r="O70" s="666">
        <v>0</v>
      </c>
      <c r="P70" s="667"/>
      <c r="Q70" s="667"/>
    </row>
    <row r="71" spans="1:17" ht="24">
      <c r="A71" s="648">
        <f t="shared" si="15"/>
        <v>68</v>
      </c>
      <c r="B71" s="684" t="s">
        <v>211</v>
      </c>
      <c r="C71" s="685" t="s">
        <v>1262</v>
      </c>
      <c r="D71" s="644" t="s">
        <v>317</v>
      </c>
      <c r="E71" s="644">
        <v>1</v>
      </c>
      <c r="F71" s="292"/>
      <c r="G71" s="658">
        <f t="shared" si="11"/>
        <v>0</v>
      </c>
      <c r="H71" s="658">
        <f t="shared" si="12"/>
        <v>0</v>
      </c>
      <c r="I71" s="658">
        <f t="shared" si="13"/>
        <v>0</v>
      </c>
      <c r="J71" s="658">
        <f t="shared" si="14"/>
        <v>0</v>
      </c>
      <c r="K71" s="686" t="s">
        <v>159</v>
      </c>
      <c r="M71" s="664">
        <v>1150</v>
      </c>
      <c r="N71" s="665"/>
      <c r="O71" s="666">
        <v>0</v>
      </c>
      <c r="P71" s="667"/>
      <c r="Q71" s="667"/>
    </row>
    <row r="72" spans="1:17" ht="24">
      <c r="A72" s="648">
        <f t="shared" si="15"/>
        <v>69</v>
      </c>
      <c r="B72" s="684" t="s">
        <v>216</v>
      </c>
      <c r="C72" s="685" t="s">
        <v>1267</v>
      </c>
      <c r="D72" s="644" t="s">
        <v>317</v>
      </c>
      <c r="E72" s="644">
        <v>1</v>
      </c>
      <c r="F72" s="292"/>
      <c r="G72" s="658">
        <f t="shared" si="11"/>
        <v>0</v>
      </c>
      <c r="H72" s="658">
        <f t="shared" si="12"/>
        <v>0</v>
      </c>
      <c r="I72" s="658">
        <f t="shared" si="13"/>
        <v>0</v>
      </c>
      <c r="J72" s="658">
        <f t="shared" si="14"/>
        <v>0</v>
      </c>
      <c r="K72" s="686" t="s">
        <v>1257</v>
      </c>
      <c r="M72" s="664">
        <v>1200</v>
      </c>
      <c r="N72" s="665"/>
      <c r="O72" s="666">
        <v>0</v>
      </c>
      <c r="P72" s="667"/>
      <c r="Q72" s="667"/>
    </row>
    <row r="73" spans="1:17" ht="24">
      <c r="A73" s="648">
        <f t="shared" si="15"/>
        <v>70</v>
      </c>
      <c r="B73" s="684" t="s">
        <v>216</v>
      </c>
      <c r="C73" s="685" t="s">
        <v>1268</v>
      </c>
      <c r="D73" s="644" t="s">
        <v>317</v>
      </c>
      <c r="E73" s="644">
        <v>1</v>
      </c>
      <c r="F73" s="292"/>
      <c r="G73" s="658">
        <f t="shared" si="11"/>
        <v>0</v>
      </c>
      <c r="H73" s="658">
        <f t="shared" si="12"/>
        <v>0</v>
      </c>
      <c r="I73" s="658">
        <f t="shared" si="13"/>
        <v>0</v>
      </c>
      <c r="J73" s="658">
        <f t="shared" si="14"/>
        <v>0</v>
      </c>
      <c r="K73" s="686" t="s">
        <v>1243</v>
      </c>
      <c r="M73" s="664">
        <v>1300</v>
      </c>
      <c r="N73" s="665"/>
      <c r="O73" s="666">
        <v>0</v>
      </c>
      <c r="P73" s="667"/>
      <c r="Q73" s="667"/>
    </row>
    <row r="74" spans="1:17" ht="24">
      <c r="A74" s="648">
        <f t="shared" si="15"/>
        <v>71</v>
      </c>
      <c r="B74" s="684" t="s">
        <v>221</v>
      </c>
      <c r="C74" s="685" t="s">
        <v>1267</v>
      </c>
      <c r="D74" s="644" t="s">
        <v>317</v>
      </c>
      <c r="E74" s="644">
        <v>1</v>
      </c>
      <c r="F74" s="292"/>
      <c r="G74" s="658">
        <f t="shared" si="11"/>
        <v>0</v>
      </c>
      <c r="H74" s="658">
        <f t="shared" si="12"/>
        <v>0</v>
      </c>
      <c r="I74" s="658">
        <f t="shared" si="13"/>
        <v>0</v>
      </c>
      <c r="J74" s="658">
        <f t="shared" si="14"/>
        <v>0</v>
      </c>
      <c r="K74" s="686" t="s">
        <v>1257</v>
      </c>
      <c r="M74" s="664">
        <v>1200</v>
      </c>
      <c r="N74" s="665"/>
      <c r="O74" s="666">
        <v>0</v>
      </c>
      <c r="P74" s="667"/>
      <c r="Q74" s="667"/>
    </row>
    <row r="75" spans="1:17" ht="24">
      <c r="A75" s="648">
        <f t="shared" si="15"/>
        <v>72</v>
      </c>
      <c r="B75" s="684" t="s">
        <v>221</v>
      </c>
      <c r="C75" s="685" t="s">
        <v>1268</v>
      </c>
      <c r="D75" s="644" t="s">
        <v>317</v>
      </c>
      <c r="E75" s="644">
        <v>1</v>
      </c>
      <c r="F75" s="292"/>
      <c r="G75" s="658">
        <f t="shared" si="11"/>
        <v>0</v>
      </c>
      <c r="H75" s="658">
        <f t="shared" si="12"/>
        <v>0</v>
      </c>
      <c r="I75" s="658">
        <f t="shared" si="13"/>
        <v>0</v>
      </c>
      <c r="J75" s="658">
        <f t="shared" si="14"/>
        <v>0</v>
      </c>
      <c r="K75" s="686" t="s">
        <v>1257</v>
      </c>
      <c r="M75" s="664">
        <v>1200</v>
      </c>
      <c r="N75" s="665"/>
      <c r="O75" s="666">
        <v>0</v>
      </c>
      <c r="P75" s="667"/>
      <c r="Q75" s="667"/>
    </row>
    <row r="76" spans="1:17" ht="24">
      <c r="A76" s="648">
        <f t="shared" si="15"/>
        <v>73</v>
      </c>
      <c r="B76" s="684" t="s">
        <v>221</v>
      </c>
      <c r="C76" s="685" t="s">
        <v>1269</v>
      </c>
      <c r="D76" s="644" t="s">
        <v>317</v>
      </c>
      <c r="E76" s="644">
        <v>2</v>
      </c>
      <c r="F76" s="292"/>
      <c r="G76" s="658">
        <f t="shared" si="11"/>
        <v>0</v>
      </c>
      <c r="H76" s="658">
        <f t="shared" si="12"/>
        <v>0</v>
      </c>
      <c r="I76" s="658">
        <f t="shared" si="13"/>
        <v>0</v>
      </c>
      <c r="J76" s="658">
        <f t="shared" si="14"/>
        <v>0</v>
      </c>
      <c r="K76" s="686" t="s">
        <v>1270</v>
      </c>
      <c r="M76" s="664">
        <v>2250</v>
      </c>
      <c r="N76" s="665"/>
      <c r="O76" s="666">
        <v>0</v>
      </c>
      <c r="P76" s="667"/>
      <c r="Q76" s="667"/>
    </row>
    <row r="77" spans="1:17" ht="6.75" customHeight="1">
      <c r="A77" s="648">
        <f t="shared" si="15"/>
        <v>74</v>
      </c>
      <c r="F77" s="658"/>
      <c r="G77" s="658"/>
      <c r="H77" s="658"/>
      <c r="I77" s="658"/>
      <c r="J77" s="658"/>
      <c r="K77" s="658"/>
      <c r="M77" s="659"/>
      <c r="N77" s="659"/>
      <c r="O77" s="660"/>
      <c r="P77" s="659"/>
      <c r="Q77" s="659"/>
    </row>
    <row r="78" spans="1:17" ht="15">
      <c r="A78" s="648">
        <f t="shared" si="15"/>
        <v>75</v>
      </c>
      <c r="B78" s="661"/>
      <c r="C78" s="633" t="s">
        <v>1271</v>
      </c>
      <c r="D78" s="644" t="s">
        <v>317</v>
      </c>
      <c r="E78" s="644">
        <v>60</v>
      </c>
      <c r="F78" s="658">
        <f>M78*$O$1</f>
        <v>0</v>
      </c>
      <c r="G78" s="658">
        <f>E78*F78</f>
        <v>0</v>
      </c>
      <c r="H78" s="292"/>
      <c r="I78" s="658">
        <f>E78*H78</f>
        <v>0</v>
      </c>
      <c r="J78" s="658">
        <f>G78+I78</f>
        <v>0</v>
      </c>
      <c r="K78" s="658"/>
      <c r="M78" s="664">
        <v>0</v>
      </c>
      <c r="N78" s="665"/>
      <c r="O78" s="666">
        <v>4.8</v>
      </c>
      <c r="P78" s="667"/>
      <c r="Q78" s="667"/>
    </row>
    <row r="79" spans="1:17" ht="15">
      <c r="A79" s="648">
        <f t="shared" si="15"/>
        <v>76</v>
      </c>
      <c r="B79" s="661"/>
      <c r="C79" s="633" t="s">
        <v>1272</v>
      </c>
      <c r="D79" s="644" t="s">
        <v>317</v>
      </c>
      <c r="E79" s="644">
        <v>40</v>
      </c>
      <c r="F79" s="658">
        <f>M79*$O$1</f>
        <v>0</v>
      </c>
      <c r="G79" s="658">
        <f>E79*F79</f>
        <v>0</v>
      </c>
      <c r="H79" s="292"/>
      <c r="I79" s="658">
        <f>E79*H79</f>
        <v>0</v>
      </c>
      <c r="J79" s="658">
        <f>G79+I79</f>
        <v>0</v>
      </c>
      <c r="K79" s="658"/>
      <c r="M79" s="664">
        <v>0</v>
      </c>
      <c r="N79" s="665"/>
      <c r="O79" s="666">
        <v>3.2</v>
      </c>
      <c r="P79" s="667"/>
      <c r="Q79" s="667"/>
    </row>
    <row r="80" spans="1:17" ht="15">
      <c r="A80" s="648">
        <f t="shared" si="15"/>
        <v>77</v>
      </c>
      <c r="B80" s="661"/>
      <c r="C80" s="633" t="s">
        <v>1273</v>
      </c>
      <c r="D80" s="644" t="s">
        <v>317</v>
      </c>
      <c r="E80" s="644">
        <v>90</v>
      </c>
      <c r="F80" s="658">
        <f>M80*$O$1</f>
        <v>0</v>
      </c>
      <c r="G80" s="658">
        <f>E80*F80</f>
        <v>0</v>
      </c>
      <c r="H80" s="292"/>
      <c r="I80" s="658">
        <f>E80*H80</f>
        <v>0</v>
      </c>
      <c r="J80" s="658">
        <f>G80+I80</f>
        <v>0</v>
      </c>
      <c r="K80" s="658"/>
      <c r="M80" s="664">
        <v>0</v>
      </c>
      <c r="N80" s="665"/>
      <c r="O80" s="666">
        <v>4.8</v>
      </c>
      <c r="P80" s="667"/>
      <c r="Q80" s="667"/>
    </row>
    <row r="81" spans="1:17" ht="6.75" customHeight="1">
      <c r="A81" s="648">
        <f t="shared" si="15"/>
        <v>78</v>
      </c>
      <c r="F81" s="658"/>
      <c r="G81" s="658"/>
      <c r="H81" s="658"/>
      <c r="I81" s="658"/>
      <c r="J81" s="658"/>
      <c r="K81" s="658"/>
      <c r="M81" s="659"/>
      <c r="N81" s="659"/>
      <c r="O81" s="660"/>
      <c r="P81" s="659"/>
      <c r="Q81" s="659"/>
    </row>
    <row r="82" spans="1:17" ht="15">
      <c r="A82" s="648">
        <f t="shared" si="15"/>
        <v>79</v>
      </c>
      <c r="B82" s="661"/>
      <c r="C82" s="679" t="s">
        <v>1274</v>
      </c>
      <c r="D82" s="644" t="s">
        <v>1197</v>
      </c>
      <c r="E82" s="644">
        <v>20</v>
      </c>
      <c r="F82" s="658">
        <f aca="true" t="shared" si="16" ref="F82:F88">M82*$O$1</f>
        <v>0</v>
      </c>
      <c r="G82" s="658">
        <f aca="true" t="shared" si="17" ref="G82:G88">E82*F82</f>
        <v>0</v>
      </c>
      <c r="H82" s="292"/>
      <c r="I82" s="658">
        <f>E82*H82</f>
        <v>0</v>
      </c>
      <c r="J82" s="658">
        <f aca="true" t="shared" si="18" ref="J82:J88">G82+I82</f>
        <v>0</v>
      </c>
      <c r="K82" s="658"/>
      <c r="M82" s="664">
        <v>0</v>
      </c>
      <c r="N82" s="665"/>
      <c r="O82" s="666">
        <v>380</v>
      </c>
      <c r="P82" s="667"/>
      <c r="Q82" s="667"/>
    </row>
    <row r="83" spans="1:17" ht="15">
      <c r="A83" s="648">
        <f t="shared" si="15"/>
        <v>80</v>
      </c>
      <c r="B83" s="661"/>
      <c r="C83" s="679" t="s">
        <v>1275</v>
      </c>
      <c r="D83" s="644" t="s">
        <v>1197</v>
      </c>
      <c r="E83" s="644">
        <v>26.4</v>
      </c>
      <c r="F83" s="658">
        <f t="shared" si="16"/>
        <v>0</v>
      </c>
      <c r="G83" s="658">
        <f t="shared" si="17"/>
        <v>0</v>
      </c>
      <c r="H83" s="292"/>
      <c r="I83" s="658">
        <f>E83*H83</f>
        <v>0</v>
      </c>
      <c r="J83" s="658">
        <f t="shared" si="18"/>
        <v>0</v>
      </c>
      <c r="K83" s="658"/>
      <c r="M83" s="664">
        <v>0</v>
      </c>
      <c r="N83" s="665"/>
      <c r="O83" s="666">
        <v>380</v>
      </c>
      <c r="P83" s="667"/>
      <c r="Q83" s="667"/>
    </row>
    <row r="84" spans="1:17" ht="15">
      <c r="A84" s="648">
        <f t="shared" si="15"/>
        <v>81</v>
      </c>
      <c r="B84" s="661"/>
      <c r="C84" s="679" t="s">
        <v>1276</v>
      </c>
      <c r="D84" s="644" t="s">
        <v>1197</v>
      </c>
      <c r="E84" s="644">
        <v>48</v>
      </c>
      <c r="F84" s="658">
        <f t="shared" si="16"/>
        <v>0</v>
      </c>
      <c r="G84" s="658">
        <f t="shared" si="17"/>
        <v>0</v>
      </c>
      <c r="H84" s="292"/>
      <c r="I84" s="658">
        <f>E84*H84</f>
        <v>0</v>
      </c>
      <c r="J84" s="658">
        <f t="shared" si="18"/>
        <v>0</v>
      </c>
      <c r="K84" s="658"/>
      <c r="M84" s="664">
        <v>0</v>
      </c>
      <c r="N84" s="665"/>
      <c r="O84" s="666">
        <v>380</v>
      </c>
      <c r="P84" s="667"/>
      <c r="Q84" s="667"/>
    </row>
    <row r="85" spans="1:17" ht="24.75">
      <c r="A85" s="648">
        <f t="shared" si="15"/>
        <v>82</v>
      </c>
      <c r="B85" s="661"/>
      <c r="C85" s="680" t="s">
        <v>1277</v>
      </c>
      <c r="D85" s="644" t="s">
        <v>1197</v>
      </c>
      <c r="E85" s="644">
        <v>28.8</v>
      </c>
      <c r="F85" s="658">
        <f t="shared" si="16"/>
        <v>0</v>
      </c>
      <c r="G85" s="658">
        <f t="shared" si="17"/>
        <v>0</v>
      </c>
      <c r="H85" s="292"/>
      <c r="I85" s="658">
        <f>E85*H85</f>
        <v>0</v>
      </c>
      <c r="J85" s="658">
        <f t="shared" si="18"/>
        <v>0</v>
      </c>
      <c r="K85" s="658"/>
      <c r="M85" s="664">
        <v>0</v>
      </c>
      <c r="N85" s="665"/>
      <c r="O85" s="666">
        <v>380</v>
      </c>
      <c r="P85" s="667"/>
      <c r="Q85" s="667"/>
    </row>
    <row r="86" spans="1:17" ht="15">
      <c r="A86" s="648">
        <f t="shared" si="15"/>
        <v>83</v>
      </c>
      <c r="B86" s="661"/>
      <c r="C86" s="679" t="s">
        <v>1278</v>
      </c>
      <c r="D86" s="644" t="s">
        <v>1197</v>
      </c>
      <c r="E86" s="644">
        <v>12</v>
      </c>
      <c r="F86" s="658">
        <f t="shared" si="16"/>
        <v>0</v>
      </c>
      <c r="G86" s="658">
        <f t="shared" si="17"/>
        <v>0</v>
      </c>
      <c r="H86" s="292"/>
      <c r="I86" s="658">
        <f>E86*H86</f>
        <v>0</v>
      </c>
      <c r="J86" s="658">
        <f t="shared" si="18"/>
        <v>0</v>
      </c>
      <c r="K86" s="658"/>
      <c r="M86" s="664">
        <v>0</v>
      </c>
      <c r="N86" s="665"/>
      <c r="O86" s="666">
        <v>380</v>
      </c>
      <c r="P86" s="667"/>
      <c r="Q86" s="667"/>
    </row>
    <row r="87" spans="1:17" ht="24.75">
      <c r="A87" s="648">
        <f t="shared" si="15"/>
        <v>84</v>
      </c>
      <c r="B87" s="661"/>
      <c r="C87" s="680" t="s">
        <v>1279</v>
      </c>
      <c r="D87" s="644" t="s">
        <v>1280</v>
      </c>
      <c r="E87" s="644">
        <v>18</v>
      </c>
      <c r="F87" s="658">
        <f t="shared" si="16"/>
        <v>0</v>
      </c>
      <c r="G87" s="658">
        <f t="shared" si="17"/>
        <v>0</v>
      </c>
      <c r="H87" s="292"/>
      <c r="I87" s="658">
        <f>E87%*H87</f>
        <v>0</v>
      </c>
      <c r="J87" s="658">
        <f t="shared" si="18"/>
        <v>0</v>
      </c>
      <c r="K87" s="658"/>
      <c r="M87" s="664">
        <v>0</v>
      </c>
      <c r="N87" s="665"/>
      <c r="O87" s="666">
        <v>380</v>
      </c>
      <c r="P87" s="667"/>
      <c r="Q87" s="667"/>
    </row>
    <row r="88" spans="1:17" ht="15">
      <c r="A88" s="648">
        <f t="shared" si="15"/>
        <v>85</v>
      </c>
      <c r="B88" s="661"/>
      <c r="C88" s="679" t="s">
        <v>1281</v>
      </c>
      <c r="D88" s="644" t="s">
        <v>1197</v>
      </c>
      <c r="E88" s="644">
        <v>1.5</v>
      </c>
      <c r="F88" s="658">
        <f t="shared" si="16"/>
        <v>0</v>
      </c>
      <c r="G88" s="658">
        <f t="shared" si="17"/>
        <v>0</v>
      </c>
      <c r="H88" s="292"/>
      <c r="I88" s="658">
        <f>E88*H88</f>
        <v>0</v>
      </c>
      <c r="J88" s="658">
        <f t="shared" si="18"/>
        <v>0</v>
      </c>
      <c r="K88" s="658"/>
      <c r="M88" s="664">
        <v>0</v>
      </c>
      <c r="N88" s="665"/>
      <c r="O88" s="666">
        <v>380</v>
      </c>
      <c r="P88" s="667"/>
      <c r="Q88" s="667"/>
    </row>
    <row r="89" spans="1:17" ht="6.75" customHeight="1">
      <c r="A89" s="648">
        <f t="shared" si="15"/>
        <v>86</v>
      </c>
      <c r="F89" s="658"/>
      <c r="G89" s="658"/>
      <c r="H89" s="292"/>
      <c r="I89" s="658"/>
      <c r="J89" s="658"/>
      <c r="K89" s="658"/>
      <c r="M89" s="659"/>
      <c r="N89" s="659"/>
      <c r="O89" s="660"/>
      <c r="P89" s="659"/>
      <c r="Q89" s="659"/>
    </row>
    <row r="90" spans="1:17" ht="15">
      <c r="A90" s="648">
        <f t="shared" si="15"/>
        <v>87</v>
      </c>
      <c r="B90" s="661"/>
      <c r="C90" s="689" t="s">
        <v>1282</v>
      </c>
      <c r="D90" s="633" t="s">
        <v>1283</v>
      </c>
      <c r="E90" s="644">
        <v>12</v>
      </c>
      <c r="F90" s="658">
        <f aca="true" t="shared" si="19" ref="F90:F95">M90*$O$1</f>
        <v>0</v>
      </c>
      <c r="G90" s="658">
        <f aca="true" t="shared" si="20" ref="G90:G95">E90*F90</f>
        <v>0</v>
      </c>
      <c r="H90" s="292"/>
      <c r="I90" s="658">
        <f aca="true" t="shared" si="21" ref="I90:I95">E90*H90</f>
        <v>0</v>
      </c>
      <c r="J90" s="658">
        <f aca="true" t="shared" si="22" ref="J90:J95">G90+I90</f>
        <v>0</v>
      </c>
      <c r="K90" s="658"/>
      <c r="M90" s="664">
        <v>0</v>
      </c>
      <c r="N90" s="665"/>
      <c r="O90" s="666">
        <v>456</v>
      </c>
      <c r="P90" s="667"/>
      <c r="Q90" s="667"/>
    </row>
    <row r="91" spans="1:17" ht="15">
      <c r="A91" s="648">
        <f t="shared" si="15"/>
        <v>88</v>
      </c>
      <c r="B91" s="661"/>
      <c r="C91" s="689" t="s">
        <v>1368</v>
      </c>
      <c r="D91" s="633" t="s">
        <v>1284</v>
      </c>
      <c r="E91" s="644">
        <v>8</v>
      </c>
      <c r="F91" s="658">
        <f t="shared" si="19"/>
        <v>0</v>
      </c>
      <c r="G91" s="658">
        <f t="shared" si="20"/>
        <v>0</v>
      </c>
      <c r="H91" s="292"/>
      <c r="I91" s="658">
        <f t="shared" si="21"/>
        <v>0</v>
      </c>
      <c r="J91" s="658">
        <f t="shared" si="22"/>
        <v>0</v>
      </c>
      <c r="K91" s="658"/>
      <c r="M91" s="664">
        <v>0</v>
      </c>
      <c r="N91" s="665"/>
      <c r="O91" s="666">
        <v>494</v>
      </c>
      <c r="P91" s="667"/>
      <c r="Q91" s="667"/>
    </row>
    <row r="92" spans="1:17" ht="15">
      <c r="A92" s="648">
        <f t="shared" si="15"/>
        <v>89</v>
      </c>
      <c r="B92" s="661"/>
      <c r="C92" s="630" t="s">
        <v>1367</v>
      </c>
      <c r="D92" s="633" t="s">
        <v>518</v>
      </c>
      <c r="E92" s="644">
        <v>1</v>
      </c>
      <c r="F92" s="292"/>
      <c r="G92" s="658">
        <f t="shared" si="20"/>
        <v>0</v>
      </c>
      <c r="H92" s="292"/>
      <c r="I92" s="658">
        <f t="shared" si="21"/>
        <v>0</v>
      </c>
      <c r="J92" s="658">
        <f t="shared" si="22"/>
        <v>0</v>
      </c>
      <c r="K92" s="658"/>
      <c r="M92" s="664">
        <v>15</v>
      </c>
      <c r="N92" s="665"/>
      <c r="O92" s="666">
        <v>0</v>
      </c>
      <c r="P92" s="667"/>
      <c r="Q92" s="667"/>
    </row>
    <row r="93" spans="1:17" ht="15">
      <c r="A93" s="648">
        <f t="shared" si="15"/>
        <v>90</v>
      </c>
      <c r="B93" s="661"/>
      <c r="C93" s="689" t="s">
        <v>1285</v>
      </c>
      <c r="D93" s="633" t="s">
        <v>1286</v>
      </c>
      <c r="E93" s="644">
        <v>12</v>
      </c>
      <c r="F93" s="658">
        <f t="shared" si="19"/>
        <v>0</v>
      </c>
      <c r="G93" s="658">
        <f t="shared" si="20"/>
        <v>0</v>
      </c>
      <c r="H93" s="292"/>
      <c r="I93" s="658">
        <f t="shared" si="21"/>
        <v>0</v>
      </c>
      <c r="J93" s="658">
        <f t="shared" si="22"/>
        <v>0</v>
      </c>
      <c r="K93" s="658"/>
      <c r="M93" s="664">
        <v>0</v>
      </c>
      <c r="N93" s="665"/>
      <c r="O93" s="666">
        <v>475</v>
      </c>
      <c r="P93" s="667"/>
      <c r="Q93" s="667"/>
    </row>
    <row r="94" spans="1:17" ht="15">
      <c r="A94" s="648">
        <f t="shared" si="15"/>
        <v>91</v>
      </c>
      <c r="B94" s="661"/>
      <c r="C94" s="689" t="s">
        <v>1287</v>
      </c>
      <c r="D94" s="633" t="s">
        <v>1197</v>
      </c>
      <c r="E94" s="644">
        <v>4</v>
      </c>
      <c r="F94" s="658">
        <f t="shared" si="19"/>
        <v>0</v>
      </c>
      <c r="G94" s="658">
        <f t="shared" si="20"/>
        <v>0</v>
      </c>
      <c r="H94" s="292"/>
      <c r="I94" s="658">
        <f t="shared" si="21"/>
        <v>0</v>
      </c>
      <c r="J94" s="658">
        <f t="shared" si="22"/>
        <v>0</v>
      </c>
      <c r="K94" s="658"/>
      <c r="M94" s="664">
        <v>0</v>
      </c>
      <c r="N94" s="665"/>
      <c r="O94" s="666">
        <v>380</v>
      </c>
      <c r="P94" s="667"/>
      <c r="Q94" s="667"/>
    </row>
    <row r="95" spans="1:17" ht="15">
      <c r="A95" s="648">
        <f t="shared" si="15"/>
        <v>92</v>
      </c>
      <c r="B95" s="661"/>
      <c r="C95" s="689" t="s">
        <v>1288</v>
      </c>
      <c r="D95" s="633" t="s">
        <v>1289</v>
      </c>
      <c r="E95" s="644">
        <v>3</v>
      </c>
      <c r="F95" s="658">
        <f t="shared" si="19"/>
        <v>0</v>
      </c>
      <c r="G95" s="658">
        <f t="shared" si="20"/>
        <v>0</v>
      </c>
      <c r="H95" s="292"/>
      <c r="I95" s="658">
        <f t="shared" si="21"/>
        <v>0</v>
      </c>
      <c r="J95" s="658">
        <f t="shared" si="22"/>
        <v>0</v>
      </c>
      <c r="K95" s="658"/>
      <c r="M95" s="664">
        <v>0</v>
      </c>
      <c r="N95" s="665"/>
      <c r="O95" s="666">
        <v>200</v>
      </c>
      <c r="P95" s="667"/>
      <c r="Q95" s="667"/>
    </row>
    <row r="96" spans="1:17" ht="15">
      <c r="A96" s="648">
        <f t="shared" si="15"/>
        <v>93</v>
      </c>
      <c r="B96" s="661"/>
      <c r="C96" s="630" t="s">
        <v>1290</v>
      </c>
      <c r="D96" s="633" t="s">
        <v>1289</v>
      </c>
      <c r="E96" s="644">
        <v>3</v>
      </c>
      <c r="F96" s="292"/>
      <c r="G96" s="658">
        <f>E96*F96</f>
        <v>0</v>
      </c>
      <c r="H96" s="658">
        <f>O96*$O$1</f>
        <v>0</v>
      </c>
      <c r="I96" s="658">
        <f>E96*H96</f>
        <v>0</v>
      </c>
      <c r="J96" s="658">
        <f>G96+I96</f>
        <v>0</v>
      </c>
      <c r="K96" s="658"/>
      <c r="M96" s="664">
        <v>250</v>
      </c>
      <c r="N96" s="665"/>
      <c r="O96" s="666">
        <v>0</v>
      </c>
      <c r="P96" s="667"/>
      <c r="Q96" s="667"/>
    </row>
    <row r="97" spans="1:17" ht="15">
      <c r="A97" s="648">
        <f t="shared" si="15"/>
        <v>94</v>
      </c>
      <c r="B97" s="661"/>
      <c r="C97" s="630" t="s">
        <v>1291</v>
      </c>
      <c r="D97" s="633" t="s">
        <v>1280</v>
      </c>
      <c r="E97" s="644">
        <v>6</v>
      </c>
      <c r="F97" s="292"/>
      <c r="G97" s="658">
        <f>E97%*F97</f>
        <v>0</v>
      </c>
      <c r="H97" s="658">
        <f>O97*$O$1</f>
        <v>0</v>
      </c>
      <c r="I97" s="658">
        <f>E97*H97</f>
        <v>0</v>
      </c>
      <c r="J97" s="658">
        <f>G97+I97</f>
        <v>0</v>
      </c>
      <c r="K97" s="658"/>
      <c r="M97" s="664"/>
      <c r="N97" s="665"/>
      <c r="O97" s="666"/>
      <c r="P97" s="667"/>
      <c r="Q97" s="667"/>
    </row>
    <row r="98" spans="1:17" ht="6.75" customHeight="1" thickBot="1">
      <c r="A98" s="648">
        <f t="shared" si="15"/>
        <v>95</v>
      </c>
      <c r="F98" s="658"/>
      <c r="G98" s="658"/>
      <c r="H98" s="658"/>
      <c r="I98" s="658"/>
      <c r="J98" s="658"/>
      <c r="K98" s="658"/>
      <c r="M98" s="659"/>
      <c r="N98" s="659"/>
      <c r="O98" s="660"/>
      <c r="P98" s="659"/>
      <c r="Q98" s="659"/>
    </row>
    <row r="99" spans="1:17" ht="15.75" thickBot="1">
      <c r="A99" s="648">
        <f t="shared" si="15"/>
        <v>96</v>
      </c>
      <c r="B99" s="656" t="s">
        <v>1292</v>
      </c>
      <c r="C99" s="690" t="s">
        <v>1293</v>
      </c>
      <c r="D99" s="691"/>
      <c r="E99" s="692"/>
      <c r="F99" s="693"/>
      <c r="G99" s="694">
        <f>SUM(G15:G97)</f>
        <v>0</v>
      </c>
      <c r="H99" s="694"/>
      <c r="I99" s="694">
        <f>SUM(I15:I97)</f>
        <v>0</v>
      </c>
      <c r="J99" s="695">
        <f>SUM(J15:J97)</f>
        <v>0</v>
      </c>
      <c r="K99" s="696"/>
      <c r="M99" s="659"/>
      <c r="N99" s="659"/>
      <c r="O99" s="660"/>
      <c r="P99" s="659"/>
      <c r="Q99" s="659"/>
    </row>
    <row r="100" spans="1:11" ht="9.75" customHeight="1">
      <c r="A100" s="648">
        <f t="shared" si="15"/>
        <v>97</v>
      </c>
      <c r="C100" s="697"/>
      <c r="D100" s="630"/>
      <c r="E100" s="698"/>
      <c r="F100" s="630"/>
      <c r="G100" s="699"/>
      <c r="H100" s="630"/>
      <c r="I100" s="699"/>
      <c r="J100" s="699"/>
      <c r="K100" s="699"/>
    </row>
    <row r="101" spans="1:10" ht="12">
      <c r="A101" s="648">
        <f t="shared" si="15"/>
        <v>98</v>
      </c>
      <c r="C101" s="630"/>
      <c r="D101" s="630"/>
      <c r="E101" s="698"/>
      <c r="F101" s="630"/>
      <c r="G101" s="630"/>
      <c r="H101" s="630"/>
      <c r="I101" s="630"/>
      <c r="J101" s="630"/>
    </row>
  </sheetData>
  <sheetProtection algorithmName="SHA-512" hashValue="z8qxgiropC1EeOCL5t6b3oheFN9r7cqLPaRTBhsNqIPxE7cDZqvka2y9s6OBKEBVK48Ocrt4qrVMac93cfc3/w==" saltValue="T0bSm7bo12yDg78mrjsQLg==" spinCount="100000" sheet="1" formatCells="0" selectLockedCells="1"/>
  <mergeCells count="7">
    <mergeCell ref="J1:J2"/>
    <mergeCell ref="D1:D2"/>
    <mergeCell ref="E1:E2"/>
    <mergeCell ref="F1:F2"/>
    <mergeCell ref="G1:G2"/>
    <mergeCell ref="H1:H2"/>
    <mergeCell ref="I1:I2"/>
  </mergeCells>
  <printOptions gridLines="1"/>
  <pageMargins left="0.5511811023622047" right="0.4330708661417323" top="0.7480314960629921" bottom="0.7480314960629921" header="0.31496062992125984" footer="0.31496062992125984"/>
  <pageSetup fitToHeight="2" horizontalDpi="600" verticalDpi="600" orientation="landscape" paperSize="9" scale="55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13"/>
  <sheetViews>
    <sheetView showGridLines="0" workbookViewId="0" topLeftCell="A130">
      <selection activeCell="I302" sqref="I302"/>
    </sheetView>
  </sheetViews>
  <sheetFormatPr defaultColWidth="9.140625" defaultRowHeight="12"/>
  <cols>
    <col min="1" max="1" width="8.28125" style="86" customWidth="1"/>
    <col min="2" max="2" width="1.7109375" style="86" customWidth="1"/>
    <col min="3" max="3" width="4.140625" style="86" customWidth="1"/>
    <col min="4" max="4" width="4.28125" style="86" customWidth="1"/>
    <col min="5" max="5" width="17.140625" style="86" customWidth="1"/>
    <col min="6" max="6" width="50.8515625" style="86" customWidth="1"/>
    <col min="7" max="7" width="7.00390625" style="86" customWidth="1"/>
    <col min="8" max="8" width="11.421875" style="86" customWidth="1"/>
    <col min="9" max="11" width="20.140625" style="86" customWidth="1"/>
    <col min="12" max="12" width="9.28125" style="86" customWidth="1"/>
    <col min="13" max="13" width="10.8515625" style="86" hidden="1" customWidth="1"/>
    <col min="14" max="14" width="9.28125" style="86" hidden="1" customWidth="1"/>
    <col min="15" max="20" width="14.140625" style="86" hidden="1" customWidth="1"/>
    <col min="21" max="21" width="16.28125" style="86" hidden="1" customWidth="1"/>
    <col min="22" max="22" width="12.28125" style="86" customWidth="1"/>
    <col min="23" max="23" width="16.28125" style="86" customWidth="1"/>
    <col min="24" max="24" width="12.28125" style="86" customWidth="1"/>
    <col min="25" max="25" width="15.00390625" style="86" customWidth="1"/>
    <col min="26" max="26" width="11.00390625" style="86" customWidth="1"/>
    <col min="27" max="27" width="15.00390625" style="86" customWidth="1"/>
    <col min="28" max="28" width="16.28125" style="86" customWidth="1"/>
    <col min="29" max="29" width="11.00390625" style="86" customWidth="1"/>
    <col min="30" max="30" width="15.00390625" style="86" customWidth="1"/>
    <col min="31" max="31" width="16.28125" style="86" customWidth="1"/>
    <col min="32" max="43" width="9.28125" style="86" customWidth="1"/>
    <col min="44" max="65" width="9.28125" style="86" hidden="1" customWidth="1"/>
    <col min="66" max="16384" width="9.28125" style="86" customWidth="1"/>
  </cols>
  <sheetData>
    <row r="1" ht="12"/>
    <row r="2" spans="12:46" ht="36.95" customHeight="1">
      <c r="L2" s="387" t="s">
        <v>5</v>
      </c>
      <c r="M2" s="388"/>
      <c r="N2" s="388"/>
      <c r="O2" s="388"/>
      <c r="P2" s="388"/>
      <c r="Q2" s="388"/>
      <c r="R2" s="388"/>
      <c r="S2" s="388"/>
      <c r="T2" s="388"/>
      <c r="U2" s="388"/>
      <c r="V2" s="388"/>
      <c r="AT2" s="389" t="s">
        <v>88</v>
      </c>
    </row>
    <row r="3" spans="2:46" ht="6.95" customHeight="1">
      <c r="B3" s="390"/>
      <c r="C3" s="391"/>
      <c r="D3" s="391"/>
      <c r="E3" s="391"/>
      <c r="F3" s="391"/>
      <c r="G3" s="391"/>
      <c r="H3" s="391"/>
      <c r="I3" s="391"/>
      <c r="J3" s="391"/>
      <c r="K3" s="391"/>
      <c r="L3" s="392"/>
      <c r="AT3" s="389" t="s">
        <v>83</v>
      </c>
    </row>
    <row r="4" spans="2:46" ht="24.95" customHeight="1">
      <c r="B4" s="392"/>
      <c r="D4" s="393" t="s">
        <v>110</v>
      </c>
      <c r="L4" s="392"/>
      <c r="M4" s="394" t="s">
        <v>10</v>
      </c>
      <c r="AT4" s="389" t="s">
        <v>3</v>
      </c>
    </row>
    <row r="5" spans="2:12" ht="6.95" customHeight="1">
      <c r="B5" s="392"/>
      <c r="L5" s="392"/>
    </row>
    <row r="6" spans="2:12" ht="12" customHeight="1">
      <c r="B6" s="392"/>
      <c r="D6" s="395" t="s">
        <v>14</v>
      </c>
      <c r="L6" s="392"/>
    </row>
    <row r="7" spans="2:12" ht="16.5" customHeight="1">
      <c r="B7" s="392"/>
      <c r="E7" s="396" t="str">
        <f>'Rekapitulace stavby'!K6</f>
        <v>Modernizace techn.zázemí vrátnice a společných prostor 1PP vchody E-F</v>
      </c>
      <c r="F7" s="397"/>
      <c r="G7" s="397"/>
      <c r="H7" s="397"/>
      <c r="L7" s="392"/>
    </row>
    <row r="8" spans="2:12" ht="12" customHeight="1">
      <c r="B8" s="392"/>
      <c r="D8" s="395" t="s">
        <v>111</v>
      </c>
      <c r="L8" s="392"/>
    </row>
    <row r="9" spans="2:12" s="398" customFormat="1" ht="16.5" customHeight="1">
      <c r="B9" s="399"/>
      <c r="E9" s="396" t="s">
        <v>112</v>
      </c>
      <c r="F9" s="400"/>
      <c r="G9" s="400"/>
      <c r="H9" s="400"/>
      <c r="L9" s="399"/>
    </row>
    <row r="10" spans="2:12" s="398" customFormat="1" ht="12" customHeight="1">
      <c r="B10" s="399"/>
      <c r="D10" s="395" t="s">
        <v>113</v>
      </c>
      <c r="L10" s="399"/>
    </row>
    <row r="11" spans="2:12" s="398" customFormat="1" ht="36.95" customHeight="1">
      <c r="B11" s="399"/>
      <c r="E11" s="401" t="s">
        <v>114</v>
      </c>
      <c r="F11" s="400"/>
      <c r="G11" s="400"/>
      <c r="H11" s="400"/>
      <c r="L11" s="399"/>
    </row>
    <row r="12" spans="2:12" s="398" customFormat="1" ht="12">
      <c r="B12" s="399"/>
      <c r="L12" s="399"/>
    </row>
    <row r="13" spans="2:12" s="398" customFormat="1" ht="12" customHeight="1">
      <c r="B13" s="399"/>
      <c r="D13" s="395" t="s">
        <v>16</v>
      </c>
      <c r="F13" s="402" t="s">
        <v>1</v>
      </c>
      <c r="I13" s="395" t="s">
        <v>17</v>
      </c>
      <c r="J13" s="402" t="s">
        <v>1</v>
      </c>
      <c r="L13" s="399"/>
    </row>
    <row r="14" spans="2:12" s="398" customFormat="1" ht="12" customHeight="1">
      <c r="B14" s="399"/>
      <c r="D14" s="395" t="s">
        <v>18</v>
      </c>
      <c r="F14" s="402" t="s">
        <v>19</v>
      </c>
      <c r="I14" s="395" t="s">
        <v>20</v>
      </c>
      <c r="J14" s="403" t="str">
        <f>'Rekapitulace stavby'!AN8</f>
        <v>8. 6. 2019</v>
      </c>
      <c r="L14" s="399"/>
    </row>
    <row r="15" spans="2:12" s="398" customFormat="1" ht="10.9" customHeight="1">
      <c r="B15" s="399"/>
      <c r="L15" s="399"/>
    </row>
    <row r="16" spans="2:12" s="398" customFormat="1" ht="12" customHeight="1">
      <c r="B16" s="399"/>
      <c r="D16" s="395" t="s">
        <v>22</v>
      </c>
      <c r="I16" s="395" t="s">
        <v>23</v>
      </c>
      <c r="J16" s="402" t="s">
        <v>1</v>
      </c>
      <c r="L16" s="399"/>
    </row>
    <row r="17" spans="2:12" s="398" customFormat="1" ht="18" customHeight="1">
      <c r="B17" s="399"/>
      <c r="E17" s="402" t="s">
        <v>24</v>
      </c>
      <c r="I17" s="395" t="s">
        <v>25</v>
      </c>
      <c r="J17" s="402" t="s">
        <v>1</v>
      </c>
      <c r="L17" s="399"/>
    </row>
    <row r="18" spans="2:12" s="398" customFormat="1" ht="6.95" customHeight="1">
      <c r="B18" s="399"/>
      <c r="L18" s="399"/>
    </row>
    <row r="19" spans="2:12" s="398" customFormat="1" ht="12" customHeight="1">
      <c r="B19" s="399"/>
      <c r="D19" s="395" t="s">
        <v>26</v>
      </c>
      <c r="I19" s="395" t="s">
        <v>23</v>
      </c>
      <c r="J19" s="402" t="s">
        <v>1</v>
      </c>
      <c r="L19" s="399"/>
    </row>
    <row r="20" spans="2:12" s="398" customFormat="1" ht="18" customHeight="1">
      <c r="B20" s="399"/>
      <c r="E20" s="402" t="s">
        <v>27</v>
      </c>
      <c r="I20" s="395" t="s">
        <v>25</v>
      </c>
      <c r="J20" s="402" t="s">
        <v>1</v>
      </c>
      <c r="L20" s="399"/>
    </row>
    <row r="21" spans="2:12" s="398" customFormat="1" ht="6.95" customHeight="1">
      <c r="B21" s="399"/>
      <c r="L21" s="399"/>
    </row>
    <row r="22" spans="2:12" s="398" customFormat="1" ht="12" customHeight="1">
      <c r="B22" s="399"/>
      <c r="D22" s="395" t="s">
        <v>28</v>
      </c>
      <c r="I22" s="395" t="s">
        <v>23</v>
      </c>
      <c r="J22" s="402" t="s">
        <v>1</v>
      </c>
      <c r="L22" s="399"/>
    </row>
    <row r="23" spans="2:12" s="398" customFormat="1" ht="18" customHeight="1">
      <c r="B23" s="399"/>
      <c r="E23" s="402" t="s">
        <v>29</v>
      </c>
      <c r="I23" s="395" t="s">
        <v>25</v>
      </c>
      <c r="J23" s="402" t="s">
        <v>1</v>
      </c>
      <c r="L23" s="399"/>
    </row>
    <row r="24" spans="2:12" s="398" customFormat="1" ht="6.95" customHeight="1">
      <c r="B24" s="399"/>
      <c r="L24" s="399"/>
    </row>
    <row r="25" spans="2:12" s="398" customFormat="1" ht="12" customHeight="1">
      <c r="B25" s="399"/>
      <c r="D25" s="395" t="s">
        <v>31</v>
      </c>
      <c r="I25" s="395" t="s">
        <v>23</v>
      </c>
      <c r="J25" s="402" t="s">
        <v>1</v>
      </c>
      <c r="L25" s="399"/>
    </row>
    <row r="26" spans="2:12" s="398" customFormat="1" ht="18" customHeight="1">
      <c r="B26" s="399"/>
      <c r="E26" s="402" t="s">
        <v>32</v>
      </c>
      <c r="I26" s="395" t="s">
        <v>25</v>
      </c>
      <c r="J26" s="402" t="s">
        <v>1</v>
      </c>
      <c r="L26" s="399"/>
    </row>
    <row r="27" spans="2:12" s="398" customFormat="1" ht="6.95" customHeight="1">
      <c r="B27" s="399"/>
      <c r="L27" s="399"/>
    </row>
    <row r="28" spans="2:12" s="398" customFormat="1" ht="12" customHeight="1">
      <c r="B28" s="399"/>
      <c r="D28" s="395" t="s">
        <v>33</v>
      </c>
      <c r="L28" s="399"/>
    </row>
    <row r="29" spans="2:12" s="405" customFormat="1" ht="16.5" customHeight="1">
      <c r="B29" s="404"/>
      <c r="E29" s="406" t="s">
        <v>1</v>
      </c>
      <c r="F29" s="406"/>
      <c r="G29" s="406"/>
      <c r="H29" s="406"/>
      <c r="L29" s="404"/>
    </row>
    <row r="30" spans="2:12" s="398" customFormat="1" ht="6.95" customHeight="1">
      <c r="B30" s="399"/>
      <c r="L30" s="399"/>
    </row>
    <row r="31" spans="2:12" s="398" customFormat="1" ht="6.95" customHeight="1">
      <c r="B31" s="399"/>
      <c r="D31" s="407"/>
      <c r="E31" s="407"/>
      <c r="F31" s="407"/>
      <c r="G31" s="407"/>
      <c r="H31" s="407"/>
      <c r="I31" s="407"/>
      <c r="J31" s="407"/>
      <c r="K31" s="407"/>
      <c r="L31" s="399"/>
    </row>
    <row r="32" spans="2:12" s="398" customFormat="1" ht="25.35" customHeight="1">
      <c r="B32" s="399"/>
      <c r="D32" s="408" t="s">
        <v>34</v>
      </c>
      <c r="J32" s="409">
        <f>ROUND(J141,2)</f>
        <v>0</v>
      </c>
      <c r="L32" s="399"/>
    </row>
    <row r="33" spans="2:12" s="398" customFormat="1" ht="6.95" customHeight="1">
      <c r="B33" s="399"/>
      <c r="D33" s="407"/>
      <c r="E33" s="407"/>
      <c r="F33" s="407"/>
      <c r="G33" s="407"/>
      <c r="H33" s="407"/>
      <c r="I33" s="407"/>
      <c r="J33" s="407"/>
      <c r="K33" s="407"/>
      <c r="L33" s="399"/>
    </row>
    <row r="34" spans="2:12" s="398" customFormat="1" ht="14.45" customHeight="1">
      <c r="B34" s="399"/>
      <c r="F34" s="410" t="s">
        <v>36</v>
      </c>
      <c r="I34" s="410" t="s">
        <v>35</v>
      </c>
      <c r="J34" s="410" t="s">
        <v>37</v>
      </c>
      <c r="L34" s="399"/>
    </row>
    <row r="35" spans="2:12" s="398" customFormat="1" ht="14.45" customHeight="1">
      <c r="B35" s="399"/>
      <c r="D35" s="411" t="s">
        <v>38</v>
      </c>
      <c r="E35" s="395" t="s">
        <v>39</v>
      </c>
      <c r="F35" s="412">
        <f>ROUND((SUM(BE141:BE312)),2)</f>
        <v>0</v>
      </c>
      <c r="I35" s="413">
        <v>0.21</v>
      </c>
      <c r="J35" s="412">
        <f>ROUND(((SUM(BE141:BE312))*I35),2)</f>
        <v>0</v>
      </c>
      <c r="L35" s="399"/>
    </row>
    <row r="36" spans="2:12" s="398" customFormat="1" ht="14.45" customHeight="1">
      <c r="B36" s="399"/>
      <c r="E36" s="395" t="s">
        <v>40</v>
      </c>
      <c r="F36" s="412">
        <f>ROUND((SUM(BF141:BF312)),2)</f>
        <v>0</v>
      </c>
      <c r="I36" s="413">
        <v>0.15</v>
      </c>
      <c r="J36" s="412">
        <f>ROUND(((SUM(BF141:BF312))*I36),2)</f>
        <v>0</v>
      </c>
      <c r="L36" s="399"/>
    </row>
    <row r="37" spans="2:12" s="398" customFormat="1" ht="14.45" customHeight="1" hidden="1">
      <c r="B37" s="399"/>
      <c r="E37" s="395" t="s">
        <v>41</v>
      </c>
      <c r="F37" s="412">
        <f>ROUND((SUM(BG141:BG312)),2)</f>
        <v>0</v>
      </c>
      <c r="I37" s="413">
        <v>0.21</v>
      </c>
      <c r="J37" s="412">
        <f>0</f>
        <v>0</v>
      </c>
      <c r="L37" s="399"/>
    </row>
    <row r="38" spans="2:12" s="398" customFormat="1" ht="14.45" customHeight="1" hidden="1">
      <c r="B38" s="399"/>
      <c r="E38" s="395" t="s">
        <v>42</v>
      </c>
      <c r="F38" s="412">
        <f>ROUND((SUM(BH141:BH312)),2)</f>
        <v>0</v>
      </c>
      <c r="I38" s="413">
        <v>0.15</v>
      </c>
      <c r="J38" s="412">
        <f>0</f>
        <v>0</v>
      </c>
      <c r="L38" s="399"/>
    </row>
    <row r="39" spans="2:12" s="398" customFormat="1" ht="14.45" customHeight="1" hidden="1">
      <c r="B39" s="399"/>
      <c r="E39" s="395" t="s">
        <v>43</v>
      </c>
      <c r="F39" s="412">
        <f>ROUND((SUM(BI141:BI312)),2)</f>
        <v>0</v>
      </c>
      <c r="I39" s="413">
        <v>0</v>
      </c>
      <c r="J39" s="412">
        <f>0</f>
        <v>0</v>
      </c>
      <c r="L39" s="399"/>
    </row>
    <row r="40" spans="2:12" s="398" customFormat="1" ht="6.95" customHeight="1">
      <c r="B40" s="399"/>
      <c r="L40" s="399"/>
    </row>
    <row r="41" spans="2:12" s="398" customFormat="1" ht="25.35" customHeight="1">
      <c r="B41" s="399"/>
      <c r="C41" s="414"/>
      <c r="D41" s="415" t="s">
        <v>44</v>
      </c>
      <c r="E41" s="416"/>
      <c r="F41" s="416"/>
      <c r="G41" s="417" t="s">
        <v>45</v>
      </c>
      <c r="H41" s="418" t="s">
        <v>46</v>
      </c>
      <c r="I41" s="416"/>
      <c r="J41" s="419">
        <f>SUM(J32:J39)</f>
        <v>0</v>
      </c>
      <c r="K41" s="420"/>
      <c r="L41" s="399"/>
    </row>
    <row r="42" spans="2:12" s="398" customFormat="1" ht="14.45" customHeight="1">
      <c r="B42" s="399"/>
      <c r="L42" s="399"/>
    </row>
    <row r="43" spans="2:12" ht="14.45" customHeight="1">
      <c r="B43" s="392"/>
      <c r="L43" s="392"/>
    </row>
    <row r="44" spans="2:12" ht="14.45" customHeight="1">
      <c r="B44" s="392"/>
      <c r="L44" s="392"/>
    </row>
    <row r="45" spans="2:12" ht="14.45" customHeight="1">
      <c r="B45" s="392"/>
      <c r="L45" s="392"/>
    </row>
    <row r="46" spans="2:12" ht="14.45" customHeight="1">
      <c r="B46" s="392"/>
      <c r="L46" s="392"/>
    </row>
    <row r="47" spans="2:12" ht="14.45" customHeight="1">
      <c r="B47" s="392"/>
      <c r="L47" s="392"/>
    </row>
    <row r="48" spans="2:12" ht="14.45" customHeight="1">
      <c r="B48" s="392"/>
      <c r="L48" s="392"/>
    </row>
    <row r="49" spans="2:12" ht="14.45" customHeight="1">
      <c r="B49" s="392"/>
      <c r="L49" s="392"/>
    </row>
    <row r="50" spans="2:12" s="398" customFormat="1" ht="14.45" customHeight="1">
      <c r="B50" s="399"/>
      <c r="D50" s="421" t="s">
        <v>47</v>
      </c>
      <c r="E50" s="422"/>
      <c r="F50" s="422"/>
      <c r="G50" s="421" t="s">
        <v>48</v>
      </c>
      <c r="H50" s="422"/>
      <c r="I50" s="422"/>
      <c r="J50" s="422"/>
      <c r="K50" s="422"/>
      <c r="L50" s="399"/>
    </row>
    <row r="51" spans="2:12" ht="12">
      <c r="B51" s="392"/>
      <c r="L51" s="392"/>
    </row>
    <row r="52" spans="2:12" ht="12">
      <c r="B52" s="392"/>
      <c r="L52" s="392"/>
    </row>
    <row r="53" spans="2:12" ht="12">
      <c r="B53" s="392"/>
      <c r="L53" s="392"/>
    </row>
    <row r="54" spans="2:12" ht="12">
      <c r="B54" s="392"/>
      <c r="L54" s="392"/>
    </row>
    <row r="55" spans="2:12" ht="12">
      <c r="B55" s="392"/>
      <c r="L55" s="392"/>
    </row>
    <row r="56" spans="2:12" ht="12">
      <c r="B56" s="392"/>
      <c r="L56" s="392"/>
    </row>
    <row r="57" spans="2:12" ht="12">
      <c r="B57" s="392"/>
      <c r="L57" s="392"/>
    </row>
    <row r="58" spans="2:12" ht="12">
      <c r="B58" s="392"/>
      <c r="L58" s="392"/>
    </row>
    <row r="59" spans="2:12" ht="12">
      <c r="B59" s="392"/>
      <c r="L59" s="392"/>
    </row>
    <row r="60" spans="2:12" ht="12">
      <c r="B60" s="392"/>
      <c r="L60" s="392"/>
    </row>
    <row r="61" spans="2:12" s="398" customFormat="1" ht="12.75">
      <c r="B61" s="399"/>
      <c r="D61" s="423" t="s">
        <v>49</v>
      </c>
      <c r="E61" s="424"/>
      <c r="F61" s="425" t="s">
        <v>50</v>
      </c>
      <c r="G61" s="423" t="s">
        <v>49</v>
      </c>
      <c r="H61" s="424"/>
      <c r="I61" s="424"/>
      <c r="J61" s="426" t="s">
        <v>50</v>
      </c>
      <c r="K61" s="424"/>
      <c r="L61" s="399"/>
    </row>
    <row r="62" spans="2:12" ht="12">
      <c r="B62" s="392"/>
      <c r="L62" s="392"/>
    </row>
    <row r="63" spans="2:12" ht="12">
      <c r="B63" s="392"/>
      <c r="L63" s="392"/>
    </row>
    <row r="64" spans="2:12" ht="12">
      <c r="B64" s="392"/>
      <c r="L64" s="392"/>
    </row>
    <row r="65" spans="2:12" s="398" customFormat="1" ht="12.75">
      <c r="B65" s="399"/>
      <c r="D65" s="421" t="s">
        <v>51</v>
      </c>
      <c r="E65" s="422"/>
      <c r="F65" s="422"/>
      <c r="G65" s="421" t="s">
        <v>52</v>
      </c>
      <c r="H65" s="422"/>
      <c r="I65" s="422"/>
      <c r="J65" s="422"/>
      <c r="K65" s="422"/>
      <c r="L65" s="399"/>
    </row>
    <row r="66" spans="2:12" ht="12">
      <c r="B66" s="392"/>
      <c r="L66" s="392"/>
    </row>
    <row r="67" spans="2:12" ht="12">
      <c r="B67" s="392"/>
      <c r="L67" s="392"/>
    </row>
    <row r="68" spans="2:12" ht="12">
      <c r="B68" s="392"/>
      <c r="L68" s="392"/>
    </row>
    <row r="69" spans="2:12" ht="12">
      <c r="B69" s="392"/>
      <c r="L69" s="392"/>
    </row>
    <row r="70" spans="2:12" ht="12">
      <c r="B70" s="392"/>
      <c r="L70" s="392"/>
    </row>
    <row r="71" spans="2:12" ht="12">
      <c r="B71" s="392"/>
      <c r="L71" s="392"/>
    </row>
    <row r="72" spans="2:12" ht="12">
      <c r="B72" s="392"/>
      <c r="L72" s="392"/>
    </row>
    <row r="73" spans="2:12" ht="12">
      <c r="B73" s="392"/>
      <c r="L73" s="392"/>
    </row>
    <row r="74" spans="2:12" ht="12">
      <c r="B74" s="392"/>
      <c r="L74" s="392"/>
    </row>
    <row r="75" spans="2:12" ht="12">
      <c r="B75" s="392"/>
      <c r="L75" s="392"/>
    </row>
    <row r="76" spans="2:12" s="398" customFormat="1" ht="12.75">
      <c r="B76" s="399"/>
      <c r="D76" s="423" t="s">
        <v>49</v>
      </c>
      <c r="E76" s="424"/>
      <c r="F76" s="425" t="s">
        <v>50</v>
      </c>
      <c r="G76" s="423" t="s">
        <v>49</v>
      </c>
      <c r="H76" s="424"/>
      <c r="I76" s="424"/>
      <c r="J76" s="426" t="s">
        <v>50</v>
      </c>
      <c r="K76" s="424"/>
      <c r="L76" s="399"/>
    </row>
    <row r="77" spans="2:12" s="398" customFormat="1" ht="14.45" customHeight="1">
      <c r="B77" s="427"/>
      <c r="C77" s="428"/>
      <c r="D77" s="428"/>
      <c r="E77" s="428"/>
      <c r="F77" s="428"/>
      <c r="G77" s="428"/>
      <c r="H77" s="428"/>
      <c r="I77" s="428"/>
      <c r="J77" s="428"/>
      <c r="K77" s="428"/>
      <c r="L77" s="399"/>
    </row>
    <row r="81" spans="2:12" s="398" customFormat="1" ht="6.95" customHeight="1">
      <c r="B81" s="429"/>
      <c r="C81" s="430"/>
      <c r="D81" s="430"/>
      <c r="E81" s="430"/>
      <c r="F81" s="430"/>
      <c r="G81" s="430"/>
      <c r="H81" s="430"/>
      <c r="I81" s="430"/>
      <c r="J81" s="430"/>
      <c r="K81" s="430"/>
      <c r="L81" s="399"/>
    </row>
    <row r="82" spans="2:12" s="398" customFormat="1" ht="24.95" customHeight="1">
      <c r="B82" s="399"/>
      <c r="C82" s="393" t="s">
        <v>115</v>
      </c>
      <c r="L82" s="399"/>
    </row>
    <row r="83" spans="2:12" s="398" customFormat="1" ht="6.95" customHeight="1">
      <c r="B83" s="399"/>
      <c r="L83" s="399"/>
    </row>
    <row r="84" spans="2:12" s="398" customFormat="1" ht="12" customHeight="1">
      <c r="B84" s="399"/>
      <c r="C84" s="395" t="s">
        <v>14</v>
      </c>
      <c r="L84" s="399"/>
    </row>
    <row r="85" spans="2:12" s="398" customFormat="1" ht="16.5" customHeight="1">
      <c r="B85" s="399"/>
      <c r="E85" s="396" t="str">
        <f>E7</f>
        <v>Modernizace techn.zázemí vrátnice a společných prostor 1PP vchody E-F</v>
      </c>
      <c r="F85" s="397"/>
      <c r="G85" s="397"/>
      <c r="H85" s="397"/>
      <c r="L85" s="399"/>
    </row>
    <row r="86" spans="2:12" ht="12" customHeight="1">
      <c r="B86" s="392"/>
      <c r="C86" s="395" t="s">
        <v>111</v>
      </c>
      <c r="L86" s="392"/>
    </row>
    <row r="87" spans="2:12" s="398" customFormat="1" ht="16.5" customHeight="1">
      <c r="B87" s="399"/>
      <c r="E87" s="396" t="s">
        <v>112</v>
      </c>
      <c r="F87" s="400"/>
      <c r="G87" s="400"/>
      <c r="H87" s="400"/>
      <c r="L87" s="399"/>
    </row>
    <row r="88" spans="2:12" s="398" customFormat="1" ht="12" customHeight="1">
      <c r="B88" s="399"/>
      <c r="C88" s="395" t="s">
        <v>113</v>
      </c>
      <c r="L88" s="399"/>
    </row>
    <row r="89" spans="2:12" s="398" customFormat="1" ht="16.5" customHeight="1">
      <c r="B89" s="399"/>
      <c r="E89" s="401" t="str">
        <f>E11</f>
        <v>01A - SO 01 Vrátnice - investice</v>
      </c>
      <c r="F89" s="400"/>
      <c r="G89" s="400"/>
      <c r="H89" s="400"/>
      <c r="L89" s="399"/>
    </row>
    <row r="90" spans="2:12" s="398" customFormat="1" ht="6.95" customHeight="1">
      <c r="B90" s="399"/>
      <c r="L90" s="399"/>
    </row>
    <row r="91" spans="2:12" s="398" customFormat="1" ht="12" customHeight="1">
      <c r="B91" s="399"/>
      <c r="C91" s="395" t="s">
        <v>18</v>
      </c>
      <c r="F91" s="402" t="str">
        <f>F14</f>
        <v xml:space="preserve">UHK ,Palachovy koleje </v>
      </c>
      <c r="I91" s="395" t="s">
        <v>20</v>
      </c>
      <c r="J91" s="403" t="str">
        <f>IF(J14="","",J14)</f>
        <v>8. 6. 2019</v>
      </c>
      <c r="L91" s="399"/>
    </row>
    <row r="92" spans="2:12" s="398" customFormat="1" ht="6.95" customHeight="1">
      <c r="B92" s="399"/>
      <c r="L92" s="399"/>
    </row>
    <row r="93" spans="2:12" s="398" customFormat="1" ht="27.95" customHeight="1">
      <c r="B93" s="399"/>
      <c r="C93" s="395" t="s">
        <v>22</v>
      </c>
      <c r="F93" s="402" t="str">
        <f>E17</f>
        <v>UHK,Rokitanského 62  HK 3</v>
      </c>
      <c r="I93" s="395" t="s">
        <v>28</v>
      </c>
      <c r="J93" s="431" t="str">
        <f>E23</f>
        <v>Pridos Hradec Králové</v>
      </c>
      <c r="L93" s="399"/>
    </row>
    <row r="94" spans="2:12" s="398" customFormat="1" ht="15.2" customHeight="1">
      <c r="B94" s="399"/>
      <c r="C94" s="395" t="s">
        <v>26</v>
      </c>
      <c r="F94" s="402" t="str">
        <f>IF(E20="","",E20)</f>
        <v>bude určen ve výběrovém řízení</v>
      </c>
      <c r="I94" s="395" t="s">
        <v>31</v>
      </c>
      <c r="J94" s="431" t="str">
        <f>E26</f>
        <v>Ing.Pavel Michálek</v>
      </c>
      <c r="L94" s="399"/>
    </row>
    <row r="95" spans="2:12" s="398" customFormat="1" ht="10.35" customHeight="1">
      <c r="B95" s="399"/>
      <c r="L95" s="399"/>
    </row>
    <row r="96" spans="2:12" s="398" customFormat="1" ht="29.25" customHeight="1">
      <c r="B96" s="399"/>
      <c r="C96" s="432" t="s">
        <v>116</v>
      </c>
      <c r="D96" s="414"/>
      <c r="E96" s="414"/>
      <c r="F96" s="414"/>
      <c r="G96" s="414"/>
      <c r="H96" s="414"/>
      <c r="I96" s="414"/>
      <c r="J96" s="433" t="s">
        <v>117</v>
      </c>
      <c r="K96" s="414"/>
      <c r="L96" s="399"/>
    </row>
    <row r="97" spans="2:12" s="398" customFormat="1" ht="10.35" customHeight="1">
      <c r="B97" s="399"/>
      <c r="L97" s="399"/>
    </row>
    <row r="98" spans="2:47" s="398" customFormat="1" ht="22.9" customHeight="1">
      <c r="B98" s="399"/>
      <c r="C98" s="434" t="s">
        <v>118</v>
      </c>
      <c r="J98" s="409">
        <f>J141</f>
        <v>0</v>
      </c>
      <c r="L98" s="399"/>
      <c r="AU98" s="389" t="s">
        <v>119</v>
      </c>
    </row>
    <row r="99" spans="2:12" s="436" customFormat="1" ht="24.95" customHeight="1">
      <c r="B99" s="435"/>
      <c r="D99" s="437" t="s">
        <v>120</v>
      </c>
      <c r="E99" s="438"/>
      <c r="F99" s="438"/>
      <c r="G99" s="438"/>
      <c r="H99" s="438"/>
      <c r="I99" s="438"/>
      <c r="J99" s="439">
        <f>J142</f>
        <v>0</v>
      </c>
      <c r="L99" s="435"/>
    </row>
    <row r="100" spans="2:12" s="441" customFormat="1" ht="19.9" customHeight="1">
      <c r="B100" s="440"/>
      <c r="D100" s="442" t="s">
        <v>121</v>
      </c>
      <c r="E100" s="443"/>
      <c r="F100" s="443"/>
      <c r="G100" s="443"/>
      <c r="H100" s="443"/>
      <c r="I100" s="443"/>
      <c r="J100" s="444">
        <f>J143</f>
        <v>0</v>
      </c>
      <c r="L100" s="440"/>
    </row>
    <row r="101" spans="2:12" s="441" customFormat="1" ht="19.9" customHeight="1">
      <c r="B101" s="440"/>
      <c r="D101" s="442" t="s">
        <v>122</v>
      </c>
      <c r="E101" s="443"/>
      <c r="F101" s="443"/>
      <c r="G101" s="443"/>
      <c r="H101" s="443"/>
      <c r="I101" s="443"/>
      <c r="J101" s="444">
        <f>J146</f>
        <v>0</v>
      </c>
      <c r="L101" s="440"/>
    </row>
    <row r="102" spans="2:12" s="441" customFormat="1" ht="19.9" customHeight="1">
      <c r="B102" s="440"/>
      <c r="D102" s="442" t="s">
        <v>123</v>
      </c>
      <c r="E102" s="443"/>
      <c r="F102" s="443"/>
      <c r="G102" s="443"/>
      <c r="H102" s="443"/>
      <c r="I102" s="443"/>
      <c r="J102" s="444">
        <f>J150</f>
        <v>0</v>
      </c>
      <c r="L102" s="440"/>
    </row>
    <row r="103" spans="2:12" s="441" customFormat="1" ht="19.9" customHeight="1">
      <c r="B103" s="440"/>
      <c r="D103" s="442" t="s">
        <v>124</v>
      </c>
      <c r="E103" s="443"/>
      <c r="F103" s="443"/>
      <c r="G103" s="443"/>
      <c r="H103" s="443"/>
      <c r="I103" s="443"/>
      <c r="J103" s="444">
        <f>J175</f>
        <v>0</v>
      </c>
      <c r="L103" s="440"/>
    </row>
    <row r="104" spans="2:12" s="441" customFormat="1" ht="19.9" customHeight="1">
      <c r="B104" s="440"/>
      <c r="D104" s="442" t="s">
        <v>125</v>
      </c>
      <c r="E104" s="443"/>
      <c r="F104" s="443"/>
      <c r="G104" s="443"/>
      <c r="H104" s="443"/>
      <c r="I104" s="443"/>
      <c r="J104" s="444">
        <f>J181</f>
        <v>0</v>
      </c>
      <c r="L104" s="440"/>
    </row>
    <row r="105" spans="2:12" s="436" customFormat="1" ht="24.95" customHeight="1">
      <c r="B105" s="435"/>
      <c r="D105" s="437" t="s">
        <v>126</v>
      </c>
      <c r="E105" s="438"/>
      <c r="F105" s="438"/>
      <c r="G105" s="438"/>
      <c r="H105" s="438"/>
      <c r="I105" s="438"/>
      <c r="J105" s="439">
        <f>J183</f>
        <v>0</v>
      </c>
      <c r="L105" s="435"/>
    </row>
    <row r="106" spans="2:12" s="441" customFormat="1" ht="19.9" customHeight="1">
      <c r="B106" s="440"/>
      <c r="D106" s="442" t="s">
        <v>127</v>
      </c>
      <c r="E106" s="443"/>
      <c r="F106" s="443"/>
      <c r="G106" s="443"/>
      <c r="H106" s="443"/>
      <c r="I106" s="443"/>
      <c r="J106" s="444">
        <f>J184</f>
        <v>0</v>
      </c>
      <c r="L106" s="440"/>
    </row>
    <row r="107" spans="2:12" s="441" customFormat="1" ht="19.9" customHeight="1">
      <c r="B107" s="440"/>
      <c r="D107" s="442" t="s">
        <v>128</v>
      </c>
      <c r="E107" s="443"/>
      <c r="F107" s="443"/>
      <c r="G107" s="443"/>
      <c r="H107" s="443"/>
      <c r="I107" s="443"/>
      <c r="J107" s="444">
        <f>J188</f>
        <v>0</v>
      </c>
      <c r="L107" s="440"/>
    </row>
    <row r="108" spans="2:12" s="441" customFormat="1" ht="19.9" customHeight="1">
      <c r="B108" s="440"/>
      <c r="D108" s="442" t="s">
        <v>129</v>
      </c>
      <c r="E108" s="443"/>
      <c r="F108" s="443"/>
      <c r="G108" s="443"/>
      <c r="H108" s="443"/>
      <c r="I108" s="443"/>
      <c r="J108" s="444">
        <f>J199</f>
        <v>0</v>
      </c>
      <c r="L108" s="440"/>
    </row>
    <row r="109" spans="2:12" s="441" customFormat="1" ht="19.9" customHeight="1">
      <c r="B109" s="440"/>
      <c r="D109" s="442" t="s">
        <v>130</v>
      </c>
      <c r="E109" s="443"/>
      <c r="F109" s="443"/>
      <c r="G109" s="443"/>
      <c r="H109" s="443"/>
      <c r="I109" s="443"/>
      <c r="J109" s="444">
        <f>J212</f>
        <v>0</v>
      </c>
      <c r="L109" s="440"/>
    </row>
    <row r="110" spans="2:12" s="441" customFormat="1" ht="19.9" customHeight="1">
      <c r="B110" s="440"/>
      <c r="D110" s="442" t="s">
        <v>131</v>
      </c>
      <c r="E110" s="443"/>
      <c r="F110" s="443"/>
      <c r="G110" s="443"/>
      <c r="H110" s="443"/>
      <c r="I110" s="443"/>
      <c r="J110" s="444">
        <f>J218</f>
        <v>0</v>
      </c>
      <c r="L110" s="440"/>
    </row>
    <row r="111" spans="2:12" s="441" customFormat="1" ht="19.9" customHeight="1">
      <c r="B111" s="440"/>
      <c r="D111" s="442" t="s">
        <v>132</v>
      </c>
      <c r="E111" s="443"/>
      <c r="F111" s="443"/>
      <c r="G111" s="443"/>
      <c r="H111" s="443"/>
      <c r="I111" s="443"/>
      <c r="J111" s="444">
        <f>J229</f>
        <v>0</v>
      </c>
      <c r="L111" s="440"/>
    </row>
    <row r="112" spans="2:12" s="441" customFormat="1" ht="19.9" customHeight="1">
      <c r="B112" s="440"/>
      <c r="D112" s="442" t="s">
        <v>133</v>
      </c>
      <c r="E112" s="443"/>
      <c r="F112" s="443"/>
      <c r="G112" s="443"/>
      <c r="H112" s="443"/>
      <c r="I112" s="443"/>
      <c r="J112" s="444">
        <f>J241</f>
        <v>0</v>
      </c>
      <c r="L112" s="440"/>
    </row>
    <row r="113" spans="2:12" s="441" customFormat="1" ht="19.9" customHeight="1">
      <c r="B113" s="440"/>
      <c r="D113" s="442" t="s">
        <v>134</v>
      </c>
      <c r="E113" s="443"/>
      <c r="F113" s="443"/>
      <c r="G113" s="443"/>
      <c r="H113" s="443"/>
      <c r="I113" s="443"/>
      <c r="J113" s="444">
        <f>J253</f>
        <v>0</v>
      </c>
      <c r="L113" s="440"/>
    </row>
    <row r="114" spans="2:12" s="441" customFormat="1" ht="19.9" customHeight="1">
      <c r="B114" s="440"/>
      <c r="D114" s="442" t="s">
        <v>135</v>
      </c>
      <c r="E114" s="443"/>
      <c r="F114" s="443"/>
      <c r="G114" s="443"/>
      <c r="H114" s="443"/>
      <c r="I114" s="443"/>
      <c r="J114" s="444">
        <f>J261</f>
        <v>0</v>
      </c>
      <c r="L114" s="440"/>
    </row>
    <row r="115" spans="2:12" s="441" customFormat="1" ht="19.9" customHeight="1">
      <c r="B115" s="440"/>
      <c r="D115" s="442" t="s">
        <v>136</v>
      </c>
      <c r="E115" s="443"/>
      <c r="F115" s="443"/>
      <c r="G115" s="443"/>
      <c r="H115" s="443"/>
      <c r="I115" s="443"/>
      <c r="J115" s="444">
        <f>J268</f>
        <v>0</v>
      </c>
      <c r="L115" s="440"/>
    </row>
    <row r="116" spans="2:12" s="436" customFormat="1" ht="24.95" customHeight="1">
      <c r="B116" s="435"/>
      <c r="D116" s="437" t="s">
        <v>137</v>
      </c>
      <c r="E116" s="438"/>
      <c r="F116" s="438"/>
      <c r="G116" s="438"/>
      <c r="H116" s="438"/>
      <c r="I116" s="438"/>
      <c r="J116" s="439">
        <f>J299</f>
        <v>0</v>
      </c>
      <c r="L116" s="435"/>
    </row>
    <row r="117" spans="2:12" s="436" customFormat="1" ht="24.95" customHeight="1">
      <c r="B117" s="435"/>
      <c r="D117" s="437" t="s">
        <v>138</v>
      </c>
      <c r="E117" s="438"/>
      <c r="F117" s="438"/>
      <c r="G117" s="438"/>
      <c r="H117" s="438"/>
      <c r="I117" s="438"/>
      <c r="J117" s="439">
        <f>J304</f>
        <v>0</v>
      </c>
      <c r="L117" s="435"/>
    </row>
    <row r="118" spans="2:12" s="441" customFormat="1" ht="19.9" customHeight="1">
      <c r="B118" s="440"/>
      <c r="D118" s="442" t="s">
        <v>139</v>
      </c>
      <c r="E118" s="443"/>
      <c r="F118" s="443"/>
      <c r="G118" s="443"/>
      <c r="H118" s="443"/>
      <c r="I118" s="443"/>
      <c r="J118" s="444">
        <f>J305</f>
        <v>0</v>
      </c>
      <c r="L118" s="440"/>
    </row>
    <row r="119" spans="2:12" s="441" customFormat="1" ht="19.9" customHeight="1">
      <c r="B119" s="440"/>
      <c r="D119" s="442" t="s">
        <v>140</v>
      </c>
      <c r="E119" s="443"/>
      <c r="F119" s="443"/>
      <c r="G119" s="443"/>
      <c r="H119" s="443"/>
      <c r="I119" s="443"/>
      <c r="J119" s="444">
        <f>J308</f>
        <v>0</v>
      </c>
      <c r="L119" s="440"/>
    </row>
    <row r="120" spans="2:12" s="398" customFormat="1" ht="21.75" customHeight="1">
      <c r="B120" s="399"/>
      <c r="L120" s="399"/>
    </row>
    <row r="121" spans="2:12" s="398" customFormat="1" ht="6.95" customHeight="1">
      <c r="B121" s="427"/>
      <c r="C121" s="428"/>
      <c r="D121" s="428"/>
      <c r="E121" s="428"/>
      <c r="F121" s="428"/>
      <c r="G121" s="428"/>
      <c r="H121" s="428"/>
      <c r="I121" s="428"/>
      <c r="J121" s="428"/>
      <c r="K121" s="428"/>
      <c r="L121" s="399"/>
    </row>
    <row r="125" spans="2:12" s="398" customFormat="1" ht="6.95" customHeight="1">
      <c r="B125" s="429"/>
      <c r="C125" s="430"/>
      <c r="D125" s="430"/>
      <c r="E125" s="430"/>
      <c r="F125" s="430"/>
      <c r="G125" s="430"/>
      <c r="H125" s="430"/>
      <c r="I125" s="430"/>
      <c r="J125" s="430"/>
      <c r="K125" s="430"/>
      <c r="L125" s="399"/>
    </row>
    <row r="126" spans="2:12" s="398" customFormat="1" ht="24.95" customHeight="1">
      <c r="B126" s="399"/>
      <c r="C126" s="393" t="s">
        <v>141</v>
      </c>
      <c r="L126" s="399"/>
    </row>
    <row r="127" spans="2:12" s="398" customFormat="1" ht="6.95" customHeight="1">
      <c r="B127" s="399"/>
      <c r="L127" s="399"/>
    </row>
    <row r="128" spans="2:12" s="398" customFormat="1" ht="12" customHeight="1">
      <c r="B128" s="399"/>
      <c r="C128" s="395" t="s">
        <v>14</v>
      </c>
      <c r="L128" s="399"/>
    </row>
    <row r="129" spans="2:12" s="398" customFormat="1" ht="16.5" customHeight="1">
      <c r="B129" s="399"/>
      <c r="E129" s="396" t="str">
        <f>E7</f>
        <v>Modernizace techn.zázemí vrátnice a společných prostor 1PP vchody E-F</v>
      </c>
      <c r="F129" s="397"/>
      <c r="G129" s="397"/>
      <c r="H129" s="397"/>
      <c r="L129" s="399"/>
    </row>
    <row r="130" spans="2:12" ht="12" customHeight="1">
      <c r="B130" s="392"/>
      <c r="C130" s="395" t="s">
        <v>111</v>
      </c>
      <c r="L130" s="392"/>
    </row>
    <row r="131" spans="2:12" s="398" customFormat="1" ht="16.5" customHeight="1">
      <c r="B131" s="399"/>
      <c r="E131" s="396" t="s">
        <v>112</v>
      </c>
      <c r="F131" s="400"/>
      <c r="G131" s="400"/>
      <c r="H131" s="400"/>
      <c r="L131" s="399"/>
    </row>
    <row r="132" spans="2:12" s="398" customFormat="1" ht="12" customHeight="1">
      <c r="B132" s="399"/>
      <c r="C132" s="395" t="s">
        <v>113</v>
      </c>
      <c r="L132" s="399"/>
    </row>
    <row r="133" spans="2:12" s="398" customFormat="1" ht="16.5" customHeight="1">
      <c r="B133" s="399"/>
      <c r="E133" s="401" t="str">
        <f>E11</f>
        <v>01A - SO 01 Vrátnice - investice</v>
      </c>
      <c r="F133" s="400"/>
      <c r="G133" s="400"/>
      <c r="H133" s="400"/>
      <c r="L133" s="399"/>
    </row>
    <row r="134" spans="2:12" s="398" customFormat="1" ht="6.95" customHeight="1">
      <c r="B134" s="399"/>
      <c r="L134" s="399"/>
    </row>
    <row r="135" spans="2:12" s="398" customFormat="1" ht="12" customHeight="1">
      <c r="B135" s="399"/>
      <c r="C135" s="395" t="s">
        <v>18</v>
      </c>
      <c r="F135" s="402" t="str">
        <f>F14</f>
        <v xml:space="preserve">UHK ,Palachovy koleje </v>
      </c>
      <c r="I135" s="395" t="s">
        <v>20</v>
      </c>
      <c r="J135" s="403" t="str">
        <f>IF(J14="","",J14)</f>
        <v>8. 6. 2019</v>
      </c>
      <c r="L135" s="399"/>
    </row>
    <row r="136" spans="2:12" s="398" customFormat="1" ht="6.95" customHeight="1">
      <c r="B136" s="399"/>
      <c r="L136" s="399"/>
    </row>
    <row r="137" spans="2:12" s="398" customFormat="1" ht="27.95" customHeight="1">
      <c r="B137" s="399"/>
      <c r="C137" s="395" t="s">
        <v>22</v>
      </c>
      <c r="F137" s="402" t="str">
        <f>E17</f>
        <v>UHK,Rokitanského 62  HK 3</v>
      </c>
      <c r="I137" s="395" t="s">
        <v>28</v>
      </c>
      <c r="J137" s="431" t="str">
        <f>E23</f>
        <v>Pridos Hradec Králové</v>
      </c>
      <c r="L137" s="399"/>
    </row>
    <row r="138" spans="2:12" s="398" customFormat="1" ht="15.2" customHeight="1">
      <c r="B138" s="399"/>
      <c r="C138" s="395" t="s">
        <v>26</v>
      </c>
      <c r="F138" s="402" t="str">
        <f>IF(E20="","",E20)</f>
        <v>bude určen ve výběrovém řízení</v>
      </c>
      <c r="I138" s="395" t="s">
        <v>31</v>
      </c>
      <c r="J138" s="431" t="str">
        <f>E26</f>
        <v>Ing.Pavel Michálek</v>
      </c>
      <c r="L138" s="399"/>
    </row>
    <row r="139" spans="2:12" s="398" customFormat="1" ht="10.35" customHeight="1">
      <c r="B139" s="399"/>
      <c r="L139" s="399"/>
    </row>
    <row r="140" spans="2:20" s="452" customFormat="1" ht="29.25" customHeight="1">
      <c r="B140" s="445"/>
      <c r="C140" s="446" t="s">
        <v>142</v>
      </c>
      <c r="D140" s="447" t="s">
        <v>59</v>
      </c>
      <c r="E140" s="447" t="s">
        <v>55</v>
      </c>
      <c r="F140" s="447" t="s">
        <v>56</v>
      </c>
      <c r="G140" s="447" t="s">
        <v>143</v>
      </c>
      <c r="H140" s="447" t="s">
        <v>144</v>
      </c>
      <c r="I140" s="447" t="s">
        <v>145</v>
      </c>
      <c r="J140" s="447" t="s">
        <v>117</v>
      </c>
      <c r="K140" s="448" t="s">
        <v>146</v>
      </c>
      <c r="L140" s="445"/>
      <c r="M140" s="449" t="s">
        <v>1</v>
      </c>
      <c r="N140" s="450" t="s">
        <v>38</v>
      </c>
      <c r="O140" s="450" t="s">
        <v>147</v>
      </c>
      <c r="P140" s="450" t="s">
        <v>148</v>
      </c>
      <c r="Q140" s="450" t="s">
        <v>149</v>
      </c>
      <c r="R140" s="450" t="s">
        <v>150</v>
      </c>
      <c r="S140" s="450" t="s">
        <v>151</v>
      </c>
      <c r="T140" s="451" t="s">
        <v>152</v>
      </c>
    </row>
    <row r="141" spans="2:63" s="398" customFormat="1" ht="22.9" customHeight="1">
      <c r="B141" s="399"/>
      <c r="C141" s="453" t="s">
        <v>153</v>
      </c>
      <c r="J141" s="454">
        <f>BK141</f>
        <v>0</v>
      </c>
      <c r="L141" s="399"/>
      <c r="M141" s="455"/>
      <c r="N141" s="407"/>
      <c r="O141" s="407"/>
      <c r="P141" s="456">
        <f>P142+P183+P299+P304</f>
        <v>693.327387</v>
      </c>
      <c r="Q141" s="407"/>
      <c r="R141" s="456">
        <f>R142+R183+R299+R304</f>
        <v>10.496564229999999</v>
      </c>
      <c r="S141" s="407"/>
      <c r="T141" s="457">
        <f>T142+T183+T299+T304</f>
        <v>10.73914326</v>
      </c>
      <c r="AT141" s="389" t="s">
        <v>73</v>
      </c>
      <c r="AU141" s="389" t="s">
        <v>119</v>
      </c>
      <c r="BK141" s="458">
        <f>BK142+BK183+BK299+BK304</f>
        <v>0</v>
      </c>
    </row>
    <row r="142" spans="2:63" s="460" customFormat="1" ht="25.9" customHeight="1">
      <c r="B142" s="459"/>
      <c r="D142" s="461" t="s">
        <v>73</v>
      </c>
      <c r="E142" s="462" t="s">
        <v>154</v>
      </c>
      <c r="F142" s="462" t="s">
        <v>155</v>
      </c>
      <c r="J142" s="463">
        <f>BK142</f>
        <v>0</v>
      </c>
      <c r="L142" s="459"/>
      <c r="M142" s="464"/>
      <c r="N142" s="465"/>
      <c r="O142" s="465"/>
      <c r="P142" s="466">
        <f>P143+P146+P150+P175+P181</f>
        <v>191.33487800000003</v>
      </c>
      <c r="Q142" s="465"/>
      <c r="R142" s="466">
        <f>R143+R146+R150+R175+R181</f>
        <v>3.716527299999999</v>
      </c>
      <c r="S142" s="465"/>
      <c r="T142" s="467">
        <f>T143+T146+T150+T175+T181</f>
        <v>10.303952</v>
      </c>
      <c r="AR142" s="461" t="s">
        <v>81</v>
      </c>
      <c r="AT142" s="468" t="s">
        <v>73</v>
      </c>
      <c r="AU142" s="468" t="s">
        <v>74</v>
      </c>
      <c r="AY142" s="461" t="s">
        <v>156</v>
      </c>
      <c r="BK142" s="469">
        <f>BK143+BK146+BK150+BK175+BK181</f>
        <v>0</v>
      </c>
    </row>
    <row r="143" spans="2:63" s="460" customFormat="1" ht="22.9" customHeight="1">
      <c r="B143" s="459"/>
      <c r="D143" s="461" t="s">
        <v>73</v>
      </c>
      <c r="E143" s="470" t="s">
        <v>157</v>
      </c>
      <c r="F143" s="470" t="s">
        <v>158</v>
      </c>
      <c r="J143" s="471">
        <f>BK143</f>
        <v>0</v>
      </c>
      <c r="L143" s="459"/>
      <c r="M143" s="464"/>
      <c r="N143" s="465"/>
      <c r="O143" s="465"/>
      <c r="P143" s="466">
        <f>SUM(P144:P145)</f>
        <v>3.0362</v>
      </c>
      <c r="Q143" s="465"/>
      <c r="R143" s="466">
        <f>SUM(R144:R145)</f>
        <v>0</v>
      </c>
      <c r="S143" s="465"/>
      <c r="T143" s="467">
        <f>SUM(T144:T145)</f>
        <v>0</v>
      </c>
      <c r="AR143" s="461" t="s">
        <v>81</v>
      </c>
      <c r="AT143" s="468" t="s">
        <v>73</v>
      </c>
      <c r="AU143" s="468" t="s">
        <v>81</v>
      </c>
      <c r="AY143" s="461" t="s">
        <v>156</v>
      </c>
      <c r="BK143" s="469">
        <f>SUM(BK144:BK145)</f>
        <v>0</v>
      </c>
    </row>
    <row r="144" spans="2:65" s="398" customFormat="1" ht="16.5" customHeight="1">
      <c r="B144" s="399"/>
      <c r="C144" s="472" t="s">
        <v>81</v>
      </c>
      <c r="D144" s="472" t="s">
        <v>159</v>
      </c>
      <c r="E144" s="473" t="s">
        <v>160</v>
      </c>
      <c r="F144" s="474" t="s">
        <v>161</v>
      </c>
      <c r="G144" s="475" t="s">
        <v>162</v>
      </c>
      <c r="H144" s="476">
        <v>4.7</v>
      </c>
      <c r="I144" s="290"/>
      <c r="J144" s="477">
        <f>ROUND(I144*H144,2)</f>
        <v>0</v>
      </c>
      <c r="K144" s="474" t="s">
        <v>1</v>
      </c>
      <c r="L144" s="399"/>
      <c r="M144" s="478" t="s">
        <v>1</v>
      </c>
      <c r="N144" s="479" t="s">
        <v>39</v>
      </c>
      <c r="O144" s="480">
        <v>0.646</v>
      </c>
      <c r="P144" s="480">
        <f>O144*H144</f>
        <v>3.0362</v>
      </c>
      <c r="Q144" s="480">
        <v>0</v>
      </c>
      <c r="R144" s="480">
        <f>Q144*H144</f>
        <v>0</v>
      </c>
      <c r="S144" s="480">
        <v>0</v>
      </c>
      <c r="T144" s="481">
        <f>S144*H144</f>
        <v>0</v>
      </c>
      <c r="AR144" s="482" t="s">
        <v>163</v>
      </c>
      <c r="AT144" s="482" t="s">
        <v>159</v>
      </c>
      <c r="AU144" s="482" t="s">
        <v>83</v>
      </c>
      <c r="AY144" s="389" t="s">
        <v>156</v>
      </c>
      <c r="BE144" s="483">
        <f>IF(N144="základní",J144,0)</f>
        <v>0</v>
      </c>
      <c r="BF144" s="483">
        <f>IF(N144="snížená",J144,0)</f>
        <v>0</v>
      </c>
      <c r="BG144" s="483">
        <f>IF(N144="zákl. přenesená",J144,0)</f>
        <v>0</v>
      </c>
      <c r="BH144" s="483">
        <f>IF(N144="sníž. přenesená",J144,0)</f>
        <v>0</v>
      </c>
      <c r="BI144" s="483">
        <f>IF(N144="nulová",J144,0)</f>
        <v>0</v>
      </c>
      <c r="BJ144" s="389" t="s">
        <v>81</v>
      </c>
      <c r="BK144" s="483">
        <f>ROUND(I144*H144,2)</f>
        <v>0</v>
      </c>
      <c r="BL144" s="389" t="s">
        <v>163</v>
      </c>
      <c r="BM144" s="482" t="s">
        <v>164</v>
      </c>
    </row>
    <row r="145" spans="2:51" s="485" customFormat="1" ht="12">
      <c r="B145" s="484"/>
      <c r="D145" s="486" t="s">
        <v>165</v>
      </c>
      <c r="E145" s="487" t="s">
        <v>1</v>
      </c>
      <c r="F145" s="488" t="s">
        <v>166</v>
      </c>
      <c r="H145" s="489">
        <v>4.7</v>
      </c>
      <c r="I145" s="506"/>
      <c r="L145" s="484"/>
      <c r="M145" s="490"/>
      <c r="N145" s="491"/>
      <c r="O145" s="491"/>
      <c r="P145" s="491"/>
      <c r="Q145" s="491"/>
      <c r="R145" s="491"/>
      <c r="S145" s="491"/>
      <c r="T145" s="492"/>
      <c r="AT145" s="487" t="s">
        <v>165</v>
      </c>
      <c r="AU145" s="487" t="s">
        <v>83</v>
      </c>
      <c r="AV145" s="485" t="s">
        <v>83</v>
      </c>
      <c r="AW145" s="485" t="s">
        <v>30</v>
      </c>
      <c r="AX145" s="485" t="s">
        <v>81</v>
      </c>
      <c r="AY145" s="487" t="s">
        <v>156</v>
      </c>
    </row>
    <row r="146" spans="2:63" s="460" customFormat="1" ht="22.9" customHeight="1">
      <c r="B146" s="459"/>
      <c r="D146" s="461" t="s">
        <v>73</v>
      </c>
      <c r="E146" s="470" t="s">
        <v>167</v>
      </c>
      <c r="F146" s="470" t="s">
        <v>168</v>
      </c>
      <c r="I146" s="507"/>
      <c r="J146" s="471">
        <f>BK146</f>
        <v>0</v>
      </c>
      <c r="L146" s="459"/>
      <c r="M146" s="464"/>
      <c r="N146" s="465"/>
      <c r="O146" s="465"/>
      <c r="P146" s="466">
        <f>SUM(P147:P149)</f>
        <v>13.836</v>
      </c>
      <c r="Q146" s="465"/>
      <c r="R146" s="466">
        <f>SUM(R147:R149)</f>
        <v>3.4187099999999995</v>
      </c>
      <c r="S146" s="465"/>
      <c r="T146" s="467">
        <f>SUM(T147:T149)</f>
        <v>0</v>
      </c>
      <c r="AR146" s="461" t="s">
        <v>81</v>
      </c>
      <c r="AT146" s="468" t="s">
        <v>73</v>
      </c>
      <c r="AU146" s="468" t="s">
        <v>81</v>
      </c>
      <c r="AY146" s="461" t="s">
        <v>156</v>
      </c>
      <c r="BK146" s="469">
        <f>SUM(BK147:BK149)</f>
        <v>0</v>
      </c>
    </row>
    <row r="147" spans="2:65" s="398" customFormat="1" ht="24" customHeight="1">
      <c r="B147" s="399"/>
      <c r="C147" s="472" t="s">
        <v>169</v>
      </c>
      <c r="D147" s="472" t="s">
        <v>159</v>
      </c>
      <c r="E147" s="473" t="s">
        <v>170</v>
      </c>
      <c r="F147" s="474" t="s">
        <v>171</v>
      </c>
      <c r="G147" s="475" t="s">
        <v>162</v>
      </c>
      <c r="H147" s="476">
        <v>22.8</v>
      </c>
      <c r="I147" s="290"/>
      <c r="J147" s="477">
        <f>ROUND(I147*H147,2)</f>
        <v>0</v>
      </c>
      <c r="K147" s="474" t="s">
        <v>172</v>
      </c>
      <c r="L147" s="399"/>
      <c r="M147" s="478" t="s">
        <v>1</v>
      </c>
      <c r="N147" s="479" t="s">
        <v>39</v>
      </c>
      <c r="O147" s="480">
        <v>0.37</v>
      </c>
      <c r="P147" s="480">
        <f>O147*H147</f>
        <v>8.436</v>
      </c>
      <c r="Q147" s="480">
        <v>0.0015</v>
      </c>
      <c r="R147" s="480">
        <f>Q147*H147</f>
        <v>0.0342</v>
      </c>
      <c r="S147" s="480">
        <v>0</v>
      </c>
      <c r="T147" s="481">
        <f>S147*H147</f>
        <v>0</v>
      </c>
      <c r="AR147" s="482" t="s">
        <v>163</v>
      </c>
      <c r="AT147" s="482" t="s">
        <v>159</v>
      </c>
      <c r="AU147" s="482" t="s">
        <v>83</v>
      </c>
      <c r="AY147" s="389" t="s">
        <v>156</v>
      </c>
      <c r="BE147" s="483">
        <f>IF(N147="základní",J147,0)</f>
        <v>0</v>
      </c>
      <c r="BF147" s="483">
        <f>IF(N147="snížená",J147,0)</f>
        <v>0</v>
      </c>
      <c r="BG147" s="483">
        <f>IF(N147="zákl. přenesená",J147,0)</f>
        <v>0</v>
      </c>
      <c r="BH147" s="483">
        <f>IF(N147="sníž. přenesená",J147,0)</f>
        <v>0</v>
      </c>
      <c r="BI147" s="483">
        <f>IF(N147="nulová",J147,0)</f>
        <v>0</v>
      </c>
      <c r="BJ147" s="389" t="s">
        <v>81</v>
      </c>
      <c r="BK147" s="483">
        <f>ROUND(I147*H147,2)</f>
        <v>0</v>
      </c>
      <c r="BL147" s="389" t="s">
        <v>163</v>
      </c>
      <c r="BM147" s="482" t="s">
        <v>173</v>
      </c>
    </row>
    <row r="148" spans="2:65" s="398" customFormat="1" ht="24" customHeight="1">
      <c r="B148" s="399"/>
      <c r="C148" s="472" t="s">
        <v>83</v>
      </c>
      <c r="D148" s="472" t="s">
        <v>159</v>
      </c>
      <c r="E148" s="473" t="s">
        <v>174</v>
      </c>
      <c r="F148" s="474" t="s">
        <v>175</v>
      </c>
      <c r="G148" s="475" t="s">
        <v>176</v>
      </c>
      <c r="H148" s="476">
        <v>1.5</v>
      </c>
      <c r="I148" s="290"/>
      <c r="J148" s="477">
        <f>ROUND(I148*H148,2)</f>
        <v>0</v>
      </c>
      <c r="K148" s="474" t="s">
        <v>172</v>
      </c>
      <c r="L148" s="399"/>
      <c r="M148" s="478" t="s">
        <v>1</v>
      </c>
      <c r="N148" s="479" t="s">
        <v>39</v>
      </c>
      <c r="O148" s="480">
        <v>3.6</v>
      </c>
      <c r="P148" s="480">
        <f>O148*H148</f>
        <v>5.4</v>
      </c>
      <c r="Q148" s="480">
        <v>2.25634</v>
      </c>
      <c r="R148" s="480">
        <f>Q148*H148</f>
        <v>3.3845099999999997</v>
      </c>
      <c r="S148" s="480">
        <v>0</v>
      </c>
      <c r="T148" s="481">
        <f>S148*H148</f>
        <v>0</v>
      </c>
      <c r="AR148" s="482" t="s">
        <v>163</v>
      </c>
      <c r="AT148" s="482" t="s">
        <v>159</v>
      </c>
      <c r="AU148" s="482" t="s">
        <v>83</v>
      </c>
      <c r="AY148" s="389" t="s">
        <v>156</v>
      </c>
      <c r="BE148" s="483">
        <f>IF(N148="základní",J148,0)</f>
        <v>0</v>
      </c>
      <c r="BF148" s="483">
        <f>IF(N148="snížená",J148,0)</f>
        <v>0</v>
      </c>
      <c r="BG148" s="483">
        <f>IF(N148="zákl. přenesená",J148,0)</f>
        <v>0</v>
      </c>
      <c r="BH148" s="483">
        <f>IF(N148="sníž. přenesená",J148,0)</f>
        <v>0</v>
      </c>
      <c r="BI148" s="483">
        <f>IF(N148="nulová",J148,0)</f>
        <v>0</v>
      </c>
      <c r="BJ148" s="389" t="s">
        <v>81</v>
      </c>
      <c r="BK148" s="483">
        <f>ROUND(I148*H148,2)</f>
        <v>0</v>
      </c>
      <c r="BL148" s="389" t="s">
        <v>163</v>
      </c>
      <c r="BM148" s="482" t="s">
        <v>177</v>
      </c>
    </row>
    <row r="149" spans="2:51" s="485" customFormat="1" ht="12">
      <c r="B149" s="484"/>
      <c r="D149" s="486" t="s">
        <v>165</v>
      </c>
      <c r="E149" s="487" t="s">
        <v>1</v>
      </c>
      <c r="F149" s="488" t="s">
        <v>178</v>
      </c>
      <c r="H149" s="489">
        <v>1.5</v>
      </c>
      <c r="I149" s="506"/>
      <c r="L149" s="484"/>
      <c r="M149" s="490"/>
      <c r="N149" s="491"/>
      <c r="O149" s="491"/>
      <c r="P149" s="491"/>
      <c r="Q149" s="491"/>
      <c r="R149" s="491"/>
      <c r="S149" s="491"/>
      <c r="T149" s="492"/>
      <c r="AT149" s="487" t="s">
        <v>165</v>
      </c>
      <c r="AU149" s="487" t="s">
        <v>83</v>
      </c>
      <c r="AV149" s="485" t="s">
        <v>83</v>
      </c>
      <c r="AW149" s="485" t="s">
        <v>30</v>
      </c>
      <c r="AX149" s="485" t="s">
        <v>81</v>
      </c>
      <c r="AY149" s="487" t="s">
        <v>156</v>
      </c>
    </row>
    <row r="150" spans="2:63" s="460" customFormat="1" ht="22.9" customHeight="1">
      <c r="B150" s="459"/>
      <c r="D150" s="461" t="s">
        <v>73</v>
      </c>
      <c r="E150" s="470" t="s">
        <v>179</v>
      </c>
      <c r="F150" s="470" t="s">
        <v>180</v>
      </c>
      <c r="I150" s="507"/>
      <c r="J150" s="471">
        <f>BK150</f>
        <v>0</v>
      </c>
      <c r="L150" s="459"/>
      <c r="M150" s="464"/>
      <c r="N150" s="465"/>
      <c r="O150" s="465"/>
      <c r="P150" s="466">
        <f>SUM(P151:P174)</f>
        <v>149.26225000000002</v>
      </c>
      <c r="Q150" s="465"/>
      <c r="R150" s="466">
        <f>SUM(R151:R174)</f>
        <v>0.29781729999999995</v>
      </c>
      <c r="S150" s="465"/>
      <c r="T150" s="467">
        <f>SUM(T151:T174)</f>
        <v>10.303952</v>
      </c>
      <c r="AR150" s="461" t="s">
        <v>81</v>
      </c>
      <c r="AT150" s="468" t="s">
        <v>73</v>
      </c>
      <c r="AU150" s="468" t="s">
        <v>81</v>
      </c>
      <c r="AY150" s="461" t="s">
        <v>156</v>
      </c>
      <c r="BK150" s="469">
        <f>SUM(BK151:BK174)</f>
        <v>0</v>
      </c>
    </row>
    <row r="151" spans="2:65" s="398" customFormat="1" ht="24" customHeight="1">
      <c r="B151" s="399"/>
      <c r="C151" s="472" t="s">
        <v>157</v>
      </c>
      <c r="D151" s="472" t="s">
        <v>159</v>
      </c>
      <c r="E151" s="473" t="s">
        <v>181</v>
      </c>
      <c r="F151" s="474" t="s">
        <v>182</v>
      </c>
      <c r="G151" s="475" t="s">
        <v>183</v>
      </c>
      <c r="H151" s="476">
        <v>109.67</v>
      </c>
      <c r="I151" s="290"/>
      <c r="J151" s="477">
        <f>ROUND(I151*H151,2)</f>
        <v>0</v>
      </c>
      <c r="K151" s="474" t="s">
        <v>172</v>
      </c>
      <c r="L151" s="399"/>
      <c r="M151" s="478" t="s">
        <v>1</v>
      </c>
      <c r="N151" s="479" t="s">
        <v>39</v>
      </c>
      <c r="O151" s="480">
        <v>0.105</v>
      </c>
      <c r="P151" s="480">
        <f>O151*H151</f>
        <v>11.51535</v>
      </c>
      <c r="Q151" s="480">
        <v>0.00013</v>
      </c>
      <c r="R151" s="480">
        <f>Q151*H151</f>
        <v>0.014257099999999998</v>
      </c>
      <c r="S151" s="480">
        <v>0</v>
      </c>
      <c r="T151" s="481">
        <f>S151*H151</f>
        <v>0</v>
      </c>
      <c r="AR151" s="482" t="s">
        <v>163</v>
      </c>
      <c r="AT151" s="482" t="s">
        <v>159</v>
      </c>
      <c r="AU151" s="482" t="s">
        <v>83</v>
      </c>
      <c r="AY151" s="389" t="s">
        <v>156</v>
      </c>
      <c r="BE151" s="483">
        <f>IF(N151="základní",J151,0)</f>
        <v>0</v>
      </c>
      <c r="BF151" s="483">
        <f>IF(N151="snížená",J151,0)</f>
        <v>0</v>
      </c>
      <c r="BG151" s="483">
        <f>IF(N151="zákl. přenesená",J151,0)</f>
        <v>0</v>
      </c>
      <c r="BH151" s="483">
        <f>IF(N151="sníž. přenesená",J151,0)</f>
        <v>0</v>
      </c>
      <c r="BI151" s="483">
        <f>IF(N151="nulová",J151,0)</f>
        <v>0</v>
      </c>
      <c r="BJ151" s="389" t="s">
        <v>81</v>
      </c>
      <c r="BK151" s="483">
        <f>ROUND(I151*H151,2)</f>
        <v>0</v>
      </c>
      <c r="BL151" s="389" t="s">
        <v>163</v>
      </c>
      <c r="BM151" s="482" t="s">
        <v>184</v>
      </c>
    </row>
    <row r="152" spans="2:65" s="398" customFormat="1" ht="24" customHeight="1">
      <c r="B152" s="399"/>
      <c r="C152" s="472" t="s">
        <v>163</v>
      </c>
      <c r="D152" s="472" t="s">
        <v>159</v>
      </c>
      <c r="E152" s="473" t="s">
        <v>185</v>
      </c>
      <c r="F152" s="474" t="s">
        <v>186</v>
      </c>
      <c r="G152" s="475" t="s">
        <v>183</v>
      </c>
      <c r="H152" s="476">
        <v>109.67</v>
      </c>
      <c r="I152" s="290"/>
      <c r="J152" s="477">
        <f>ROUND(I152*H152,2)</f>
        <v>0</v>
      </c>
      <c r="K152" s="474" t="s">
        <v>172</v>
      </c>
      <c r="L152" s="399"/>
      <c r="M152" s="478" t="s">
        <v>1</v>
      </c>
      <c r="N152" s="479" t="s">
        <v>39</v>
      </c>
      <c r="O152" s="480">
        <v>0.308</v>
      </c>
      <c r="P152" s="480">
        <f>O152*H152</f>
        <v>33.77836</v>
      </c>
      <c r="Q152" s="480">
        <v>4E-05</v>
      </c>
      <c r="R152" s="480">
        <f>Q152*H152</f>
        <v>0.004386800000000001</v>
      </c>
      <c r="S152" s="480">
        <v>0</v>
      </c>
      <c r="T152" s="481">
        <f>S152*H152</f>
        <v>0</v>
      </c>
      <c r="AR152" s="482" t="s">
        <v>163</v>
      </c>
      <c r="AT152" s="482" t="s">
        <v>159</v>
      </c>
      <c r="AU152" s="482" t="s">
        <v>83</v>
      </c>
      <c r="AY152" s="389" t="s">
        <v>156</v>
      </c>
      <c r="BE152" s="483">
        <f>IF(N152="základní",J152,0)</f>
        <v>0</v>
      </c>
      <c r="BF152" s="483">
        <f>IF(N152="snížená",J152,0)</f>
        <v>0</v>
      </c>
      <c r="BG152" s="483">
        <f>IF(N152="zákl. přenesená",J152,0)</f>
        <v>0</v>
      </c>
      <c r="BH152" s="483">
        <f>IF(N152="sníž. přenesená",J152,0)</f>
        <v>0</v>
      </c>
      <c r="BI152" s="483">
        <f>IF(N152="nulová",J152,0)</f>
        <v>0</v>
      </c>
      <c r="BJ152" s="389" t="s">
        <v>81</v>
      </c>
      <c r="BK152" s="483">
        <f>ROUND(I152*H152,2)</f>
        <v>0</v>
      </c>
      <c r="BL152" s="389" t="s">
        <v>163</v>
      </c>
      <c r="BM152" s="482" t="s">
        <v>187</v>
      </c>
    </row>
    <row r="153" spans="2:65" s="398" customFormat="1" ht="16.5" customHeight="1">
      <c r="B153" s="399"/>
      <c r="C153" s="472" t="s">
        <v>188</v>
      </c>
      <c r="D153" s="472" t="s">
        <v>159</v>
      </c>
      <c r="E153" s="473" t="s">
        <v>189</v>
      </c>
      <c r="F153" s="474" t="s">
        <v>190</v>
      </c>
      <c r="G153" s="475" t="s">
        <v>183</v>
      </c>
      <c r="H153" s="476">
        <v>4.14</v>
      </c>
      <c r="I153" s="290"/>
      <c r="J153" s="477">
        <f>ROUND(I153*H153,2)</f>
        <v>0</v>
      </c>
      <c r="K153" s="474" t="s">
        <v>172</v>
      </c>
      <c r="L153" s="399"/>
      <c r="M153" s="478" t="s">
        <v>1</v>
      </c>
      <c r="N153" s="479" t="s">
        <v>39</v>
      </c>
      <c r="O153" s="480">
        <v>0.284</v>
      </c>
      <c r="P153" s="480">
        <f>O153*H153</f>
        <v>1.1757599999999997</v>
      </c>
      <c r="Q153" s="480">
        <v>0</v>
      </c>
      <c r="R153" s="480">
        <f>Q153*H153</f>
        <v>0</v>
      </c>
      <c r="S153" s="480">
        <v>0.261</v>
      </c>
      <c r="T153" s="481">
        <f>S153*H153</f>
        <v>1.08054</v>
      </c>
      <c r="AR153" s="482" t="s">
        <v>163</v>
      </c>
      <c r="AT153" s="482" t="s">
        <v>159</v>
      </c>
      <c r="AU153" s="482" t="s">
        <v>83</v>
      </c>
      <c r="AY153" s="389" t="s">
        <v>156</v>
      </c>
      <c r="BE153" s="483">
        <f>IF(N153="základní",J153,0)</f>
        <v>0</v>
      </c>
      <c r="BF153" s="483">
        <f>IF(N153="snížená",J153,0)</f>
        <v>0</v>
      </c>
      <c r="BG153" s="483">
        <f>IF(N153="zákl. přenesená",J153,0)</f>
        <v>0</v>
      </c>
      <c r="BH153" s="483">
        <f>IF(N153="sníž. přenesená",J153,0)</f>
        <v>0</v>
      </c>
      <c r="BI153" s="483">
        <f>IF(N153="nulová",J153,0)</f>
        <v>0</v>
      </c>
      <c r="BJ153" s="389" t="s">
        <v>81</v>
      </c>
      <c r="BK153" s="483">
        <f>ROUND(I153*H153,2)</f>
        <v>0</v>
      </c>
      <c r="BL153" s="389" t="s">
        <v>163</v>
      </c>
      <c r="BM153" s="482" t="s">
        <v>191</v>
      </c>
    </row>
    <row r="154" spans="2:51" s="485" customFormat="1" ht="12">
      <c r="B154" s="484"/>
      <c r="D154" s="486" t="s">
        <v>165</v>
      </c>
      <c r="E154" s="487" t="s">
        <v>1</v>
      </c>
      <c r="F154" s="488" t="s">
        <v>192</v>
      </c>
      <c r="H154" s="489">
        <v>4.14</v>
      </c>
      <c r="I154" s="506"/>
      <c r="L154" s="484"/>
      <c r="M154" s="490"/>
      <c r="N154" s="491"/>
      <c r="O154" s="491"/>
      <c r="P154" s="491"/>
      <c r="Q154" s="491"/>
      <c r="R154" s="491"/>
      <c r="S154" s="491"/>
      <c r="T154" s="492"/>
      <c r="AT154" s="487" t="s">
        <v>165</v>
      </c>
      <c r="AU154" s="487" t="s">
        <v>83</v>
      </c>
      <c r="AV154" s="485" t="s">
        <v>83</v>
      </c>
      <c r="AW154" s="485" t="s">
        <v>30</v>
      </c>
      <c r="AX154" s="485" t="s">
        <v>81</v>
      </c>
      <c r="AY154" s="487" t="s">
        <v>156</v>
      </c>
    </row>
    <row r="155" spans="2:65" s="398" customFormat="1" ht="16.5" customHeight="1">
      <c r="B155" s="399"/>
      <c r="C155" s="472" t="s">
        <v>167</v>
      </c>
      <c r="D155" s="472" t="s">
        <v>159</v>
      </c>
      <c r="E155" s="473" t="s">
        <v>193</v>
      </c>
      <c r="F155" s="474" t="s">
        <v>194</v>
      </c>
      <c r="G155" s="475" t="s">
        <v>183</v>
      </c>
      <c r="H155" s="476">
        <v>12.839</v>
      </c>
      <c r="I155" s="290"/>
      <c r="J155" s="477">
        <f>ROUND(I155*H155,2)</f>
        <v>0</v>
      </c>
      <c r="K155" s="474" t="s">
        <v>172</v>
      </c>
      <c r="L155" s="399"/>
      <c r="M155" s="478" t="s">
        <v>1</v>
      </c>
      <c r="N155" s="479" t="s">
        <v>39</v>
      </c>
      <c r="O155" s="480">
        <v>0.711</v>
      </c>
      <c r="P155" s="480">
        <f>O155*H155</f>
        <v>9.128529</v>
      </c>
      <c r="Q155" s="480">
        <v>0</v>
      </c>
      <c r="R155" s="480">
        <f>Q155*H155</f>
        <v>0</v>
      </c>
      <c r="S155" s="480">
        <v>0.324</v>
      </c>
      <c r="T155" s="481">
        <f>S155*H155</f>
        <v>4.159836</v>
      </c>
      <c r="AR155" s="482" t="s">
        <v>163</v>
      </c>
      <c r="AT155" s="482" t="s">
        <v>159</v>
      </c>
      <c r="AU155" s="482" t="s">
        <v>83</v>
      </c>
      <c r="AY155" s="389" t="s">
        <v>156</v>
      </c>
      <c r="BE155" s="483">
        <f>IF(N155="základní",J155,0)</f>
        <v>0</v>
      </c>
      <c r="BF155" s="483">
        <f>IF(N155="snížená",J155,0)</f>
        <v>0</v>
      </c>
      <c r="BG155" s="483">
        <f>IF(N155="zákl. přenesená",J155,0)</f>
        <v>0</v>
      </c>
      <c r="BH155" s="483">
        <f>IF(N155="sníž. přenesená",J155,0)</f>
        <v>0</v>
      </c>
      <c r="BI155" s="483">
        <f>IF(N155="nulová",J155,0)</f>
        <v>0</v>
      </c>
      <c r="BJ155" s="389" t="s">
        <v>81</v>
      </c>
      <c r="BK155" s="483">
        <f>ROUND(I155*H155,2)</f>
        <v>0</v>
      </c>
      <c r="BL155" s="389" t="s">
        <v>163</v>
      </c>
      <c r="BM155" s="482" t="s">
        <v>195</v>
      </c>
    </row>
    <row r="156" spans="2:51" s="485" customFormat="1" ht="12">
      <c r="B156" s="484"/>
      <c r="D156" s="486" t="s">
        <v>165</v>
      </c>
      <c r="E156" s="487" t="s">
        <v>1</v>
      </c>
      <c r="F156" s="488" t="s">
        <v>196</v>
      </c>
      <c r="H156" s="489">
        <v>12.839</v>
      </c>
      <c r="I156" s="506"/>
      <c r="L156" s="484"/>
      <c r="M156" s="490"/>
      <c r="N156" s="491"/>
      <c r="O156" s="491"/>
      <c r="P156" s="491"/>
      <c r="Q156" s="491"/>
      <c r="R156" s="491"/>
      <c r="S156" s="491"/>
      <c r="T156" s="492"/>
      <c r="AT156" s="487" t="s">
        <v>165</v>
      </c>
      <c r="AU156" s="487" t="s">
        <v>83</v>
      </c>
      <c r="AV156" s="485" t="s">
        <v>83</v>
      </c>
      <c r="AW156" s="485" t="s">
        <v>30</v>
      </c>
      <c r="AX156" s="485" t="s">
        <v>81</v>
      </c>
      <c r="AY156" s="487" t="s">
        <v>156</v>
      </c>
    </row>
    <row r="157" spans="2:65" s="398" customFormat="1" ht="16.5" customHeight="1">
      <c r="B157" s="399"/>
      <c r="C157" s="472" t="s">
        <v>197</v>
      </c>
      <c r="D157" s="472" t="s">
        <v>159</v>
      </c>
      <c r="E157" s="473" t="s">
        <v>198</v>
      </c>
      <c r="F157" s="474" t="s">
        <v>199</v>
      </c>
      <c r="G157" s="475" t="s">
        <v>183</v>
      </c>
      <c r="H157" s="476">
        <v>129.85</v>
      </c>
      <c r="I157" s="290"/>
      <c r="J157" s="477">
        <f>ROUND(I157*H157,2)</f>
        <v>0</v>
      </c>
      <c r="K157" s="474" t="s">
        <v>172</v>
      </c>
      <c r="L157" s="399"/>
      <c r="M157" s="478" t="s">
        <v>1</v>
      </c>
      <c r="N157" s="479" t="s">
        <v>39</v>
      </c>
      <c r="O157" s="480">
        <v>0.306</v>
      </c>
      <c r="P157" s="480">
        <f>O157*H157</f>
        <v>39.7341</v>
      </c>
      <c r="Q157" s="480">
        <v>0</v>
      </c>
      <c r="R157" s="480">
        <f>Q157*H157</f>
        <v>0</v>
      </c>
      <c r="S157" s="480">
        <v>0</v>
      </c>
      <c r="T157" s="481">
        <f>S157*H157</f>
        <v>0</v>
      </c>
      <c r="AR157" s="482" t="s">
        <v>163</v>
      </c>
      <c r="AT157" s="482" t="s">
        <v>159</v>
      </c>
      <c r="AU157" s="482" t="s">
        <v>83</v>
      </c>
      <c r="AY157" s="389" t="s">
        <v>156</v>
      </c>
      <c r="BE157" s="483">
        <f>IF(N157="základní",J157,0)</f>
        <v>0</v>
      </c>
      <c r="BF157" s="483">
        <f>IF(N157="snížená",J157,0)</f>
        <v>0</v>
      </c>
      <c r="BG157" s="483">
        <f>IF(N157="zákl. přenesená",J157,0)</f>
        <v>0</v>
      </c>
      <c r="BH157" s="483">
        <f>IF(N157="sníž. přenesená",J157,0)</f>
        <v>0</v>
      </c>
      <c r="BI157" s="483">
        <f>IF(N157="nulová",J157,0)</f>
        <v>0</v>
      </c>
      <c r="BJ157" s="389" t="s">
        <v>81</v>
      </c>
      <c r="BK157" s="483">
        <f>ROUND(I157*H157,2)</f>
        <v>0</v>
      </c>
      <c r="BL157" s="389" t="s">
        <v>163</v>
      </c>
      <c r="BM157" s="482" t="s">
        <v>200</v>
      </c>
    </row>
    <row r="158" spans="2:51" s="485" customFormat="1" ht="12">
      <c r="B158" s="484"/>
      <c r="D158" s="486" t="s">
        <v>165</v>
      </c>
      <c r="E158" s="487" t="s">
        <v>1</v>
      </c>
      <c r="F158" s="488" t="s">
        <v>201</v>
      </c>
      <c r="H158" s="489">
        <v>129.85</v>
      </c>
      <c r="I158" s="506"/>
      <c r="L158" s="484"/>
      <c r="M158" s="490"/>
      <c r="N158" s="491"/>
      <c r="O158" s="491"/>
      <c r="P158" s="491"/>
      <c r="Q158" s="491"/>
      <c r="R158" s="491"/>
      <c r="S158" s="491"/>
      <c r="T158" s="492"/>
      <c r="AT158" s="487" t="s">
        <v>165</v>
      </c>
      <c r="AU158" s="487" t="s">
        <v>83</v>
      </c>
      <c r="AV158" s="485" t="s">
        <v>83</v>
      </c>
      <c r="AW158" s="485" t="s">
        <v>30</v>
      </c>
      <c r="AX158" s="485" t="s">
        <v>81</v>
      </c>
      <c r="AY158" s="487" t="s">
        <v>156</v>
      </c>
    </row>
    <row r="159" spans="2:65" s="398" customFormat="1" ht="24" customHeight="1">
      <c r="B159" s="399"/>
      <c r="C159" s="472" t="s">
        <v>202</v>
      </c>
      <c r="D159" s="472" t="s">
        <v>159</v>
      </c>
      <c r="E159" s="473" t="s">
        <v>203</v>
      </c>
      <c r="F159" s="474" t="s">
        <v>204</v>
      </c>
      <c r="G159" s="475" t="s">
        <v>183</v>
      </c>
      <c r="H159" s="476">
        <v>77.05</v>
      </c>
      <c r="I159" s="290"/>
      <c r="J159" s="477">
        <f>ROUND(I159*H159,2)</f>
        <v>0</v>
      </c>
      <c r="K159" s="474" t="s">
        <v>172</v>
      </c>
      <c r="L159" s="399"/>
      <c r="M159" s="478" t="s">
        <v>1</v>
      </c>
      <c r="N159" s="479" t="s">
        <v>39</v>
      </c>
      <c r="O159" s="480">
        <v>0.162</v>
      </c>
      <c r="P159" s="480">
        <f>O159*H159</f>
        <v>12.482099999999999</v>
      </c>
      <c r="Q159" s="480">
        <v>0</v>
      </c>
      <c r="R159" s="480">
        <f>Q159*H159</f>
        <v>0</v>
      </c>
      <c r="S159" s="480">
        <v>0.035</v>
      </c>
      <c r="T159" s="481">
        <f>S159*H159</f>
        <v>2.69675</v>
      </c>
      <c r="AR159" s="482" t="s">
        <v>163</v>
      </c>
      <c r="AT159" s="482" t="s">
        <v>159</v>
      </c>
      <c r="AU159" s="482" t="s">
        <v>83</v>
      </c>
      <c r="AY159" s="389" t="s">
        <v>156</v>
      </c>
      <c r="BE159" s="483">
        <f>IF(N159="základní",J159,0)</f>
        <v>0</v>
      </c>
      <c r="BF159" s="483">
        <f>IF(N159="snížená",J159,0)</f>
        <v>0</v>
      </c>
      <c r="BG159" s="483">
        <f>IF(N159="zákl. přenesená",J159,0)</f>
        <v>0</v>
      </c>
      <c r="BH159" s="483">
        <f>IF(N159="sníž. přenesená",J159,0)</f>
        <v>0</v>
      </c>
      <c r="BI159" s="483">
        <f>IF(N159="nulová",J159,0)</f>
        <v>0</v>
      </c>
      <c r="BJ159" s="389" t="s">
        <v>81</v>
      </c>
      <c r="BK159" s="483">
        <f>ROUND(I159*H159,2)</f>
        <v>0</v>
      </c>
      <c r="BL159" s="389" t="s">
        <v>163</v>
      </c>
      <c r="BM159" s="482" t="s">
        <v>205</v>
      </c>
    </row>
    <row r="160" spans="2:51" s="485" customFormat="1" ht="12">
      <c r="B160" s="484"/>
      <c r="D160" s="486" t="s">
        <v>165</v>
      </c>
      <c r="E160" s="487" t="s">
        <v>1</v>
      </c>
      <c r="F160" s="488" t="s">
        <v>206</v>
      </c>
      <c r="H160" s="489">
        <v>77.05</v>
      </c>
      <c r="I160" s="506"/>
      <c r="L160" s="484"/>
      <c r="M160" s="490"/>
      <c r="N160" s="491"/>
      <c r="O160" s="491"/>
      <c r="P160" s="491"/>
      <c r="Q160" s="491"/>
      <c r="R160" s="491"/>
      <c r="S160" s="491"/>
      <c r="T160" s="492"/>
      <c r="AT160" s="487" t="s">
        <v>165</v>
      </c>
      <c r="AU160" s="487" t="s">
        <v>83</v>
      </c>
      <c r="AV160" s="485" t="s">
        <v>83</v>
      </c>
      <c r="AW160" s="485" t="s">
        <v>30</v>
      </c>
      <c r="AX160" s="485" t="s">
        <v>81</v>
      </c>
      <c r="AY160" s="487" t="s">
        <v>156</v>
      </c>
    </row>
    <row r="161" spans="2:65" s="398" customFormat="1" ht="24" customHeight="1">
      <c r="B161" s="399"/>
      <c r="C161" s="472" t="s">
        <v>179</v>
      </c>
      <c r="D161" s="472" t="s">
        <v>159</v>
      </c>
      <c r="E161" s="473" t="s">
        <v>207</v>
      </c>
      <c r="F161" s="474" t="s">
        <v>208</v>
      </c>
      <c r="G161" s="475" t="s">
        <v>183</v>
      </c>
      <c r="H161" s="476">
        <v>3.075</v>
      </c>
      <c r="I161" s="290"/>
      <c r="J161" s="477">
        <f>ROUND(I161*H161,2)</f>
        <v>0</v>
      </c>
      <c r="K161" s="474" t="s">
        <v>172</v>
      </c>
      <c r="L161" s="399"/>
      <c r="M161" s="478" t="s">
        <v>1</v>
      </c>
      <c r="N161" s="479" t="s">
        <v>39</v>
      </c>
      <c r="O161" s="480">
        <v>0.323</v>
      </c>
      <c r="P161" s="480">
        <f>O161*H161</f>
        <v>0.9932250000000001</v>
      </c>
      <c r="Q161" s="480">
        <v>0</v>
      </c>
      <c r="R161" s="480">
        <f>Q161*H161</f>
        <v>0</v>
      </c>
      <c r="S161" s="480">
        <v>0.027</v>
      </c>
      <c r="T161" s="481">
        <f>S161*H161</f>
        <v>0.083025</v>
      </c>
      <c r="AR161" s="482" t="s">
        <v>163</v>
      </c>
      <c r="AT161" s="482" t="s">
        <v>159</v>
      </c>
      <c r="AU161" s="482" t="s">
        <v>83</v>
      </c>
      <c r="AY161" s="389" t="s">
        <v>156</v>
      </c>
      <c r="BE161" s="483">
        <f>IF(N161="základní",J161,0)</f>
        <v>0</v>
      </c>
      <c r="BF161" s="483">
        <f>IF(N161="snížená",J161,0)</f>
        <v>0</v>
      </c>
      <c r="BG161" s="483">
        <f>IF(N161="zákl. přenesená",J161,0)</f>
        <v>0</v>
      </c>
      <c r="BH161" s="483">
        <f>IF(N161="sníž. přenesená",J161,0)</f>
        <v>0</v>
      </c>
      <c r="BI161" s="483">
        <f>IF(N161="nulová",J161,0)</f>
        <v>0</v>
      </c>
      <c r="BJ161" s="389" t="s">
        <v>81</v>
      </c>
      <c r="BK161" s="483">
        <f>ROUND(I161*H161,2)</f>
        <v>0</v>
      </c>
      <c r="BL161" s="389" t="s">
        <v>163</v>
      </c>
      <c r="BM161" s="482" t="s">
        <v>209</v>
      </c>
    </row>
    <row r="162" spans="2:51" s="485" customFormat="1" ht="12">
      <c r="B162" s="484"/>
      <c r="D162" s="486" t="s">
        <v>165</v>
      </c>
      <c r="E162" s="487" t="s">
        <v>1</v>
      </c>
      <c r="F162" s="488" t="s">
        <v>210</v>
      </c>
      <c r="H162" s="489">
        <v>3.075</v>
      </c>
      <c r="I162" s="506"/>
      <c r="L162" s="484"/>
      <c r="M162" s="490"/>
      <c r="N162" s="491"/>
      <c r="O162" s="491"/>
      <c r="P162" s="491"/>
      <c r="Q162" s="491"/>
      <c r="R162" s="491"/>
      <c r="S162" s="491"/>
      <c r="T162" s="492"/>
      <c r="AT162" s="487" t="s">
        <v>165</v>
      </c>
      <c r="AU162" s="487" t="s">
        <v>83</v>
      </c>
      <c r="AV162" s="485" t="s">
        <v>83</v>
      </c>
      <c r="AW162" s="485" t="s">
        <v>30</v>
      </c>
      <c r="AX162" s="485" t="s">
        <v>81</v>
      </c>
      <c r="AY162" s="487" t="s">
        <v>156</v>
      </c>
    </row>
    <row r="163" spans="2:65" s="398" customFormat="1" ht="16.5" customHeight="1">
      <c r="B163" s="399"/>
      <c r="C163" s="472" t="s">
        <v>211</v>
      </c>
      <c r="D163" s="472" t="s">
        <v>159</v>
      </c>
      <c r="E163" s="473" t="s">
        <v>212</v>
      </c>
      <c r="F163" s="474" t="s">
        <v>213</v>
      </c>
      <c r="G163" s="475" t="s">
        <v>183</v>
      </c>
      <c r="H163" s="476">
        <v>11.426</v>
      </c>
      <c r="I163" s="290"/>
      <c r="J163" s="477">
        <f>ROUND(I163*H163,2)</f>
        <v>0</v>
      </c>
      <c r="K163" s="474" t="s">
        <v>172</v>
      </c>
      <c r="L163" s="399"/>
      <c r="M163" s="478" t="s">
        <v>1</v>
      </c>
      <c r="N163" s="479" t="s">
        <v>39</v>
      </c>
      <c r="O163" s="480">
        <v>0.939</v>
      </c>
      <c r="P163" s="480">
        <f>O163*H163</f>
        <v>10.729014</v>
      </c>
      <c r="Q163" s="480">
        <v>0</v>
      </c>
      <c r="R163" s="480">
        <f>Q163*H163</f>
        <v>0</v>
      </c>
      <c r="S163" s="480">
        <v>0.076</v>
      </c>
      <c r="T163" s="481">
        <f>S163*H163</f>
        <v>0.868376</v>
      </c>
      <c r="AR163" s="482" t="s">
        <v>163</v>
      </c>
      <c r="AT163" s="482" t="s">
        <v>159</v>
      </c>
      <c r="AU163" s="482" t="s">
        <v>83</v>
      </c>
      <c r="AY163" s="389" t="s">
        <v>156</v>
      </c>
      <c r="BE163" s="483">
        <f>IF(N163="základní",J163,0)</f>
        <v>0</v>
      </c>
      <c r="BF163" s="483">
        <f>IF(N163="snížená",J163,0)</f>
        <v>0</v>
      </c>
      <c r="BG163" s="483">
        <f>IF(N163="zákl. přenesená",J163,0)</f>
        <v>0</v>
      </c>
      <c r="BH163" s="483">
        <f>IF(N163="sníž. přenesená",J163,0)</f>
        <v>0</v>
      </c>
      <c r="BI163" s="483">
        <f>IF(N163="nulová",J163,0)</f>
        <v>0</v>
      </c>
      <c r="BJ163" s="389" t="s">
        <v>81</v>
      </c>
      <c r="BK163" s="483">
        <f>ROUND(I163*H163,2)</f>
        <v>0</v>
      </c>
      <c r="BL163" s="389" t="s">
        <v>163</v>
      </c>
      <c r="BM163" s="482" t="s">
        <v>214</v>
      </c>
    </row>
    <row r="164" spans="2:51" s="485" customFormat="1" ht="12">
      <c r="B164" s="484"/>
      <c r="D164" s="486" t="s">
        <v>165</v>
      </c>
      <c r="E164" s="487" t="s">
        <v>1</v>
      </c>
      <c r="F164" s="488" t="s">
        <v>215</v>
      </c>
      <c r="H164" s="489">
        <v>11.426</v>
      </c>
      <c r="I164" s="506"/>
      <c r="L164" s="484"/>
      <c r="M164" s="490"/>
      <c r="N164" s="491"/>
      <c r="O164" s="491"/>
      <c r="P164" s="491"/>
      <c r="Q164" s="491"/>
      <c r="R164" s="491"/>
      <c r="S164" s="491"/>
      <c r="T164" s="492"/>
      <c r="AT164" s="487" t="s">
        <v>165</v>
      </c>
      <c r="AU164" s="487" t="s">
        <v>83</v>
      </c>
      <c r="AV164" s="485" t="s">
        <v>83</v>
      </c>
      <c r="AW164" s="485" t="s">
        <v>30</v>
      </c>
      <c r="AX164" s="485" t="s">
        <v>81</v>
      </c>
      <c r="AY164" s="487" t="s">
        <v>156</v>
      </c>
    </row>
    <row r="165" spans="2:65" s="398" customFormat="1" ht="24" customHeight="1">
      <c r="B165" s="399"/>
      <c r="C165" s="472" t="s">
        <v>216</v>
      </c>
      <c r="D165" s="472" t="s">
        <v>159</v>
      </c>
      <c r="E165" s="473" t="s">
        <v>217</v>
      </c>
      <c r="F165" s="474" t="s">
        <v>218</v>
      </c>
      <c r="G165" s="475" t="s">
        <v>183</v>
      </c>
      <c r="H165" s="476">
        <v>1.92</v>
      </c>
      <c r="I165" s="290"/>
      <c r="J165" s="477">
        <f>ROUND(I165*H165,2)</f>
        <v>0</v>
      </c>
      <c r="K165" s="474" t="s">
        <v>172</v>
      </c>
      <c r="L165" s="399"/>
      <c r="M165" s="478" t="s">
        <v>1</v>
      </c>
      <c r="N165" s="479" t="s">
        <v>39</v>
      </c>
      <c r="O165" s="480">
        <v>0.91</v>
      </c>
      <c r="P165" s="480">
        <f>O165*H165</f>
        <v>1.7472</v>
      </c>
      <c r="Q165" s="480">
        <v>0</v>
      </c>
      <c r="R165" s="480">
        <f>Q165*H165</f>
        <v>0</v>
      </c>
      <c r="S165" s="480">
        <v>0.059</v>
      </c>
      <c r="T165" s="481">
        <f>S165*H165</f>
        <v>0.11327999999999999</v>
      </c>
      <c r="AR165" s="482" t="s">
        <v>163</v>
      </c>
      <c r="AT165" s="482" t="s">
        <v>159</v>
      </c>
      <c r="AU165" s="482" t="s">
        <v>83</v>
      </c>
      <c r="AY165" s="389" t="s">
        <v>156</v>
      </c>
      <c r="BE165" s="483">
        <f>IF(N165="základní",J165,0)</f>
        <v>0</v>
      </c>
      <c r="BF165" s="483">
        <f>IF(N165="snížená",J165,0)</f>
        <v>0</v>
      </c>
      <c r="BG165" s="483">
        <f>IF(N165="zákl. přenesená",J165,0)</f>
        <v>0</v>
      </c>
      <c r="BH165" s="483">
        <f>IF(N165="sníž. přenesená",J165,0)</f>
        <v>0</v>
      </c>
      <c r="BI165" s="483">
        <f>IF(N165="nulová",J165,0)</f>
        <v>0</v>
      </c>
      <c r="BJ165" s="389" t="s">
        <v>81</v>
      </c>
      <c r="BK165" s="483">
        <f>ROUND(I165*H165,2)</f>
        <v>0</v>
      </c>
      <c r="BL165" s="389" t="s">
        <v>163</v>
      </c>
      <c r="BM165" s="482" t="s">
        <v>219</v>
      </c>
    </row>
    <row r="166" spans="2:51" s="485" customFormat="1" ht="12">
      <c r="B166" s="484"/>
      <c r="D166" s="486" t="s">
        <v>165</v>
      </c>
      <c r="E166" s="487" t="s">
        <v>1</v>
      </c>
      <c r="F166" s="488" t="s">
        <v>220</v>
      </c>
      <c r="H166" s="489">
        <v>1.92</v>
      </c>
      <c r="I166" s="506"/>
      <c r="L166" s="484"/>
      <c r="M166" s="490"/>
      <c r="N166" s="491"/>
      <c r="O166" s="491"/>
      <c r="P166" s="491"/>
      <c r="Q166" s="491"/>
      <c r="R166" s="491"/>
      <c r="S166" s="491"/>
      <c r="T166" s="492"/>
      <c r="AT166" s="487" t="s">
        <v>165</v>
      </c>
      <c r="AU166" s="487" t="s">
        <v>83</v>
      </c>
      <c r="AV166" s="485" t="s">
        <v>83</v>
      </c>
      <c r="AW166" s="485" t="s">
        <v>30</v>
      </c>
      <c r="AX166" s="485" t="s">
        <v>81</v>
      </c>
      <c r="AY166" s="487" t="s">
        <v>156</v>
      </c>
    </row>
    <row r="167" spans="2:65" s="398" customFormat="1" ht="24" customHeight="1">
      <c r="B167" s="399"/>
      <c r="C167" s="472" t="s">
        <v>221</v>
      </c>
      <c r="D167" s="472" t="s">
        <v>159</v>
      </c>
      <c r="E167" s="473" t="s">
        <v>222</v>
      </c>
      <c r="F167" s="474" t="s">
        <v>223</v>
      </c>
      <c r="G167" s="475" t="s">
        <v>183</v>
      </c>
      <c r="H167" s="476">
        <v>3.221</v>
      </c>
      <c r="I167" s="290"/>
      <c r="J167" s="477">
        <f>ROUND(I167*H167,2)</f>
        <v>0</v>
      </c>
      <c r="K167" s="474" t="s">
        <v>172</v>
      </c>
      <c r="L167" s="399"/>
      <c r="M167" s="478" t="s">
        <v>1</v>
      </c>
      <c r="N167" s="479" t="s">
        <v>39</v>
      </c>
      <c r="O167" s="480">
        <v>2.628</v>
      </c>
      <c r="P167" s="480">
        <f>O167*H167</f>
        <v>8.464788</v>
      </c>
      <c r="Q167" s="480">
        <v>0</v>
      </c>
      <c r="R167" s="480">
        <f>Q167*H167</f>
        <v>0</v>
      </c>
      <c r="S167" s="480">
        <v>0.365</v>
      </c>
      <c r="T167" s="481">
        <f>S167*H167</f>
        <v>1.175665</v>
      </c>
      <c r="AR167" s="482" t="s">
        <v>163</v>
      </c>
      <c r="AT167" s="482" t="s">
        <v>159</v>
      </c>
      <c r="AU167" s="482" t="s">
        <v>83</v>
      </c>
      <c r="AY167" s="389" t="s">
        <v>156</v>
      </c>
      <c r="BE167" s="483">
        <f>IF(N167="základní",J167,0)</f>
        <v>0</v>
      </c>
      <c r="BF167" s="483">
        <f>IF(N167="snížená",J167,0)</f>
        <v>0</v>
      </c>
      <c r="BG167" s="483">
        <f>IF(N167="zákl. přenesená",J167,0)</f>
        <v>0</v>
      </c>
      <c r="BH167" s="483">
        <f>IF(N167="sníž. přenesená",J167,0)</f>
        <v>0</v>
      </c>
      <c r="BI167" s="483">
        <f>IF(N167="nulová",J167,0)</f>
        <v>0</v>
      </c>
      <c r="BJ167" s="389" t="s">
        <v>81</v>
      </c>
      <c r="BK167" s="483">
        <f>ROUND(I167*H167,2)</f>
        <v>0</v>
      </c>
      <c r="BL167" s="389" t="s">
        <v>163</v>
      </c>
      <c r="BM167" s="482" t="s">
        <v>224</v>
      </c>
    </row>
    <row r="168" spans="2:51" s="485" customFormat="1" ht="12">
      <c r="B168" s="484"/>
      <c r="D168" s="486" t="s">
        <v>165</v>
      </c>
      <c r="E168" s="487" t="s">
        <v>1</v>
      </c>
      <c r="F168" s="488" t="s">
        <v>225</v>
      </c>
      <c r="H168" s="489">
        <v>3.221</v>
      </c>
      <c r="I168" s="506"/>
      <c r="L168" s="484"/>
      <c r="M168" s="490"/>
      <c r="N168" s="491"/>
      <c r="O168" s="491"/>
      <c r="P168" s="491"/>
      <c r="Q168" s="491"/>
      <c r="R168" s="491"/>
      <c r="S168" s="491"/>
      <c r="T168" s="492"/>
      <c r="AT168" s="487" t="s">
        <v>165</v>
      </c>
      <c r="AU168" s="487" t="s">
        <v>83</v>
      </c>
      <c r="AV168" s="485" t="s">
        <v>83</v>
      </c>
      <c r="AW168" s="485" t="s">
        <v>30</v>
      </c>
      <c r="AX168" s="485" t="s">
        <v>81</v>
      </c>
      <c r="AY168" s="487" t="s">
        <v>156</v>
      </c>
    </row>
    <row r="169" spans="2:65" s="398" customFormat="1" ht="24" customHeight="1">
      <c r="B169" s="399"/>
      <c r="C169" s="472" t="s">
        <v>226</v>
      </c>
      <c r="D169" s="472" t="s">
        <v>159</v>
      </c>
      <c r="E169" s="473" t="s">
        <v>227</v>
      </c>
      <c r="F169" s="474" t="s">
        <v>228</v>
      </c>
      <c r="G169" s="475" t="s">
        <v>162</v>
      </c>
      <c r="H169" s="476">
        <v>3</v>
      </c>
      <c r="I169" s="290"/>
      <c r="J169" s="477">
        <f>ROUND(I169*H169,2)</f>
        <v>0</v>
      </c>
      <c r="K169" s="474" t="s">
        <v>172</v>
      </c>
      <c r="L169" s="399"/>
      <c r="M169" s="478" t="s">
        <v>1</v>
      </c>
      <c r="N169" s="479" t="s">
        <v>39</v>
      </c>
      <c r="O169" s="480">
        <v>0.826</v>
      </c>
      <c r="P169" s="480">
        <f>O169*H169</f>
        <v>2.4779999999999998</v>
      </c>
      <c r="Q169" s="480">
        <v>0.02362</v>
      </c>
      <c r="R169" s="480">
        <f>Q169*H169</f>
        <v>0.07085999999999999</v>
      </c>
      <c r="S169" s="480">
        <v>0</v>
      </c>
      <c r="T169" s="481">
        <f>S169*H169</f>
        <v>0</v>
      </c>
      <c r="AR169" s="482" t="s">
        <v>163</v>
      </c>
      <c r="AT169" s="482" t="s">
        <v>159</v>
      </c>
      <c r="AU169" s="482" t="s">
        <v>83</v>
      </c>
      <c r="AY169" s="389" t="s">
        <v>156</v>
      </c>
      <c r="BE169" s="483">
        <f>IF(N169="základní",J169,0)</f>
        <v>0</v>
      </c>
      <c r="BF169" s="483">
        <f>IF(N169="snížená",J169,0)</f>
        <v>0</v>
      </c>
      <c r="BG169" s="483">
        <f>IF(N169="zákl. přenesená",J169,0)</f>
        <v>0</v>
      </c>
      <c r="BH169" s="483">
        <f>IF(N169="sníž. přenesená",J169,0)</f>
        <v>0</v>
      </c>
      <c r="BI169" s="483">
        <f>IF(N169="nulová",J169,0)</f>
        <v>0</v>
      </c>
      <c r="BJ169" s="389" t="s">
        <v>81</v>
      </c>
      <c r="BK169" s="483">
        <f>ROUND(I169*H169,2)</f>
        <v>0</v>
      </c>
      <c r="BL169" s="389" t="s">
        <v>163</v>
      </c>
      <c r="BM169" s="482" t="s">
        <v>229</v>
      </c>
    </row>
    <row r="170" spans="2:51" s="485" customFormat="1" ht="12">
      <c r="B170" s="484"/>
      <c r="D170" s="486" t="s">
        <v>165</v>
      </c>
      <c r="E170" s="487" t="s">
        <v>1</v>
      </c>
      <c r="F170" s="488" t="s">
        <v>230</v>
      </c>
      <c r="H170" s="489">
        <v>3</v>
      </c>
      <c r="I170" s="506"/>
      <c r="L170" s="484"/>
      <c r="M170" s="490"/>
      <c r="N170" s="491"/>
      <c r="O170" s="491"/>
      <c r="P170" s="491"/>
      <c r="Q170" s="491"/>
      <c r="R170" s="491"/>
      <c r="S170" s="491"/>
      <c r="T170" s="492"/>
      <c r="AT170" s="487" t="s">
        <v>165</v>
      </c>
      <c r="AU170" s="487" t="s">
        <v>83</v>
      </c>
      <c r="AV170" s="485" t="s">
        <v>83</v>
      </c>
      <c r="AW170" s="485" t="s">
        <v>30</v>
      </c>
      <c r="AX170" s="485" t="s">
        <v>81</v>
      </c>
      <c r="AY170" s="487" t="s">
        <v>156</v>
      </c>
    </row>
    <row r="171" spans="2:65" s="398" customFormat="1" ht="24" customHeight="1">
      <c r="B171" s="399"/>
      <c r="C171" s="472" t="s">
        <v>231</v>
      </c>
      <c r="D171" s="472" t="s">
        <v>159</v>
      </c>
      <c r="E171" s="473" t="s">
        <v>232</v>
      </c>
      <c r="F171" s="474" t="s">
        <v>233</v>
      </c>
      <c r="G171" s="475" t="s">
        <v>183</v>
      </c>
      <c r="H171" s="476">
        <v>1.86</v>
      </c>
      <c r="I171" s="290"/>
      <c r="J171" s="477">
        <f>ROUND(I171*H171,2)</f>
        <v>0</v>
      </c>
      <c r="K171" s="474" t="s">
        <v>172</v>
      </c>
      <c r="L171" s="399"/>
      <c r="M171" s="478" t="s">
        <v>1</v>
      </c>
      <c r="N171" s="479" t="s">
        <v>39</v>
      </c>
      <c r="O171" s="480">
        <v>0.3</v>
      </c>
      <c r="P171" s="480">
        <f>O171*H171</f>
        <v>0.558</v>
      </c>
      <c r="Q171" s="480">
        <v>0</v>
      </c>
      <c r="R171" s="480">
        <f>Q171*H171</f>
        <v>0</v>
      </c>
      <c r="S171" s="480">
        <v>0.068</v>
      </c>
      <c r="T171" s="481">
        <f>S171*H171</f>
        <v>0.12648</v>
      </c>
      <c r="AR171" s="482" t="s">
        <v>163</v>
      </c>
      <c r="AT171" s="482" t="s">
        <v>159</v>
      </c>
      <c r="AU171" s="482" t="s">
        <v>83</v>
      </c>
      <c r="AY171" s="389" t="s">
        <v>156</v>
      </c>
      <c r="BE171" s="483">
        <f>IF(N171="základní",J171,0)</f>
        <v>0</v>
      </c>
      <c r="BF171" s="483">
        <f>IF(N171="snížená",J171,0)</f>
        <v>0</v>
      </c>
      <c r="BG171" s="483">
        <f>IF(N171="zákl. přenesená",J171,0)</f>
        <v>0</v>
      </c>
      <c r="BH171" s="483">
        <f>IF(N171="sníž. přenesená",J171,0)</f>
        <v>0</v>
      </c>
      <c r="BI171" s="483">
        <f>IF(N171="nulová",J171,0)</f>
        <v>0</v>
      </c>
      <c r="BJ171" s="389" t="s">
        <v>81</v>
      </c>
      <c r="BK171" s="483">
        <f>ROUND(I171*H171,2)</f>
        <v>0</v>
      </c>
      <c r="BL171" s="389" t="s">
        <v>163</v>
      </c>
      <c r="BM171" s="482" t="s">
        <v>234</v>
      </c>
    </row>
    <row r="172" spans="2:51" s="485" customFormat="1" ht="12">
      <c r="B172" s="484"/>
      <c r="D172" s="486" t="s">
        <v>165</v>
      </c>
      <c r="E172" s="487" t="s">
        <v>1</v>
      </c>
      <c r="F172" s="488" t="s">
        <v>235</v>
      </c>
      <c r="H172" s="489">
        <v>1.86</v>
      </c>
      <c r="I172" s="506"/>
      <c r="L172" s="484"/>
      <c r="M172" s="490"/>
      <c r="N172" s="491"/>
      <c r="O172" s="491"/>
      <c r="P172" s="491"/>
      <c r="Q172" s="491"/>
      <c r="R172" s="491"/>
      <c r="S172" s="491"/>
      <c r="T172" s="492"/>
      <c r="AT172" s="487" t="s">
        <v>165</v>
      </c>
      <c r="AU172" s="487" t="s">
        <v>83</v>
      </c>
      <c r="AV172" s="485" t="s">
        <v>83</v>
      </c>
      <c r="AW172" s="485" t="s">
        <v>30</v>
      </c>
      <c r="AX172" s="485" t="s">
        <v>81</v>
      </c>
      <c r="AY172" s="487" t="s">
        <v>156</v>
      </c>
    </row>
    <row r="173" spans="2:65" s="398" customFormat="1" ht="16.5" customHeight="1">
      <c r="B173" s="399"/>
      <c r="C173" s="472" t="s">
        <v>8</v>
      </c>
      <c r="D173" s="472" t="s">
        <v>159</v>
      </c>
      <c r="E173" s="473" t="s">
        <v>236</v>
      </c>
      <c r="F173" s="474" t="s">
        <v>237</v>
      </c>
      <c r="G173" s="475" t="s">
        <v>183</v>
      </c>
      <c r="H173" s="476">
        <v>23.406</v>
      </c>
      <c r="I173" s="290"/>
      <c r="J173" s="477">
        <f>ROUND(I173*H173,2)</f>
        <v>0</v>
      </c>
      <c r="K173" s="474" t="s">
        <v>172</v>
      </c>
      <c r="L173" s="399"/>
      <c r="M173" s="478" t="s">
        <v>1</v>
      </c>
      <c r="N173" s="479" t="s">
        <v>39</v>
      </c>
      <c r="O173" s="480">
        <v>0.704</v>
      </c>
      <c r="P173" s="480">
        <f>O173*H173</f>
        <v>16.477824</v>
      </c>
      <c r="Q173" s="480">
        <v>0.0089</v>
      </c>
      <c r="R173" s="480">
        <f>Q173*H173</f>
        <v>0.20831339999999998</v>
      </c>
      <c r="S173" s="480">
        <v>0</v>
      </c>
      <c r="T173" s="481">
        <f>S173*H173</f>
        <v>0</v>
      </c>
      <c r="AR173" s="482" t="s">
        <v>163</v>
      </c>
      <c r="AT173" s="482" t="s">
        <v>159</v>
      </c>
      <c r="AU173" s="482" t="s">
        <v>83</v>
      </c>
      <c r="AY173" s="389" t="s">
        <v>156</v>
      </c>
      <c r="BE173" s="483">
        <f>IF(N173="základní",J173,0)</f>
        <v>0</v>
      </c>
      <c r="BF173" s="483">
        <f>IF(N173="snížená",J173,0)</f>
        <v>0</v>
      </c>
      <c r="BG173" s="483">
        <f>IF(N173="zákl. přenesená",J173,0)</f>
        <v>0</v>
      </c>
      <c r="BH173" s="483">
        <f>IF(N173="sníž. přenesená",J173,0)</f>
        <v>0</v>
      </c>
      <c r="BI173" s="483">
        <f>IF(N173="nulová",J173,0)</f>
        <v>0</v>
      </c>
      <c r="BJ173" s="389" t="s">
        <v>81</v>
      </c>
      <c r="BK173" s="483">
        <f>ROUND(I173*H173,2)</f>
        <v>0</v>
      </c>
      <c r="BL173" s="389" t="s">
        <v>163</v>
      </c>
      <c r="BM173" s="482" t="s">
        <v>238</v>
      </c>
    </row>
    <row r="174" spans="2:51" s="485" customFormat="1" ht="12">
      <c r="B174" s="484"/>
      <c r="D174" s="486" t="s">
        <v>165</v>
      </c>
      <c r="E174" s="487" t="s">
        <v>1</v>
      </c>
      <c r="F174" s="488" t="s">
        <v>239</v>
      </c>
      <c r="H174" s="489">
        <v>23.406</v>
      </c>
      <c r="I174" s="506"/>
      <c r="L174" s="484"/>
      <c r="M174" s="490"/>
      <c r="N174" s="491"/>
      <c r="O174" s="491"/>
      <c r="P174" s="491"/>
      <c r="Q174" s="491"/>
      <c r="R174" s="491"/>
      <c r="S174" s="491"/>
      <c r="T174" s="492"/>
      <c r="AT174" s="487" t="s">
        <v>165</v>
      </c>
      <c r="AU174" s="487" t="s">
        <v>83</v>
      </c>
      <c r="AV174" s="485" t="s">
        <v>83</v>
      </c>
      <c r="AW174" s="485" t="s">
        <v>30</v>
      </c>
      <c r="AX174" s="485" t="s">
        <v>81</v>
      </c>
      <c r="AY174" s="487" t="s">
        <v>156</v>
      </c>
    </row>
    <row r="175" spans="2:63" s="460" customFormat="1" ht="22.9" customHeight="1">
      <c r="B175" s="459"/>
      <c r="D175" s="461" t="s">
        <v>73</v>
      </c>
      <c r="E175" s="470" t="s">
        <v>240</v>
      </c>
      <c r="F175" s="470" t="s">
        <v>241</v>
      </c>
      <c r="I175" s="507"/>
      <c r="J175" s="471">
        <f>BK175</f>
        <v>0</v>
      </c>
      <c r="L175" s="459"/>
      <c r="M175" s="464"/>
      <c r="N175" s="465"/>
      <c r="O175" s="465"/>
      <c r="P175" s="466">
        <f>SUM(P176:P180)</f>
        <v>22.111601</v>
      </c>
      <c r="Q175" s="465"/>
      <c r="R175" s="466">
        <f>SUM(R176:R180)</f>
        <v>0</v>
      </c>
      <c r="S175" s="465"/>
      <c r="T175" s="467">
        <f>SUM(T176:T180)</f>
        <v>0</v>
      </c>
      <c r="AR175" s="461" t="s">
        <v>81</v>
      </c>
      <c r="AT175" s="468" t="s">
        <v>73</v>
      </c>
      <c r="AU175" s="468" t="s">
        <v>81</v>
      </c>
      <c r="AY175" s="461" t="s">
        <v>156</v>
      </c>
      <c r="BK175" s="469">
        <f>SUM(BK176:BK180)</f>
        <v>0</v>
      </c>
    </row>
    <row r="176" spans="2:65" s="398" customFormat="1" ht="24" customHeight="1">
      <c r="B176" s="399"/>
      <c r="C176" s="472" t="s">
        <v>242</v>
      </c>
      <c r="D176" s="472" t="s">
        <v>159</v>
      </c>
      <c r="E176" s="473" t="s">
        <v>243</v>
      </c>
      <c r="F176" s="474" t="s">
        <v>244</v>
      </c>
      <c r="G176" s="475" t="s">
        <v>245</v>
      </c>
      <c r="H176" s="476">
        <v>10.739</v>
      </c>
      <c r="I176" s="290"/>
      <c r="J176" s="477">
        <f>ROUND(I176*H176,2)</f>
        <v>0</v>
      </c>
      <c r="K176" s="474" t="s">
        <v>172</v>
      </c>
      <c r="L176" s="399"/>
      <c r="M176" s="478" t="s">
        <v>1</v>
      </c>
      <c r="N176" s="479" t="s">
        <v>39</v>
      </c>
      <c r="O176" s="480">
        <v>1.88</v>
      </c>
      <c r="P176" s="480">
        <f>O176*H176</f>
        <v>20.18932</v>
      </c>
      <c r="Q176" s="480">
        <v>0</v>
      </c>
      <c r="R176" s="480">
        <f>Q176*H176</f>
        <v>0</v>
      </c>
      <c r="S176" s="480">
        <v>0</v>
      </c>
      <c r="T176" s="481">
        <f>S176*H176</f>
        <v>0</v>
      </c>
      <c r="AR176" s="482" t="s">
        <v>163</v>
      </c>
      <c r="AT176" s="482" t="s">
        <v>159</v>
      </c>
      <c r="AU176" s="482" t="s">
        <v>83</v>
      </c>
      <c r="AY176" s="389" t="s">
        <v>156</v>
      </c>
      <c r="BE176" s="483">
        <f>IF(N176="základní",J176,0)</f>
        <v>0</v>
      </c>
      <c r="BF176" s="483">
        <f>IF(N176="snížená",J176,0)</f>
        <v>0</v>
      </c>
      <c r="BG176" s="483">
        <f>IF(N176="zákl. přenesená",J176,0)</f>
        <v>0</v>
      </c>
      <c r="BH176" s="483">
        <f>IF(N176="sníž. přenesená",J176,0)</f>
        <v>0</v>
      </c>
      <c r="BI176" s="483">
        <f>IF(N176="nulová",J176,0)</f>
        <v>0</v>
      </c>
      <c r="BJ176" s="389" t="s">
        <v>81</v>
      </c>
      <c r="BK176" s="483">
        <f>ROUND(I176*H176,2)</f>
        <v>0</v>
      </c>
      <c r="BL176" s="389" t="s">
        <v>163</v>
      </c>
      <c r="BM176" s="482" t="s">
        <v>246</v>
      </c>
    </row>
    <row r="177" spans="2:65" s="398" customFormat="1" ht="24" customHeight="1">
      <c r="B177" s="399"/>
      <c r="C177" s="472" t="s">
        <v>247</v>
      </c>
      <c r="D177" s="472" t="s">
        <v>159</v>
      </c>
      <c r="E177" s="473" t="s">
        <v>248</v>
      </c>
      <c r="F177" s="474" t="s">
        <v>249</v>
      </c>
      <c r="G177" s="475" t="s">
        <v>245</v>
      </c>
      <c r="H177" s="476">
        <v>10.739</v>
      </c>
      <c r="I177" s="290"/>
      <c r="J177" s="477">
        <f>ROUND(I177*H177,2)</f>
        <v>0</v>
      </c>
      <c r="K177" s="474" t="s">
        <v>172</v>
      </c>
      <c r="L177" s="399"/>
      <c r="M177" s="478" t="s">
        <v>1</v>
      </c>
      <c r="N177" s="479" t="s">
        <v>39</v>
      </c>
      <c r="O177" s="480">
        <v>0.125</v>
      </c>
      <c r="P177" s="480">
        <f>O177*H177</f>
        <v>1.342375</v>
      </c>
      <c r="Q177" s="480">
        <v>0</v>
      </c>
      <c r="R177" s="480">
        <f>Q177*H177</f>
        <v>0</v>
      </c>
      <c r="S177" s="480">
        <v>0</v>
      </c>
      <c r="T177" s="481">
        <f>S177*H177</f>
        <v>0</v>
      </c>
      <c r="AR177" s="482" t="s">
        <v>163</v>
      </c>
      <c r="AT177" s="482" t="s">
        <v>159</v>
      </c>
      <c r="AU177" s="482" t="s">
        <v>83</v>
      </c>
      <c r="AY177" s="389" t="s">
        <v>156</v>
      </c>
      <c r="BE177" s="483">
        <f>IF(N177="základní",J177,0)</f>
        <v>0</v>
      </c>
      <c r="BF177" s="483">
        <f>IF(N177="snížená",J177,0)</f>
        <v>0</v>
      </c>
      <c r="BG177" s="483">
        <f>IF(N177="zákl. přenesená",J177,0)</f>
        <v>0</v>
      </c>
      <c r="BH177" s="483">
        <f>IF(N177="sníž. přenesená",J177,0)</f>
        <v>0</v>
      </c>
      <c r="BI177" s="483">
        <f>IF(N177="nulová",J177,0)</f>
        <v>0</v>
      </c>
      <c r="BJ177" s="389" t="s">
        <v>81</v>
      </c>
      <c r="BK177" s="483">
        <f>ROUND(I177*H177,2)</f>
        <v>0</v>
      </c>
      <c r="BL177" s="389" t="s">
        <v>163</v>
      </c>
      <c r="BM177" s="482" t="s">
        <v>250</v>
      </c>
    </row>
    <row r="178" spans="2:65" s="398" customFormat="1" ht="24" customHeight="1">
      <c r="B178" s="399"/>
      <c r="C178" s="472" t="s">
        <v>251</v>
      </c>
      <c r="D178" s="472" t="s">
        <v>159</v>
      </c>
      <c r="E178" s="473" t="s">
        <v>252</v>
      </c>
      <c r="F178" s="474" t="s">
        <v>253</v>
      </c>
      <c r="G178" s="475" t="s">
        <v>245</v>
      </c>
      <c r="H178" s="476">
        <v>96.651</v>
      </c>
      <c r="I178" s="290"/>
      <c r="J178" s="477">
        <f>ROUND(I178*H178,2)</f>
        <v>0</v>
      </c>
      <c r="K178" s="474" t="s">
        <v>172</v>
      </c>
      <c r="L178" s="399"/>
      <c r="M178" s="478" t="s">
        <v>1</v>
      </c>
      <c r="N178" s="479" t="s">
        <v>39</v>
      </c>
      <c r="O178" s="480">
        <v>0.006</v>
      </c>
      <c r="P178" s="480">
        <f>O178*H178</f>
        <v>0.579906</v>
      </c>
      <c r="Q178" s="480">
        <v>0</v>
      </c>
      <c r="R178" s="480">
        <f>Q178*H178</f>
        <v>0</v>
      </c>
      <c r="S178" s="480">
        <v>0</v>
      </c>
      <c r="T178" s="481">
        <f>S178*H178</f>
        <v>0</v>
      </c>
      <c r="AR178" s="482" t="s">
        <v>163</v>
      </c>
      <c r="AT178" s="482" t="s">
        <v>159</v>
      </c>
      <c r="AU178" s="482" t="s">
        <v>83</v>
      </c>
      <c r="AY178" s="389" t="s">
        <v>156</v>
      </c>
      <c r="BE178" s="483">
        <f>IF(N178="základní",J178,0)</f>
        <v>0</v>
      </c>
      <c r="BF178" s="483">
        <f>IF(N178="snížená",J178,0)</f>
        <v>0</v>
      </c>
      <c r="BG178" s="483">
        <f>IF(N178="zákl. přenesená",J178,0)</f>
        <v>0</v>
      </c>
      <c r="BH178" s="483">
        <f>IF(N178="sníž. přenesená",J178,0)</f>
        <v>0</v>
      </c>
      <c r="BI178" s="483">
        <f>IF(N178="nulová",J178,0)</f>
        <v>0</v>
      </c>
      <c r="BJ178" s="389" t="s">
        <v>81</v>
      </c>
      <c r="BK178" s="483">
        <f>ROUND(I178*H178,2)</f>
        <v>0</v>
      </c>
      <c r="BL178" s="389" t="s">
        <v>163</v>
      </c>
      <c r="BM178" s="482" t="s">
        <v>254</v>
      </c>
    </row>
    <row r="179" spans="2:51" s="485" customFormat="1" ht="12">
      <c r="B179" s="484"/>
      <c r="D179" s="486" t="s">
        <v>165</v>
      </c>
      <c r="E179" s="487" t="s">
        <v>1</v>
      </c>
      <c r="F179" s="488" t="s">
        <v>255</v>
      </c>
      <c r="H179" s="489">
        <v>96.651</v>
      </c>
      <c r="I179" s="506"/>
      <c r="L179" s="484"/>
      <c r="M179" s="490"/>
      <c r="N179" s="491"/>
      <c r="O179" s="491"/>
      <c r="P179" s="491"/>
      <c r="Q179" s="491"/>
      <c r="R179" s="491"/>
      <c r="S179" s="491"/>
      <c r="T179" s="492"/>
      <c r="AT179" s="487" t="s">
        <v>165</v>
      </c>
      <c r="AU179" s="487" t="s">
        <v>83</v>
      </c>
      <c r="AV179" s="485" t="s">
        <v>83</v>
      </c>
      <c r="AW179" s="485" t="s">
        <v>30</v>
      </c>
      <c r="AX179" s="485" t="s">
        <v>81</v>
      </c>
      <c r="AY179" s="487" t="s">
        <v>156</v>
      </c>
    </row>
    <row r="180" spans="2:65" s="398" customFormat="1" ht="24" customHeight="1">
      <c r="B180" s="399"/>
      <c r="C180" s="472" t="s">
        <v>256</v>
      </c>
      <c r="D180" s="472" t="s">
        <v>159</v>
      </c>
      <c r="E180" s="473" t="s">
        <v>257</v>
      </c>
      <c r="F180" s="474" t="s">
        <v>258</v>
      </c>
      <c r="G180" s="475" t="s">
        <v>245</v>
      </c>
      <c r="H180" s="476">
        <v>10.739</v>
      </c>
      <c r="I180" s="290"/>
      <c r="J180" s="477">
        <f>ROUND(I180*H180,2)</f>
        <v>0</v>
      </c>
      <c r="K180" s="474" t="s">
        <v>172</v>
      </c>
      <c r="L180" s="399"/>
      <c r="M180" s="478" t="s">
        <v>1</v>
      </c>
      <c r="N180" s="479" t="s">
        <v>39</v>
      </c>
      <c r="O180" s="480">
        <v>0</v>
      </c>
      <c r="P180" s="480">
        <f>O180*H180</f>
        <v>0</v>
      </c>
      <c r="Q180" s="480">
        <v>0</v>
      </c>
      <c r="R180" s="480">
        <f>Q180*H180</f>
        <v>0</v>
      </c>
      <c r="S180" s="480">
        <v>0</v>
      </c>
      <c r="T180" s="481">
        <f>S180*H180</f>
        <v>0</v>
      </c>
      <c r="AR180" s="482" t="s">
        <v>163</v>
      </c>
      <c r="AT180" s="482" t="s">
        <v>159</v>
      </c>
      <c r="AU180" s="482" t="s">
        <v>83</v>
      </c>
      <c r="AY180" s="389" t="s">
        <v>156</v>
      </c>
      <c r="BE180" s="483">
        <f>IF(N180="základní",J180,0)</f>
        <v>0</v>
      </c>
      <c r="BF180" s="483">
        <f>IF(N180="snížená",J180,0)</f>
        <v>0</v>
      </c>
      <c r="BG180" s="483">
        <f>IF(N180="zákl. přenesená",J180,0)</f>
        <v>0</v>
      </c>
      <c r="BH180" s="483">
        <f>IF(N180="sníž. přenesená",J180,0)</f>
        <v>0</v>
      </c>
      <c r="BI180" s="483">
        <f>IF(N180="nulová",J180,0)</f>
        <v>0</v>
      </c>
      <c r="BJ180" s="389" t="s">
        <v>81</v>
      </c>
      <c r="BK180" s="483">
        <f>ROUND(I180*H180,2)</f>
        <v>0</v>
      </c>
      <c r="BL180" s="389" t="s">
        <v>163</v>
      </c>
      <c r="BM180" s="482" t="s">
        <v>259</v>
      </c>
    </row>
    <row r="181" spans="2:63" s="460" customFormat="1" ht="22.9" customHeight="1">
      <c r="B181" s="459"/>
      <c r="D181" s="461" t="s">
        <v>73</v>
      </c>
      <c r="E181" s="470" t="s">
        <v>260</v>
      </c>
      <c r="F181" s="470" t="s">
        <v>261</v>
      </c>
      <c r="I181" s="507"/>
      <c r="J181" s="471">
        <f>BK181</f>
        <v>0</v>
      </c>
      <c r="L181" s="459"/>
      <c r="M181" s="464"/>
      <c r="N181" s="465"/>
      <c r="O181" s="465"/>
      <c r="P181" s="466">
        <f>P182</f>
        <v>3.0888269999999998</v>
      </c>
      <c r="Q181" s="465"/>
      <c r="R181" s="466">
        <f>R182</f>
        <v>0</v>
      </c>
      <c r="S181" s="465"/>
      <c r="T181" s="467">
        <f>T182</f>
        <v>0</v>
      </c>
      <c r="AR181" s="461" t="s">
        <v>81</v>
      </c>
      <c r="AT181" s="468" t="s">
        <v>73</v>
      </c>
      <c r="AU181" s="468" t="s">
        <v>81</v>
      </c>
      <c r="AY181" s="461" t="s">
        <v>156</v>
      </c>
      <c r="BK181" s="469">
        <f>BK182</f>
        <v>0</v>
      </c>
    </row>
    <row r="182" spans="2:65" s="398" customFormat="1" ht="16.5" customHeight="1">
      <c r="B182" s="399"/>
      <c r="C182" s="472" t="s">
        <v>262</v>
      </c>
      <c r="D182" s="472" t="s">
        <v>159</v>
      </c>
      <c r="E182" s="473" t="s">
        <v>263</v>
      </c>
      <c r="F182" s="474" t="s">
        <v>264</v>
      </c>
      <c r="G182" s="475" t="s">
        <v>245</v>
      </c>
      <c r="H182" s="476">
        <v>3.717</v>
      </c>
      <c r="I182" s="290"/>
      <c r="J182" s="477">
        <f>ROUND(I182*H182,2)</f>
        <v>0</v>
      </c>
      <c r="K182" s="474" t="s">
        <v>172</v>
      </c>
      <c r="L182" s="399"/>
      <c r="M182" s="478" t="s">
        <v>1</v>
      </c>
      <c r="N182" s="479" t="s">
        <v>39</v>
      </c>
      <c r="O182" s="480">
        <v>0.831</v>
      </c>
      <c r="P182" s="480">
        <f>O182*H182</f>
        <v>3.0888269999999998</v>
      </c>
      <c r="Q182" s="480">
        <v>0</v>
      </c>
      <c r="R182" s="480">
        <f>Q182*H182</f>
        <v>0</v>
      </c>
      <c r="S182" s="480">
        <v>0</v>
      </c>
      <c r="T182" s="481">
        <f>S182*H182</f>
        <v>0</v>
      </c>
      <c r="AR182" s="482" t="s">
        <v>163</v>
      </c>
      <c r="AT182" s="482" t="s">
        <v>159</v>
      </c>
      <c r="AU182" s="482" t="s">
        <v>83</v>
      </c>
      <c r="AY182" s="389" t="s">
        <v>156</v>
      </c>
      <c r="BE182" s="483">
        <f>IF(N182="základní",J182,0)</f>
        <v>0</v>
      </c>
      <c r="BF182" s="483">
        <f>IF(N182="snížená",J182,0)</f>
        <v>0</v>
      </c>
      <c r="BG182" s="483">
        <f>IF(N182="zákl. přenesená",J182,0)</f>
        <v>0</v>
      </c>
      <c r="BH182" s="483">
        <f>IF(N182="sníž. přenesená",J182,0)</f>
        <v>0</v>
      </c>
      <c r="BI182" s="483">
        <f>IF(N182="nulová",J182,0)</f>
        <v>0</v>
      </c>
      <c r="BJ182" s="389" t="s">
        <v>81</v>
      </c>
      <c r="BK182" s="483">
        <f>ROUND(I182*H182,2)</f>
        <v>0</v>
      </c>
      <c r="BL182" s="389" t="s">
        <v>163</v>
      </c>
      <c r="BM182" s="482" t="s">
        <v>265</v>
      </c>
    </row>
    <row r="183" spans="2:63" s="460" customFormat="1" ht="25.9" customHeight="1">
      <c r="B183" s="459"/>
      <c r="D183" s="461" t="s">
        <v>73</v>
      </c>
      <c r="E183" s="462" t="s">
        <v>266</v>
      </c>
      <c r="F183" s="462" t="s">
        <v>267</v>
      </c>
      <c r="I183" s="507"/>
      <c r="J183" s="463">
        <f>BK183</f>
        <v>0</v>
      </c>
      <c r="L183" s="459"/>
      <c r="M183" s="464"/>
      <c r="N183" s="465"/>
      <c r="O183" s="465"/>
      <c r="P183" s="466">
        <f>P184+P188+P199+P212+P218+P229+P241+P253+P261+P268</f>
        <v>407.99250900000004</v>
      </c>
      <c r="Q183" s="465"/>
      <c r="R183" s="466">
        <f>R184+R188+R199+R212+R218+R229+R241+R253+R261+R268</f>
        <v>6.78003693</v>
      </c>
      <c r="S183" s="465"/>
      <c r="T183" s="467">
        <f>T184+T188+T199+T212+T218+T229+T241+T253+T261+T268</f>
        <v>0.43519125999999997</v>
      </c>
      <c r="AR183" s="461" t="s">
        <v>83</v>
      </c>
      <c r="AT183" s="468" t="s">
        <v>73</v>
      </c>
      <c r="AU183" s="468" t="s">
        <v>74</v>
      </c>
      <c r="AY183" s="461" t="s">
        <v>156</v>
      </c>
      <c r="BK183" s="469">
        <f>BK184+BK188+BK199+BK212+BK218+BK229+BK241+BK253+BK261+BK268</f>
        <v>0</v>
      </c>
    </row>
    <row r="184" spans="2:63" s="460" customFormat="1" ht="22.9" customHeight="1">
      <c r="B184" s="459"/>
      <c r="D184" s="461" t="s">
        <v>73</v>
      </c>
      <c r="E184" s="470" t="s">
        <v>268</v>
      </c>
      <c r="F184" s="470" t="s">
        <v>269</v>
      </c>
      <c r="I184" s="507"/>
      <c r="J184" s="471">
        <f>BK184</f>
        <v>0</v>
      </c>
      <c r="L184" s="459"/>
      <c r="M184" s="464"/>
      <c r="N184" s="465"/>
      <c r="O184" s="465"/>
      <c r="P184" s="466">
        <f>SUM(P185:P187)</f>
        <v>7.0395</v>
      </c>
      <c r="Q184" s="465"/>
      <c r="R184" s="466">
        <f>SUM(R185:R187)</f>
        <v>0</v>
      </c>
      <c r="S184" s="465"/>
      <c r="T184" s="467">
        <f>SUM(T185:T187)</f>
        <v>0</v>
      </c>
      <c r="AR184" s="461" t="s">
        <v>83</v>
      </c>
      <c r="AT184" s="468" t="s">
        <v>73</v>
      </c>
      <c r="AU184" s="468" t="s">
        <v>81</v>
      </c>
      <c r="AY184" s="461" t="s">
        <v>156</v>
      </c>
      <c r="BK184" s="469">
        <f>SUM(BK185:BK187)</f>
        <v>0</v>
      </c>
    </row>
    <row r="185" spans="2:65" s="398" customFormat="1" ht="24" customHeight="1">
      <c r="B185" s="399"/>
      <c r="C185" s="472" t="s">
        <v>7</v>
      </c>
      <c r="D185" s="472" t="s">
        <v>159</v>
      </c>
      <c r="E185" s="473" t="s">
        <v>270</v>
      </c>
      <c r="F185" s="474" t="s">
        <v>271</v>
      </c>
      <c r="G185" s="475" t="s">
        <v>183</v>
      </c>
      <c r="H185" s="476">
        <v>14.079</v>
      </c>
      <c r="I185" s="290"/>
      <c r="J185" s="477">
        <f>ROUND(I185*H185,2)</f>
        <v>0</v>
      </c>
      <c r="K185" s="474" t="s">
        <v>172</v>
      </c>
      <c r="L185" s="399"/>
      <c r="M185" s="478" t="s">
        <v>1</v>
      </c>
      <c r="N185" s="479" t="s">
        <v>39</v>
      </c>
      <c r="O185" s="480">
        <v>0.5</v>
      </c>
      <c r="P185" s="480">
        <f>O185*H185</f>
        <v>7.0395</v>
      </c>
      <c r="Q185" s="480">
        <v>0</v>
      </c>
      <c r="R185" s="480">
        <f>Q185*H185</f>
        <v>0</v>
      </c>
      <c r="S185" s="480">
        <v>0</v>
      </c>
      <c r="T185" s="481">
        <f>S185*H185</f>
        <v>0</v>
      </c>
      <c r="AR185" s="482" t="s">
        <v>242</v>
      </c>
      <c r="AT185" s="482" t="s">
        <v>159</v>
      </c>
      <c r="AU185" s="482" t="s">
        <v>83</v>
      </c>
      <c r="AY185" s="389" t="s">
        <v>156</v>
      </c>
      <c r="BE185" s="483">
        <f>IF(N185="základní",J185,0)</f>
        <v>0</v>
      </c>
      <c r="BF185" s="483">
        <f>IF(N185="snížená",J185,0)</f>
        <v>0</v>
      </c>
      <c r="BG185" s="483">
        <f>IF(N185="zákl. přenesená",J185,0)</f>
        <v>0</v>
      </c>
      <c r="BH185" s="483">
        <f>IF(N185="sníž. přenesená",J185,0)</f>
        <v>0</v>
      </c>
      <c r="BI185" s="483">
        <f>IF(N185="nulová",J185,0)</f>
        <v>0</v>
      </c>
      <c r="BJ185" s="389" t="s">
        <v>81</v>
      </c>
      <c r="BK185" s="483">
        <f>ROUND(I185*H185,2)</f>
        <v>0</v>
      </c>
      <c r="BL185" s="389" t="s">
        <v>242</v>
      </c>
      <c r="BM185" s="482" t="s">
        <v>272</v>
      </c>
    </row>
    <row r="186" spans="2:51" s="485" customFormat="1" ht="12">
      <c r="B186" s="484"/>
      <c r="D186" s="486" t="s">
        <v>165</v>
      </c>
      <c r="E186" s="487" t="s">
        <v>1</v>
      </c>
      <c r="F186" s="488" t="s">
        <v>273</v>
      </c>
      <c r="H186" s="489">
        <v>14.079</v>
      </c>
      <c r="I186" s="506"/>
      <c r="L186" s="484"/>
      <c r="M186" s="490"/>
      <c r="N186" s="491"/>
      <c r="O186" s="491"/>
      <c r="P186" s="491"/>
      <c r="Q186" s="491"/>
      <c r="R186" s="491"/>
      <c r="S186" s="491"/>
      <c r="T186" s="492"/>
      <c r="AT186" s="487" t="s">
        <v>165</v>
      </c>
      <c r="AU186" s="487" t="s">
        <v>83</v>
      </c>
      <c r="AV186" s="485" t="s">
        <v>83</v>
      </c>
      <c r="AW186" s="485" t="s">
        <v>30</v>
      </c>
      <c r="AX186" s="485" t="s">
        <v>81</v>
      </c>
      <c r="AY186" s="487" t="s">
        <v>156</v>
      </c>
    </row>
    <row r="187" spans="2:65" s="398" customFormat="1" ht="24" customHeight="1">
      <c r="B187" s="399"/>
      <c r="C187" s="472" t="s">
        <v>274</v>
      </c>
      <c r="D187" s="472" t="s">
        <v>159</v>
      </c>
      <c r="E187" s="473" t="s">
        <v>275</v>
      </c>
      <c r="F187" s="474" t="s">
        <v>276</v>
      </c>
      <c r="G187" s="475" t="s">
        <v>277</v>
      </c>
      <c r="H187" s="476">
        <v>59.132</v>
      </c>
      <c r="I187" s="290"/>
      <c r="J187" s="477">
        <f>ROUND(I187*H187,2)</f>
        <v>0</v>
      </c>
      <c r="K187" s="474" t="s">
        <v>172</v>
      </c>
      <c r="L187" s="399"/>
      <c r="M187" s="478" t="s">
        <v>1</v>
      </c>
      <c r="N187" s="479" t="s">
        <v>39</v>
      </c>
      <c r="O187" s="480">
        <v>0</v>
      </c>
      <c r="P187" s="480">
        <f>O187*H187</f>
        <v>0</v>
      </c>
      <c r="Q187" s="480">
        <v>0</v>
      </c>
      <c r="R187" s="480">
        <f>Q187*H187</f>
        <v>0</v>
      </c>
      <c r="S187" s="480">
        <v>0</v>
      </c>
      <c r="T187" s="481">
        <f>S187*H187</f>
        <v>0</v>
      </c>
      <c r="AR187" s="482" t="s">
        <v>242</v>
      </c>
      <c r="AT187" s="482" t="s">
        <v>159</v>
      </c>
      <c r="AU187" s="482" t="s">
        <v>83</v>
      </c>
      <c r="AY187" s="389" t="s">
        <v>156</v>
      </c>
      <c r="BE187" s="483">
        <f>IF(N187="základní",J187,0)</f>
        <v>0</v>
      </c>
      <c r="BF187" s="483">
        <f>IF(N187="snížená",J187,0)</f>
        <v>0</v>
      </c>
      <c r="BG187" s="483">
        <f>IF(N187="zákl. přenesená",J187,0)</f>
        <v>0</v>
      </c>
      <c r="BH187" s="483">
        <f>IF(N187="sníž. přenesená",J187,0)</f>
        <v>0</v>
      </c>
      <c r="BI187" s="483">
        <f>IF(N187="nulová",J187,0)</f>
        <v>0</v>
      </c>
      <c r="BJ187" s="389" t="s">
        <v>81</v>
      </c>
      <c r="BK187" s="483">
        <f>ROUND(I187*H187,2)</f>
        <v>0</v>
      </c>
      <c r="BL187" s="389" t="s">
        <v>242</v>
      </c>
      <c r="BM187" s="482" t="s">
        <v>278</v>
      </c>
    </row>
    <row r="188" spans="2:63" s="460" customFormat="1" ht="22.9" customHeight="1">
      <c r="B188" s="459"/>
      <c r="D188" s="461" t="s">
        <v>73</v>
      </c>
      <c r="E188" s="470" t="s">
        <v>279</v>
      </c>
      <c r="F188" s="470" t="s">
        <v>280</v>
      </c>
      <c r="I188" s="507"/>
      <c r="J188" s="471">
        <f>BK188</f>
        <v>0</v>
      </c>
      <c r="L188" s="459"/>
      <c r="M188" s="464"/>
      <c r="N188" s="465"/>
      <c r="O188" s="465"/>
      <c r="P188" s="466">
        <f>SUM(P189:P198)</f>
        <v>90.374641</v>
      </c>
      <c r="Q188" s="465"/>
      <c r="R188" s="466">
        <f>SUM(R189:R198)</f>
        <v>1.49781357</v>
      </c>
      <c r="S188" s="465"/>
      <c r="T188" s="467">
        <f>SUM(T189:T198)</f>
        <v>0</v>
      </c>
      <c r="AR188" s="461" t="s">
        <v>83</v>
      </c>
      <c r="AT188" s="468" t="s">
        <v>73</v>
      </c>
      <c r="AU188" s="468" t="s">
        <v>81</v>
      </c>
      <c r="AY188" s="461" t="s">
        <v>156</v>
      </c>
      <c r="BK188" s="469">
        <f>SUM(BK189:BK198)</f>
        <v>0</v>
      </c>
    </row>
    <row r="189" spans="2:65" s="398" customFormat="1" ht="24" customHeight="1">
      <c r="B189" s="399"/>
      <c r="C189" s="472" t="s">
        <v>281</v>
      </c>
      <c r="D189" s="472" t="s">
        <v>159</v>
      </c>
      <c r="E189" s="473" t="s">
        <v>282</v>
      </c>
      <c r="F189" s="474" t="s">
        <v>283</v>
      </c>
      <c r="G189" s="475" t="s">
        <v>183</v>
      </c>
      <c r="H189" s="476">
        <v>17.679</v>
      </c>
      <c r="I189" s="290"/>
      <c r="J189" s="477">
        <f>ROUND(I189*H189,2)</f>
        <v>0</v>
      </c>
      <c r="K189" s="474" t="s">
        <v>172</v>
      </c>
      <c r="L189" s="399"/>
      <c r="M189" s="478" t="s">
        <v>1</v>
      </c>
      <c r="N189" s="479" t="s">
        <v>39</v>
      </c>
      <c r="O189" s="480">
        <v>0.999</v>
      </c>
      <c r="P189" s="480">
        <f>O189*H189</f>
        <v>17.661320999999997</v>
      </c>
      <c r="Q189" s="480">
        <v>0.02687</v>
      </c>
      <c r="R189" s="480">
        <f>Q189*H189</f>
        <v>0.47503472999999996</v>
      </c>
      <c r="S189" s="480">
        <v>0</v>
      </c>
      <c r="T189" s="481">
        <f>S189*H189</f>
        <v>0</v>
      </c>
      <c r="AR189" s="482" t="s">
        <v>242</v>
      </c>
      <c r="AT189" s="482" t="s">
        <v>159</v>
      </c>
      <c r="AU189" s="482" t="s">
        <v>83</v>
      </c>
      <c r="AY189" s="389" t="s">
        <v>156</v>
      </c>
      <c r="BE189" s="483">
        <f>IF(N189="základní",J189,0)</f>
        <v>0</v>
      </c>
      <c r="BF189" s="483">
        <f>IF(N189="snížená",J189,0)</f>
        <v>0</v>
      </c>
      <c r="BG189" s="483">
        <f>IF(N189="zákl. přenesená",J189,0)</f>
        <v>0</v>
      </c>
      <c r="BH189" s="483">
        <f>IF(N189="sníž. přenesená",J189,0)</f>
        <v>0</v>
      </c>
      <c r="BI189" s="483">
        <f>IF(N189="nulová",J189,0)</f>
        <v>0</v>
      </c>
      <c r="BJ189" s="389" t="s">
        <v>81</v>
      </c>
      <c r="BK189" s="483">
        <f>ROUND(I189*H189,2)</f>
        <v>0</v>
      </c>
      <c r="BL189" s="389" t="s">
        <v>242</v>
      </c>
      <c r="BM189" s="482" t="s">
        <v>284</v>
      </c>
    </row>
    <row r="190" spans="2:51" s="485" customFormat="1" ht="12">
      <c r="B190" s="484"/>
      <c r="D190" s="486" t="s">
        <v>165</v>
      </c>
      <c r="E190" s="487" t="s">
        <v>1</v>
      </c>
      <c r="F190" s="488" t="s">
        <v>285</v>
      </c>
      <c r="H190" s="489">
        <v>17.679</v>
      </c>
      <c r="I190" s="506"/>
      <c r="L190" s="484"/>
      <c r="M190" s="490"/>
      <c r="N190" s="491"/>
      <c r="O190" s="491"/>
      <c r="P190" s="491"/>
      <c r="Q190" s="491"/>
      <c r="R190" s="491"/>
      <c r="S190" s="491"/>
      <c r="T190" s="492"/>
      <c r="AT190" s="487" t="s">
        <v>165</v>
      </c>
      <c r="AU190" s="487" t="s">
        <v>83</v>
      </c>
      <c r="AV190" s="485" t="s">
        <v>83</v>
      </c>
      <c r="AW190" s="485" t="s">
        <v>30</v>
      </c>
      <c r="AX190" s="485" t="s">
        <v>81</v>
      </c>
      <c r="AY190" s="487" t="s">
        <v>156</v>
      </c>
    </row>
    <row r="191" spans="2:65" s="398" customFormat="1" ht="24" customHeight="1">
      <c r="B191" s="399"/>
      <c r="C191" s="472" t="s">
        <v>286</v>
      </c>
      <c r="D191" s="472" t="s">
        <v>159</v>
      </c>
      <c r="E191" s="473" t="s">
        <v>287</v>
      </c>
      <c r="F191" s="474" t="s">
        <v>288</v>
      </c>
      <c r="G191" s="475" t="s">
        <v>183</v>
      </c>
      <c r="H191" s="476">
        <v>8.004</v>
      </c>
      <c r="I191" s="290"/>
      <c r="J191" s="477">
        <f>ROUND(I191*H191,2)</f>
        <v>0</v>
      </c>
      <c r="K191" s="474" t="s">
        <v>172</v>
      </c>
      <c r="L191" s="399"/>
      <c r="M191" s="478" t="s">
        <v>1</v>
      </c>
      <c r="N191" s="479" t="s">
        <v>39</v>
      </c>
      <c r="O191" s="480">
        <v>0.999</v>
      </c>
      <c r="P191" s="480">
        <f>O191*H191</f>
        <v>7.995996</v>
      </c>
      <c r="Q191" s="480">
        <v>0.02566</v>
      </c>
      <c r="R191" s="480">
        <f>Q191*H191</f>
        <v>0.20538263999999998</v>
      </c>
      <c r="S191" s="480">
        <v>0</v>
      </c>
      <c r="T191" s="481">
        <f>S191*H191</f>
        <v>0</v>
      </c>
      <c r="AR191" s="482" t="s">
        <v>242</v>
      </c>
      <c r="AT191" s="482" t="s">
        <v>159</v>
      </c>
      <c r="AU191" s="482" t="s">
        <v>83</v>
      </c>
      <c r="AY191" s="389" t="s">
        <v>156</v>
      </c>
      <c r="BE191" s="483">
        <f>IF(N191="základní",J191,0)</f>
        <v>0</v>
      </c>
      <c r="BF191" s="483">
        <f>IF(N191="snížená",J191,0)</f>
        <v>0</v>
      </c>
      <c r="BG191" s="483">
        <f>IF(N191="zákl. přenesená",J191,0)</f>
        <v>0</v>
      </c>
      <c r="BH191" s="483">
        <f>IF(N191="sníž. přenesená",J191,0)</f>
        <v>0</v>
      </c>
      <c r="BI191" s="483">
        <f>IF(N191="nulová",J191,0)</f>
        <v>0</v>
      </c>
      <c r="BJ191" s="389" t="s">
        <v>81</v>
      </c>
      <c r="BK191" s="483">
        <f>ROUND(I191*H191,2)</f>
        <v>0</v>
      </c>
      <c r="BL191" s="389" t="s">
        <v>242</v>
      </c>
      <c r="BM191" s="482" t="s">
        <v>289</v>
      </c>
    </row>
    <row r="192" spans="2:51" s="485" customFormat="1" ht="12">
      <c r="B192" s="484"/>
      <c r="D192" s="486" t="s">
        <v>165</v>
      </c>
      <c r="E192" s="487" t="s">
        <v>1</v>
      </c>
      <c r="F192" s="488" t="s">
        <v>290</v>
      </c>
      <c r="H192" s="489">
        <v>8.004</v>
      </c>
      <c r="I192" s="506"/>
      <c r="L192" s="484"/>
      <c r="M192" s="490"/>
      <c r="N192" s="491"/>
      <c r="O192" s="491"/>
      <c r="P192" s="491"/>
      <c r="Q192" s="491"/>
      <c r="R192" s="491"/>
      <c r="S192" s="491"/>
      <c r="T192" s="492"/>
      <c r="AT192" s="487" t="s">
        <v>165</v>
      </c>
      <c r="AU192" s="487" t="s">
        <v>83</v>
      </c>
      <c r="AV192" s="485" t="s">
        <v>83</v>
      </c>
      <c r="AW192" s="485" t="s">
        <v>30</v>
      </c>
      <c r="AX192" s="485" t="s">
        <v>81</v>
      </c>
      <c r="AY192" s="487" t="s">
        <v>156</v>
      </c>
    </row>
    <row r="193" spans="2:65" s="398" customFormat="1" ht="16.5" customHeight="1">
      <c r="B193" s="399"/>
      <c r="C193" s="472" t="s">
        <v>291</v>
      </c>
      <c r="D193" s="472" t="s">
        <v>159</v>
      </c>
      <c r="E193" s="473" t="s">
        <v>292</v>
      </c>
      <c r="F193" s="474" t="s">
        <v>293</v>
      </c>
      <c r="G193" s="475" t="s">
        <v>183</v>
      </c>
      <c r="H193" s="476">
        <v>51.366</v>
      </c>
      <c r="I193" s="290"/>
      <c r="J193" s="477">
        <f>ROUND(I193*H193,2)</f>
        <v>0</v>
      </c>
      <c r="K193" s="474" t="s">
        <v>172</v>
      </c>
      <c r="L193" s="399"/>
      <c r="M193" s="478" t="s">
        <v>1</v>
      </c>
      <c r="N193" s="479" t="s">
        <v>39</v>
      </c>
      <c r="O193" s="480">
        <v>0.064</v>
      </c>
      <c r="P193" s="480">
        <f>O193*H193</f>
        <v>3.287424</v>
      </c>
      <c r="Q193" s="480">
        <v>0.0002</v>
      </c>
      <c r="R193" s="480">
        <f>Q193*H193</f>
        <v>0.0102732</v>
      </c>
      <c r="S193" s="480">
        <v>0</v>
      </c>
      <c r="T193" s="481">
        <f>S193*H193</f>
        <v>0</v>
      </c>
      <c r="AR193" s="482" t="s">
        <v>242</v>
      </c>
      <c r="AT193" s="482" t="s">
        <v>159</v>
      </c>
      <c r="AU193" s="482" t="s">
        <v>83</v>
      </c>
      <c r="AY193" s="389" t="s">
        <v>156</v>
      </c>
      <c r="BE193" s="483">
        <f>IF(N193="základní",J193,0)</f>
        <v>0</v>
      </c>
      <c r="BF193" s="483">
        <f>IF(N193="snížená",J193,0)</f>
        <v>0</v>
      </c>
      <c r="BG193" s="483">
        <f>IF(N193="zákl. přenesená",J193,0)</f>
        <v>0</v>
      </c>
      <c r="BH193" s="483">
        <f>IF(N193="sníž. přenesená",J193,0)</f>
        <v>0</v>
      </c>
      <c r="BI193" s="483">
        <f>IF(N193="nulová",J193,0)</f>
        <v>0</v>
      </c>
      <c r="BJ193" s="389" t="s">
        <v>81</v>
      </c>
      <c r="BK193" s="483">
        <f>ROUND(I193*H193,2)</f>
        <v>0</v>
      </c>
      <c r="BL193" s="389" t="s">
        <v>242</v>
      </c>
      <c r="BM193" s="482" t="s">
        <v>294</v>
      </c>
    </row>
    <row r="194" spans="2:51" s="485" customFormat="1" ht="12">
      <c r="B194" s="484"/>
      <c r="D194" s="486" t="s">
        <v>165</v>
      </c>
      <c r="E194" s="487" t="s">
        <v>1</v>
      </c>
      <c r="F194" s="488" t="s">
        <v>295</v>
      </c>
      <c r="H194" s="489">
        <v>51.366</v>
      </c>
      <c r="I194" s="506"/>
      <c r="L194" s="484"/>
      <c r="M194" s="490"/>
      <c r="N194" s="491"/>
      <c r="O194" s="491"/>
      <c r="P194" s="491"/>
      <c r="Q194" s="491"/>
      <c r="R194" s="491"/>
      <c r="S194" s="491"/>
      <c r="T194" s="492"/>
      <c r="AT194" s="487" t="s">
        <v>165</v>
      </c>
      <c r="AU194" s="487" t="s">
        <v>83</v>
      </c>
      <c r="AV194" s="485" t="s">
        <v>83</v>
      </c>
      <c r="AW194" s="485" t="s">
        <v>30</v>
      </c>
      <c r="AX194" s="485" t="s">
        <v>81</v>
      </c>
      <c r="AY194" s="487" t="s">
        <v>156</v>
      </c>
    </row>
    <row r="195" spans="2:65" s="398" customFormat="1" ht="24" customHeight="1">
      <c r="B195" s="399"/>
      <c r="C195" s="472" t="s">
        <v>296</v>
      </c>
      <c r="D195" s="472" t="s">
        <v>159</v>
      </c>
      <c r="E195" s="473" t="s">
        <v>297</v>
      </c>
      <c r="F195" s="474" t="s">
        <v>298</v>
      </c>
      <c r="G195" s="475" t="s">
        <v>183</v>
      </c>
      <c r="H195" s="476">
        <v>51</v>
      </c>
      <c r="I195" s="290"/>
      <c r="J195" s="477">
        <f>ROUND(I195*H195,2)</f>
        <v>0</v>
      </c>
      <c r="K195" s="474" t="s">
        <v>172</v>
      </c>
      <c r="L195" s="399"/>
      <c r="M195" s="478" t="s">
        <v>1</v>
      </c>
      <c r="N195" s="479" t="s">
        <v>39</v>
      </c>
      <c r="O195" s="480">
        <v>0.968</v>
      </c>
      <c r="P195" s="480">
        <f>O195*H195</f>
        <v>49.367999999999995</v>
      </c>
      <c r="Q195" s="480">
        <v>0.01223</v>
      </c>
      <c r="R195" s="480">
        <f>Q195*H195</f>
        <v>0.62373</v>
      </c>
      <c r="S195" s="480">
        <v>0</v>
      </c>
      <c r="T195" s="481">
        <f>S195*H195</f>
        <v>0</v>
      </c>
      <c r="AR195" s="482" t="s">
        <v>242</v>
      </c>
      <c r="AT195" s="482" t="s">
        <v>159</v>
      </c>
      <c r="AU195" s="482" t="s">
        <v>83</v>
      </c>
      <c r="AY195" s="389" t="s">
        <v>156</v>
      </c>
      <c r="BE195" s="483">
        <f>IF(N195="základní",J195,0)</f>
        <v>0</v>
      </c>
      <c r="BF195" s="483">
        <f>IF(N195="snížená",J195,0)</f>
        <v>0</v>
      </c>
      <c r="BG195" s="483">
        <f>IF(N195="zákl. přenesená",J195,0)</f>
        <v>0</v>
      </c>
      <c r="BH195" s="483">
        <f>IF(N195="sníž. přenesená",J195,0)</f>
        <v>0</v>
      </c>
      <c r="BI195" s="483">
        <f>IF(N195="nulová",J195,0)</f>
        <v>0</v>
      </c>
      <c r="BJ195" s="389" t="s">
        <v>81</v>
      </c>
      <c r="BK195" s="483">
        <f>ROUND(I195*H195,2)</f>
        <v>0</v>
      </c>
      <c r="BL195" s="389" t="s">
        <v>242</v>
      </c>
      <c r="BM195" s="482" t="s">
        <v>299</v>
      </c>
    </row>
    <row r="196" spans="2:65" s="398" customFormat="1" ht="16.5" customHeight="1">
      <c r="B196" s="399"/>
      <c r="C196" s="472" t="s">
        <v>300</v>
      </c>
      <c r="D196" s="472" t="s">
        <v>159</v>
      </c>
      <c r="E196" s="473" t="s">
        <v>301</v>
      </c>
      <c r="F196" s="474" t="s">
        <v>302</v>
      </c>
      <c r="G196" s="475" t="s">
        <v>183</v>
      </c>
      <c r="H196" s="476">
        <v>51</v>
      </c>
      <c r="I196" s="290"/>
      <c r="J196" s="477">
        <f>ROUND(I196*H196,2)</f>
        <v>0</v>
      </c>
      <c r="K196" s="474" t="s">
        <v>172</v>
      </c>
      <c r="L196" s="399"/>
      <c r="M196" s="478" t="s">
        <v>1</v>
      </c>
      <c r="N196" s="479" t="s">
        <v>39</v>
      </c>
      <c r="O196" s="480">
        <v>0.04</v>
      </c>
      <c r="P196" s="480">
        <f>O196*H196</f>
        <v>2.04</v>
      </c>
      <c r="Q196" s="480">
        <v>0.0001</v>
      </c>
      <c r="R196" s="480">
        <f>Q196*H196</f>
        <v>0.0051</v>
      </c>
      <c r="S196" s="480">
        <v>0</v>
      </c>
      <c r="T196" s="481">
        <f>S196*H196</f>
        <v>0</v>
      </c>
      <c r="AR196" s="482" t="s">
        <v>242</v>
      </c>
      <c r="AT196" s="482" t="s">
        <v>159</v>
      </c>
      <c r="AU196" s="482" t="s">
        <v>83</v>
      </c>
      <c r="AY196" s="389" t="s">
        <v>156</v>
      </c>
      <c r="BE196" s="483">
        <f>IF(N196="základní",J196,0)</f>
        <v>0</v>
      </c>
      <c r="BF196" s="483">
        <f>IF(N196="snížená",J196,0)</f>
        <v>0</v>
      </c>
      <c r="BG196" s="483">
        <f>IF(N196="zákl. přenesená",J196,0)</f>
        <v>0</v>
      </c>
      <c r="BH196" s="483">
        <f>IF(N196="sníž. přenesená",J196,0)</f>
        <v>0</v>
      </c>
      <c r="BI196" s="483">
        <f>IF(N196="nulová",J196,0)</f>
        <v>0</v>
      </c>
      <c r="BJ196" s="389" t="s">
        <v>81</v>
      </c>
      <c r="BK196" s="483">
        <f>ROUND(I196*H196,2)</f>
        <v>0</v>
      </c>
      <c r="BL196" s="389" t="s">
        <v>242</v>
      </c>
      <c r="BM196" s="482" t="s">
        <v>303</v>
      </c>
    </row>
    <row r="197" spans="2:65" s="398" customFormat="1" ht="24" customHeight="1">
      <c r="B197" s="399"/>
      <c r="C197" s="472" t="s">
        <v>304</v>
      </c>
      <c r="D197" s="472" t="s">
        <v>159</v>
      </c>
      <c r="E197" s="473" t="s">
        <v>305</v>
      </c>
      <c r="F197" s="474" t="s">
        <v>306</v>
      </c>
      <c r="G197" s="475" t="s">
        <v>183</v>
      </c>
      <c r="H197" s="476">
        <v>10.3</v>
      </c>
      <c r="I197" s="290"/>
      <c r="J197" s="477">
        <f>ROUND(I197*H197,2)</f>
        <v>0</v>
      </c>
      <c r="K197" s="474" t="s">
        <v>172</v>
      </c>
      <c r="L197" s="399"/>
      <c r="M197" s="478" t="s">
        <v>1</v>
      </c>
      <c r="N197" s="479" t="s">
        <v>39</v>
      </c>
      <c r="O197" s="480">
        <v>0.973</v>
      </c>
      <c r="P197" s="480">
        <f>O197*H197</f>
        <v>10.0219</v>
      </c>
      <c r="Q197" s="480">
        <v>0.01731</v>
      </c>
      <c r="R197" s="480">
        <f>Q197*H197</f>
        <v>0.178293</v>
      </c>
      <c r="S197" s="480">
        <v>0</v>
      </c>
      <c r="T197" s="481">
        <f>S197*H197</f>
        <v>0</v>
      </c>
      <c r="AR197" s="482" t="s">
        <v>242</v>
      </c>
      <c r="AT197" s="482" t="s">
        <v>159</v>
      </c>
      <c r="AU197" s="482" t="s">
        <v>83</v>
      </c>
      <c r="AY197" s="389" t="s">
        <v>156</v>
      </c>
      <c r="BE197" s="483">
        <f>IF(N197="základní",J197,0)</f>
        <v>0</v>
      </c>
      <c r="BF197" s="483">
        <f>IF(N197="snížená",J197,0)</f>
        <v>0</v>
      </c>
      <c r="BG197" s="483">
        <f>IF(N197="zákl. přenesená",J197,0)</f>
        <v>0</v>
      </c>
      <c r="BH197" s="483">
        <f>IF(N197="sníž. přenesená",J197,0)</f>
        <v>0</v>
      </c>
      <c r="BI197" s="483">
        <f>IF(N197="nulová",J197,0)</f>
        <v>0</v>
      </c>
      <c r="BJ197" s="389" t="s">
        <v>81</v>
      </c>
      <c r="BK197" s="483">
        <f>ROUND(I197*H197,2)</f>
        <v>0</v>
      </c>
      <c r="BL197" s="389" t="s">
        <v>242</v>
      </c>
      <c r="BM197" s="482" t="s">
        <v>307</v>
      </c>
    </row>
    <row r="198" spans="2:65" s="398" customFormat="1" ht="24" customHeight="1">
      <c r="B198" s="399"/>
      <c r="C198" s="472" t="s">
        <v>308</v>
      </c>
      <c r="D198" s="472" t="s">
        <v>159</v>
      </c>
      <c r="E198" s="473" t="s">
        <v>309</v>
      </c>
      <c r="F198" s="474" t="s">
        <v>310</v>
      </c>
      <c r="G198" s="475" t="s">
        <v>277</v>
      </c>
      <c r="H198" s="476">
        <v>665.713</v>
      </c>
      <c r="I198" s="290"/>
      <c r="J198" s="477">
        <f>ROUND(I198*H198,2)</f>
        <v>0</v>
      </c>
      <c r="K198" s="474" t="s">
        <v>172</v>
      </c>
      <c r="L198" s="399"/>
      <c r="M198" s="478" t="s">
        <v>1</v>
      </c>
      <c r="N198" s="479" t="s">
        <v>39</v>
      </c>
      <c r="O198" s="480">
        <v>0</v>
      </c>
      <c r="P198" s="480">
        <f>O198*H198</f>
        <v>0</v>
      </c>
      <c r="Q198" s="480">
        <v>0</v>
      </c>
      <c r="R198" s="480">
        <f>Q198*H198</f>
        <v>0</v>
      </c>
      <c r="S198" s="480">
        <v>0</v>
      </c>
      <c r="T198" s="481">
        <f>S198*H198</f>
        <v>0</v>
      </c>
      <c r="AR198" s="482" t="s">
        <v>242</v>
      </c>
      <c r="AT198" s="482" t="s">
        <v>159</v>
      </c>
      <c r="AU198" s="482" t="s">
        <v>83</v>
      </c>
      <c r="AY198" s="389" t="s">
        <v>156</v>
      </c>
      <c r="BE198" s="483">
        <f>IF(N198="základní",J198,0)</f>
        <v>0</v>
      </c>
      <c r="BF198" s="483">
        <f>IF(N198="snížená",J198,0)</f>
        <v>0</v>
      </c>
      <c r="BG198" s="483">
        <f>IF(N198="zákl. přenesená",J198,0)</f>
        <v>0</v>
      </c>
      <c r="BH198" s="483">
        <f>IF(N198="sníž. přenesená",J198,0)</f>
        <v>0</v>
      </c>
      <c r="BI198" s="483">
        <f>IF(N198="nulová",J198,0)</f>
        <v>0</v>
      </c>
      <c r="BJ198" s="389" t="s">
        <v>81</v>
      </c>
      <c r="BK198" s="483">
        <f>ROUND(I198*H198,2)</f>
        <v>0</v>
      </c>
      <c r="BL198" s="389" t="s">
        <v>242</v>
      </c>
      <c r="BM198" s="482" t="s">
        <v>311</v>
      </c>
    </row>
    <row r="199" spans="2:63" s="460" customFormat="1" ht="22.9" customHeight="1">
      <c r="B199" s="459"/>
      <c r="D199" s="461" t="s">
        <v>73</v>
      </c>
      <c r="E199" s="470" t="s">
        <v>312</v>
      </c>
      <c r="F199" s="470" t="s">
        <v>313</v>
      </c>
      <c r="I199" s="507"/>
      <c r="J199" s="471">
        <f>BK199</f>
        <v>0</v>
      </c>
      <c r="L199" s="459"/>
      <c r="M199" s="464"/>
      <c r="N199" s="465"/>
      <c r="O199" s="465"/>
      <c r="P199" s="466">
        <f>SUM(P200:P211)</f>
        <v>0.95</v>
      </c>
      <c r="Q199" s="465"/>
      <c r="R199" s="466">
        <f>SUM(R200:R211)</f>
        <v>0</v>
      </c>
      <c r="S199" s="465"/>
      <c r="T199" s="467">
        <f>SUM(T200:T211)</f>
        <v>0.174</v>
      </c>
      <c r="AR199" s="461" t="s">
        <v>83</v>
      </c>
      <c r="AT199" s="468" t="s">
        <v>73</v>
      </c>
      <c r="AU199" s="468" t="s">
        <v>81</v>
      </c>
      <c r="AY199" s="461" t="s">
        <v>156</v>
      </c>
      <c r="BK199" s="469">
        <f>SUM(BK200:BK211)</f>
        <v>0</v>
      </c>
    </row>
    <row r="200" spans="2:65" s="398" customFormat="1" ht="36" customHeight="1">
      <c r="B200" s="399"/>
      <c r="C200" s="472" t="s">
        <v>314</v>
      </c>
      <c r="D200" s="472" t="s">
        <v>159</v>
      </c>
      <c r="E200" s="473" t="s">
        <v>315</v>
      </c>
      <c r="F200" s="474" t="s">
        <v>316</v>
      </c>
      <c r="G200" s="475" t="s">
        <v>317</v>
      </c>
      <c r="H200" s="476">
        <v>1</v>
      </c>
      <c r="I200" s="290"/>
      <c r="J200" s="477">
        <f>ROUND(I200*H200,2)</f>
        <v>0</v>
      </c>
      <c r="K200" s="474" t="s">
        <v>1</v>
      </c>
      <c r="L200" s="399"/>
      <c r="M200" s="478" t="s">
        <v>1</v>
      </c>
      <c r="N200" s="479" t="s">
        <v>39</v>
      </c>
      <c r="O200" s="480">
        <v>0</v>
      </c>
      <c r="P200" s="480">
        <f>O200*H200</f>
        <v>0</v>
      </c>
      <c r="Q200" s="480">
        <v>0</v>
      </c>
      <c r="R200" s="480">
        <f>Q200*H200</f>
        <v>0</v>
      </c>
      <c r="S200" s="480">
        <v>0</v>
      </c>
      <c r="T200" s="481">
        <f>S200*H200</f>
        <v>0</v>
      </c>
      <c r="AR200" s="482" t="s">
        <v>242</v>
      </c>
      <c r="AT200" s="482" t="s">
        <v>159</v>
      </c>
      <c r="AU200" s="482" t="s">
        <v>83</v>
      </c>
      <c r="AY200" s="389" t="s">
        <v>156</v>
      </c>
      <c r="BE200" s="483">
        <f>IF(N200="základní",J200,0)</f>
        <v>0</v>
      </c>
      <c r="BF200" s="483">
        <f>IF(N200="snížená",J200,0)</f>
        <v>0</v>
      </c>
      <c r="BG200" s="483">
        <f>IF(N200="zákl. přenesená",J200,0)</f>
        <v>0</v>
      </c>
      <c r="BH200" s="483">
        <f>IF(N200="sníž. přenesená",J200,0)</f>
        <v>0</v>
      </c>
      <c r="BI200" s="483">
        <f>IF(N200="nulová",J200,0)</f>
        <v>0</v>
      </c>
      <c r="BJ200" s="389" t="s">
        <v>81</v>
      </c>
      <c r="BK200" s="483">
        <f>ROUND(I200*H200,2)</f>
        <v>0</v>
      </c>
      <c r="BL200" s="389" t="s">
        <v>242</v>
      </c>
      <c r="BM200" s="482" t="s">
        <v>318</v>
      </c>
    </row>
    <row r="201" spans="2:51" s="485" customFormat="1" ht="12">
      <c r="B201" s="484"/>
      <c r="D201" s="486" t="s">
        <v>165</v>
      </c>
      <c r="E201" s="487" t="s">
        <v>1</v>
      </c>
      <c r="F201" s="488" t="s">
        <v>319</v>
      </c>
      <c r="H201" s="489">
        <v>1</v>
      </c>
      <c r="I201" s="506"/>
      <c r="L201" s="484"/>
      <c r="M201" s="490"/>
      <c r="N201" s="491"/>
      <c r="O201" s="491"/>
      <c r="P201" s="491"/>
      <c r="Q201" s="491"/>
      <c r="R201" s="491"/>
      <c r="S201" s="491"/>
      <c r="T201" s="492"/>
      <c r="AT201" s="487" t="s">
        <v>165</v>
      </c>
      <c r="AU201" s="487" t="s">
        <v>83</v>
      </c>
      <c r="AV201" s="485" t="s">
        <v>83</v>
      </c>
      <c r="AW201" s="485" t="s">
        <v>30</v>
      </c>
      <c r="AX201" s="485" t="s">
        <v>81</v>
      </c>
      <c r="AY201" s="487" t="s">
        <v>156</v>
      </c>
    </row>
    <row r="202" spans="2:65" s="398" customFormat="1" ht="24" customHeight="1">
      <c r="B202" s="399"/>
      <c r="C202" s="472" t="s">
        <v>320</v>
      </c>
      <c r="D202" s="472" t="s">
        <v>159</v>
      </c>
      <c r="E202" s="473" t="s">
        <v>321</v>
      </c>
      <c r="F202" s="474" t="s">
        <v>322</v>
      </c>
      <c r="G202" s="475" t="s">
        <v>317</v>
      </c>
      <c r="H202" s="476">
        <v>3</v>
      </c>
      <c r="I202" s="290"/>
      <c r="J202" s="477">
        <f>ROUND(I202*H202,2)</f>
        <v>0</v>
      </c>
      <c r="K202" s="474" t="s">
        <v>1</v>
      </c>
      <c r="L202" s="399"/>
      <c r="M202" s="478" t="s">
        <v>1</v>
      </c>
      <c r="N202" s="479" t="s">
        <v>39</v>
      </c>
      <c r="O202" s="480">
        <v>0</v>
      </c>
      <c r="P202" s="480">
        <f>O202*H202</f>
        <v>0</v>
      </c>
      <c r="Q202" s="480">
        <v>0</v>
      </c>
      <c r="R202" s="480">
        <f>Q202*H202</f>
        <v>0</v>
      </c>
      <c r="S202" s="480">
        <v>0</v>
      </c>
      <c r="T202" s="481">
        <f>S202*H202</f>
        <v>0</v>
      </c>
      <c r="AR202" s="482" t="s">
        <v>242</v>
      </c>
      <c r="AT202" s="482" t="s">
        <v>159</v>
      </c>
      <c r="AU202" s="482" t="s">
        <v>83</v>
      </c>
      <c r="AY202" s="389" t="s">
        <v>156</v>
      </c>
      <c r="BE202" s="483">
        <f>IF(N202="základní",J202,0)</f>
        <v>0</v>
      </c>
      <c r="BF202" s="483">
        <f>IF(N202="snížená",J202,0)</f>
        <v>0</v>
      </c>
      <c r="BG202" s="483">
        <f>IF(N202="zákl. přenesená",J202,0)</f>
        <v>0</v>
      </c>
      <c r="BH202" s="483">
        <f>IF(N202="sníž. přenesená",J202,0)</f>
        <v>0</v>
      </c>
      <c r="BI202" s="483">
        <f>IF(N202="nulová",J202,0)</f>
        <v>0</v>
      </c>
      <c r="BJ202" s="389" t="s">
        <v>81</v>
      </c>
      <c r="BK202" s="483">
        <f>ROUND(I202*H202,2)</f>
        <v>0</v>
      </c>
      <c r="BL202" s="389" t="s">
        <v>242</v>
      </c>
      <c r="BM202" s="482" t="s">
        <v>323</v>
      </c>
    </row>
    <row r="203" spans="2:51" s="485" customFormat="1" ht="12">
      <c r="B203" s="484"/>
      <c r="D203" s="486" t="s">
        <v>165</v>
      </c>
      <c r="E203" s="487" t="s">
        <v>1</v>
      </c>
      <c r="F203" s="488" t="s">
        <v>324</v>
      </c>
      <c r="H203" s="489">
        <v>3</v>
      </c>
      <c r="I203" s="506"/>
      <c r="L203" s="484"/>
      <c r="M203" s="490"/>
      <c r="N203" s="491"/>
      <c r="O203" s="491"/>
      <c r="P203" s="491"/>
      <c r="Q203" s="491"/>
      <c r="R203" s="491"/>
      <c r="S203" s="491"/>
      <c r="T203" s="492"/>
      <c r="AT203" s="487" t="s">
        <v>165</v>
      </c>
      <c r="AU203" s="487" t="s">
        <v>83</v>
      </c>
      <c r="AV203" s="485" t="s">
        <v>83</v>
      </c>
      <c r="AW203" s="485" t="s">
        <v>30</v>
      </c>
      <c r="AX203" s="485" t="s">
        <v>81</v>
      </c>
      <c r="AY203" s="487" t="s">
        <v>156</v>
      </c>
    </row>
    <row r="204" spans="2:65" s="398" customFormat="1" ht="16.5" customHeight="1">
      <c r="B204" s="399"/>
      <c r="C204" s="472" t="s">
        <v>325</v>
      </c>
      <c r="D204" s="472" t="s">
        <v>159</v>
      </c>
      <c r="E204" s="473" t="s">
        <v>326</v>
      </c>
      <c r="F204" s="474" t="s">
        <v>327</v>
      </c>
      <c r="G204" s="475" t="s">
        <v>317</v>
      </c>
      <c r="H204" s="476">
        <v>5</v>
      </c>
      <c r="I204" s="290"/>
      <c r="J204" s="477">
        <f>ROUND(I204*H204,2)</f>
        <v>0</v>
      </c>
      <c r="K204" s="474" t="s">
        <v>1</v>
      </c>
      <c r="L204" s="399"/>
      <c r="M204" s="478" t="s">
        <v>1</v>
      </c>
      <c r="N204" s="479" t="s">
        <v>39</v>
      </c>
      <c r="O204" s="480">
        <v>0</v>
      </c>
      <c r="P204" s="480">
        <f>O204*H204</f>
        <v>0</v>
      </c>
      <c r="Q204" s="480">
        <v>0</v>
      </c>
      <c r="R204" s="480">
        <f>Q204*H204</f>
        <v>0</v>
      </c>
      <c r="S204" s="480">
        <v>0</v>
      </c>
      <c r="T204" s="481">
        <f>S204*H204</f>
        <v>0</v>
      </c>
      <c r="AR204" s="482" t="s">
        <v>242</v>
      </c>
      <c r="AT204" s="482" t="s">
        <v>159</v>
      </c>
      <c r="AU204" s="482" t="s">
        <v>83</v>
      </c>
      <c r="AY204" s="389" t="s">
        <v>156</v>
      </c>
      <c r="BE204" s="483">
        <f>IF(N204="základní",J204,0)</f>
        <v>0</v>
      </c>
      <c r="BF204" s="483">
        <f>IF(N204="snížená",J204,0)</f>
        <v>0</v>
      </c>
      <c r="BG204" s="483">
        <f>IF(N204="zákl. přenesená",J204,0)</f>
        <v>0</v>
      </c>
      <c r="BH204" s="483">
        <f>IF(N204="sníž. přenesená",J204,0)</f>
        <v>0</v>
      </c>
      <c r="BI204" s="483">
        <f>IF(N204="nulová",J204,0)</f>
        <v>0</v>
      </c>
      <c r="BJ204" s="389" t="s">
        <v>81</v>
      </c>
      <c r="BK204" s="483">
        <f>ROUND(I204*H204,2)</f>
        <v>0</v>
      </c>
      <c r="BL204" s="389" t="s">
        <v>242</v>
      </c>
      <c r="BM204" s="482" t="s">
        <v>328</v>
      </c>
    </row>
    <row r="205" spans="2:51" s="485" customFormat="1" ht="12">
      <c r="B205" s="484"/>
      <c r="D205" s="486" t="s">
        <v>165</v>
      </c>
      <c r="E205" s="487" t="s">
        <v>1</v>
      </c>
      <c r="F205" s="488" t="s">
        <v>329</v>
      </c>
      <c r="H205" s="489">
        <v>5</v>
      </c>
      <c r="I205" s="506"/>
      <c r="L205" s="484"/>
      <c r="M205" s="490"/>
      <c r="N205" s="491"/>
      <c r="O205" s="491"/>
      <c r="P205" s="491"/>
      <c r="Q205" s="491"/>
      <c r="R205" s="491"/>
      <c r="S205" s="491"/>
      <c r="T205" s="492"/>
      <c r="AT205" s="487" t="s">
        <v>165</v>
      </c>
      <c r="AU205" s="487" t="s">
        <v>83</v>
      </c>
      <c r="AV205" s="485" t="s">
        <v>83</v>
      </c>
      <c r="AW205" s="485" t="s">
        <v>30</v>
      </c>
      <c r="AX205" s="485" t="s">
        <v>81</v>
      </c>
      <c r="AY205" s="487" t="s">
        <v>156</v>
      </c>
    </row>
    <row r="206" spans="2:65" s="398" customFormat="1" ht="24" customHeight="1">
      <c r="B206" s="399"/>
      <c r="C206" s="472" t="s">
        <v>330</v>
      </c>
      <c r="D206" s="472" t="s">
        <v>159</v>
      </c>
      <c r="E206" s="473" t="s">
        <v>331</v>
      </c>
      <c r="F206" s="474" t="s">
        <v>332</v>
      </c>
      <c r="G206" s="475" t="s">
        <v>317</v>
      </c>
      <c r="H206" s="476">
        <v>1</v>
      </c>
      <c r="I206" s="290"/>
      <c r="J206" s="477">
        <f>ROUND(I206*H206,2)</f>
        <v>0</v>
      </c>
      <c r="K206" s="474" t="s">
        <v>1</v>
      </c>
      <c r="L206" s="399"/>
      <c r="M206" s="478" t="s">
        <v>1</v>
      </c>
      <c r="N206" s="479" t="s">
        <v>39</v>
      </c>
      <c r="O206" s="480">
        <v>0</v>
      </c>
      <c r="P206" s="480">
        <f>O206*H206</f>
        <v>0</v>
      </c>
      <c r="Q206" s="480">
        <v>0</v>
      </c>
      <c r="R206" s="480">
        <f>Q206*H206</f>
        <v>0</v>
      </c>
      <c r="S206" s="480">
        <v>0</v>
      </c>
      <c r="T206" s="481">
        <f>S206*H206</f>
        <v>0</v>
      </c>
      <c r="AR206" s="482" t="s">
        <v>242</v>
      </c>
      <c r="AT206" s="482" t="s">
        <v>159</v>
      </c>
      <c r="AU206" s="482" t="s">
        <v>83</v>
      </c>
      <c r="AY206" s="389" t="s">
        <v>156</v>
      </c>
      <c r="BE206" s="483">
        <f>IF(N206="základní",J206,0)</f>
        <v>0</v>
      </c>
      <c r="BF206" s="483">
        <f>IF(N206="snížená",J206,0)</f>
        <v>0</v>
      </c>
      <c r="BG206" s="483">
        <f>IF(N206="zákl. přenesená",J206,0)</f>
        <v>0</v>
      </c>
      <c r="BH206" s="483">
        <f>IF(N206="sníž. přenesená",J206,0)</f>
        <v>0</v>
      </c>
      <c r="BI206" s="483">
        <f>IF(N206="nulová",J206,0)</f>
        <v>0</v>
      </c>
      <c r="BJ206" s="389" t="s">
        <v>81</v>
      </c>
      <c r="BK206" s="483">
        <f>ROUND(I206*H206,2)</f>
        <v>0</v>
      </c>
      <c r="BL206" s="389" t="s">
        <v>242</v>
      </c>
      <c r="BM206" s="482" t="s">
        <v>333</v>
      </c>
    </row>
    <row r="207" spans="2:51" s="485" customFormat="1" ht="12">
      <c r="B207" s="484"/>
      <c r="D207" s="486" t="s">
        <v>165</v>
      </c>
      <c r="E207" s="487" t="s">
        <v>1</v>
      </c>
      <c r="F207" s="488" t="s">
        <v>334</v>
      </c>
      <c r="H207" s="489">
        <v>1</v>
      </c>
      <c r="I207" s="506"/>
      <c r="L207" s="484"/>
      <c r="M207" s="490"/>
      <c r="N207" s="491"/>
      <c r="O207" s="491"/>
      <c r="P207" s="491"/>
      <c r="Q207" s="491"/>
      <c r="R207" s="491"/>
      <c r="S207" s="491"/>
      <c r="T207" s="492"/>
      <c r="AT207" s="487" t="s">
        <v>165</v>
      </c>
      <c r="AU207" s="487" t="s">
        <v>83</v>
      </c>
      <c r="AV207" s="485" t="s">
        <v>83</v>
      </c>
      <c r="AW207" s="485" t="s">
        <v>30</v>
      </c>
      <c r="AX207" s="485" t="s">
        <v>81</v>
      </c>
      <c r="AY207" s="487" t="s">
        <v>156</v>
      </c>
    </row>
    <row r="208" spans="2:65" s="398" customFormat="1" ht="24" customHeight="1">
      <c r="B208" s="399"/>
      <c r="C208" s="472" t="s">
        <v>335</v>
      </c>
      <c r="D208" s="472" t="s">
        <v>159</v>
      </c>
      <c r="E208" s="473" t="s">
        <v>336</v>
      </c>
      <c r="F208" s="474" t="s">
        <v>337</v>
      </c>
      <c r="G208" s="475" t="s">
        <v>338</v>
      </c>
      <c r="H208" s="476">
        <v>8.1</v>
      </c>
      <c r="I208" s="290"/>
      <c r="J208" s="477">
        <f>ROUND(I208*H208,2)</f>
        <v>0</v>
      </c>
      <c r="K208" s="474" t="s">
        <v>1</v>
      </c>
      <c r="L208" s="399"/>
      <c r="M208" s="478" t="s">
        <v>1</v>
      </c>
      <c r="N208" s="479" t="s">
        <v>39</v>
      </c>
      <c r="O208" s="480">
        <v>0</v>
      </c>
      <c r="P208" s="480">
        <f>O208*H208</f>
        <v>0</v>
      </c>
      <c r="Q208" s="480">
        <v>0</v>
      </c>
      <c r="R208" s="480">
        <f>Q208*H208</f>
        <v>0</v>
      </c>
      <c r="S208" s="480">
        <v>0</v>
      </c>
      <c r="T208" s="481">
        <f>S208*H208</f>
        <v>0</v>
      </c>
      <c r="AR208" s="482" t="s">
        <v>242</v>
      </c>
      <c r="AT208" s="482" t="s">
        <v>159</v>
      </c>
      <c r="AU208" s="482" t="s">
        <v>83</v>
      </c>
      <c r="AY208" s="389" t="s">
        <v>156</v>
      </c>
      <c r="BE208" s="483">
        <f>IF(N208="základní",J208,0)</f>
        <v>0</v>
      </c>
      <c r="BF208" s="483">
        <f>IF(N208="snížená",J208,0)</f>
        <v>0</v>
      </c>
      <c r="BG208" s="483">
        <f>IF(N208="zákl. přenesená",J208,0)</f>
        <v>0</v>
      </c>
      <c r="BH208" s="483">
        <f>IF(N208="sníž. přenesená",J208,0)</f>
        <v>0</v>
      </c>
      <c r="BI208" s="483">
        <f>IF(N208="nulová",J208,0)</f>
        <v>0</v>
      </c>
      <c r="BJ208" s="389" t="s">
        <v>81</v>
      </c>
      <c r="BK208" s="483">
        <f>ROUND(I208*H208,2)</f>
        <v>0</v>
      </c>
      <c r="BL208" s="389" t="s">
        <v>242</v>
      </c>
      <c r="BM208" s="482" t="s">
        <v>339</v>
      </c>
    </row>
    <row r="209" spans="2:51" s="485" customFormat="1" ht="12">
      <c r="B209" s="484"/>
      <c r="D209" s="486" t="s">
        <v>165</v>
      </c>
      <c r="E209" s="487" t="s">
        <v>1</v>
      </c>
      <c r="F209" s="488" t="s">
        <v>340</v>
      </c>
      <c r="H209" s="489">
        <v>8.1</v>
      </c>
      <c r="I209" s="506"/>
      <c r="L209" s="484"/>
      <c r="M209" s="490"/>
      <c r="N209" s="491"/>
      <c r="O209" s="491"/>
      <c r="P209" s="491"/>
      <c r="Q209" s="491"/>
      <c r="R209" s="491"/>
      <c r="S209" s="491"/>
      <c r="T209" s="492"/>
      <c r="AT209" s="487" t="s">
        <v>165</v>
      </c>
      <c r="AU209" s="487" t="s">
        <v>83</v>
      </c>
      <c r="AV209" s="485" t="s">
        <v>83</v>
      </c>
      <c r="AW209" s="485" t="s">
        <v>30</v>
      </c>
      <c r="AX209" s="485" t="s">
        <v>81</v>
      </c>
      <c r="AY209" s="487" t="s">
        <v>156</v>
      </c>
    </row>
    <row r="210" spans="2:65" s="398" customFormat="1" ht="24" customHeight="1">
      <c r="B210" s="399"/>
      <c r="C210" s="472" t="s">
        <v>341</v>
      </c>
      <c r="D210" s="472" t="s">
        <v>159</v>
      </c>
      <c r="E210" s="473" t="s">
        <v>342</v>
      </c>
      <c r="F210" s="474" t="s">
        <v>343</v>
      </c>
      <c r="G210" s="475" t="s">
        <v>344</v>
      </c>
      <c r="H210" s="476">
        <v>1</v>
      </c>
      <c r="I210" s="290"/>
      <c r="J210" s="477">
        <f>ROUND(I210*H210,2)</f>
        <v>0</v>
      </c>
      <c r="K210" s="474" t="s">
        <v>172</v>
      </c>
      <c r="L210" s="399"/>
      <c r="M210" s="478" t="s">
        <v>1</v>
      </c>
      <c r="N210" s="479" t="s">
        <v>39</v>
      </c>
      <c r="O210" s="480">
        <v>0.95</v>
      </c>
      <c r="P210" s="480">
        <f>O210*H210</f>
        <v>0.95</v>
      </c>
      <c r="Q210" s="480">
        <v>0</v>
      </c>
      <c r="R210" s="480">
        <f>Q210*H210</f>
        <v>0</v>
      </c>
      <c r="S210" s="480">
        <v>0.174</v>
      </c>
      <c r="T210" s="481">
        <f>S210*H210</f>
        <v>0.174</v>
      </c>
      <c r="AR210" s="482" t="s">
        <v>242</v>
      </c>
      <c r="AT210" s="482" t="s">
        <v>159</v>
      </c>
      <c r="AU210" s="482" t="s">
        <v>83</v>
      </c>
      <c r="AY210" s="389" t="s">
        <v>156</v>
      </c>
      <c r="BE210" s="483">
        <f>IF(N210="základní",J210,0)</f>
        <v>0</v>
      </c>
      <c r="BF210" s="483">
        <f>IF(N210="snížená",J210,0)</f>
        <v>0</v>
      </c>
      <c r="BG210" s="483">
        <f>IF(N210="zákl. přenesená",J210,0)</f>
        <v>0</v>
      </c>
      <c r="BH210" s="483">
        <f>IF(N210="sníž. přenesená",J210,0)</f>
        <v>0</v>
      </c>
      <c r="BI210" s="483">
        <f>IF(N210="nulová",J210,0)</f>
        <v>0</v>
      </c>
      <c r="BJ210" s="389" t="s">
        <v>81</v>
      </c>
      <c r="BK210" s="483">
        <f>ROUND(I210*H210,2)</f>
        <v>0</v>
      </c>
      <c r="BL210" s="389" t="s">
        <v>242</v>
      </c>
      <c r="BM210" s="482" t="s">
        <v>345</v>
      </c>
    </row>
    <row r="211" spans="2:65" s="398" customFormat="1" ht="24" customHeight="1">
      <c r="B211" s="399"/>
      <c r="C211" s="472" t="s">
        <v>346</v>
      </c>
      <c r="D211" s="472" t="s">
        <v>159</v>
      </c>
      <c r="E211" s="473" t="s">
        <v>347</v>
      </c>
      <c r="F211" s="474" t="s">
        <v>348</v>
      </c>
      <c r="G211" s="475" t="s">
        <v>277</v>
      </c>
      <c r="H211" s="476">
        <v>773.77</v>
      </c>
      <c r="I211" s="290"/>
      <c r="J211" s="477">
        <f>ROUND(I211*H211,2)</f>
        <v>0</v>
      </c>
      <c r="K211" s="474" t="s">
        <v>172</v>
      </c>
      <c r="L211" s="399"/>
      <c r="M211" s="478" t="s">
        <v>1</v>
      </c>
      <c r="N211" s="479" t="s">
        <v>39</v>
      </c>
      <c r="O211" s="480">
        <v>0</v>
      </c>
      <c r="P211" s="480">
        <f>O211*H211</f>
        <v>0</v>
      </c>
      <c r="Q211" s="480">
        <v>0</v>
      </c>
      <c r="R211" s="480">
        <f>Q211*H211</f>
        <v>0</v>
      </c>
      <c r="S211" s="480">
        <v>0</v>
      </c>
      <c r="T211" s="481">
        <f>S211*H211</f>
        <v>0</v>
      </c>
      <c r="AR211" s="482" t="s">
        <v>242</v>
      </c>
      <c r="AT211" s="482" t="s">
        <v>159</v>
      </c>
      <c r="AU211" s="482" t="s">
        <v>83</v>
      </c>
      <c r="AY211" s="389" t="s">
        <v>156</v>
      </c>
      <c r="BE211" s="483">
        <f>IF(N211="základní",J211,0)</f>
        <v>0</v>
      </c>
      <c r="BF211" s="483">
        <f>IF(N211="snížená",J211,0)</f>
        <v>0</v>
      </c>
      <c r="BG211" s="483">
        <f>IF(N211="zákl. přenesená",J211,0)</f>
        <v>0</v>
      </c>
      <c r="BH211" s="483">
        <f>IF(N211="sníž. přenesená",J211,0)</f>
        <v>0</v>
      </c>
      <c r="BI211" s="483">
        <f>IF(N211="nulová",J211,0)</f>
        <v>0</v>
      </c>
      <c r="BJ211" s="389" t="s">
        <v>81</v>
      </c>
      <c r="BK211" s="483">
        <f>ROUND(I211*H211,2)</f>
        <v>0</v>
      </c>
      <c r="BL211" s="389" t="s">
        <v>242</v>
      </c>
      <c r="BM211" s="482" t="s">
        <v>349</v>
      </c>
    </row>
    <row r="212" spans="2:63" s="460" customFormat="1" ht="22.9" customHeight="1">
      <c r="B212" s="459"/>
      <c r="D212" s="461" t="s">
        <v>73</v>
      </c>
      <c r="E212" s="470" t="s">
        <v>350</v>
      </c>
      <c r="F212" s="470" t="s">
        <v>351</v>
      </c>
      <c r="I212" s="507"/>
      <c r="J212" s="471">
        <f>BK212</f>
        <v>0</v>
      </c>
      <c r="L212" s="459"/>
      <c r="M212" s="464"/>
      <c r="N212" s="465"/>
      <c r="O212" s="465"/>
      <c r="P212" s="466">
        <f>SUM(P213:P217)</f>
        <v>0</v>
      </c>
      <c r="Q212" s="465"/>
      <c r="R212" s="466">
        <f>SUM(R213:R217)</f>
        <v>0</v>
      </c>
      <c r="S212" s="465"/>
      <c r="T212" s="467">
        <f>SUM(T213:T217)</f>
        <v>0</v>
      </c>
      <c r="AR212" s="461" t="s">
        <v>83</v>
      </c>
      <c r="AT212" s="468" t="s">
        <v>73</v>
      </c>
      <c r="AU212" s="468" t="s">
        <v>81</v>
      </c>
      <c r="AY212" s="461" t="s">
        <v>156</v>
      </c>
      <c r="BK212" s="469">
        <f>SUM(BK213:BK217)</f>
        <v>0</v>
      </c>
    </row>
    <row r="213" spans="2:65" s="398" customFormat="1" ht="24" customHeight="1">
      <c r="B213" s="399"/>
      <c r="C213" s="472" t="s">
        <v>352</v>
      </c>
      <c r="D213" s="472" t="s">
        <v>159</v>
      </c>
      <c r="E213" s="473" t="s">
        <v>353</v>
      </c>
      <c r="F213" s="474" t="s">
        <v>354</v>
      </c>
      <c r="G213" s="475" t="s">
        <v>355</v>
      </c>
      <c r="H213" s="476">
        <v>124.74</v>
      </c>
      <c r="I213" s="290"/>
      <c r="J213" s="477">
        <f>ROUND(I213*H213,2)</f>
        <v>0</v>
      </c>
      <c r="K213" s="474" t="s">
        <v>1</v>
      </c>
      <c r="L213" s="399"/>
      <c r="M213" s="478" t="s">
        <v>1</v>
      </c>
      <c r="N213" s="479" t="s">
        <v>39</v>
      </c>
      <c r="O213" s="480">
        <v>0</v>
      </c>
      <c r="P213" s="480">
        <f>O213*H213</f>
        <v>0</v>
      </c>
      <c r="Q213" s="480">
        <v>0</v>
      </c>
      <c r="R213" s="480">
        <f>Q213*H213</f>
        <v>0</v>
      </c>
      <c r="S213" s="480">
        <v>0</v>
      </c>
      <c r="T213" s="481">
        <f>S213*H213</f>
        <v>0</v>
      </c>
      <c r="AR213" s="482" t="s">
        <v>242</v>
      </c>
      <c r="AT213" s="482" t="s">
        <v>159</v>
      </c>
      <c r="AU213" s="482" t="s">
        <v>83</v>
      </c>
      <c r="AY213" s="389" t="s">
        <v>156</v>
      </c>
      <c r="BE213" s="483">
        <f>IF(N213="základní",J213,0)</f>
        <v>0</v>
      </c>
      <c r="BF213" s="483">
        <f>IF(N213="snížená",J213,0)</f>
        <v>0</v>
      </c>
      <c r="BG213" s="483">
        <f>IF(N213="zákl. přenesená",J213,0)</f>
        <v>0</v>
      </c>
      <c r="BH213" s="483">
        <f>IF(N213="sníž. přenesená",J213,0)</f>
        <v>0</v>
      </c>
      <c r="BI213" s="483">
        <f>IF(N213="nulová",J213,0)</f>
        <v>0</v>
      </c>
      <c r="BJ213" s="389" t="s">
        <v>81</v>
      </c>
      <c r="BK213" s="483">
        <f>ROUND(I213*H213,2)</f>
        <v>0</v>
      </c>
      <c r="BL213" s="389" t="s">
        <v>242</v>
      </c>
      <c r="BM213" s="482" t="s">
        <v>356</v>
      </c>
    </row>
    <row r="214" spans="2:51" s="485" customFormat="1" ht="12">
      <c r="B214" s="484"/>
      <c r="D214" s="486" t="s">
        <v>165</v>
      </c>
      <c r="E214" s="487" t="s">
        <v>1</v>
      </c>
      <c r="F214" s="488" t="s">
        <v>357</v>
      </c>
      <c r="H214" s="489">
        <v>124.74</v>
      </c>
      <c r="I214" s="506"/>
      <c r="L214" s="484"/>
      <c r="M214" s="490"/>
      <c r="N214" s="491"/>
      <c r="O214" s="491"/>
      <c r="P214" s="491"/>
      <c r="Q214" s="491"/>
      <c r="R214" s="491"/>
      <c r="S214" s="491"/>
      <c r="T214" s="492"/>
      <c r="AT214" s="487" t="s">
        <v>165</v>
      </c>
      <c r="AU214" s="487" t="s">
        <v>83</v>
      </c>
      <c r="AV214" s="485" t="s">
        <v>83</v>
      </c>
      <c r="AW214" s="485" t="s">
        <v>30</v>
      </c>
      <c r="AX214" s="485" t="s">
        <v>81</v>
      </c>
      <c r="AY214" s="487" t="s">
        <v>156</v>
      </c>
    </row>
    <row r="215" spans="2:65" s="398" customFormat="1" ht="16.5" customHeight="1">
      <c r="B215" s="399"/>
      <c r="C215" s="472" t="s">
        <v>358</v>
      </c>
      <c r="D215" s="472" t="s">
        <v>159</v>
      </c>
      <c r="E215" s="473" t="s">
        <v>359</v>
      </c>
      <c r="F215" s="474" t="s">
        <v>360</v>
      </c>
      <c r="G215" s="475" t="s">
        <v>317</v>
      </c>
      <c r="H215" s="476">
        <v>1</v>
      </c>
      <c r="I215" s="290"/>
      <c r="J215" s="477">
        <f>ROUND(I215*H215,2)</f>
        <v>0</v>
      </c>
      <c r="K215" s="474" t="s">
        <v>1</v>
      </c>
      <c r="L215" s="399"/>
      <c r="M215" s="478" t="s">
        <v>1</v>
      </c>
      <c r="N215" s="479" t="s">
        <v>39</v>
      </c>
      <c r="O215" s="480">
        <v>0</v>
      </c>
      <c r="P215" s="480">
        <f>O215*H215</f>
        <v>0</v>
      </c>
      <c r="Q215" s="480">
        <v>0</v>
      </c>
      <c r="R215" s="480">
        <f>Q215*H215</f>
        <v>0</v>
      </c>
      <c r="S215" s="480">
        <v>0</v>
      </c>
      <c r="T215" s="481">
        <f>S215*H215</f>
        <v>0</v>
      </c>
      <c r="AR215" s="482" t="s">
        <v>242</v>
      </c>
      <c r="AT215" s="482" t="s">
        <v>159</v>
      </c>
      <c r="AU215" s="482" t="s">
        <v>83</v>
      </c>
      <c r="AY215" s="389" t="s">
        <v>156</v>
      </c>
      <c r="BE215" s="483">
        <f>IF(N215="základní",J215,0)</f>
        <v>0</v>
      </c>
      <c r="BF215" s="483">
        <f>IF(N215="snížená",J215,0)</f>
        <v>0</v>
      </c>
      <c r="BG215" s="483">
        <f>IF(N215="zákl. přenesená",J215,0)</f>
        <v>0</v>
      </c>
      <c r="BH215" s="483">
        <f>IF(N215="sníž. přenesená",J215,0)</f>
        <v>0</v>
      </c>
      <c r="BI215" s="483">
        <f>IF(N215="nulová",J215,0)</f>
        <v>0</v>
      </c>
      <c r="BJ215" s="389" t="s">
        <v>81</v>
      </c>
      <c r="BK215" s="483">
        <f>ROUND(I215*H215,2)</f>
        <v>0</v>
      </c>
      <c r="BL215" s="389" t="s">
        <v>242</v>
      </c>
      <c r="BM215" s="482" t="s">
        <v>361</v>
      </c>
    </row>
    <row r="216" spans="2:51" s="485" customFormat="1" ht="12">
      <c r="B216" s="484"/>
      <c r="D216" s="486" t="s">
        <v>165</v>
      </c>
      <c r="E216" s="487" t="s">
        <v>1</v>
      </c>
      <c r="F216" s="488" t="s">
        <v>362</v>
      </c>
      <c r="H216" s="489">
        <v>1</v>
      </c>
      <c r="I216" s="506"/>
      <c r="L216" s="484"/>
      <c r="M216" s="490"/>
      <c r="N216" s="491"/>
      <c r="O216" s="491"/>
      <c r="P216" s="491"/>
      <c r="Q216" s="491"/>
      <c r="R216" s="491"/>
      <c r="S216" s="491"/>
      <c r="T216" s="492"/>
      <c r="AT216" s="487" t="s">
        <v>165</v>
      </c>
      <c r="AU216" s="487" t="s">
        <v>83</v>
      </c>
      <c r="AV216" s="485" t="s">
        <v>83</v>
      </c>
      <c r="AW216" s="485" t="s">
        <v>30</v>
      </c>
      <c r="AX216" s="485" t="s">
        <v>81</v>
      </c>
      <c r="AY216" s="487" t="s">
        <v>156</v>
      </c>
    </row>
    <row r="217" spans="2:65" s="398" customFormat="1" ht="24" customHeight="1">
      <c r="B217" s="399"/>
      <c r="C217" s="472" t="s">
        <v>363</v>
      </c>
      <c r="D217" s="472" t="s">
        <v>159</v>
      </c>
      <c r="E217" s="473" t="s">
        <v>364</v>
      </c>
      <c r="F217" s="474" t="s">
        <v>365</v>
      </c>
      <c r="G217" s="475" t="s">
        <v>277</v>
      </c>
      <c r="H217" s="476">
        <v>84.102</v>
      </c>
      <c r="I217" s="290"/>
      <c r="J217" s="477">
        <f>ROUND(I217*H217,2)</f>
        <v>0</v>
      </c>
      <c r="K217" s="474" t="s">
        <v>172</v>
      </c>
      <c r="L217" s="399"/>
      <c r="M217" s="478" t="s">
        <v>1</v>
      </c>
      <c r="N217" s="479" t="s">
        <v>39</v>
      </c>
      <c r="O217" s="480">
        <v>0</v>
      </c>
      <c r="P217" s="480">
        <f>O217*H217</f>
        <v>0</v>
      </c>
      <c r="Q217" s="480">
        <v>0</v>
      </c>
      <c r="R217" s="480">
        <f>Q217*H217</f>
        <v>0</v>
      </c>
      <c r="S217" s="480">
        <v>0</v>
      </c>
      <c r="T217" s="481">
        <f>S217*H217</f>
        <v>0</v>
      </c>
      <c r="AR217" s="482" t="s">
        <v>242</v>
      </c>
      <c r="AT217" s="482" t="s">
        <v>159</v>
      </c>
      <c r="AU217" s="482" t="s">
        <v>83</v>
      </c>
      <c r="AY217" s="389" t="s">
        <v>156</v>
      </c>
      <c r="BE217" s="483">
        <f>IF(N217="základní",J217,0)</f>
        <v>0</v>
      </c>
      <c r="BF217" s="483">
        <f>IF(N217="snížená",J217,0)</f>
        <v>0</v>
      </c>
      <c r="BG217" s="483">
        <f>IF(N217="zákl. přenesená",J217,0)</f>
        <v>0</v>
      </c>
      <c r="BH217" s="483">
        <f>IF(N217="sníž. přenesená",J217,0)</f>
        <v>0</v>
      </c>
      <c r="BI217" s="483">
        <f>IF(N217="nulová",J217,0)</f>
        <v>0</v>
      </c>
      <c r="BJ217" s="389" t="s">
        <v>81</v>
      </c>
      <c r="BK217" s="483">
        <f>ROUND(I217*H217,2)</f>
        <v>0</v>
      </c>
      <c r="BL217" s="389" t="s">
        <v>242</v>
      </c>
      <c r="BM217" s="482" t="s">
        <v>366</v>
      </c>
    </row>
    <row r="218" spans="2:63" s="460" customFormat="1" ht="22.9" customHeight="1">
      <c r="B218" s="459"/>
      <c r="D218" s="461" t="s">
        <v>73</v>
      </c>
      <c r="E218" s="470" t="s">
        <v>367</v>
      </c>
      <c r="F218" s="470" t="s">
        <v>368</v>
      </c>
      <c r="I218" s="507"/>
      <c r="J218" s="471">
        <f>BK218</f>
        <v>0</v>
      </c>
      <c r="L218" s="459"/>
      <c r="M218" s="464"/>
      <c r="N218" s="465"/>
      <c r="O218" s="465"/>
      <c r="P218" s="466">
        <f>SUM(P219:P228)</f>
        <v>131.471768</v>
      </c>
      <c r="Q218" s="465"/>
      <c r="R218" s="466">
        <f>SUM(R219:R228)</f>
        <v>3.11731005</v>
      </c>
      <c r="S218" s="465"/>
      <c r="T218" s="467">
        <f>SUM(T219:T228)</f>
        <v>0</v>
      </c>
      <c r="AR218" s="461" t="s">
        <v>83</v>
      </c>
      <c r="AT218" s="468" t="s">
        <v>73</v>
      </c>
      <c r="AU218" s="468" t="s">
        <v>81</v>
      </c>
      <c r="AY218" s="461" t="s">
        <v>156</v>
      </c>
      <c r="BK218" s="469">
        <f>SUM(BK219:BK228)</f>
        <v>0</v>
      </c>
    </row>
    <row r="219" spans="2:65" s="398" customFormat="1" ht="16.5" customHeight="1">
      <c r="B219" s="399"/>
      <c r="C219" s="472" t="s">
        <v>369</v>
      </c>
      <c r="D219" s="472" t="s">
        <v>159</v>
      </c>
      <c r="E219" s="473" t="s">
        <v>370</v>
      </c>
      <c r="F219" s="474" t="s">
        <v>371</v>
      </c>
      <c r="G219" s="475" t="s">
        <v>183</v>
      </c>
      <c r="H219" s="476">
        <v>69.713</v>
      </c>
      <c r="I219" s="290"/>
      <c r="J219" s="477">
        <f>ROUND(I219*H219,2)</f>
        <v>0</v>
      </c>
      <c r="K219" s="474" t="s">
        <v>172</v>
      </c>
      <c r="L219" s="399"/>
      <c r="M219" s="478" t="s">
        <v>1</v>
      </c>
      <c r="N219" s="479" t="s">
        <v>39</v>
      </c>
      <c r="O219" s="480">
        <v>0.044</v>
      </c>
      <c r="P219" s="480">
        <f>O219*H219</f>
        <v>3.0673719999999998</v>
      </c>
      <c r="Q219" s="480">
        <v>0.0003</v>
      </c>
      <c r="R219" s="480">
        <f>Q219*H219</f>
        <v>0.020913899999999996</v>
      </c>
      <c r="S219" s="480">
        <v>0</v>
      </c>
      <c r="T219" s="481">
        <f>S219*H219</f>
        <v>0</v>
      </c>
      <c r="AR219" s="482" t="s">
        <v>242</v>
      </c>
      <c r="AT219" s="482" t="s">
        <v>159</v>
      </c>
      <c r="AU219" s="482" t="s">
        <v>83</v>
      </c>
      <c r="AY219" s="389" t="s">
        <v>156</v>
      </c>
      <c r="BE219" s="483">
        <f>IF(N219="základní",J219,0)</f>
        <v>0</v>
      </c>
      <c r="BF219" s="483">
        <f>IF(N219="snížená",J219,0)</f>
        <v>0</v>
      </c>
      <c r="BG219" s="483">
        <f>IF(N219="zákl. přenesená",J219,0)</f>
        <v>0</v>
      </c>
      <c r="BH219" s="483">
        <f>IF(N219="sníž. přenesená",J219,0)</f>
        <v>0</v>
      </c>
      <c r="BI219" s="483">
        <f>IF(N219="nulová",J219,0)</f>
        <v>0</v>
      </c>
      <c r="BJ219" s="389" t="s">
        <v>81</v>
      </c>
      <c r="BK219" s="483">
        <f>ROUND(I219*H219,2)</f>
        <v>0</v>
      </c>
      <c r="BL219" s="389" t="s">
        <v>242</v>
      </c>
      <c r="BM219" s="482" t="s">
        <v>372</v>
      </c>
    </row>
    <row r="220" spans="2:51" s="485" customFormat="1" ht="12">
      <c r="B220" s="484"/>
      <c r="D220" s="486" t="s">
        <v>165</v>
      </c>
      <c r="E220" s="487" t="s">
        <v>1</v>
      </c>
      <c r="F220" s="488" t="s">
        <v>373</v>
      </c>
      <c r="H220" s="489">
        <v>69.713</v>
      </c>
      <c r="I220" s="506"/>
      <c r="L220" s="484"/>
      <c r="M220" s="490"/>
      <c r="N220" s="491"/>
      <c r="O220" s="491"/>
      <c r="P220" s="491"/>
      <c r="Q220" s="491"/>
      <c r="R220" s="491"/>
      <c r="S220" s="491"/>
      <c r="T220" s="492"/>
      <c r="AT220" s="487" t="s">
        <v>165</v>
      </c>
      <c r="AU220" s="487" t="s">
        <v>83</v>
      </c>
      <c r="AV220" s="485" t="s">
        <v>83</v>
      </c>
      <c r="AW220" s="485" t="s">
        <v>30</v>
      </c>
      <c r="AX220" s="485" t="s">
        <v>81</v>
      </c>
      <c r="AY220" s="487" t="s">
        <v>156</v>
      </c>
    </row>
    <row r="221" spans="2:65" s="398" customFormat="1" ht="16.5" customHeight="1">
      <c r="B221" s="399"/>
      <c r="C221" s="472" t="s">
        <v>374</v>
      </c>
      <c r="D221" s="472" t="s">
        <v>159</v>
      </c>
      <c r="E221" s="473" t="s">
        <v>375</v>
      </c>
      <c r="F221" s="474" t="s">
        <v>376</v>
      </c>
      <c r="G221" s="475" t="s">
        <v>183</v>
      </c>
      <c r="H221" s="476">
        <v>69.713</v>
      </c>
      <c r="I221" s="290"/>
      <c r="J221" s="477">
        <f>ROUND(I221*H221,2)</f>
        <v>0</v>
      </c>
      <c r="K221" s="474" t="s">
        <v>172</v>
      </c>
      <c r="L221" s="399"/>
      <c r="M221" s="478" t="s">
        <v>1</v>
      </c>
      <c r="N221" s="479" t="s">
        <v>39</v>
      </c>
      <c r="O221" s="480">
        <v>0.192</v>
      </c>
      <c r="P221" s="480">
        <f>O221*H221</f>
        <v>13.384896</v>
      </c>
      <c r="Q221" s="480">
        <v>0.00455</v>
      </c>
      <c r="R221" s="480">
        <f>Q221*H221</f>
        <v>0.31719415</v>
      </c>
      <c r="S221" s="480">
        <v>0</v>
      </c>
      <c r="T221" s="481">
        <f>S221*H221</f>
        <v>0</v>
      </c>
      <c r="AR221" s="482" t="s">
        <v>242</v>
      </c>
      <c r="AT221" s="482" t="s">
        <v>159</v>
      </c>
      <c r="AU221" s="482" t="s">
        <v>83</v>
      </c>
      <c r="AY221" s="389" t="s">
        <v>156</v>
      </c>
      <c r="BE221" s="483">
        <f>IF(N221="základní",J221,0)</f>
        <v>0</v>
      </c>
      <c r="BF221" s="483">
        <f>IF(N221="snížená",J221,0)</f>
        <v>0</v>
      </c>
      <c r="BG221" s="483">
        <f>IF(N221="zákl. přenesená",J221,0)</f>
        <v>0</v>
      </c>
      <c r="BH221" s="483">
        <f>IF(N221="sníž. přenesená",J221,0)</f>
        <v>0</v>
      </c>
      <c r="BI221" s="483">
        <f>IF(N221="nulová",J221,0)</f>
        <v>0</v>
      </c>
      <c r="BJ221" s="389" t="s">
        <v>81</v>
      </c>
      <c r="BK221" s="483">
        <f>ROUND(I221*H221,2)</f>
        <v>0</v>
      </c>
      <c r="BL221" s="389" t="s">
        <v>242</v>
      </c>
      <c r="BM221" s="482" t="s">
        <v>377</v>
      </c>
    </row>
    <row r="222" spans="2:65" s="398" customFormat="1" ht="24" customHeight="1">
      <c r="B222" s="399"/>
      <c r="C222" s="472" t="s">
        <v>378</v>
      </c>
      <c r="D222" s="472" t="s">
        <v>159</v>
      </c>
      <c r="E222" s="473" t="s">
        <v>379</v>
      </c>
      <c r="F222" s="474" t="s">
        <v>380</v>
      </c>
      <c r="G222" s="475" t="s">
        <v>162</v>
      </c>
      <c r="H222" s="476">
        <v>50</v>
      </c>
      <c r="I222" s="290"/>
      <c r="J222" s="477">
        <f>ROUND(I222*H222,2)</f>
        <v>0</v>
      </c>
      <c r="K222" s="474" t="s">
        <v>172</v>
      </c>
      <c r="L222" s="399"/>
      <c r="M222" s="478" t="s">
        <v>1</v>
      </c>
      <c r="N222" s="479" t="s">
        <v>39</v>
      </c>
      <c r="O222" s="480">
        <v>0.209</v>
      </c>
      <c r="P222" s="480">
        <f>O222*H222</f>
        <v>10.45</v>
      </c>
      <c r="Q222" s="480">
        <v>0.00058</v>
      </c>
      <c r="R222" s="480">
        <f>Q222*H222</f>
        <v>0.029</v>
      </c>
      <c r="S222" s="480">
        <v>0</v>
      </c>
      <c r="T222" s="481">
        <f>S222*H222</f>
        <v>0</v>
      </c>
      <c r="AR222" s="482" t="s">
        <v>242</v>
      </c>
      <c r="AT222" s="482" t="s">
        <v>159</v>
      </c>
      <c r="AU222" s="482" t="s">
        <v>83</v>
      </c>
      <c r="AY222" s="389" t="s">
        <v>156</v>
      </c>
      <c r="BE222" s="483">
        <f>IF(N222="základní",J222,0)</f>
        <v>0</v>
      </c>
      <c r="BF222" s="483">
        <f>IF(N222="snížená",J222,0)</f>
        <v>0</v>
      </c>
      <c r="BG222" s="483">
        <f>IF(N222="zákl. přenesená",J222,0)</f>
        <v>0</v>
      </c>
      <c r="BH222" s="483">
        <f>IF(N222="sníž. přenesená",J222,0)</f>
        <v>0</v>
      </c>
      <c r="BI222" s="483">
        <f>IF(N222="nulová",J222,0)</f>
        <v>0</v>
      </c>
      <c r="BJ222" s="389" t="s">
        <v>81</v>
      </c>
      <c r="BK222" s="483">
        <f>ROUND(I222*H222,2)</f>
        <v>0</v>
      </c>
      <c r="BL222" s="389" t="s">
        <v>242</v>
      </c>
      <c r="BM222" s="482" t="s">
        <v>381</v>
      </c>
    </row>
    <row r="223" spans="2:65" s="398" customFormat="1" ht="24" customHeight="1">
      <c r="B223" s="399"/>
      <c r="C223" s="493" t="s">
        <v>382</v>
      </c>
      <c r="D223" s="493" t="s">
        <v>383</v>
      </c>
      <c r="E223" s="494" t="s">
        <v>384</v>
      </c>
      <c r="F223" s="495" t="s">
        <v>385</v>
      </c>
      <c r="G223" s="496" t="s">
        <v>344</v>
      </c>
      <c r="H223" s="497">
        <v>93.5</v>
      </c>
      <c r="I223" s="291"/>
      <c r="J223" s="498">
        <f>ROUND(I223*H223,2)</f>
        <v>0</v>
      </c>
      <c r="K223" s="495" t="s">
        <v>172</v>
      </c>
      <c r="L223" s="499"/>
      <c r="M223" s="500" t="s">
        <v>1</v>
      </c>
      <c r="N223" s="501" t="s">
        <v>39</v>
      </c>
      <c r="O223" s="480">
        <v>0</v>
      </c>
      <c r="P223" s="480">
        <f>O223*H223</f>
        <v>0</v>
      </c>
      <c r="Q223" s="480">
        <v>0.00036</v>
      </c>
      <c r="R223" s="480">
        <f>Q223*H223</f>
        <v>0.03366</v>
      </c>
      <c r="S223" s="480">
        <v>0</v>
      </c>
      <c r="T223" s="481">
        <f>S223*H223</f>
        <v>0</v>
      </c>
      <c r="AR223" s="482" t="s">
        <v>325</v>
      </c>
      <c r="AT223" s="482" t="s">
        <v>383</v>
      </c>
      <c r="AU223" s="482" t="s">
        <v>83</v>
      </c>
      <c r="AY223" s="389" t="s">
        <v>156</v>
      </c>
      <c r="BE223" s="483">
        <f>IF(N223="základní",J223,0)</f>
        <v>0</v>
      </c>
      <c r="BF223" s="483">
        <f>IF(N223="snížená",J223,0)</f>
        <v>0</v>
      </c>
      <c r="BG223" s="483">
        <f>IF(N223="zákl. přenesená",J223,0)</f>
        <v>0</v>
      </c>
      <c r="BH223" s="483">
        <f>IF(N223="sníž. přenesená",J223,0)</f>
        <v>0</v>
      </c>
      <c r="BI223" s="483">
        <f>IF(N223="nulová",J223,0)</f>
        <v>0</v>
      </c>
      <c r="BJ223" s="389" t="s">
        <v>81</v>
      </c>
      <c r="BK223" s="483">
        <f>ROUND(I223*H223,2)</f>
        <v>0</v>
      </c>
      <c r="BL223" s="389" t="s">
        <v>242</v>
      </c>
      <c r="BM223" s="482" t="s">
        <v>386</v>
      </c>
    </row>
    <row r="224" spans="2:51" s="485" customFormat="1" ht="12">
      <c r="B224" s="484"/>
      <c r="D224" s="486" t="s">
        <v>165</v>
      </c>
      <c r="F224" s="488" t="s">
        <v>387</v>
      </c>
      <c r="H224" s="489">
        <v>93.5</v>
      </c>
      <c r="I224" s="506"/>
      <c r="L224" s="484"/>
      <c r="M224" s="490"/>
      <c r="N224" s="491"/>
      <c r="O224" s="491"/>
      <c r="P224" s="491"/>
      <c r="Q224" s="491"/>
      <c r="R224" s="491"/>
      <c r="S224" s="491"/>
      <c r="T224" s="492"/>
      <c r="AT224" s="487" t="s">
        <v>165</v>
      </c>
      <c r="AU224" s="487" t="s">
        <v>83</v>
      </c>
      <c r="AV224" s="485" t="s">
        <v>83</v>
      </c>
      <c r="AW224" s="485" t="s">
        <v>3</v>
      </c>
      <c r="AX224" s="485" t="s">
        <v>81</v>
      </c>
      <c r="AY224" s="487" t="s">
        <v>156</v>
      </c>
    </row>
    <row r="225" spans="2:65" s="398" customFormat="1" ht="24" customHeight="1">
      <c r="B225" s="399"/>
      <c r="C225" s="472" t="s">
        <v>388</v>
      </c>
      <c r="D225" s="472" t="s">
        <v>159</v>
      </c>
      <c r="E225" s="473" t="s">
        <v>389</v>
      </c>
      <c r="F225" s="474" t="s">
        <v>390</v>
      </c>
      <c r="G225" s="475" t="s">
        <v>183</v>
      </c>
      <c r="H225" s="476">
        <v>69.713</v>
      </c>
      <c r="I225" s="290"/>
      <c r="J225" s="477">
        <f>ROUND(I225*H225,2)</f>
        <v>0</v>
      </c>
      <c r="K225" s="474" t="s">
        <v>172</v>
      </c>
      <c r="L225" s="399"/>
      <c r="M225" s="478" t="s">
        <v>1</v>
      </c>
      <c r="N225" s="479" t="s">
        <v>39</v>
      </c>
      <c r="O225" s="480">
        <v>1.5</v>
      </c>
      <c r="P225" s="480">
        <f>O225*H225</f>
        <v>104.56949999999999</v>
      </c>
      <c r="Q225" s="480">
        <v>0.009</v>
      </c>
      <c r="R225" s="480">
        <f>Q225*H225</f>
        <v>0.6274169999999999</v>
      </c>
      <c r="S225" s="480">
        <v>0</v>
      </c>
      <c r="T225" s="481">
        <f>S225*H225</f>
        <v>0</v>
      </c>
      <c r="AR225" s="482" t="s">
        <v>242</v>
      </c>
      <c r="AT225" s="482" t="s">
        <v>159</v>
      </c>
      <c r="AU225" s="482" t="s">
        <v>83</v>
      </c>
      <c r="AY225" s="389" t="s">
        <v>156</v>
      </c>
      <c r="BE225" s="483">
        <f>IF(N225="základní",J225,0)</f>
        <v>0</v>
      </c>
      <c r="BF225" s="483">
        <f>IF(N225="snížená",J225,0)</f>
        <v>0</v>
      </c>
      <c r="BG225" s="483">
        <f>IF(N225="zákl. přenesená",J225,0)</f>
        <v>0</v>
      </c>
      <c r="BH225" s="483">
        <f>IF(N225="sníž. přenesená",J225,0)</f>
        <v>0</v>
      </c>
      <c r="BI225" s="483">
        <f>IF(N225="nulová",J225,0)</f>
        <v>0</v>
      </c>
      <c r="BJ225" s="389" t="s">
        <v>81</v>
      </c>
      <c r="BK225" s="483">
        <f>ROUND(I225*H225,2)</f>
        <v>0</v>
      </c>
      <c r="BL225" s="389" t="s">
        <v>242</v>
      </c>
      <c r="BM225" s="482" t="s">
        <v>391</v>
      </c>
    </row>
    <row r="226" spans="2:65" s="398" customFormat="1" ht="16.5" customHeight="1">
      <c r="B226" s="399"/>
      <c r="C226" s="493" t="s">
        <v>392</v>
      </c>
      <c r="D226" s="493" t="s">
        <v>383</v>
      </c>
      <c r="E226" s="494" t="s">
        <v>393</v>
      </c>
      <c r="F226" s="495" t="s">
        <v>394</v>
      </c>
      <c r="G226" s="496" t="s">
        <v>183</v>
      </c>
      <c r="H226" s="497">
        <v>83.565</v>
      </c>
      <c r="I226" s="291"/>
      <c r="J226" s="498">
        <f>ROUND(I226*H226,2)</f>
        <v>0</v>
      </c>
      <c r="K226" s="495" t="s">
        <v>172</v>
      </c>
      <c r="L226" s="499"/>
      <c r="M226" s="500" t="s">
        <v>1</v>
      </c>
      <c r="N226" s="501" t="s">
        <v>39</v>
      </c>
      <c r="O226" s="480">
        <v>0</v>
      </c>
      <c r="P226" s="480">
        <f>O226*H226</f>
        <v>0</v>
      </c>
      <c r="Q226" s="480">
        <v>0.025</v>
      </c>
      <c r="R226" s="480">
        <f>Q226*H226</f>
        <v>2.089125</v>
      </c>
      <c r="S226" s="480">
        <v>0</v>
      </c>
      <c r="T226" s="481">
        <f>S226*H226</f>
        <v>0</v>
      </c>
      <c r="AR226" s="482" t="s">
        <v>325</v>
      </c>
      <c r="AT226" s="482" t="s">
        <v>383</v>
      </c>
      <c r="AU226" s="482" t="s">
        <v>83</v>
      </c>
      <c r="AY226" s="389" t="s">
        <v>156</v>
      </c>
      <c r="BE226" s="483">
        <f>IF(N226="základní",J226,0)</f>
        <v>0</v>
      </c>
      <c r="BF226" s="483">
        <f>IF(N226="snížená",J226,0)</f>
        <v>0</v>
      </c>
      <c r="BG226" s="483">
        <f>IF(N226="zákl. přenesená",J226,0)</f>
        <v>0</v>
      </c>
      <c r="BH226" s="483">
        <f>IF(N226="sníž. přenesená",J226,0)</f>
        <v>0</v>
      </c>
      <c r="BI226" s="483">
        <f>IF(N226="nulová",J226,0)</f>
        <v>0</v>
      </c>
      <c r="BJ226" s="389" t="s">
        <v>81</v>
      </c>
      <c r="BK226" s="483">
        <f>ROUND(I226*H226,2)</f>
        <v>0</v>
      </c>
      <c r="BL226" s="389" t="s">
        <v>242</v>
      </c>
      <c r="BM226" s="482" t="s">
        <v>395</v>
      </c>
    </row>
    <row r="227" spans="2:51" s="485" customFormat="1" ht="12">
      <c r="B227" s="484"/>
      <c r="D227" s="486" t="s">
        <v>165</v>
      </c>
      <c r="F227" s="488" t="s">
        <v>396</v>
      </c>
      <c r="H227" s="489">
        <v>83.565</v>
      </c>
      <c r="I227" s="506"/>
      <c r="L227" s="484"/>
      <c r="M227" s="490"/>
      <c r="N227" s="491"/>
      <c r="O227" s="491"/>
      <c r="P227" s="491"/>
      <c r="Q227" s="491"/>
      <c r="R227" s="491"/>
      <c r="S227" s="491"/>
      <c r="T227" s="492"/>
      <c r="AT227" s="487" t="s">
        <v>165</v>
      </c>
      <c r="AU227" s="487" t="s">
        <v>83</v>
      </c>
      <c r="AV227" s="485" t="s">
        <v>83</v>
      </c>
      <c r="AW227" s="485" t="s">
        <v>3</v>
      </c>
      <c r="AX227" s="485" t="s">
        <v>81</v>
      </c>
      <c r="AY227" s="487" t="s">
        <v>156</v>
      </c>
    </row>
    <row r="228" spans="2:65" s="398" customFormat="1" ht="24" customHeight="1">
      <c r="B228" s="399"/>
      <c r="C228" s="472" t="s">
        <v>397</v>
      </c>
      <c r="D228" s="472" t="s">
        <v>159</v>
      </c>
      <c r="E228" s="473" t="s">
        <v>398</v>
      </c>
      <c r="F228" s="474" t="s">
        <v>399</v>
      </c>
      <c r="G228" s="475" t="s">
        <v>277</v>
      </c>
      <c r="H228" s="476">
        <v>1430.696</v>
      </c>
      <c r="I228" s="290"/>
      <c r="J228" s="477">
        <f>ROUND(I228*H228,2)</f>
        <v>0</v>
      </c>
      <c r="K228" s="474" t="s">
        <v>172</v>
      </c>
      <c r="L228" s="399"/>
      <c r="M228" s="478" t="s">
        <v>1</v>
      </c>
      <c r="N228" s="479" t="s">
        <v>39</v>
      </c>
      <c r="O228" s="480">
        <v>0</v>
      </c>
      <c r="P228" s="480">
        <f>O228*H228</f>
        <v>0</v>
      </c>
      <c r="Q228" s="480">
        <v>0</v>
      </c>
      <c r="R228" s="480">
        <f>Q228*H228</f>
        <v>0</v>
      </c>
      <c r="S228" s="480">
        <v>0</v>
      </c>
      <c r="T228" s="481">
        <f>S228*H228</f>
        <v>0</v>
      </c>
      <c r="AR228" s="482" t="s">
        <v>242</v>
      </c>
      <c r="AT228" s="482" t="s">
        <v>159</v>
      </c>
      <c r="AU228" s="482" t="s">
        <v>83</v>
      </c>
      <c r="AY228" s="389" t="s">
        <v>156</v>
      </c>
      <c r="BE228" s="483">
        <f>IF(N228="základní",J228,0)</f>
        <v>0</v>
      </c>
      <c r="BF228" s="483">
        <f>IF(N228="snížená",J228,0)</f>
        <v>0</v>
      </c>
      <c r="BG228" s="483">
        <f>IF(N228="zákl. přenesená",J228,0)</f>
        <v>0</v>
      </c>
      <c r="BH228" s="483">
        <f>IF(N228="sníž. přenesená",J228,0)</f>
        <v>0</v>
      </c>
      <c r="BI228" s="483">
        <f>IF(N228="nulová",J228,0)</f>
        <v>0</v>
      </c>
      <c r="BJ228" s="389" t="s">
        <v>81</v>
      </c>
      <c r="BK228" s="483">
        <f>ROUND(I228*H228,2)</f>
        <v>0</v>
      </c>
      <c r="BL228" s="389" t="s">
        <v>242</v>
      </c>
      <c r="BM228" s="482" t="s">
        <v>400</v>
      </c>
    </row>
    <row r="229" spans="2:63" s="460" customFormat="1" ht="22.9" customHeight="1">
      <c r="B229" s="459"/>
      <c r="D229" s="461" t="s">
        <v>73</v>
      </c>
      <c r="E229" s="470" t="s">
        <v>401</v>
      </c>
      <c r="F229" s="470" t="s">
        <v>402</v>
      </c>
      <c r="I229" s="507"/>
      <c r="J229" s="471">
        <f>BK229</f>
        <v>0</v>
      </c>
      <c r="L229" s="459"/>
      <c r="M229" s="464"/>
      <c r="N229" s="465"/>
      <c r="O229" s="465"/>
      <c r="P229" s="466">
        <f>SUM(P230:P240)</f>
        <v>36.023238</v>
      </c>
      <c r="Q229" s="465"/>
      <c r="R229" s="466">
        <f>SUM(R230:R240)</f>
        <v>0.43363777000000003</v>
      </c>
      <c r="S229" s="465"/>
      <c r="T229" s="467">
        <f>SUM(T230:T240)</f>
        <v>0.132</v>
      </c>
      <c r="AR229" s="461" t="s">
        <v>83</v>
      </c>
      <c r="AT229" s="468" t="s">
        <v>73</v>
      </c>
      <c r="AU229" s="468" t="s">
        <v>81</v>
      </c>
      <c r="AY229" s="461" t="s">
        <v>156</v>
      </c>
      <c r="BK229" s="469">
        <f>SUM(BK230:BK240)</f>
        <v>0</v>
      </c>
    </row>
    <row r="230" spans="2:65" s="398" customFormat="1" ht="24" customHeight="1">
      <c r="B230" s="399"/>
      <c r="C230" s="472" t="s">
        <v>403</v>
      </c>
      <c r="D230" s="472" t="s">
        <v>159</v>
      </c>
      <c r="E230" s="473" t="s">
        <v>404</v>
      </c>
      <c r="F230" s="474" t="s">
        <v>405</v>
      </c>
      <c r="G230" s="475" t="s">
        <v>183</v>
      </c>
      <c r="H230" s="476">
        <v>53.955</v>
      </c>
      <c r="I230" s="290"/>
      <c r="J230" s="477">
        <f>ROUND(I230*H230,2)</f>
        <v>0</v>
      </c>
      <c r="K230" s="474" t="s">
        <v>172</v>
      </c>
      <c r="L230" s="399"/>
      <c r="M230" s="478" t="s">
        <v>1</v>
      </c>
      <c r="N230" s="479" t="s">
        <v>39</v>
      </c>
      <c r="O230" s="480">
        <v>0.058</v>
      </c>
      <c r="P230" s="480">
        <f>O230*H230</f>
        <v>3.12939</v>
      </c>
      <c r="Q230" s="480">
        <v>3E-05</v>
      </c>
      <c r="R230" s="480">
        <f>Q230*H230</f>
        <v>0.00161865</v>
      </c>
      <c r="S230" s="480">
        <v>0</v>
      </c>
      <c r="T230" s="481">
        <f>S230*H230</f>
        <v>0</v>
      </c>
      <c r="AR230" s="482" t="s">
        <v>242</v>
      </c>
      <c r="AT230" s="482" t="s">
        <v>159</v>
      </c>
      <c r="AU230" s="482" t="s">
        <v>83</v>
      </c>
      <c r="AY230" s="389" t="s">
        <v>156</v>
      </c>
      <c r="BE230" s="483">
        <f>IF(N230="základní",J230,0)</f>
        <v>0</v>
      </c>
      <c r="BF230" s="483">
        <f>IF(N230="snížená",J230,0)</f>
        <v>0</v>
      </c>
      <c r="BG230" s="483">
        <f>IF(N230="zákl. přenesená",J230,0)</f>
        <v>0</v>
      </c>
      <c r="BH230" s="483">
        <f>IF(N230="sníž. přenesená",J230,0)</f>
        <v>0</v>
      </c>
      <c r="BI230" s="483">
        <f>IF(N230="nulová",J230,0)</f>
        <v>0</v>
      </c>
      <c r="BJ230" s="389" t="s">
        <v>81</v>
      </c>
      <c r="BK230" s="483">
        <f>ROUND(I230*H230,2)</f>
        <v>0</v>
      </c>
      <c r="BL230" s="389" t="s">
        <v>242</v>
      </c>
      <c r="BM230" s="482" t="s">
        <v>406</v>
      </c>
    </row>
    <row r="231" spans="2:51" s="485" customFormat="1" ht="12">
      <c r="B231" s="484"/>
      <c r="D231" s="486" t="s">
        <v>165</v>
      </c>
      <c r="E231" s="487" t="s">
        <v>1</v>
      </c>
      <c r="F231" s="488" t="s">
        <v>407</v>
      </c>
      <c r="H231" s="489">
        <v>53.955</v>
      </c>
      <c r="I231" s="506"/>
      <c r="L231" s="484"/>
      <c r="M231" s="490"/>
      <c r="N231" s="491"/>
      <c r="O231" s="491"/>
      <c r="P231" s="491"/>
      <c r="Q231" s="491"/>
      <c r="R231" s="491"/>
      <c r="S231" s="491"/>
      <c r="T231" s="492"/>
      <c r="AT231" s="487" t="s">
        <v>165</v>
      </c>
      <c r="AU231" s="487" t="s">
        <v>83</v>
      </c>
      <c r="AV231" s="485" t="s">
        <v>83</v>
      </c>
      <c r="AW231" s="485" t="s">
        <v>30</v>
      </c>
      <c r="AX231" s="485" t="s">
        <v>81</v>
      </c>
      <c r="AY231" s="487" t="s">
        <v>156</v>
      </c>
    </row>
    <row r="232" spans="2:65" s="398" customFormat="1" ht="24" customHeight="1">
      <c r="B232" s="399"/>
      <c r="C232" s="472" t="s">
        <v>408</v>
      </c>
      <c r="D232" s="472" t="s">
        <v>159</v>
      </c>
      <c r="E232" s="473" t="s">
        <v>409</v>
      </c>
      <c r="F232" s="474" t="s">
        <v>410</v>
      </c>
      <c r="G232" s="475" t="s">
        <v>183</v>
      </c>
      <c r="H232" s="476">
        <v>53.955</v>
      </c>
      <c r="I232" s="290"/>
      <c r="J232" s="477">
        <f>ROUND(I232*H232,2)</f>
        <v>0</v>
      </c>
      <c r="K232" s="474" t="s">
        <v>172</v>
      </c>
      <c r="L232" s="399"/>
      <c r="M232" s="478" t="s">
        <v>1</v>
      </c>
      <c r="N232" s="479" t="s">
        <v>39</v>
      </c>
      <c r="O232" s="480">
        <v>0.192</v>
      </c>
      <c r="P232" s="480">
        <f>O232*H232</f>
        <v>10.35936</v>
      </c>
      <c r="Q232" s="480">
        <v>0.00455</v>
      </c>
      <c r="R232" s="480">
        <f>Q232*H232</f>
        <v>0.24549525</v>
      </c>
      <c r="S232" s="480">
        <v>0</v>
      </c>
      <c r="T232" s="481">
        <f>S232*H232</f>
        <v>0</v>
      </c>
      <c r="AR232" s="482" t="s">
        <v>242</v>
      </c>
      <c r="AT232" s="482" t="s">
        <v>159</v>
      </c>
      <c r="AU232" s="482" t="s">
        <v>83</v>
      </c>
      <c r="AY232" s="389" t="s">
        <v>156</v>
      </c>
      <c r="BE232" s="483">
        <f>IF(N232="základní",J232,0)</f>
        <v>0</v>
      </c>
      <c r="BF232" s="483">
        <f>IF(N232="snížená",J232,0)</f>
        <v>0</v>
      </c>
      <c r="BG232" s="483">
        <f>IF(N232="zákl. přenesená",J232,0)</f>
        <v>0</v>
      </c>
      <c r="BH232" s="483">
        <f>IF(N232="sníž. přenesená",J232,0)</f>
        <v>0</v>
      </c>
      <c r="BI232" s="483">
        <f>IF(N232="nulová",J232,0)</f>
        <v>0</v>
      </c>
      <c r="BJ232" s="389" t="s">
        <v>81</v>
      </c>
      <c r="BK232" s="483">
        <f>ROUND(I232*H232,2)</f>
        <v>0</v>
      </c>
      <c r="BL232" s="389" t="s">
        <v>242</v>
      </c>
      <c r="BM232" s="482" t="s">
        <v>411</v>
      </c>
    </row>
    <row r="233" spans="2:65" s="398" customFormat="1" ht="24" customHeight="1">
      <c r="B233" s="399"/>
      <c r="C233" s="472" t="s">
        <v>412</v>
      </c>
      <c r="D233" s="472" t="s">
        <v>159</v>
      </c>
      <c r="E233" s="473" t="s">
        <v>413</v>
      </c>
      <c r="F233" s="474" t="s">
        <v>414</v>
      </c>
      <c r="G233" s="475" t="s">
        <v>183</v>
      </c>
      <c r="H233" s="476">
        <v>52.8</v>
      </c>
      <c r="I233" s="290"/>
      <c r="J233" s="477">
        <f>ROUND(I233*H233,2)</f>
        <v>0</v>
      </c>
      <c r="K233" s="474" t="s">
        <v>172</v>
      </c>
      <c r="L233" s="399"/>
      <c r="M233" s="478" t="s">
        <v>1</v>
      </c>
      <c r="N233" s="479" t="s">
        <v>39</v>
      </c>
      <c r="O233" s="480">
        <v>0.105</v>
      </c>
      <c r="P233" s="480">
        <f>O233*H233</f>
        <v>5.544</v>
      </c>
      <c r="Q233" s="480">
        <v>0</v>
      </c>
      <c r="R233" s="480">
        <f>Q233*H233</f>
        <v>0</v>
      </c>
      <c r="S233" s="480">
        <v>0.0025</v>
      </c>
      <c r="T233" s="481">
        <f>S233*H233</f>
        <v>0.132</v>
      </c>
      <c r="AR233" s="482" t="s">
        <v>242</v>
      </c>
      <c r="AT233" s="482" t="s">
        <v>159</v>
      </c>
      <c r="AU233" s="482" t="s">
        <v>83</v>
      </c>
      <c r="AY233" s="389" t="s">
        <v>156</v>
      </c>
      <c r="BE233" s="483">
        <f>IF(N233="základní",J233,0)</f>
        <v>0</v>
      </c>
      <c r="BF233" s="483">
        <f>IF(N233="snížená",J233,0)</f>
        <v>0</v>
      </c>
      <c r="BG233" s="483">
        <f>IF(N233="zákl. přenesená",J233,0)</f>
        <v>0</v>
      </c>
      <c r="BH233" s="483">
        <f>IF(N233="sníž. přenesená",J233,0)</f>
        <v>0</v>
      </c>
      <c r="BI233" s="483">
        <f>IF(N233="nulová",J233,0)</f>
        <v>0</v>
      </c>
      <c r="BJ233" s="389" t="s">
        <v>81</v>
      </c>
      <c r="BK233" s="483">
        <f>ROUND(I233*H233,2)</f>
        <v>0</v>
      </c>
      <c r="BL233" s="389" t="s">
        <v>242</v>
      </c>
      <c r="BM233" s="482" t="s">
        <v>415</v>
      </c>
    </row>
    <row r="234" spans="2:51" s="485" customFormat="1" ht="12">
      <c r="B234" s="484"/>
      <c r="D234" s="486" t="s">
        <v>165</v>
      </c>
      <c r="E234" s="487" t="s">
        <v>1</v>
      </c>
      <c r="F234" s="488" t="s">
        <v>416</v>
      </c>
      <c r="H234" s="489">
        <v>52.8</v>
      </c>
      <c r="I234" s="506"/>
      <c r="L234" s="484"/>
      <c r="M234" s="490"/>
      <c r="N234" s="491"/>
      <c r="O234" s="491"/>
      <c r="P234" s="491"/>
      <c r="Q234" s="491"/>
      <c r="R234" s="491"/>
      <c r="S234" s="491"/>
      <c r="T234" s="492"/>
      <c r="AT234" s="487" t="s">
        <v>165</v>
      </c>
      <c r="AU234" s="487" t="s">
        <v>83</v>
      </c>
      <c r="AV234" s="485" t="s">
        <v>83</v>
      </c>
      <c r="AW234" s="485" t="s">
        <v>30</v>
      </c>
      <c r="AX234" s="485" t="s">
        <v>81</v>
      </c>
      <c r="AY234" s="487" t="s">
        <v>156</v>
      </c>
    </row>
    <row r="235" spans="2:65" s="398" customFormat="1" ht="16.5" customHeight="1">
      <c r="B235" s="399"/>
      <c r="C235" s="472" t="s">
        <v>417</v>
      </c>
      <c r="D235" s="472" t="s">
        <v>159</v>
      </c>
      <c r="E235" s="473" t="s">
        <v>418</v>
      </c>
      <c r="F235" s="474" t="s">
        <v>419</v>
      </c>
      <c r="G235" s="475" t="s">
        <v>183</v>
      </c>
      <c r="H235" s="476">
        <v>53.955</v>
      </c>
      <c r="I235" s="290"/>
      <c r="J235" s="477">
        <f>ROUND(I235*H235,2)</f>
        <v>0</v>
      </c>
      <c r="K235" s="474" t="s">
        <v>172</v>
      </c>
      <c r="L235" s="399"/>
      <c r="M235" s="478" t="s">
        <v>1</v>
      </c>
      <c r="N235" s="479" t="s">
        <v>39</v>
      </c>
      <c r="O235" s="480">
        <v>0.233</v>
      </c>
      <c r="P235" s="480">
        <f>O235*H235</f>
        <v>12.571515</v>
      </c>
      <c r="Q235" s="480">
        <v>0.0003</v>
      </c>
      <c r="R235" s="480">
        <f>Q235*H235</f>
        <v>0.0161865</v>
      </c>
      <c r="S235" s="480">
        <v>0</v>
      </c>
      <c r="T235" s="481">
        <f>S235*H235</f>
        <v>0</v>
      </c>
      <c r="AR235" s="482" t="s">
        <v>242</v>
      </c>
      <c r="AT235" s="482" t="s">
        <v>159</v>
      </c>
      <c r="AU235" s="482" t="s">
        <v>83</v>
      </c>
      <c r="AY235" s="389" t="s">
        <v>156</v>
      </c>
      <c r="BE235" s="483">
        <f>IF(N235="základní",J235,0)</f>
        <v>0</v>
      </c>
      <c r="BF235" s="483">
        <f>IF(N235="snížená",J235,0)</f>
        <v>0</v>
      </c>
      <c r="BG235" s="483">
        <f>IF(N235="zákl. přenesená",J235,0)</f>
        <v>0</v>
      </c>
      <c r="BH235" s="483">
        <f>IF(N235="sníž. přenesená",J235,0)</f>
        <v>0</v>
      </c>
      <c r="BI235" s="483">
        <f>IF(N235="nulová",J235,0)</f>
        <v>0</v>
      </c>
      <c r="BJ235" s="389" t="s">
        <v>81</v>
      </c>
      <c r="BK235" s="483">
        <f>ROUND(I235*H235,2)</f>
        <v>0</v>
      </c>
      <c r="BL235" s="389" t="s">
        <v>242</v>
      </c>
      <c r="BM235" s="482" t="s">
        <v>420</v>
      </c>
    </row>
    <row r="236" spans="2:65" s="398" customFormat="1" ht="36" customHeight="1">
      <c r="B236" s="399"/>
      <c r="C236" s="493" t="s">
        <v>421</v>
      </c>
      <c r="D236" s="493" t="s">
        <v>383</v>
      </c>
      <c r="E236" s="494" t="s">
        <v>422</v>
      </c>
      <c r="F236" s="495" t="s">
        <v>423</v>
      </c>
      <c r="G236" s="496" t="s">
        <v>183</v>
      </c>
      <c r="H236" s="497">
        <v>59.351</v>
      </c>
      <c r="I236" s="291"/>
      <c r="J236" s="498">
        <f>ROUND(I236*H236,2)</f>
        <v>0</v>
      </c>
      <c r="K236" s="495" t="s">
        <v>172</v>
      </c>
      <c r="L236" s="499"/>
      <c r="M236" s="500" t="s">
        <v>1</v>
      </c>
      <c r="N236" s="501" t="s">
        <v>39</v>
      </c>
      <c r="O236" s="480">
        <v>0</v>
      </c>
      <c r="P236" s="480">
        <f>O236*H236</f>
        <v>0</v>
      </c>
      <c r="Q236" s="480">
        <v>0.00287</v>
      </c>
      <c r="R236" s="480">
        <f>Q236*H236</f>
        <v>0.17033737000000002</v>
      </c>
      <c r="S236" s="480">
        <v>0</v>
      </c>
      <c r="T236" s="481">
        <f>S236*H236</f>
        <v>0</v>
      </c>
      <c r="AR236" s="482" t="s">
        <v>325</v>
      </c>
      <c r="AT236" s="482" t="s">
        <v>383</v>
      </c>
      <c r="AU236" s="482" t="s">
        <v>83</v>
      </c>
      <c r="AY236" s="389" t="s">
        <v>156</v>
      </c>
      <c r="BE236" s="483">
        <f>IF(N236="základní",J236,0)</f>
        <v>0</v>
      </c>
      <c r="BF236" s="483">
        <f>IF(N236="snížená",J236,0)</f>
        <v>0</v>
      </c>
      <c r="BG236" s="483">
        <f>IF(N236="zákl. přenesená",J236,0)</f>
        <v>0</v>
      </c>
      <c r="BH236" s="483">
        <f>IF(N236="sníž. přenesená",J236,0)</f>
        <v>0</v>
      </c>
      <c r="BI236" s="483">
        <f>IF(N236="nulová",J236,0)</f>
        <v>0</v>
      </c>
      <c r="BJ236" s="389" t="s">
        <v>81</v>
      </c>
      <c r="BK236" s="483">
        <f>ROUND(I236*H236,2)</f>
        <v>0</v>
      </c>
      <c r="BL236" s="389" t="s">
        <v>242</v>
      </c>
      <c r="BM236" s="482" t="s">
        <v>424</v>
      </c>
    </row>
    <row r="237" spans="2:51" s="485" customFormat="1" ht="12">
      <c r="B237" s="484"/>
      <c r="D237" s="486" t="s">
        <v>165</v>
      </c>
      <c r="F237" s="488" t="s">
        <v>425</v>
      </c>
      <c r="H237" s="489">
        <v>59.351</v>
      </c>
      <c r="I237" s="506"/>
      <c r="L237" s="484"/>
      <c r="M237" s="490"/>
      <c r="N237" s="491"/>
      <c r="O237" s="491"/>
      <c r="P237" s="491"/>
      <c r="Q237" s="491"/>
      <c r="R237" s="491"/>
      <c r="S237" s="491"/>
      <c r="T237" s="492"/>
      <c r="AT237" s="487" t="s">
        <v>165</v>
      </c>
      <c r="AU237" s="487" t="s">
        <v>83</v>
      </c>
      <c r="AV237" s="485" t="s">
        <v>83</v>
      </c>
      <c r="AW237" s="485" t="s">
        <v>3</v>
      </c>
      <c r="AX237" s="485" t="s">
        <v>81</v>
      </c>
      <c r="AY237" s="487" t="s">
        <v>156</v>
      </c>
    </row>
    <row r="238" spans="2:65" s="398" customFormat="1" ht="24" customHeight="1">
      <c r="B238" s="399"/>
      <c r="C238" s="472" t="s">
        <v>426</v>
      </c>
      <c r="D238" s="472" t="s">
        <v>159</v>
      </c>
      <c r="E238" s="473" t="s">
        <v>427</v>
      </c>
      <c r="F238" s="474" t="s">
        <v>428</v>
      </c>
      <c r="G238" s="475" t="s">
        <v>162</v>
      </c>
      <c r="H238" s="476">
        <v>37.769</v>
      </c>
      <c r="I238" s="290"/>
      <c r="J238" s="477">
        <f>ROUND(I238*H238,2)</f>
        <v>0</v>
      </c>
      <c r="K238" s="474" t="s">
        <v>172</v>
      </c>
      <c r="L238" s="399"/>
      <c r="M238" s="478" t="s">
        <v>1</v>
      </c>
      <c r="N238" s="479" t="s">
        <v>39</v>
      </c>
      <c r="O238" s="480">
        <v>0.117</v>
      </c>
      <c r="P238" s="480">
        <f>O238*H238</f>
        <v>4.418973</v>
      </c>
      <c r="Q238" s="480">
        <v>0</v>
      </c>
      <c r="R238" s="480">
        <f>Q238*H238</f>
        <v>0</v>
      </c>
      <c r="S238" s="480">
        <v>0</v>
      </c>
      <c r="T238" s="481">
        <f>S238*H238</f>
        <v>0</v>
      </c>
      <c r="AR238" s="482" t="s">
        <v>242</v>
      </c>
      <c r="AT238" s="482" t="s">
        <v>159</v>
      </c>
      <c r="AU238" s="482" t="s">
        <v>83</v>
      </c>
      <c r="AY238" s="389" t="s">
        <v>156</v>
      </c>
      <c r="BE238" s="483">
        <f>IF(N238="základní",J238,0)</f>
        <v>0</v>
      </c>
      <c r="BF238" s="483">
        <f>IF(N238="snížená",J238,0)</f>
        <v>0</v>
      </c>
      <c r="BG238" s="483">
        <f>IF(N238="zákl. přenesená",J238,0)</f>
        <v>0</v>
      </c>
      <c r="BH238" s="483">
        <f>IF(N238="sníž. přenesená",J238,0)</f>
        <v>0</v>
      </c>
      <c r="BI238" s="483">
        <f>IF(N238="nulová",J238,0)</f>
        <v>0</v>
      </c>
      <c r="BJ238" s="389" t="s">
        <v>81</v>
      </c>
      <c r="BK238" s="483">
        <f>ROUND(I238*H238,2)</f>
        <v>0</v>
      </c>
      <c r="BL238" s="389" t="s">
        <v>242</v>
      </c>
      <c r="BM238" s="482" t="s">
        <v>429</v>
      </c>
    </row>
    <row r="239" spans="2:51" s="485" customFormat="1" ht="12">
      <c r="B239" s="484"/>
      <c r="D239" s="486" t="s">
        <v>165</v>
      </c>
      <c r="E239" s="487" t="s">
        <v>1</v>
      </c>
      <c r="F239" s="488" t="s">
        <v>430</v>
      </c>
      <c r="H239" s="489">
        <v>37.769</v>
      </c>
      <c r="I239" s="506"/>
      <c r="L239" s="484"/>
      <c r="M239" s="490"/>
      <c r="N239" s="491"/>
      <c r="O239" s="491"/>
      <c r="P239" s="491"/>
      <c r="Q239" s="491"/>
      <c r="R239" s="491"/>
      <c r="S239" s="491"/>
      <c r="T239" s="492"/>
      <c r="AT239" s="487" t="s">
        <v>165</v>
      </c>
      <c r="AU239" s="487" t="s">
        <v>83</v>
      </c>
      <c r="AV239" s="485" t="s">
        <v>83</v>
      </c>
      <c r="AW239" s="485" t="s">
        <v>30</v>
      </c>
      <c r="AX239" s="485" t="s">
        <v>81</v>
      </c>
      <c r="AY239" s="487" t="s">
        <v>156</v>
      </c>
    </row>
    <row r="240" spans="2:65" s="398" customFormat="1" ht="24" customHeight="1">
      <c r="B240" s="399"/>
      <c r="C240" s="472" t="s">
        <v>431</v>
      </c>
      <c r="D240" s="472" t="s">
        <v>159</v>
      </c>
      <c r="E240" s="473" t="s">
        <v>432</v>
      </c>
      <c r="F240" s="474" t="s">
        <v>433</v>
      </c>
      <c r="G240" s="475" t="s">
        <v>277</v>
      </c>
      <c r="H240" s="476">
        <v>529.945</v>
      </c>
      <c r="I240" s="290"/>
      <c r="J240" s="477">
        <f>ROUND(I240*H240,2)</f>
        <v>0</v>
      </c>
      <c r="K240" s="474" t="s">
        <v>172</v>
      </c>
      <c r="L240" s="399"/>
      <c r="M240" s="478" t="s">
        <v>1</v>
      </c>
      <c r="N240" s="479" t="s">
        <v>39</v>
      </c>
      <c r="O240" s="480">
        <v>0</v>
      </c>
      <c r="P240" s="480">
        <f>O240*H240</f>
        <v>0</v>
      </c>
      <c r="Q240" s="480">
        <v>0</v>
      </c>
      <c r="R240" s="480">
        <f>Q240*H240</f>
        <v>0</v>
      </c>
      <c r="S240" s="480">
        <v>0</v>
      </c>
      <c r="T240" s="481">
        <f>S240*H240</f>
        <v>0</v>
      </c>
      <c r="AR240" s="482" t="s">
        <v>242</v>
      </c>
      <c r="AT240" s="482" t="s">
        <v>159</v>
      </c>
      <c r="AU240" s="482" t="s">
        <v>83</v>
      </c>
      <c r="AY240" s="389" t="s">
        <v>156</v>
      </c>
      <c r="BE240" s="483">
        <f>IF(N240="základní",J240,0)</f>
        <v>0</v>
      </c>
      <c r="BF240" s="483">
        <f>IF(N240="snížená",J240,0)</f>
        <v>0</v>
      </c>
      <c r="BG240" s="483">
        <f>IF(N240="zákl. přenesená",J240,0)</f>
        <v>0</v>
      </c>
      <c r="BH240" s="483">
        <f>IF(N240="sníž. přenesená",J240,0)</f>
        <v>0</v>
      </c>
      <c r="BI240" s="483">
        <f>IF(N240="nulová",J240,0)</f>
        <v>0</v>
      </c>
      <c r="BJ240" s="389" t="s">
        <v>81</v>
      </c>
      <c r="BK240" s="483">
        <f>ROUND(I240*H240,2)</f>
        <v>0</v>
      </c>
      <c r="BL240" s="389" t="s">
        <v>242</v>
      </c>
      <c r="BM240" s="482" t="s">
        <v>434</v>
      </c>
    </row>
    <row r="241" spans="2:63" s="460" customFormat="1" ht="22.9" customHeight="1">
      <c r="B241" s="459"/>
      <c r="D241" s="461" t="s">
        <v>73</v>
      </c>
      <c r="E241" s="470" t="s">
        <v>435</v>
      </c>
      <c r="F241" s="470" t="s">
        <v>436</v>
      </c>
      <c r="I241" s="507"/>
      <c r="J241" s="471">
        <f>BK241</f>
        <v>0</v>
      </c>
      <c r="L241" s="459"/>
      <c r="M241" s="464"/>
      <c r="N241" s="465"/>
      <c r="O241" s="465"/>
      <c r="P241" s="466">
        <f>SUM(P242:P252)</f>
        <v>44.088750000000005</v>
      </c>
      <c r="Q241" s="465"/>
      <c r="R241" s="466">
        <f>SUM(R242:R252)</f>
        <v>1.0912768999999998</v>
      </c>
      <c r="S241" s="465"/>
      <c r="T241" s="467">
        <f>SUM(T242:T252)</f>
        <v>0</v>
      </c>
      <c r="AR241" s="461" t="s">
        <v>83</v>
      </c>
      <c r="AT241" s="468" t="s">
        <v>73</v>
      </c>
      <c r="AU241" s="468" t="s">
        <v>81</v>
      </c>
      <c r="AY241" s="461" t="s">
        <v>156</v>
      </c>
      <c r="BK241" s="469">
        <f>SUM(BK242:BK252)</f>
        <v>0</v>
      </c>
    </row>
    <row r="242" spans="2:65" s="398" customFormat="1" ht="16.5" customHeight="1">
      <c r="B242" s="399"/>
      <c r="C242" s="472" t="s">
        <v>437</v>
      </c>
      <c r="D242" s="472" t="s">
        <v>159</v>
      </c>
      <c r="E242" s="473" t="s">
        <v>438</v>
      </c>
      <c r="F242" s="474" t="s">
        <v>439</v>
      </c>
      <c r="G242" s="475" t="s">
        <v>183</v>
      </c>
      <c r="H242" s="476">
        <v>55.825</v>
      </c>
      <c r="I242" s="290"/>
      <c r="J242" s="477">
        <f>ROUND(I242*H242,2)</f>
        <v>0</v>
      </c>
      <c r="K242" s="474" t="s">
        <v>172</v>
      </c>
      <c r="L242" s="399"/>
      <c r="M242" s="478" t="s">
        <v>1</v>
      </c>
      <c r="N242" s="479" t="s">
        <v>39</v>
      </c>
      <c r="O242" s="480">
        <v>0.044</v>
      </c>
      <c r="P242" s="480">
        <f>O242*H242</f>
        <v>2.4563</v>
      </c>
      <c r="Q242" s="480">
        <v>0.0003</v>
      </c>
      <c r="R242" s="480">
        <f>Q242*H242</f>
        <v>0.0167475</v>
      </c>
      <c r="S242" s="480">
        <v>0</v>
      </c>
      <c r="T242" s="481">
        <f>S242*H242</f>
        <v>0</v>
      </c>
      <c r="AR242" s="482" t="s">
        <v>242</v>
      </c>
      <c r="AT242" s="482" t="s">
        <v>159</v>
      </c>
      <c r="AU242" s="482" t="s">
        <v>83</v>
      </c>
      <c r="AY242" s="389" t="s">
        <v>156</v>
      </c>
      <c r="BE242" s="483">
        <f>IF(N242="základní",J242,0)</f>
        <v>0</v>
      </c>
      <c r="BF242" s="483">
        <f>IF(N242="snížená",J242,0)</f>
        <v>0</v>
      </c>
      <c r="BG242" s="483">
        <f>IF(N242="zákl. přenesená",J242,0)</f>
        <v>0</v>
      </c>
      <c r="BH242" s="483">
        <f>IF(N242="sníž. přenesená",J242,0)</f>
        <v>0</v>
      </c>
      <c r="BI242" s="483">
        <f>IF(N242="nulová",J242,0)</f>
        <v>0</v>
      </c>
      <c r="BJ242" s="389" t="s">
        <v>81</v>
      </c>
      <c r="BK242" s="483">
        <f>ROUND(I242*H242,2)</f>
        <v>0</v>
      </c>
      <c r="BL242" s="389" t="s">
        <v>242</v>
      </c>
      <c r="BM242" s="482" t="s">
        <v>440</v>
      </c>
    </row>
    <row r="243" spans="2:51" s="485" customFormat="1" ht="12">
      <c r="B243" s="484"/>
      <c r="D243" s="486" t="s">
        <v>165</v>
      </c>
      <c r="E243" s="487" t="s">
        <v>1</v>
      </c>
      <c r="F243" s="488" t="s">
        <v>441</v>
      </c>
      <c r="H243" s="489">
        <v>55.825</v>
      </c>
      <c r="I243" s="506"/>
      <c r="L243" s="484"/>
      <c r="M243" s="490"/>
      <c r="N243" s="491"/>
      <c r="O243" s="491"/>
      <c r="P243" s="491"/>
      <c r="Q243" s="491"/>
      <c r="R243" s="491"/>
      <c r="S243" s="491"/>
      <c r="T243" s="492"/>
      <c r="AT243" s="487" t="s">
        <v>165</v>
      </c>
      <c r="AU243" s="487" t="s">
        <v>83</v>
      </c>
      <c r="AV243" s="485" t="s">
        <v>83</v>
      </c>
      <c r="AW243" s="485" t="s">
        <v>30</v>
      </c>
      <c r="AX243" s="485" t="s">
        <v>81</v>
      </c>
      <c r="AY243" s="487" t="s">
        <v>156</v>
      </c>
    </row>
    <row r="244" spans="2:65" s="398" customFormat="1" ht="24" customHeight="1">
      <c r="B244" s="399"/>
      <c r="C244" s="472" t="s">
        <v>442</v>
      </c>
      <c r="D244" s="472" t="s">
        <v>159</v>
      </c>
      <c r="E244" s="473" t="s">
        <v>443</v>
      </c>
      <c r="F244" s="474" t="s">
        <v>444</v>
      </c>
      <c r="G244" s="475" t="s">
        <v>183</v>
      </c>
      <c r="H244" s="476">
        <v>55.825</v>
      </c>
      <c r="I244" s="290"/>
      <c r="J244" s="477">
        <f>ROUND(I244*H244,2)</f>
        <v>0</v>
      </c>
      <c r="K244" s="474" t="s">
        <v>172</v>
      </c>
      <c r="L244" s="399"/>
      <c r="M244" s="478" t="s">
        <v>1</v>
      </c>
      <c r="N244" s="479" t="s">
        <v>39</v>
      </c>
      <c r="O244" s="480">
        <v>0.642</v>
      </c>
      <c r="P244" s="480">
        <f>O244*H244</f>
        <v>35.839650000000006</v>
      </c>
      <c r="Q244" s="480">
        <v>0.006</v>
      </c>
      <c r="R244" s="480">
        <f>Q244*H244</f>
        <v>0.33495</v>
      </c>
      <c r="S244" s="480">
        <v>0</v>
      </c>
      <c r="T244" s="481">
        <f>S244*H244</f>
        <v>0</v>
      </c>
      <c r="AR244" s="482" t="s">
        <v>242</v>
      </c>
      <c r="AT244" s="482" t="s">
        <v>159</v>
      </c>
      <c r="AU244" s="482" t="s">
        <v>83</v>
      </c>
      <c r="AY244" s="389" t="s">
        <v>156</v>
      </c>
      <c r="BE244" s="483">
        <f>IF(N244="základní",J244,0)</f>
        <v>0</v>
      </c>
      <c r="BF244" s="483">
        <f>IF(N244="snížená",J244,0)</f>
        <v>0</v>
      </c>
      <c r="BG244" s="483">
        <f>IF(N244="zákl. přenesená",J244,0)</f>
        <v>0</v>
      </c>
      <c r="BH244" s="483">
        <f>IF(N244="sníž. přenesená",J244,0)</f>
        <v>0</v>
      </c>
      <c r="BI244" s="483">
        <f>IF(N244="nulová",J244,0)</f>
        <v>0</v>
      </c>
      <c r="BJ244" s="389" t="s">
        <v>81</v>
      </c>
      <c r="BK244" s="483">
        <f>ROUND(I244*H244,2)</f>
        <v>0</v>
      </c>
      <c r="BL244" s="389" t="s">
        <v>242</v>
      </c>
      <c r="BM244" s="482" t="s">
        <v>445</v>
      </c>
    </row>
    <row r="245" spans="2:65" s="398" customFormat="1" ht="16.5" customHeight="1">
      <c r="B245" s="399"/>
      <c r="C245" s="493" t="s">
        <v>446</v>
      </c>
      <c r="D245" s="493" t="s">
        <v>383</v>
      </c>
      <c r="E245" s="494" t="s">
        <v>447</v>
      </c>
      <c r="F245" s="495" t="s">
        <v>448</v>
      </c>
      <c r="G245" s="496" t="s">
        <v>183</v>
      </c>
      <c r="H245" s="497">
        <v>61.408</v>
      </c>
      <c r="I245" s="291"/>
      <c r="J245" s="498">
        <f>ROUND(I245*H245,2)</f>
        <v>0</v>
      </c>
      <c r="K245" s="495" t="s">
        <v>172</v>
      </c>
      <c r="L245" s="499"/>
      <c r="M245" s="500" t="s">
        <v>1</v>
      </c>
      <c r="N245" s="501" t="s">
        <v>39</v>
      </c>
      <c r="O245" s="480">
        <v>0</v>
      </c>
      <c r="P245" s="480">
        <f>O245*H245</f>
        <v>0</v>
      </c>
      <c r="Q245" s="480">
        <v>0.0118</v>
      </c>
      <c r="R245" s="480">
        <f>Q245*H245</f>
        <v>0.7246144</v>
      </c>
      <c r="S245" s="480">
        <v>0</v>
      </c>
      <c r="T245" s="481">
        <f>S245*H245</f>
        <v>0</v>
      </c>
      <c r="AR245" s="482" t="s">
        <v>325</v>
      </c>
      <c r="AT245" s="482" t="s">
        <v>383</v>
      </c>
      <c r="AU245" s="482" t="s">
        <v>83</v>
      </c>
      <c r="AY245" s="389" t="s">
        <v>156</v>
      </c>
      <c r="BE245" s="483">
        <f>IF(N245="základní",J245,0)</f>
        <v>0</v>
      </c>
      <c r="BF245" s="483">
        <f>IF(N245="snížená",J245,0)</f>
        <v>0</v>
      </c>
      <c r="BG245" s="483">
        <f>IF(N245="zákl. přenesená",J245,0)</f>
        <v>0</v>
      </c>
      <c r="BH245" s="483">
        <f>IF(N245="sníž. přenesená",J245,0)</f>
        <v>0</v>
      </c>
      <c r="BI245" s="483">
        <f>IF(N245="nulová",J245,0)</f>
        <v>0</v>
      </c>
      <c r="BJ245" s="389" t="s">
        <v>81</v>
      </c>
      <c r="BK245" s="483">
        <f>ROUND(I245*H245,2)</f>
        <v>0</v>
      </c>
      <c r="BL245" s="389" t="s">
        <v>242</v>
      </c>
      <c r="BM245" s="482" t="s">
        <v>449</v>
      </c>
    </row>
    <row r="246" spans="2:51" s="485" customFormat="1" ht="12">
      <c r="B246" s="484"/>
      <c r="D246" s="486" t="s">
        <v>165</v>
      </c>
      <c r="F246" s="488" t="s">
        <v>450</v>
      </c>
      <c r="H246" s="489">
        <v>61.408</v>
      </c>
      <c r="I246" s="506"/>
      <c r="L246" s="484"/>
      <c r="M246" s="490"/>
      <c r="N246" s="491"/>
      <c r="O246" s="491"/>
      <c r="P246" s="491"/>
      <c r="Q246" s="491"/>
      <c r="R246" s="491"/>
      <c r="S246" s="491"/>
      <c r="T246" s="492"/>
      <c r="AT246" s="487" t="s">
        <v>165</v>
      </c>
      <c r="AU246" s="487" t="s">
        <v>83</v>
      </c>
      <c r="AV246" s="485" t="s">
        <v>83</v>
      </c>
      <c r="AW246" s="485" t="s">
        <v>3</v>
      </c>
      <c r="AX246" s="485" t="s">
        <v>81</v>
      </c>
      <c r="AY246" s="487" t="s">
        <v>156</v>
      </c>
    </row>
    <row r="247" spans="2:65" s="398" customFormat="1" ht="24" customHeight="1">
      <c r="B247" s="399"/>
      <c r="C247" s="472" t="s">
        <v>451</v>
      </c>
      <c r="D247" s="472" t="s">
        <v>159</v>
      </c>
      <c r="E247" s="473" t="s">
        <v>452</v>
      </c>
      <c r="F247" s="474" t="s">
        <v>453</v>
      </c>
      <c r="G247" s="475" t="s">
        <v>183</v>
      </c>
      <c r="H247" s="476">
        <v>0.7</v>
      </c>
      <c r="I247" s="290"/>
      <c r="J247" s="477">
        <f>ROUND(I247*H247,2)</f>
        <v>0</v>
      </c>
      <c r="K247" s="474" t="s">
        <v>172</v>
      </c>
      <c r="L247" s="399"/>
      <c r="M247" s="478" t="s">
        <v>1</v>
      </c>
      <c r="N247" s="479" t="s">
        <v>39</v>
      </c>
      <c r="O247" s="480">
        <v>0.584</v>
      </c>
      <c r="P247" s="480">
        <f>O247*H247</f>
        <v>0.40879999999999994</v>
      </c>
      <c r="Q247" s="480">
        <v>0.00063</v>
      </c>
      <c r="R247" s="480">
        <f>Q247*H247</f>
        <v>0.000441</v>
      </c>
      <c r="S247" s="480">
        <v>0</v>
      </c>
      <c r="T247" s="481">
        <f>S247*H247</f>
        <v>0</v>
      </c>
      <c r="AR247" s="482" t="s">
        <v>242</v>
      </c>
      <c r="AT247" s="482" t="s">
        <v>159</v>
      </c>
      <c r="AU247" s="482" t="s">
        <v>83</v>
      </c>
      <c r="AY247" s="389" t="s">
        <v>156</v>
      </c>
      <c r="BE247" s="483">
        <f>IF(N247="základní",J247,0)</f>
        <v>0</v>
      </c>
      <c r="BF247" s="483">
        <f>IF(N247="snížená",J247,0)</f>
        <v>0</v>
      </c>
      <c r="BG247" s="483">
        <f>IF(N247="zákl. přenesená",J247,0)</f>
        <v>0</v>
      </c>
      <c r="BH247" s="483">
        <f>IF(N247="sníž. přenesená",J247,0)</f>
        <v>0</v>
      </c>
      <c r="BI247" s="483">
        <f>IF(N247="nulová",J247,0)</f>
        <v>0</v>
      </c>
      <c r="BJ247" s="389" t="s">
        <v>81</v>
      </c>
      <c r="BK247" s="483">
        <f>ROUND(I247*H247,2)</f>
        <v>0</v>
      </c>
      <c r="BL247" s="389" t="s">
        <v>242</v>
      </c>
      <c r="BM247" s="482" t="s">
        <v>454</v>
      </c>
    </row>
    <row r="248" spans="2:51" s="485" customFormat="1" ht="12">
      <c r="B248" s="484"/>
      <c r="D248" s="486" t="s">
        <v>165</v>
      </c>
      <c r="E248" s="487" t="s">
        <v>1</v>
      </c>
      <c r="F248" s="488" t="s">
        <v>455</v>
      </c>
      <c r="H248" s="489">
        <v>0.7</v>
      </c>
      <c r="I248" s="506"/>
      <c r="L248" s="484"/>
      <c r="M248" s="490"/>
      <c r="N248" s="491"/>
      <c r="O248" s="491"/>
      <c r="P248" s="491"/>
      <c r="Q248" s="491"/>
      <c r="R248" s="491"/>
      <c r="S248" s="491"/>
      <c r="T248" s="492"/>
      <c r="AT248" s="487" t="s">
        <v>165</v>
      </c>
      <c r="AU248" s="487" t="s">
        <v>83</v>
      </c>
      <c r="AV248" s="485" t="s">
        <v>83</v>
      </c>
      <c r="AW248" s="485" t="s">
        <v>30</v>
      </c>
      <c r="AX248" s="485" t="s">
        <v>81</v>
      </c>
      <c r="AY248" s="487" t="s">
        <v>156</v>
      </c>
    </row>
    <row r="249" spans="2:65" s="398" customFormat="1" ht="24" customHeight="1">
      <c r="B249" s="399"/>
      <c r="C249" s="493" t="s">
        <v>456</v>
      </c>
      <c r="D249" s="493" t="s">
        <v>383</v>
      </c>
      <c r="E249" s="494" t="s">
        <v>457</v>
      </c>
      <c r="F249" s="495" t="s">
        <v>458</v>
      </c>
      <c r="G249" s="496" t="s">
        <v>183</v>
      </c>
      <c r="H249" s="497">
        <v>0.77</v>
      </c>
      <c r="I249" s="291"/>
      <c r="J249" s="498">
        <f>ROUND(I249*H249,2)</f>
        <v>0</v>
      </c>
      <c r="K249" s="495" t="s">
        <v>172</v>
      </c>
      <c r="L249" s="499"/>
      <c r="M249" s="500" t="s">
        <v>1</v>
      </c>
      <c r="N249" s="501" t="s">
        <v>39</v>
      </c>
      <c r="O249" s="480">
        <v>0</v>
      </c>
      <c r="P249" s="480">
        <f>O249*H249</f>
        <v>0</v>
      </c>
      <c r="Q249" s="480">
        <v>0.0075</v>
      </c>
      <c r="R249" s="480">
        <f>Q249*H249</f>
        <v>0.005775</v>
      </c>
      <c r="S249" s="480">
        <v>0</v>
      </c>
      <c r="T249" s="481">
        <f>S249*H249</f>
        <v>0</v>
      </c>
      <c r="AR249" s="482" t="s">
        <v>325</v>
      </c>
      <c r="AT249" s="482" t="s">
        <v>383</v>
      </c>
      <c r="AU249" s="482" t="s">
        <v>83</v>
      </c>
      <c r="AY249" s="389" t="s">
        <v>156</v>
      </c>
      <c r="BE249" s="483">
        <f>IF(N249="základní",J249,0)</f>
        <v>0</v>
      </c>
      <c r="BF249" s="483">
        <f>IF(N249="snížená",J249,0)</f>
        <v>0</v>
      </c>
      <c r="BG249" s="483">
        <f>IF(N249="zákl. přenesená",J249,0)</f>
        <v>0</v>
      </c>
      <c r="BH249" s="483">
        <f>IF(N249="sníž. přenesená",J249,0)</f>
        <v>0</v>
      </c>
      <c r="BI249" s="483">
        <f>IF(N249="nulová",J249,0)</f>
        <v>0</v>
      </c>
      <c r="BJ249" s="389" t="s">
        <v>81</v>
      </c>
      <c r="BK249" s="483">
        <f>ROUND(I249*H249,2)</f>
        <v>0</v>
      </c>
      <c r="BL249" s="389" t="s">
        <v>242</v>
      </c>
      <c r="BM249" s="482" t="s">
        <v>459</v>
      </c>
    </row>
    <row r="250" spans="2:51" s="485" customFormat="1" ht="12">
      <c r="B250" s="484"/>
      <c r="D250" s="486" t="s">
        <v>165</v>
      </c>
      <c r="F250" s="488" t="s">
        <v>460</v>
      </c>
      <c r="H250" s="489">
        <v>0.77</v>
      </c>
      <c r="I250" s="506"/>
      <c r="L250" s="484"/>
      <c r="M250" s="490"/>
      <c r="N250" s="491"/>
      <c r="O250" s="491"/>
      <c r="P250" s="491"/>
      <c r="Q250" s="491"/>
      <c r="R250" s="491"/>
      <c r="S250" s="491"/>
      <c r="T250" s="492"/>
      <c r="AT250" s="487" t="s">
        <v>165</v>
      </c>
      <c r="AU250" s="487" t="s">
        <v>83</v>
      </c>
      <c r="AV250" s="485" t="s">
        <v>83</v>
      </c>
      <c r="AW250" s="485" t="s">
        <v>3</v>
      </c>
      <c r="AX250" s="485" t="s">
        <v>81</v>
      </c>
      <c r="AY250" s="487" t="s">
        <v>156</v>
      </c>
    </row>
    <row r="251" spans="2:65" s="398" customFormat="1" ht="16.5" customHeight="1">
      <c r="B251" s="399"/>
      <c r="C251" s="472" t="s">
        <v>461</v>
      </c>
      <c r="D251" s="472" t="s">
        <v>159</v>
      </c>
      <c r="E251" s="473" t="s">
        <v>462</v>
      </c>
      <c r="F251" s="474" t="s">
        <v>463</v>
      </c>
      <c r="G251" s="475" t="s">
        <v>162</v>
      </c>
      <c r="H251" s="476">
        <v>33.65</v>
      </c>
      <c r="I251" s="290"/>
      <c r="J251" s="477">
        <f>ROUND(I251*H251,2)</f>
        <v>0</v>
      </c>
      <c r="K251" s="474" t="s">
        <v>172</v>
      </c>
      <c r="L251" s="399"/>
      <c r="M251" s="478" t="s">
        <v>1</v>
      </c>
      <c r="N251" s="479" t="s">
        <v>39</v>
      </c>
      <c r="O251" s="480">
        <v>0.16</v>
      </c>
      <c r="P251" s="480">
        <f>O251*H251</f>
        <v>5.3839999999999995</v>
      </c>
      <c r="Q251" s="480">
        <v>0.00026</v>
      </c>
      <c r="R251" s="480">
        <f>Q251*H251</f>
        <v>0.008748999999999998</v>
      </c>
      <c r="S251" s="480">
        <v>0</v>
      </c>
      <c r="T251" s="481">
        <f>S251*H251</f>
        <v>0</v>
      </c>
      <c r="AR251" s="482" t="s">
        <v>242</v>
      </c>
      <c r="AT251" s="482" t="s">
        <v>159</v>
      </c>
      <c r="AU251" s="482" t="s">
        <v>83</v>
      </c>
      <c r="AY251" s="389" t="s">
        <v>156</v>
      </c>
      <c r="BE251" s="483">
        <f>IF(N251="základní",J251,0)</f>
        <v>0</v>
      </c>
      <c r="BF251" s="483">
        <f>IF(N251="snížená",J251,0)</f>
        <v>0</v>
      </c>
      <c r="BG251" s="483">
        <f>IF(N251="zákl. přenesená",J251,0)</f>
        <v>0</v>
      </c>
      <c r="BH251" s="483">
        <f>IF(N251="sníž. přenesená",J251,0)</f>
        <v>0</v>
      </c>
      <c r="BI251" s="483">
        <f>IF(N251="nulová",J251,0)</f>
        <v>0</v>
      </c>
      <c r="BJ251" s="389" t="s">
        <v>81</v>
      </c>
      <c r="BK251" s="483">
        <f>ROUND(I251*H251,2)</f>
        <v>0</v>
      </c>
      <c r="BL251" s="389" t="s">
        <v>242</v>
      </c>
      <c r="BM251" s="482" t="s">
        <v>464</v>
      </c>
    </row>
    <row r="252" spans="2:65" s="398" customFormat="1" ht="24" customHeight="1">
      <c r="B252" s="399"/>
      <c r="C252" s="472" t="s">
        <v>465</v>
      </c>
      <c r="D252" s="472" t="s">
        <v>159</v>
      </c>
      <c r="E252" s="473" t="s">
        <v>466</v>
      </c>
      <c r="F252" s="474" t="s">
        <v>467</v>
      </c>
      <c r="G252" s="475" t="s">
        <v>277</v>
      </c>
      <c r="H252" s="476">
        <v>551.034</v>
      </c>
      <c r="I252" s="290"/>
      <c r="J252" s="477">
        <f>ROUND(I252*H252,2)</f>
        <v>0</v>
      </c>
      <c r="K252" s="474" t="s">
        <v>172</v>
      </c>
      <c r="L252" s="399"/>
      <c r="M252" s="478" t="s">
        <v>1</v>
      </c>
      <c r="N252" s="479" t="s">
        <v>39</v>
      </c>
      <c r="O252" s="480">
        <v>0</v>
      </c>
      <c r="P252" s="480">
        <f>O252*H252</f>
        <v>0</v>
      </c>
      <c r="Q252" s="480">
        <v>0</v>
      </c>
      <c r="R252" s="480">
        <f>Q252*H252</f>
        <v>0</v>
      </c>
      <c r="S252" s="480">
        <v>0</v>
      </c>
      <c r="T252" s="481">
        <f>S252*H252</f>
        <v>0</v>
      </c>
      <c r="AR252" s="482" t="s">
        <v>242</v>
      </c>
      <c r="AT252" s="482" t="s">
        <v>159</v>
      </c>
      <c r="AU252" s="482" t="s">
        <v>83</v>
      </c>
      <c r="AY252" s="389" t="s">
        <v>156</v>
      </c>
      <c r="BE252" s="483">
        <f>IF(N252="základní",J252,0)</f>
        <v>0</v>
      </c>
      <c r="BF252" s="483">
        <f>IF(N252="snížená",J252,0)</f>
        <v>0</v>
      </c>
      <c r="BG252" s="483">
        <f>IF(N252="zákl. přenesená",J252,0)</f>
        <v>0</v>
      </c>
      <c r="BH252" s="483">
        <f>IF(N252="sníž. přenesená",J252,0)</f>
        <v>0</v>
      </c>
      <c r="BI252" s="483">
        <f>IF(N252="nulová",J252,0)</f>
        <v>0</v>
      </c>
      <c r="BJ252" s="389" t="s">
        <v>81</v>
      </c>
      <c r="BK252" s="483">
        <f>ROUND(I252*H252,2)</f>
        <v>0</v>
      </c>
      <c r="BL252" s="389" t="s">
        <v>242</v>
      </c>
      <c r="BM252" s="482" t="s">
        <v>468</v>
      </c>
    </row>
    <row r="253" spans="2:63" s="460" customFormat="1" ht="22.9" customHeight="1">
      <c r="B253" s="459"/>
      <c r="D253" s="461" t="s">
        <v>73</v>
      </c>
      <c r="E253" s="470" t="s">
        <v>469</v>
      </c>
      <c r="F253" s="470" t="s">
        <v>470</v>
      </c>
      <c r="I253" s="507"/>
      <c r="J253" s="471">
        <f>BK253</f>
        <v>0</v>
      </c>
      <c r="L253" s="459"/>
      <c r="M253" s="464"/>
      <c r="N253" s="465"/>
      <c r="O253" s="465"/>
      <c r="P253" s="466">
        <f>SUM(P254:P260)</f>
        <v>4.478400000000001</v>
      </c>
      <c r="Q253" s="465"/>
      <c r="R253" s="466">
        <f>SUM(R254:R260)</f>
        <v>0.0032400000000000003</v>
      </c>
      <c r="S253" s="465"/>
      <c r="T253" s="467">
        <f>SUM(T254:T260)</f>
        <v>0</v>
      </c>
      <c r="AR253" s="461" t="s">
        <v>83</v>
      </c>
      <c r="AT253" s="468" t="s">
        <v>73</v>
      </c>
      <c r="AU253" s="468" t="s">
        <v>81</v>
      </c>
      <c r="AY253" s="461" t="s">
        <v>156</v>
      </c>
      <c r="BK253" s="469">
        <f>SUM(BK254:BK260)</f>
        <v>0</v>
      </c>
    </row>
    <row r="254" spans="2:65" s="398" customFormat="1" ht="16.5" customHeight="1">
      <c r="B254" s="399"/>
      <c r="C254" s="472" t="s">
        <v>471</v>
      </c>
      <c r="D254" s="472" t="s">
        <v>159</v>
      </c>
      <c r="E254" s="473" t="s">
        <v>472</v>
      </c>
      <c r="F254" s="474" t="s">
        <v>473</v>
      </c>
      <c r="G254" s="475" t="s">
        <v>183</v>
      </c>
      <c r="H254" s="476">
        <v>5</v>
      </c>
      <c r="I254" s="290"/>
      <c r="J254" s="477">
        <f>ROUND(I254*H254,2)</f>
        <v>0</v>
      </c>
      <c r="K254" s="474" t="s">
        <v>1</v>
      </c>
      <c r="L254" s="399"/>
      <c r="M254" s="478" t="s">
        <v>1</v>
      </c>
      <c r="N254" s="479" t="s">
        <v>39</v>
      </c>
      <c r="O254" s="480">
        <v>0</v>
      </c>
      <c r="P254" s="480">
        <f>O254*H254</f>
        <v>0</v>
      </c>
      <c r="Q254" s="480">
        <v>0</v>
      </c>
      <c r="R254" s="480">
        <f>Q254*H254</f>
        <v>0</v>
      </c>
      <c r="S254" s="480">
        <v>0</v>
      </c>
      <c r="T254" s="481">
        <f>S254*H254</f>
        <v>0</v>
      </c>
      <c r="AR254" s="482" t="s">
        <v>242</v>
      </c>
      <c r="AT254" s="482" t="s">
        <v>159</v>
      </c>
      <c r="AU254" s="482" t="s">
        <v>83</v>
      </c>
      <c r="AY254" s="389" t="s">
        <v>156</v>
      </c>
      <c r="BE254" s="483">
        <f>IF(N254="základní",J254,0)</f>
        <v>0</v>
      </c>
      <c r="BF254" s="483">
        <f>IF(N254="snížená",J254,0)</f>
        <v>0</v>
      </c>
      <c r="BG254" s="483">
        <f>IF(N254="zákl. přenesená",J254,0)</f>
        <v>0</v>
      </c>
      <c r="BH254" s="483">
        <f>IF(N254="sníž. přenesená",J254,0)</f>
        <v>0</v>
      </c>
      <c r="BI254" s="483">
        <f>IF(N254="nulová",J254,0)</f>
        <v>0</v>
      </c>
      <c r="BJ254" s="389" t="s">
        <v>81</v>
      </c>
      <c r="BK254" s="483">
        <f>ROUND(I254*H254,2)</f>
        <v>0</v>
      </c>
      <c r="BL254" s="389" t="s">
        <v>242</v>
      </c>
      <c r="BM254" s="482" t="s">
        <v>474</v>
      </c>
    </row>
    <row r="255" spans="2:51" s="485" customFormat="1" ht="12">
      <c r="B255" s="484"/>
      <c r="D255" s="486" t="s">
        <v>165</v>
      </c>
      <c r="E255" s="487" t="s">
        <v>1</v>
      </c>
      <c r="F255" s="488" t="s">
        <v>475</v>
      </c>
      <c r="H255" s="489">
        <v>5</v>
      </c>
      <c r="I255" s="506"/>
      <c r="L255" s="484"/>
      <c r="M255" s="490"/>
      <c r="N255" s="491"/>
      <c r="O255" s="491"/>
      <c r="P255" s="491"/>
      <c r="Q255" s="491"/>
      <c r="R255" s="491"/>
      <c r="S255" s="491"/>
      <c r="T255" s="492"/>
      <c r="AT255" s="487" t="s">
        <v>165</v>
      </c>
      <c r="AU255" s="487" t="s">
        <v>83</v>
      </c>
      <c r="AV255" s="485" t="s">
        <v>83</v>
      </c>
      <c r="AW255" s="485" t="s">
        <v>30</v>
      </c>
      <c r="AX255" s="485" t="s">
        <v>81</v>
      </c>
      <c r="AY255" s="487" t="s">
        <v>156</v>
      </c>
    </row>
    <row r="256" spans="2:65" s="398" customFormat="1" ht="16.5" customHeight="1">
      <c r="B256" s="399"/>
      <c r="C256" s="472" t="s">
        <v>476</v>
      </c>
      <c r="D256" s="472" t="s">
        <v>159</v>
      </c>
      <c r="E256" s="473" t="s">
        <v>477</v>
      </c>
      <c r="F256" s="474" t="s">
        <v>478</v>
      </c>
      <c r="G256" s="475" t="s">
        <v>183</v>
      </c>
      <c r="H256" s="476">
        <v>7.2</v>
      </c>
      <c r="I256" s="290"/>
      <c r="J256" s="477">
        <f>ROUND(I256*H256,2)</f>
        <v>0</v>
      </c>
      <c r="K256" s="474" t="s">
        <v>172</v>
      </c>
      <c r="L256" s="399"/>
      <c r="M256" s="478" t="s">
        <v>1</v>
      </c>
      <c r="N256" s="479" t="s">
        <v>39</v>
      </c>
      <c r="O256" s="480">
        <v>0.1</v>
      </c>
      <c r="P256" s="480">
        <f>O256*H256</f>
        <v>0.7200000000000001</v>
      </c>
      <c r="Q256" s="480">
        <v>7E-05</v>
      </c>
      <c r="R256" s="480">
        <f>Q256*H256</f>
        <v>0.000504</v>
      </c>
      <c r="S256" s="480">
        <v>0</v>
      </c>
      <c r="T256" s="481">
        <f>S256*H256</f>
        <v>0</v>
      </c>
      <c r="AR256" s="482" t="s">
        <v>242</v>
      </c>
      <c r="AT256" s="482" t="s">
        <v>159</v>
      </c>
      <c r="AU256" s="482" t="s">
        <v>83</v>
      </c>
      <c r="AY256" s="389" t="s">
        <v>156</v>
      </c>
      <c r="BE256" s="483">
        <f>IF(N256="základní",J256,0)</f>
        <v>0</v>
      </c>
      <c r="BF256" s="483">
        <f>IF(N256="snížená",J256,0)</f>
        <v>0</v>
      </c>
      <c r="BG256" s="483">
        <f>IF(N256="zákl. přenesená",J256,0)</f>
        <v>0</v>
      </c>
      <c r="BH256" s="483">
        <f>IF(N256="sníž. přenesená",J256,0)</f>
        <v>0</v>
      </c>
      <c r="BI256" s="483">
        <f>IF(N256="nulová",J256,0)</f>
        <v>0</v>
      </c>
      <c r="BJ256" s="389" t="s">
        <v>81</v>
      </c>
      <c r="BK256" s="483">
        <f>ROUND(I256*H256,2)</f>
        <v>0</v>
      </c>
      <c r="BL256" s="389" t="s">
        <v>242</v>
      </c>
      <c r="BM256" s="482" t="s">
        <v>479</v>
      </c>
    </row>
    <row r="257" spans="2:51" s="485" customFormat="1" ht="12">
      <c r="B257" s="484"/>
      <c r="D257" s="486" t="s">
        <v>165</v>
      </c>
      <c r="E257" s="487" t="s">
        <v>1</v>
      </c>
      <c r="F257" s="488" t="s">
        <v>480</v>
      </c>
      <c r="H257" s="489">
        <v>7.2</v>
      </c>
      <c r="I257" s="506"/>
      <c r="L257" s="484"/>
      <c r="M257" s="490"/>
      <c r="N257" s="491"/>
      <c r="O257" s="491"/>
      <c r="P257" s="491"/>
      <c r="Q257" s="491"/>
      <c r="R257" s="491"/>
      <c r="S257" s="491"/>
      <c r="T257" s="492"/>
      <c r="AT257" s="487" t="s">
        <v>165</v>
      </c>
      <c r="AU257" s="487" t="s">
        <v>83</v>
      </c>
      <c r="AV257" s="485" t="s">
        <v>83</v>
      </c>
      <c r="AW257" s="485" t="s">
        <v>30</v>
      </c>
      <c r="AX257" s="485" t="s">
        <v>81</v>
      </c>
      <c r="AY257" s="487" t="s">
        <v>156</v>
      </c>
    </row>
    <row r="258" spans="2:65" s="398" customFormat="1" ht="24" customHeight="1">
      <c r="B258" s="399"/>
      <c r="C258" s="472" t="s">
        <v>481</v>
      </c>
      <c r="D258" s="472" t="s">
        <v>159</v>
      </c>
      <c r="E258" s="473" t="s">
        <v>482</v>
      </c>
      <c r="F258" s="474" t="s">
        <v>483</v>
      </c>
      <c r="G258" s="475" t="s">
        <v>183</v>
      </c>
      <c r="H258" s="476">
        <v>7.2</v>
      </c>
      <c r="I258" s="290"/>
      <c r="J258" s="477">
        <f>ROUND(I258*H258,2)</f>
        <v>0</v>
      </c>
      <c r="K258" s="474" t="s">
        <v>172</v>
      </c>
      <c r="L258" s="399"/>
      <c r="M258" s="478" t="s">
        <v>1</v>
      </c>
      <c r="N258" s="479" t="s">
        <v>39</v>
      </c>
      <c r="O258" s="480">
        <v>0.184</v>
      </c>
      <c r="P258" s="480">
        <f>O258*H258</f>
        <v>1.3248</v>
      </c>
      <c r="Q258" s="480">
        <v>0.00014</v>
      </c>
      <c r="R258" s="480">
        <f>Q258*H258</f>
        <v>0.001008</v>
      </c>
      <c r="S258" s="480">
        <v>0</v>
      </c>
      <c r="T258" s="481">
        <f>S258*H258</f>
        <v>0</v>
      </c>
      <c r="AR258" s="482" t="s">
        <v>242</v>
      </c>
      <c r="AT258" s="482" t="s">
        <v>159</v>
      </c>
      <c r="AU258" s="482" t="s">
        <v>83</v>
      </c>
      <c r="AY258" s="389" t="s">
        <v>156</v>
      </c>
      <c r="BE258" s="483">
        <f>IF(N258="základní",J258,0)</f>
        <v>0</v>
      </c>
      <c r="BF258" s="483">
        <f>IF(N258="snížená",J258,0)</f>
        <v>0</v>
      </c>
      <c r="BG258" s="483">
        <f>IF(N258="zákl. přenesená",J258,0)</f>
        <v>0</v>
      </c>
      <c r="BH258" s="483">
        <f>IF(N258="sníž. přenesená",J258,0)</f>
        <v>0</v>
      </c>
      <c r="BI258" s="483">
        <f>IF(N258="nulová",J258,0)</f>
        <v>0</v>
      </c>
      <c r="BJ258" s="389" t="s">
        <v>81</v>
      </c>
      <c r="BK258" s="483">
        <f>ROUND(I258*H258,2)</f>
        <v>0</v>
      </c>
      <c r="BL258" s="389" t="s">
        <v>242</v>
      </c>
      <c r="BM258" s="482" t="s">
        <v>484</v>
      </c>
    </row>
    <row r="259" spans="2:65" s="398" customFormat="1" ht="24" customHeight="1">
      <c r="B259" s="399"/>
      <c r="C259" s="472" t="s">
        <v>485</v>
      </c>
      <c r="D259" s="472" t="s">
        <v>159</v>
      </c>
      <c r="E259" s="473" t="s">
        <v>486</v>
      </c>
      <c r="F259" s="474" t="s">
        <v>487</v>
      </c>
      <c r="G259" s="475" t="s">
        <v>183</v>
      </c>
      <c r="H259" s="476">
        <v>7.2</v>
      </c>
      <c r="I259" s="290"/>
      <c r="J259" s="477">
        <f>ROUND(I259*H259,2)</f>
        <v>0</v>
      </c>
      <c r="K259" s="474" t="s">
        <v>172</v>
      </c>
      <c r="L259" s="399"/>
      <c r="M259" s="478" t="s">
        <v>1</v>
      </c>
      <c r="N259" s="479" t="s">
        <v>39</v>
      </c>
      <c r="O259" s="480">
        <v>0.166</v>
      </c>
      <c r="P259" s="480">
        <f>O259*H259</f>
        <v>1.1952</v>
      </c>
      <c r="Q259" s="480">
        <v>0.00012</v>
      </c>
      <c r="R259" s="480">
        <f>Q259*H259</f>
        <v>0.0008640000000000001</v>
      </c>
      <c r="S259" s="480">
        <v>0</v>
      </c>
      <c r="T259" s="481">
        <f>S259*H259</f>
        <v>0</v>
      </c>
      <c r="AR259" s="482" t="s">
        <v>242</v>
      </c>
      <c r="AT259" s="482" t="s">
        <v>159</v>
      </c>
      <c r="AU259" s="482" t="s">
        <v>83</v>
      </c>
      <c r="AY259" s="389" t="s">
        <v>156</v>
      </c>
      <c r="BE259" s="483">
        <f>IF(N259="základní",J259,0)</f>
        <v>0</v>
      </c>
      <c r="BF259" s="483">
        <f>IF(N259="snížená",J259,0)</f>
        <v>0</v>
      </c>
      <c r="BG259" s="483">
        <f>IF(N259="zákl. přenesená",J259,0)</f>
        <v>0</v>
      </c>
      <c r="BH259" s="483">
        <f>IF(N259="sníž. přenesená",J259,0)</f>
        <v>0</v>
      </c>
      <c r="BI259" s="483">
        <f>IF(N259="nulová",J259,0)</f>
        <v>0</v>
      </c>
      <c r="BJ259" s="389" t="s">
        <v>81</v>
      </c>
      <c r="BK259" s="483">
        <f>ROUND(I259*H259,2)</f>
        <v>0</v>
      </c>
      <c r="BL259" s="389" t="s">
        <v>242</v>
      </c>
      <c r="BM259" s="482" t="s">
        <v>488</v>
      </c>
    </row>
    <row r="260" spans="2:65" s="398" customFormat="1" ht="24" customHeight="1">
      <c r="B260" s="399"/>
      <c r="C260" s="472" t="s">
        <v>489</v>
      </c>
      <c r="D260" s="472" t="s">
        <v>159</v>
      </c>
      <c r="E260" s="473" t="s">
        <v>490</v>
      </c>
      <c r="F260" s="474" t="s">
        <v>491</v>
      </c>
      <c r="G260" s="475" t="s">
        <v>183</v>
      </c>
      <c r="H260" s="476">
        <v>7.2</v>
      </c>
      <c r="I260" s="290"/>
      <c r="J260" s="477">
        <f>ROUND(I260*H260,2)</f>
        <v>0</v>
      </c>
      <c r="K260" s="474" t="s">
        <v>172</v>
      </c>
      <c r="L260" s="399"/>
      <c r="M260" s="478" t="s">
        <v>1</v>
      </c>
      <c r="N260" s="479" t="s">
        <v>39</v>
      </c>
      <c r="O260" s="480">
        <v>0.172</v>
      </c>
      <c r="P260" s="480">
        <f>O260*H260</f>
        <v>1.2384</v>
      </c>
      <c r="Q260" s="480">
        <v>0.00012</v>
      </c>
      <c r="R260" s="480">
        <f>Q260*H260</f>
        <v>0.0008640000000000001</v>
      </c>
      <c r="S260" s="480">
        <v>0</v>
      </c>
      <c r="T260" s="481">
        <f>S260*H260</f>
        <v>0</v>
      </c>
      <c r="AR260" s="482" t="s">
        <v>242</v>
      </c>
      <c r="AT260" s="482" t="s">
        <v>159</v>
      </c>
      <c r="AU260" s="482" t="s">
        <v>83</v>
      </c>
      <c r="AY260" s="389" t="s">
        <v>156</v>
      </c>
      <c r="BE260" s="483">
        <f>IF(N260="základní",J260,0)</f>
        <v>0</v>
      </c>
      <c r="BF260" s="483">
        <f>IF(N260="snížená",J260,0)</f>
        <v>0</v>
      </c>
      <c r="BG260" s="483">
        <f>IF(N260="zákl. přenesená",J260,0)</f>
        <v>0</v>
      </c>
      <c r="BH260" s="483">
        <f>IF(N260="sníž. přenesená",J260,0)</f>
        <v>0</v>
      </c>
      <c r="BI260" s="483">
        <f>IF(N260="nulová",J260,0)</f>
        <v>0</v>
      </c>
      <c r="BJ260" s="389" t="s">
        <v>81</v>
      </c>
      <c r="BK260" s="483">
        <f>ROUND(I260*H260,2)</f>
        <v>0</v>
      </c>
      <c r="BL260" s="389" t="s">
        <v>242</v>
      </c>
      <c r="BM260" s="482" t="s">
        <v>492</v>
      </c>
    </row>
    <row r="261" spans="2:63" s="460" customFormat="1" ht="22.9" customHeight="1">
      <c r="B261" s="459"/>
      <c r="D261" s="461" t="s">
        <v>73</v>
      </c>
      <c r="E261" s="470" t="s">
        <v>493</v>
      </c>
      <c r="F261" s="470" t="s">
        <v>494</v>
      </c>
      <c r="I261" s="507"/>
      <c r="J261" s="471">
        <f>BK261</f>
        <v>0</v>
      </c>
      <c r="L261" s="459"/>
      <c r="M261" s="464"/>
      <c r="N261" s="465"/>
      <c r="O261" s="465"/>
      <c r="P261" s="466">
        <f>SUM(P262:P267)</f>
        <v>93.56621200000001</v>
      </c>
      <c r="Q261" s="465"/>
      <c r="R261" s="466">
        <f>SUM(R262:R267)</f>
        <v>0.63675864</v>
      </c>
      <c r="S261" s="465"/>
      <c r="T261" s="467">
        <f>SUM(T262:T267)</f>
        <v>0.12919126</v>
      </c>
      <c r="AR261" s="461" t="s">
        <v>83</v>
      </c>
      <c r="AT261" s="468" t="s">
        <v>73</v>
      </c>
      <c r="AU261" s="468" t="s">
        <v>81</v>
      </c>
      <c r="AY261" s="461" t="s">
        <v>156</v>
      </c>
      <c r="BK261" s="469">
        <f>SUM(BK262:BK267)</f>
        <v>0</v>
      </c>
    </row>
    <row r="262" spans="2:65" s="398" customFormat="1" ht="16.5" customHeight="1">
      <c r="B262" s="399"/>
      <c r="C262" s="472" t="s">
        <v>495</v>
      </c>
      <c r="D262" s="472" t="s">
        <v>159</v>
      </c>
      <c r="E262" s="473" t="s">
        <v>496</v>
      </c>
      <c r="F262" s="474" t="s">
        <v>497</v>
      </c>
      <c r="G262" s="475" t="s">
        <v>183</v>
      </c>
      <c r="H262" s="476">
        <v>75</v>
      </c>
      <c r="I262" s="290"/>
      <c r="J262" s="477">
        <f>ROUND(I262*H262,2)</f>
        <v>0</v>
      </c>
      <c r="K262" s="474" t="s">
        <v>1</v>
      </c>
      <c r="L262" s="399"/>
      <c r="M262" s="478" t="s">
        <v>1</v>
      </c>
      <c r="N262" s="479" t="s">
        <v>39</v>
      </c>
      <c r="O262" s="480">
        <v>0</v>
      </c>
      <c r="P262" s="480">
        <f>O262*H262</f>
        <v>0</v>
      </c>
      <c r="Q262" s="480">
        <v>0</v>
      </c>
      <c r="R262" s="480">
        <f>Q262*H262</f>
        <v>0</v>
      </c>
      <c r="S262" s="480">
        <v>0</v>
      </c>
      <c r="T262" s="481">
        <f>S262*H262</f>
        <v>0</v>
      </c>
      <c r="AR262" s="482" t="s">
        <v>242</v>
      </c>
      <c r="AT262" s="482" t="s">
        <v>159</v>
      </c>
      <c r="AU262" s="482" t="s">
        <v>83</v>
      </c>
      <c r="AY262" s="389" t="s">
        <v>156</v>
      </c>
      <c r="BE262" s="483">
        <f>IF(N262="základní",J262,0)</f>
        <v>0</v>
      </c>
      <c r="BF262" s="483">
        <f>IF(N262="snížená",J262,0)</f>
        <v>0</v>
      </c>
      <c r="BG262" s="483">
        <f>IF(N262="zákl. přenesená",J262,0)</f>
        <v>0</v>
      </c>
      <c r="BH262" s="483">
        <f>IF(N262="sníž. přenesená",J262,0)</f>
        <v>0</v>
      </c>
      <c r="BI262" s="483">
        <f>IF(N262="nulová",J262,0)</f>
        <v>0</v>
      </c>
      <c r="BJ262" s="389" t="s">
        <v>81</v>
      </c>
      <c r="BK262" s="483">
        <f>ROUND(I262*H262,2)</f>
        <v>0</v>
      </c>
      <c r="BL262" s="389" t="s">
        <v>242</v>
      </c>
      <c r="BM262" s="482" t="s">
        <v>498</v>
      </c>
    </row>
    <row r="263" spans="2:65" s="398" customFormat="1" ht="16.5" customHeight="1">
      <c r="B263" s="399"/>
      <c r="C263" s="472" t="s">
        <v>499</v>
      </c>
      <c r="D263" s="472" t="s">
        <v>159</v>
      </c>
      <c r="E263" s="473" t="s">
        <v>500</v>
      </c>
      <c r="F263" s="474" t="s">
        <v>501</v>
      </c>
      <c r="G263" s="475" t="s">
        <v>183</v>
      </c>
      <c r="H263" s="476">
        <v>416.746</v>
      </c>
      <c r="I263" s="290"/>
      <c r="J263" s="477">
        <f>ROUND(I263*H263,2)</f>
        <v>0</v>
      </c>
      <c r="K263" s="474" t="s">
        <v>172</v>
      </c>
      <c r="L263" s="399"/>
      <c r="M263" s="478" t="s">
        <v>1</v>
      </c>
      <c r="N263" s="479" t="s">
        <v>39</v>
      </c>
      <c r="O263" s="480">
        <v>0.074</v>
      </c>
      <c r="P263" s="480">
        <f>O263*H263</f>
        <v>30.839204</v>
      </c>
      <c r="Q263" s="480">
        <v>0.001</v>
      </c>
      <c r="R263" s="480">
        <f>Q263*H263</f>
        <v>0.416746</v>
      </c>
      <c r="S263" s="480">
        <v>0.00031</v>
      </c>
      <c r="T263" s="481">
        <f>S263*H263</f>
        <v>0.12919126</v>
      </c>
      <c r="AR263" s="482" t="s">
        <v>242</v>
      </c>
      <c r="AT263" s="482" t="s">
        <v>159</v>
      </c>
      <c r="AU263" s="482" t="s">
        <v>83</v>
      </c>
      <c r="AY263" s="389" t="s">
        <v>156</v>
      </c>
      <c r="BE263" s="483">
        <f>IF(N263="základní",J263,0)</f>
        <v>0</v>
      </c>
      <c r="BF263" s="483">
        <f>IF(N263="snížená",J263,0)</f>
        <v>0</v>
      </c>
      <c r="BG263" s="483">
        <f>IF(N263="zákl. přenesená",J263,0)</f>
        <v>0</v>
      </c>
      <c r="BH263" s="483">
        <f>IF(N263="sníž. přenesená",J263,0)</f>
        <v>0</v>
      </c>
      <c r="BI263" s="483">
        <f>IF(N263="nulová",J263,0)</f>
        <v>0</v>
      </c>
      <c r="BJ263" s="389" t="s">
        <v>81</v>
      </c>
      <c r="BK263" s="483">
        <f>ROUND(I263*H263,2)</f>
        <v>0</v>
      </c>
      <c r="BL263" s="389" t="s">
        <v>242</v>
      </c>
      <c r="BM263" s="482" t="s">
        <v>502</v>
      </c>
    </row>
    <row r="264" spans="2:51" s="485" customFormat="1" ht="12">
      <c r="B264" s="484"/>
      <c r="D264" s="486" t="s">
        <v>165</v>
      </c>
      <c r="E264" s="487" t="s">
        <v>1</v>
      </c>
      <c r="F264" s="488" t="s">
        <v>503</v>
      </c>
      <c r="H264" s="489">
        <v>416.746</v>
      </c>
      <c r="I264" s="506"/>
      <c r="L264" s="484"/>
      <c r="M264" s="490"/>
      <c r="N264" s="491"/>
      <c r="O264" s="491"/>
      <c r="P264" s="491"/>
      <c r="Q264" s="491"/>
      <c r="R264" s="491"/>
      <c r="S264" s="491"/>
      <c r="T264" s="492"/>
      <c r="AT264" s="487" t="s">
        <v>165</v>
      </c>
      <c r="AU264" s="487" t="s">
        <v>83</v>
      </c>
      <c r="AV264" s="485" t="s">
        <v>83</v>
      </c>
      <c r="AW264" s="485" t="s">
        <v>30</v>
      </c>
      <c r="AX264" s="485" t="s">
        <v>81</v>
      </c>
      <c r="AY264" s="487" t="s">
        <v>156</v>
      </c>
    </row>
    <row r="265" spans="2:65" s="398" customFormat="1" ht="24" customHeight="1">
      <c r="B265" s="399"/>
      <c r="C265" s="472" t="s">
        <v>504</v>
      </c>
      <c r="D265" s="472" t="s">
        <v>159</v>
      </c>
      <c r="E265" s="473" t="s">
        <v>505</v>
      </c>
      <c r="F265" s="474" t="s">
        <v>506</v>
      </c>
      <c r="G265" s="475" t="s">
        <v>183</v>
      </c>
      <c r="H265" s="476">
        <v>468.112</v>
      </c>
      <c r="I265" s="290"/>
      <c r="J265" s="477">
        <f>ROUND(I265*H265,2)</f>
        <v>0</v>
      </c>
      <c r="K265" s="474" t="s">
        <v>172</v>
      </c>
      <c r="L265" s="399"/>
      <c r="M265" s="478" t="s">
        <v>1</v>
      </c>
      <c r="N265" s="479" t="s">
        <v>39</v>
      </c>
      <c r="O265" s="480">
        <v>0.033</v>
      </c>
      <c r="P265" s="480">
        <f>O265*H265</f>
        <v>15.447696000000002</v>
      </c>
      <c r="Q265" s="480">
        <v>0.0002</v>
      </c>
      <c r="R265" s="480">
        <f>Q265*H265</f>
        <v>0.09362240000000001</v>
      </c>
      <c r="S265" s="480">
        <v>0</v>
      </c>
      <c r="T265" s="481">
        <f>S265*H265</f>
        <v>0</v>
      </c>
      <c r="AR265" s="482" t="s">
        <v>242</v>
      </c>
      <c r="AT265" s="482" t="s">
        <v>159</v>
      </c>
      <c r="AU265" s="482" t="s">
        <v>83</v>
      </c>
      <c r="AY265" s="389" t="s">
        <v>156</v>
      </c>
      <c r="BE265" s="483">
        <f>IF(N265="základní",J265,0)</f>
        <v>0</v>
      </c>
      <c r="BF265" s="483">
        <f>IF(N265="snížená",J265,0)</f>
        <v>0</v>
      </c>
      <c r="BG265" s="483">
        <f>IF(N265="zákl. přenesená",J265,0)</f>
        <v>0</v>
      </c>
      <c r="BH265" s="483">
        <f>IF(N265="sníž. přenesená",J265,0)</f>
        <v>0</v>
      </c>
      <c r="BI265" s="483">
        <f>IF(N265="nulová",J265,0)</f>
        <v>0</v>
      </c>
      <c r="BJ265" s="389" t="s">
        <v>81</v>
      </c>
      <c r="BK265" s="483">
        <f>ROUND(I265*H265,2)</f>
        <v>0</v>
      </c>
      <c r="BL265" s="389" t="s">
        <v>242</v>
      </c>
      <c r="BM265" s="482" t="s">
        <v>507</v>
      </c>
    </row>
    <row r="266" spans="2:51" s="485" customFormat="1" ht="12">
      <c r="B266" s="484"/>
      <c r="D266" s="486" t="s">
        <v>165</v>
      </c>
      <c r="E266" s="487" t="s">
        <v>1</v>
      </c>
      <c r="F266" s="488" t="s">
        <v>508</v>
      </c>
      <c r="H266" s="489">
        <v>468.112</v>
      </c>
      <c r="I266" s="506"/>
      <c r="L266" s="484"/>
      <c r="M266" s="490"/>
      <c r="N266" s="491"/>
      <c r="O266" s="491"/>
      <c r="P266" s="491"/>
      <c r="Q266" s="491"/>
      <c r="R266" s="491"/>
      <c r="S266" s="491"/>
      <c r="T266" s="492"/>
      <c r="AT266" s="487" t="s">
        <v>165</v>
      </c>
      <c r="AU266" s="487" t="s">
        <v>83</v>
      </c>
      <c r="AV266" s="485" t="s">
        <v>83</v>
      </c>
      <c r="AW266" s="485" t="s">
        <v>30</v>
      </c>
      <c r="AX266" s="485" t="s">
        <v>81</v>
      </c>
      <c r="AY266" s="487" t="s">
        <v>156</v>
      </c>
    </row>
    <row r="267" spans="2:65" s="398" customFormat="1" ht="24" customHeight="1">
      <c r="B267" s="399"/>
      <c r="C267" s="472" t="s">
        <v>509</v>
      </c>
      <c r="D267" s="472" t="s">
        <v>159</v>
      </c>
      <c r="E267" s="473" t="s">
        <v>510</v>
      </c>
      <c r="F267" s="474" t="s">
        <v>511</v>
      </c>
      <c r="G267" s="475" t="s">
        <v>183</v>
      </c>
      <c r="H267" s="476">
        <v>468.112</v>
      </c>
      <c r="I267" s="290"/>
      <c r="J267" s="477">
        <f>ROUND(I267*H267,2)</f>
        <v>0</v>
      </c>
      <c r="K267" s="474" t="s">
        <v>172</v>
      </c>
      <c r="L267" s="399"/>
      <c r="M267" s="478" t="s">
        <v>1</v>
      </c>
      <c r="N267" s="479" t="s">
        <v>39</v>
      </c>
      <c r="O267" s="480">
        <v>0.101</v>
      </c>
      <c r="P267" s="480">
        <f>O267*H267</f>
        <v>47.279312000000004</v>
      </c>
      <c r="Q267" s="480">
        <v>0.00027</v>
      </c>
      <c r="R267" s="480">
        <f>Q267*H267</f>
        <v>0.12639024000000001</v>
      </c>
      <c r="S267" s="480">
        <v>0</v>
      </c>
      <c r="T267" s="481">
        <f>S267*H267</f>
        <v>0</v>
      </c>
      <c r="AR267" s="482" t="s">
        <v>242</v>
      </c>
      <c r="AT267" s="482" t="s">
        <v>159</v>
      </c>
      <c r="AU267" s="482" t="s">
        <v>83</v>
      </c>
      <c r="AY267" s="389" t="s">
        <v>156</v>
      </c>
      <c r="BE267" s="483">
        <f>IF(N267="základní",J267,0)</f>
        <v>0</v>
      </c>
      <c r="BF267" s="483">
        <f>IF(N267="snížená",J267,0)</f>
        <v>0</v>
      </c>
      <c r="BG267" s="483">
        <f>IF(N267="zákl. přenesená",J267,0)</f>
        <v>0</v>
      </c>
      <c r="BH267" s="483">
        <f>IF(N267="sníž. přenesená",J267,0)</f>
        <v>0</v>
      </c>
      <c r="BI267" s="483">
        <f>IF(N267="nulová",J267,0)</f>
        <v>0</v>
      </c>
      <c r="BJ267" s="389" t="s">
        <v>81</v>
      </c>
      <c r="BK267" s="483">
        <f>ROUND(I267*H267,2)</f>
        <v>0</v>
      </c>
      <c r="BL267" s="389" t="s">
        <v>242</v>
      </c>
      <c r="BM267" s="482" t="s">
        <v>512</v>
      </c>
    </row>
    <row r="268" spans="2:63" s="460" customFormat="1" ht="22.9" customHeight="1">
      <c r="B268" s="459"/>
      <c r="D268" s="461" t="s">
        <v>73</v>
      </c>
      <c r="E268" s="470" t="s">
        <v>513</v>
      </c>
      <c r="F268" s="470" t="s">
        <v>514</v>
      </c>
      <c r="I268" s="507"/>
      <c r="J268" s="471">
        <f>BK268</f>
        <v>0</v>
      </c>
      <c r="L268" s="459"/>
      <c r="M268" s="464"/>
      <c r="N268" s="465"/>
      <c r="O268" s="465"/>
      <c r="P268" s="466">
        <f>SUM(P269:P298)</f>
        <v>0</v>
      </c>
      <c r="Q268" s="465"/>
      <c r="R268" s="466">
        <f>SUM(R269:R298)</f>
        <v>0</v>
      </c>
      <c r="S268" s="465"/>
      <c r="T268" s="467">
        <f>SUM(T269:T298)</f>
        <v>0</v>
      </c>
      <c r="AR268" s="461" t="s">
        <v>83</v>
      </c>
      <c r="AT268" s="468" t="s">
        <v>73</v>
      </c>
      <c r="AU268" s="468" t="s">
        <v>81</v>
      </c>
      <c r="AY268" s="461" t="s">
        <v>156</v>
      </c>
      <c r="BK268" s="469">
        <f>SUM(BK269:BK298)</f>
        <v>0</v>
      </c>
    </row>
    <row r="269" spans="2:65" s="398" customFormat="1" ht="36" customHeight="1">
      <c r="B269" s="399"/>
      <c r="C269" s="472" t="s">
        <v>515</v>
      </c>
      <c r="D269" s="472" t="s">
        <v>159</v>
      </c>
      <c r="E269" s="473" t="s">
        <v>516</v>
      </c>
      <c r="F269" s="474" t="s">
        <v>517</v>
      </c>
      <c r="G269" s="475" t="s">
        <v>518</v>
      </c>
      <c r="H269" s="476">
        <v>1</v>
      </c>
      <c r="I269" s="290"/>
      <c r="J269" s="477">
        <f>ROUND(I269*H269,2)</f>
        <v>0</v>
      </c>
      <c r="K269" s="474" t="s">
        <v>1</v>
      </c>
      <c r="L269" s="399"/>
      <c r="M269" s="478" t="s">
        <v>1</v>
      </c>
      <c r="N269" s="479" t="s">
        <v>39</v>
      </c>
      <c r="O269" s="480">
        <v>0</v>
      </c>
      <c r="P269" s="480">
        <f>O269*H269</f>
        <v>0</v>
      </c>
      <c r="Q269" s="480">
        <v>0</v>
      </c>
      <c r="R269" s="480">
        <f>Q269*H269</f>
        <v>0</v>
      </c>
      <c r="S269" s="480">
        <v>0</v>
      </c>
      <c r="T269" s="481">
        <f>S269*H269</f>
        <v>0</v>
      </c>
      <c r="AR269" s="482" t="s">
        <v>242</v>
      </c>
      <c r="AT269" s="482" t="s">
        <v>159</v>
      </c>
      <c r="AU269" s="482" t="s">
        <v>83</v>
      </c>
      <c r="AY269" s="389" t="s">
        <v>156</v>
      </c>
      <c r="BE269" s="483">
        <f>IF(N269="základní",J269,0)</f>
        <v>0</v>
      </c>
      <c r="BF269" s="483">
        <f>IF(N269="snížená",J269,0)</f>
        <v>0</v>
      </c>
      <c r="BG269" s="483">
        <f>IF(N269="zákl. přenesená",J269,0)</f>
        <v>0</v>
      </c>
      <c r="BH269" s="483">
        <f>IF(N269="sníž. přenesená",J269,0)</f>
        <v>0</v>
      </c>
      <c r="BI269" s="483">
        <f>IF(N269="nulová",J269,0)</f>
        <v>0</v>
      </c>
      <c r="BJ269" s="389" t="s">
        <v>81</v>
      </c>
      <c r="BK269" s="483">
        <f>ROUND(I269*H269,2)</f>
        <v>0</v>
      </c>
      <c r="BL269" s="389" t="s">
        <v>242</v>
      </c>
      <c r="BM269" s="482" t="s">
        <v>519</v>
      </c>
    </row>
    <row r="270" spans="2:51" s="485" customFormat="1" ht="12">
      <c r="B270" s="484"/>
      <c r="D270" s="486" t="s">
        <v>165</v>
      </c>
      <c r="E270" s="487" t="s">
        <v>1</v>
      </c>
      <c r="F270" s="488" t="s">
        <v>520</v>
      </c>
      <c r="H270" s="489">
        <v>1</v>
      </c>
      <c r="I270" s="506"/>
      <c r="L270" s="484"/>
      <c r="M270" s="490"/>
      <c r="N270" s="491"/>
      <c r="O270" s="491"/>
      <c r="P270" s="491"/>
      <c r="Q270" s="491"/>
      <c r="R270" s="491"/>
      <c r="S270" s="491"/>
      <c r="T270" s="492"/>
      <c r="AT270" s="487" t="s">
        <v>165</v>
      </c>
      <c r="AU270" s="487" t="s">
        <v>83</v>
      </c>
      <c r="AV270" s="485" t="s">
        <v>83</v>
      </c>
      <c r="AW270" s="485" t="s">
        <v>30</v>
      </c>
      <c r="AX270" s="485" t="s">
        <v>81</v>
      </c>
      <c r="AY270" s="487" t="s">
        <v>156</v>
      </c>
    </row>
    <row r="271" spans="2:65" s="398" customFormat="1" ht="36" customHeight="1">
      <c r="B271" s="399"/>
      <c r="C271" s="472" t="s">
        <v>521</v>
      </c>
      <c r="D271" s="472" t="s">
        <v>159</v>
      </c>
      <c r="E271" s="473" t="s">
        <v>522</v>
      </c>
      <c r="F271" s="474" t="s">
        <v>523</v>
      </c>
      <c r="G271" s="475" t="s">
        <v>338</v>
      </c>
      <c r="H271" s="476">
        <v>2.4</v>
      </c>
      <c r="I271" s="290"/>
      <c r="J271" s="477">
        <f>ROUND(I271*H271,2)</f>
        <v>0</v>
      </c>
      <c r="K271" s="474" t="s">
        <v>1</v>
      </c>
      <c r="L271" s="399"/>
      <c r="M271" s="478" t="s">
        <v>1</v>
      </c>
      <c r="N271" s="479" t="s">
        <v>39</v>
      </c>
      <c r="O271" s="480">
        <v>0</v>
      </c>
      <c r="P271" s="480">
        <f>O271*H271</f>
        <v>0</v>
      </c>
      <c r="Q271" s="480">
        <v>0</v>
      </c>
      <c r="R271" s="480">
        <f>Q271*H271</f>
        <v>0</v>
      </c>
      <c r="S271" s="480">
        <v>0</v>
      </c>
      <c r="T271" s="481">
        <f>S271*H271</f>
        <v>0</v>
      </c>
      <c r="AR271" s="482" t="s">
        <v>242</v>
      </c>
      <c r="AT271" s="482" t="s">
        <v>159</v>
      </c>
      <c r="AU271" s="482" t="s">
        <v>83</v>
      </c>
      <c r="AY271" s="389" t="s">
        <v>156</v>
      </c>
      <c r="BE271" s="483">
        <f>IF(N271="základní",J271,0)</f>
        <v>0</v>
      </c>
      <c r="BF271" s="483">
        <f>IF(N271="snížená",J271,0)</f>
        <v>0</v>
      </c>
      <c r="BG271" s="483">
        <f>IF(N271="zákl. přenesená",J271,0)</f>
        <v>0</v>
      </c>
      <c r="BH271" s="483">
        <f>IF(N271="sníž. přenesená",J271,0)</f>
        <v>0</v>
      </c>
      <c r="BI271" s="483">
        <f>IF(N271="nulová",J271,0)</f>
        <v>0</v>
      </c>
      <c r="BJ271" s="389" t="s">
        <v>81</v>
      </c>
      <c r="BK271" s="483">
        <f>ROUND(I271*H271,2)</f>
        <v>0</v>
      </c>
      <c r="BL271" s="389" t="s">
        <v>242</v>
      </c>
      <c r="BM271" s="482" t="s">
        <v>524</v>
      </c>
    </row>
    <row r="272" spans="2:51" s="485" customFormat="1" ht="12">
      <c r="B272" s="484"/>
      <c r="D272" s="486" t="s">
        <v>165</v>
      </c>
      <c r="E272" s="487" t="s">
        <v>1</v>
      </c>
      <c r="F272" s="488" t="s">
        <v>525</v>
      </c>
      <c r="H272" s="489">
        <v>2.4</v>
      </c>
      <c r="I272" s="506"/>
      <c r="L272" s="484"/>
      <c r="M272" s="490"/>
      <c r="N272" s="491"/>
      <c r="O272" s="491"/>
      <c r="P272" s="491"/>
      <c r="Q272" s="491"/>
      <c r="R272" s="491"/>
      <c r="S272" s="491"/>
      <c r="T272" s="492"/>
      <c r="AT272" s="487" t="s">
        <v>165</v>
      </c>
      <c r="AU272" s="487" t="s">
        <v>83</v>
      </c>
      <c r="AV272" s="485" t="s">
        <v>83</v>
      </c>
      <c r="AW272" s="485" t="s">
        <v>30</v>
      </c>
      <c r="AX272" s="485" t="s">
        <v>81</v>
      </c>
      <c r="AY272" s="487" t="s">
        <v>156</v>
      </c>
    </row>
    <row r="273" spans="2:65" s="398" customFormat="1" ht="24" customHeight="1">
      <c r="B273" s="399"/>
      <c r="C273" s="472" t="s">
        <v>526</v>
      </c>
      <c r="D273" s="472" t="s">
        <v>159</v>
      </c>
      <c r="E273" s="473" t="s">
        <v>527</v>
      </c>
      <c r="F273" s="474" t="s">
        <v>528</v>
      </c>
      <c r="G273" s="475" t="s">
        <v>317</v>
      </c>
      <c r="H273" s="476">
        <v>1</v>
      </c>
      <c r="I273" s="290"/>
      <c r="J273" s="477">
        <f>ROUND(I273*H273,2)</f>
        <v>0</v>
      </c>
      <c r="K273" s="474" t="s">
        <v>1</v>
      </c>
      <c r="L273" s="399"/>
      <c r="M273" s="478" t="s">
        <v>1</v>
      </c>
      <c r="N273" s="479" t="s">
        <v>39</v>
      </c>
      <c r="O273" s="480">
        <v>0</v>
      </c>
      <c r="P273" s="480">
        <f>O273*H273</f>
        <v>0</v>
      </c>
      <c r="Q273" s="480">
        <v>0</v>
      </c>
      <c r="R273" s="480">
        <f>Q273*H273</f>
        <v>0</v>
      </c>
      <c r="S273" s="480">
        <v>0</v>
      </c>
      <c r="T273" s="481">
        <f>S273*H273</f>
        <v>0</v>
      </c>
      <c r="AR273" s="482" t="s">
        <v>242</v>
      </c>
      <c r="AT273" s="482" t="s">
        <v>159</v>
      </c>
      <c r="AU273" s="482" t="s">
        <v>83</v>
      </c>
      <c r="AY273" s="389" t="s">
        <v>156</v>
      </c>
      <c r="BE273" s="483">
        <f>IF(N273="základní",J273,0)</f>
        <v>0</v>
      </c>
      <c r="BF273" s="483">
        <f>IF(N273="snížená",J273,0)</f>
        <v>0</v>
      </c>
      <c r="BG273" s="483">
        <f>IF(N273="zákl. přenesená",J273,0)</f>
        <v>0</v>
      </c>
      <c r="BH273" s="483">
        <f>IF(N273="sníž. přenesená",J273,0)</f>
        <v>0</v>
      </c>
      <c r="BI273" s="483">
        <f>IF(N273="nulová",J273,0)</f>
        <v>0</v>
      </c>
      <c r="BJ273" s="389" t="s">
        <v>81</v>
      </c>
      <c r="BK273" s="483">
        <f>ROUND(I273*H273,2)</f>
        <v>0</v>
      </c>
      <c r="BL273" s="389" t="s">
        <v>242</v>
      </c>
      <c r="BM273" s="482" t="s">
        <v>529</v>
      </c>
    </row>
    <row r="274" spans="2:51" s="485" customFormat="1" ht="12">
      <c r="B274" s="484"/>
      <c r="D274" s="486" t="s">
        <v>165</v>
      </c>
      <c r="E274" s="487" t="s">
        <v>1</v>
      </c>
      <c r="F274" s="488" t="s">
        <v>81</v>
      </c>
      <c r="H274" s="489">
        <v>1</v>
      </c>
      <c r="I274" s="506"/>
      <c r="L274" s="484"/>
      <c r="M274" s="490"/>
      <c r="N274" s="491"/>
      <c r="O274" s="491"/>
      <c r="P274" s="491"/>
      <c r="Q274" s="491"/>
      <c r="R274" s="491"/>
      <c r="S274" s="491"/>
      <c r="T274" s="492"/>
      <c r="AT274" s="487" t="s">
        <v>165</v>
      </c>
      <c r="AU274" s="487" t="s">
        <v>83</v>
      </c>
      <c r="AV274" s="485" t="s">
        <v>83</v>
      </c>
      <c r="AW274" s="485" t="s">
        <v>30</v>
      </c>
      <c r="AX274" s="485" t="s">
        <v>81</v>
      </c>
      <c r="AY274" s="487" t="s">
        <v>156</v>
      </c>
    </row>
    <row r="275" spans="2:65" s="398" customFormat="1" ht="16.5" customHeight="1">
      <c r="B275" s="399"/>
      <c r="C275" s="472" t="s">
        <v>530</v>
      </c>
      <c r="D275" s="472" t="s">
        <v>159</v>
      </c>
      <c r="E275" s="473" t="s">
        <v>531</v>
      </c>
      <c r="F275" s="474" t="s">
        <v>532</v>
      </c>
      <c r="G275" s="475" t="s">
        <v>317</v>
      </c>
      <c r="H275" s="476">
        <v>1</v>
      </c>
      <c r="I275" s="290"/>
      <c r="J275" s="477">
        <f>ROUND(I275*H275,2)</f>
        <v>0</v>
      </c>
      <c r="K275" s="474" t="s">
        <v>1</v>
      </c>
      <c r="L275" s="399"/>
      <c r="M275" s="478" t="s">
        <v>1</v>
      </c>
      <c r="N275" s="479" t="s">
        <v>39</v>
      </c>
      <c r="O275" s="480">
        <v>0</v>
      </c>
      <c r="P275" s="480">
        <f>O275*H275</f>
        <v>0</v>
      </c>
      <c r="Q275" s="480">
        <v>0</v>
      </c>
      <c r="R275" s="480">
        <f>Q275*H275</f>
        <v>0</v>
      </c>
      <c r="S275" s="480">
        <v>0</v>
      </c>
      <c r="T275" s="481">
        <f>S275*H275</f>
        <v>0</v>
      </c>
      <c r="AR275" s="482" t="s">
        <v>242</v>
      </c>
      <c r="AT275" s="482" t="s">
        <v>159</v>
      </c>
      <c r="AU275" s="482" t="s">
        <v>83</v>
      </c>
      <c r="AY275" s="389" t="s">
        <v>156</v>
      </c>
      <c r="BE275" s="483">
        <f>IF(N275="základní",J275,0)</f>
        <v>0</v>
      </c>
      <c r="BF275" s="483">
        <f>IF(N275="snížená",J275,0)</f>
        <v>0</v>
      </c>
      <c r="BG275" s="483">
        <f>IF(N275="zákl. přenesená",J275,0)</f>
        <v>0</v>
      </c>
      <c r="BH275" s="483">
        <f>IF(N275="sníž. přenesená",J275,0)</f>
        <v>0</v>
      </c>
      <c r="BI275" s="483">
        <f>IF(N275="nulová",J275,0)</f>
        <v>0</v>
      </c>
      <c r="BJ275" s="389" t="s">
        <v>81</v>
      </c>
      <c r="BK275" s="483">
        <f>ROUND(I275*H275,2)</f>
        <v>0</v>
      </c>
      <c r="BL275" s="389" t="s">
        <v>242</v>
      </c>
      <c r="BM275" s="482" t="s">
        <v>533</v>
      </c>
    </row>
    <row r="276" spans="2:51" s="485" customFormat="1" ht="12">
      <c r="B276" s="484"/>
      <c r="D276" s="486" t="s">
        <v>165</v>
      </c>
      <c r="E276" s="487" t="s">
        <v>1</v>
      </c>
      <c r="F276" s="488" t="s">
        <v>81</v>
      </c>
      <c r="H276" s="489">
        <v>1</v>
      </c>
      <c r="I276" s="506"/>
      <c r="L276" s="484"/>
      <c r="M276" s="490"/>
      <c r="N276" s="491"/>
      <c r="O276" s="491"/>
      <c r="P276" s="491"/>
      <c r="Q276" s="491"/>
      <c r="R276" s="491"/>
      <c r="S276" s="491"/>
      <c r="T276" s="492"/>
      <c r="AT276" s="487" t="s">
        <v>165</v>
      </c>
      <c r="AU276" s="487" t="s">
        <v>83</v>
      </c>
      <c r="AV276" s="485" t="s">
        <v>83</v>
      </c>
      <c r="AW276" s="485" t="s">
        <v>30</v>
      </c>
      <c r="AX276" s="485" t="s">
        <v>81</v>
      </c>
      <c r="AY276" s="487" t="s">
        <v>156</v>
      </c>
    </row>
    <row r="277" spans="2:65" s="398" customFormat="1" ht="24" customHeight="1">
      <c r="B277" s="399"/>
      <c r="C277" s="472" t="s">
        <v>534</v>
      </c>
      <c r="D277" s="472" t="s">
        <v>159</v>
      </c>
      <c r="E277" s="473" t="s">
        <v>535</v>
      </c>
      <c r="F277" s="474" t="s">
        <v>536</v>
      </c>
      <c r="G277" s="475" t="s">
        <v>317</v>
      </c>
      <c r="H277" s="476">
        <v>1</v>
      </c>
      <c r="I277" s="290"/>
      <c r="J277" s="477">
        <f>ROUND(I277*H277,2)</f>
        <v>0</v>
      </c>
      <c r="K277" s="474" t="s">
        <v>1</v>
      </c>
      <c r="L277" s="399"/>
      <c r="M277" s="478" t="s">
        <v>1</v>
      </c>
      <c r="N277" s="479" t="s">
        <v>39</v>
      </c>
      <c r="O277" s="480">
        <v>0</v>
      </c>
      <c r="P277" s="480">
        <f>O277*H277</f>
        <v>0</v>
      </c>
      <c r="Q277" s="480">
        <v>0</v>
      </c>
      <c r="R277" s="480">
        <f>Q277*H277</f>
        <v>0</v>
      </c>
      <c r="S277" s="480">
        <v>0</v>
      </c>
      <c r="T277" s="481">
        <f>S277*H277</f>
        <v>0</v>
      </c>
      <c r="AR277" s="482" t="s">
        <v>242</v>
      </c>
      <c r="AT277" s="482" t="s">
        <v>159</v>
      </c>
      <c r="AU277" s="482" t="s">
        <v>83</v>
      </c>
      <c r="AY277" s="389" t="s">
        <v>156</v>
      </c>
      <c r="BE277" s="483">
        <f>IF(N277="základní",J277,0)</f>
        <v>0</v>
      </c>
      <c r="BF277" s="483">
        <f>IF(N277="snížená",J277,0)</f>
        <v>0</v>
      </c>
      <c r="BG277" s="483">
        <f>IF(N277="zákl. přenesená",J277,0)</f>
        <v>0</v>
      </c>
      <c r="BH277" s="483">
        <f>IF(N277="sníž. přenesená",J277,0)</f>
        <v>0</v>
      </c>
      <c r="BI277" s="483">
        <f>IF(N277="nulová",J277,0)</f>
        <v>0</v>
      </c>
      <c r="BJ277" s="389" t="s">
        <v>81</v>
      </c>
      <c r="BK277" s="483">
        <f>ROUND(I277*H277,2)</f>
        <v>0</v>
      </c>
      <c r="BL277" s="389" t="s">
        <v>242</v>
      </c>
      <c r="BM277" s="482" t="s">
        <v>537</v>
      </c>
    </row>
    <row r="278" spans="2:51" s="485" customFormat="1" ht="12">
      <c r="B278" s="484"/>
      <c r="D278" s="486" t="s">
        <v>165</v>
      </c>
      <c r="E278" s="487" t="s">
        <v>1</v>
      </c>
      <c r="F278" s="488" t="s">
        <v>538</v>
      </c>
      <c r="H278" s="489">
        <v>1</v>
      </c>
      <c r="I278" s="506"/>
      <c r="L278" s="484"/>
      <c r="M278" s="490"/>
      <c r="N278" s="491"/>
      <c r="O278" s="491"/>
      <c r="P278" s="491"/>
      <c r="Q278" s="491"/>
      <c r="R278" s="491"/>
      <c r="S278" s="491"/>
      <c r="T278" s="492"/>
      <c r="AT278" s="487" t="s">
        <v>165</v>
      </c>
      <c r="AU278" s="487" t="s">
        <v>83</v>
      </c>
      <c r="AV278" s="485" t="s">
        <v>83</v>
      </c>
      <c r="AW278" s="485" t="s">
        <v>30</v>
      </c>
      <c r="AX278" s="485" t="s">
        <v>81</v>
      </c>
      <c r="AY278" s="487" t="s">
        <v>156</v>
      </c>
    </row>
    <row r="279" spans="2:65" s="398" customFormat="1" ht="16.5" customHeight="1">
      <c r="B279" s="399"/>
      <c r="C279" s="472" t="s">
        <v>539</v>
      </c>
      <c r="D279" s="472" t="s">
        <v>159</v>
      </c>
      <c r="E279" s="473" t="s">
        <v>540</v>
      </c>
      <c r="F279" s="474" t="s">
        <v>541</v>
      </c>
      <c r="G279" s="475" t="s">
        <v>317</v>
      </c>
      <c r="H279" s="476">
        <v>1</v>
      </c>
      <c r="I279" s="290"/>
      <c r="J279" s="477">
        <f>ROUND(I279*H279,2)</f>
        <v>0</v>
      </c>
      <c r="K279" s="474" t="s">
        <v>1</v>
      </c>
      <c r="L279" s="399"/>
      <c r="M279" s="478" t="s">
        <v>1</v>
      </c>
      <c r="N279" s="479" t="s">
        <v>39</v>
      </c>
      <c r="O279" s="480">
        <v>0</v>
      </c>
      <c r="P279" s="480">
        <f>O279*H279</f>
        <v>0</v>
      </c>
      <c r="Q279" s="480">
        <v>0</v>
      </c>
      <c r="R279" s="480">
        <f>Q279*H279</f>
        <v>0</v>
      </c>
      <c r="S279" s="480">
        <v>0</v>
      </c>
      <c r="T279" s="481">
        <f>S279*H279</f>
        <v>0</v>
      </c>
      <c r="AR279" s="482" t="s">
        <v>242</v>
      </c>
      <c r="AT279" s="482" t="s">
        <v>159</v>
      </c>
      <c r="AU279" s="482" t="s">
        <v>83</v>
      </c>
      <c r="AY279" s="389" t="s">
        <v>156</v>
      </c>
      <c r="BE279" s="483">
        <f>IF(N279="základní",J279,0)</f>
        <v>0</v>
      </c>
      <c r="BF279" s="483">
        <f>IF(N279="snížená",J279,0)</f>
        <v>0</v>
      </c>
      <c r="BG279" s="483">
        <f>IF(N279="zákl. přenesená",J279,0)</f>
        <v>0</v>
      </c>
      <c r="BH279" s="483">
        <f>IF(N279="sníž. přenesená",J279,0)</f>
        <v>0</v>
      </c>
      <c r="BI279" s="483">
        <f>IF(N279="nulová",J279,0)</f>
        <v>0</v>
      </c>
      <c r="BJ279" s="389" t="s">
        <v>81</v>
      </c>
      <c r="BK279" s="483">
        <f>ROUND(I279*H279,2)</f>
        <v>0</v>
      </c>
      <c r="BL279" s="389" t="s">
        <v>242</v>
      </c>
      <c r="BM279" s="482" t="s">
        <v>542</v>
      </c>
    </row>
    <row r="280" spans="2:51" s="485" customFormat="1" ht="12">
      <c r="B280" s="484"/>
      <c r="D280" s="486" t="s">
        <v>165</v>
      </c>
      <c r="E280" s="487" t="s">
        <v>1</v>
      </c>
      <c r="F280" s="488" t="s">
        <v>543</v>
      </c>
      <c r="H280" s="489">
        <v>1</v>
      </c>
      <c r="I280" s="506"/>
      <c r="L280" s="484"/>
      <c r="M280" s="490"/>
      <c r="N280" s="491"/>
      <c r="O280" s="491"/>
      <c r="P280" s="491"/>
      <c r="Q280" s="491"/>
      <c r="R280" s="491"/>
      <c r="S280" s="491"/>
      <c r="T280" s="492"/>
      <c r="AT280" s="487" t="s">
        <v>165</v>
      </c>
      <c r="AU280" s="487" t="s">
        <v>83</v>
      </c>
      <c r="AV280" s="485" t="s">
        <v>83</v>
      </c>
      <c r="AW280" s="485" t="s">
        <v>30</v>
      </c>
      <c r="AX280" s="485" t="s">
        <v>81</v>
      </c>
      <c r="AY280" s="487" t="s">
        <v>156</v>
      </c>
    </row>
    <row r="281" spans="2:65" s="398" customFormat="1" ht="16.5" customHeight="1">
      <c r="B281" s="399"/>
      <c r="C281" s="472" t="s">
        <v>544</v>
      </c>
      <c r="D281" s="472" t="s">
        <v>159</v>
      </c>
      <c r="E281" s="473" t="s">
        <v>545</v>
      </c>
      <c r="F281" s="474" t="s">
        <v>546</v>
      </c>
      <c r="G281" s="475" t="s">
        <v>317</v>
      </c>
      <c r="H281" s="476">
        <v>2</v>
      </c>
      <c r="I281" s="290"/>
      <c r="J281" s="477">
        <f>ROUND(I281*H281,2)</f>
        <v>0</v>
      </c>
      <c r="K281" s="474" t="s">
        <v>1</v>
      </c>
      <c r="L281" s="399"/>
      <c r="M281" s="478" t="s">
        <v>1</v>
      </c>
      <c r="N281" s="479" t="s">
        <v>39</v>
      </c>
      <c r="O281" s="480">
        <v>0</v>
      </c>
      <c r="P281" s="480">
        <f>O281*H281</f>
        <v>0</v>
      </c>
      <c r="Q281" s="480">
        <v>0</v>
      </c>
      <c r="R281" s="480">
        <f>Q281*H281</f>
        <v>0</v>
      </c>
      <c r="S281" s="480">
        <v>0</v>
      </c>
      <c r="T281" s="481">
        <f>S281*H281</f>
        <v>0</v>
      </c>
      <c r="AR281" s="482" t="s">
        <v>242</v>
      </c>
      <c r="AT281" s="482" t="s">
        <v>159</v>
      </c>
      <c r="AU281" s="482" t="s">
        <v>83</v>
      </c>
      <c r="AY281" s="389" t="s">
        <v>156</v>
      </c>
      <c r="BE281" s="483">
        <f>IF(N281="základní",J281,0)</f>
        <v>0</v>
      </c>
      <c r="BF281" s="483">
        <f>IF(N281="snížená",J281,0)</f>
        <v>0</v>
      </c>
      <c r="BG281" s="483">
        <f>IF(N281="zákl. přenesená",J281,0)</f>
        <v>0</v>
      </c>
      <c r="BH281" s="483">
        <f>IF(N281="sníž. přenesená",J281,0)</f>
        <v>0</v>
      </c>
      <c r="BI281" s="483">
        <f>IF(N281="nulová",J281,0)</f>
        <v>0</v>
      </c>
      <c r="BJ281" s="389" t="s">
        <v>81</v>
      </c>
      <c r="BK281" s="483">
        <f>ROUND(I281*H281,2)</f>
        <v>0</v>
      </c>
      <c r="BL281" s="389" t="s">
        <v>242</v>
      </c>
      <c r="BM281" s="482" t="s">
        <v>547</v>
      </c>
    </row>
    <row r="282" spans="2:51" s="485" customFormat="1" ht="12">
      <c r="B282" s="484"/>
      <c r="D282" s="486" t="s">
        <v>165</v>
      </c>
      <c r="E282" s="487" t="s">
        <v>1</v>
      </c>
      <c r="F282" s="488" t="s">
        <v>548</v>
      </c>
      <c r="H282" s="489">
        <v>2</v>
      </c>
      <c r="I282" s="506"/>
      <c r="L282" s="484"/>
      <c r="M282" s="490"/>
      <c r="N282" s="491"/>
      <c r="O282" s="491"/>
      <c r="P282" s="491"/>
      <c r="Q282" s="491"/>
      <c r="R282" s="491"/>
      <c r="S282" s="491"/>
      <c r="T282" s="492"/>
      <c r="AT282" s="487" t="s">
        <v>165</v>
      </c>
      <c r="AU282" s="487" t="s">
        <v>83</v>
      </c>
      <c r="AV282" s="485" t="s">
        <v>83</v>
      </c>
      <c r="AW282" s="485" t="s">
        <v>30</v>
      </c>
      <c r="AX282" s="485" t="s">
        <v>81</v>
      </c>
      <c r="AY282" s="487" t="s">
        <v>156</v>
      </c>
    </row>
    <row r="283" spans="2:65" s="398" customFormat="1" ht="24" customHeight="1">
      <c r="B283" s="399"/>
      <c r="C283" s="472" t="s">
        <v>549</v>
      </c>
      <c r="D283" s="472" t="s">
        <v>159</v>
      </c>
      <c r="E283" s="473" t="s">
        <v>550</v>
      </c>
      <c r="F283" s="474" t="s">
        <v>551</v>
      </c>
      <c r="G283" s="475" t="s">
        <v>317</v>
      </c>
      <c r="H283" s="476">
        <v>1</v>
      </c>
      <c r="I283" s="290"/>
      <c r="J283" s="477">
        <f>ROUND(I283*H283,2)</f>
        <v>0</v>
      </c>
      <c r="K283" s="474" t="s">
        <v>1</v>
      </c>
      <c r="L283" s="399"/>
      <c r="M283" s="478" t="s">
        <v>1</v>
      </c>
      <c r="N283" s="479" t="s">
        <v>39</v>
      </c>
      <c r="O283" s="480">
        <v>0</v>
      </c>
      <c r="P283" s="480">
        <f>O283*H283</f>
        <v>0</v>
      </c>
      <c r="Q283" s="480">
        <v>0</v>
      </c>
      <c r="R283" s="480">
        <f>Q283*H283</f>
        <v>0</v>
      </c>
      <c r="S283" s="480">
        <v>0</v>
      </c>
      <c r="T283" s="481">
        <f>S283*H283</f>
        <v>0</v>
      </c>
      <c r="AR283" s="482" t="s">
        <v>242</v>
      </c>
      <c r="AT283" s="482" t="s">
        <v>159</v>
      </c>
      <c r="AU283" s="482" t="s">
        <v>83</v>
      </c>
      <c r="AY283" s="389" t="s">
        <v>156</v>
      </c>
      <c r="BE283" s="483">
        <f>IF(N283="základní",J283,0)</f>
        <v>0</v>
      </c>
      <c r="BF283" s="483">
        <f>IF(N283="snížená",J283,0)</f>
        <v>0</v>
      </c>
      <c r="BG283" s="483">
        <f>IF(N283="zákl. přenesená",J283,0)</f>
        <v>0</v>
      </c>
      <c r="BH283" s="483">
        <f>IF(N283="sníž. přenesená",J283,0)</f>
        <v>0</v>
      </c>
      <c r="BI283" s="483">
        <f>IF(N283="nulová",J283,0)</f>
        <v>0</v>
      </c>
      <c r="BJ283" s="389" t="s">
        <v>81</v>
      </c>
      <c r="BK283" s="483">
        <f>ROUND(I283*H283,2)</f>
        <v>0</v>
      </c>
      <c r="BL283" s="389" t="s">
        <v>242</v>
      </c>
      <c r="BM283" s="482" t="s">
        <v>552</v>
      </c>
    </row>
    <row r="284" spans="2:51" s="485" customFormat="1" ht="12">
      <c r="B284" s="484"/>
      <c r="D284" s="486" t="s">
        <v>165</v>
      </c>
      <c r="E284" s="487" t="s">
        <v>1</v>
      </c>
      <c r="F284" s="488" t="s">
        <v>553</v>
      </c>
      <c r="H284" s="489">
        <v>1</v>
      </c>
      <c r="I284" s="506"/>
      <c r="L284" s="484"/>
      <c r="M284" s="490"/>
      <c r="N284" s="491"/>
      <c r="O284" s="491"/>
      <c r="P284" s="491"/>
      <c r="Q284" s="491"/>
      <c r="R284" s="491"/>
      <c r="S284" s="491"/>
      <c r="T284" s="492"/>
      <c r="AT284" s="487" t="s">
        <v>165</v>
      </c>
      <c r="AU284" s="487" t="s">
        <v>83</v>
      </c>
      <c r="AV284" s="485" t="s">
        <v>83</v>
      </c>
      <c r="AW284" s="485" t="s">
        <v>30</v>
      </c>
      <c r="AX284" s="485" t="s">
        <v>81</v>
      </c>
      <c r="AY284" s="487" t="s">
        <v>156</v>
      </c>
    </row>
    <row r="285" spans="2:65" s="398" customFormat="1" ht="16.5" customHeight="1">
      <c r="B285" s="399"/>
      <c r="C285" s="472" t="s">
        <v>554</v>
      </c>
      <c r="D285" s="472" t="s">
        <v>159</v>
      </c>
      <c r="E285" s="473" t="s">
        <v>555</v>
      </c>
      <c r="F285" s="474" t="s">
        <v>556</v>
      </c>
      <c r="G285" s="475" t="s">
        <v>317</v>
      </c>
      <c r="H285" s="476">
        <v>3</v>
      </c>
      <c r="I285" s="290"/>
      <c r="J285" s="477">
        <f>ROUND(I285*H285,2)</f>
        <v>0</v>
      </c>
      <c r="K285" s="474" t="s">
        <v>1</v>
      </c>
      <c r="L285" s="399"/>
      <c r="M285" s="478" t="s">
        <v>1</v>
      </c>
      <c r="N285" s="479" t="s">
        <v>39</v>
      </c>
      <c r="O285" s="480">
        <v>0</v>
      </c>
      <c r="P285" s="480">
        <f>O285*H285</f>
        <v>0</v>
      </c>
      <c r="Q285" s="480">
        <v>0</v>
      </c>
      <c r="R285" s="480">
        <f>Q285*H285</f>
        <v>0</v>
      </c>
      <c r="S285" s="480">
        <v>0</v>
      </c>
      <c r="T285" s="481">
        <f>S285*H285</f>
        <v>0</v>
      </c>
      <c r="AR285" s="482" t="s">
        <v>242</v>
      </c>
      <c r="AT285" s="482" t="s">
        <v>159</v>
      </c>
      <c r="AU285" s="482" t="s">
        <v>83</v>
      </c>
      <c r="AY285" s="389" t="s">
        <v>156</v>
      </c>
      <c r="BE285" s="483">
        <f>IF(N285="základní",J285,0)</f>
        <v>0</v>
      </c>
      <c r="BF285" s="483">
        <f>IF(N285="snížená",J285,0)</f>
        <v>0</v>
      </c>
      <c r="BG285" s="483">
        <f>IF(N285="zákl. přenesená",J285,0)</f>
        <v>0</v>
      </c>
      <c r="BH285" s="483">
        <f>IF(N285="sníž. přenesená",J285,0)</f>
        <v>0</v>
      </c>
      <c r="BI285" s="483">
        <f>IF(N285="nulová",J285,0)</f>
        <v>0</v>
      </c>
      <c r="BJ285" s="389" t="s">
        <v>81</v>
      </c>
      <c r="BK285" s="483">
        <f>ROUND(I285*H285,2)</f>
        <v>0</v>
      </c>
      <c r="BL285" s="389" t="s">
        <v>242</v>
      </c>
      <c r="BM285" s="482" t="s">
        <v>557</v>
      </c>
    </row>
    <row r="286" spans="2:51" s="485" customFormat="1" ht="12">
      <c r="B286" s="484"/>
      <c r="D286" s="486" t="s">
        <v>165</v>
      </c>
      <c r="E286" s="487" t="s">
        <v>1</v>
      </c>
      <c r="F286" s="488" t="s">
        <v>558</v>
      </c>
      <c r="H286" s="489">
        <v>3</v>
      </c>
      <c r="I286" s="506"/>
      <c r="L286" s="484"/>
      <c r="M286" s="490"/>
      <c r="N286" s="491"/>
      <c r="O286" s="491"/>
      <c r="P286" s="491"/>
      <c r="Q286" s="491"/>
      <c r="R286" s="491"/>
      <c r="S286" s="491"/>
      <c r="T286" s="492"/>
      <c r="AT286" s="487" t="s">
        <v>165</v>
      </c>
      <c r="AU286" s="487" t="s">
        <v>83</v>
      </c>
      <c r="AV286" s="485" t="s">
        <v>83</v>
      </c>
      <c r="AW286" s="485" t="s">
        <v>30</v>
      </c>
      <c r="AX286" s="485" t="s">
        <v>81</v>
      </c>
      <c r="AY286" s="487" t="s">
        <v>156</v>
      </c>
    </row>
    <row r="287" spans="2:65" s="398" customFormat="1" ht="24" customHeight="1">
      <c r="B287" s="399"/>
      <c r="C287" s="472" t="s">
        <v>559</v>
      </c>
      <c r="D287" s="472" t="s">
        <v>159</v>
      </c>
      <c r="E287" s="473" t="s">
        <v>560</v>
      </c>
      <c r="F287" s="474" t="s">
        <v>561</v>
      </c>
      <c r="G287" s="475" t="s">
        <v>317</v>
      </c>
      <c r="H287" s="476">
        <v>2</v>
      </c>
      <c r="I287" s="290"/>
      <c r="J287" s="477">
        <f>ROUND(I287*H287,2)</f>
        <v>0</v>
      </c>
      <c r="K287" s="474" t="s">
        <v>1</v>
      </c>
      <c r="L287" s="399"/>
      <c r="M287" s="478" t="s">
        <v>1</v>
      </c>
      <c r="N287" s="479" t="s">
        <v>39</v>
      </c>
      <c r="O287" s="480">
        <v>0</v>
      </c>
      <c r="P287" s="480">
        <f>O287*H287</f>
        <v>0</v>
      </c>
      <c r="Q287" s="480">
        <v>0</v>
      </c>
      <c r="R287" s="480">
        <f>Q287*H287</f>
        <v>0</v>
      </c>
      <c r="S287" s="480">
        <v>0</v>
      </c>
      <c r="T287" s="481">
        <f>S287*H287</f>
        <v>0</v>
      </c>
      <c r="AR287" s="482" t="s">
        <v>242</v>
      </c>
      <c r="AT287" s="482" t="s">
        <v>159</v>
      </c>
      <c r="AU287" s="482" t="s">
        <v>83</v>
      </c>
      <c r="AY287" s="389" t="s">
        <v>156</v>
      </c>
      <c r="BE287" s="483">
        <f>IF(N287="základní",J287,0)</f>
        <v>0</v>
      </c>
      <c r="BF287" s="483">
        <f>IF(N287="snížená",J287,0)</f>
        <v>0</v>
      </c>
      <c r="BG287" s="483">
        <f>IF(N287="zákl. přenesená",J287,0)</f>
        <v>0</v>
      </c>
      <c r="BH287" s="483">
        <f>IF(N287="sníž. přenesená",J287,0)</f>
        <v>0</v>
      </c>
      <c r="BI287" s="483">
        <f>IF(N287="nulová",J287,0)</f>
        <v>0</v>
      </c>
      <c r="BJ287" s="389" t="s">
        <v>81</v>
      </c>
      <c r="BK287" s="483">
        <f>ROUND(I287*H287,2)</f>
        <v>0</v>
      </c>
      <c r="BL287" s="389" t="s">
        <v>242</v>
      </c>
      <c r="BM287" s="482" t="s">
        <v>562</v>
      </c>
    </row>
    <row r="288" spans="2:51" s="485" customFormat="1" ht="12">
      <c r="B288" s="484"/>
      <c r="D288" s="486" t="s">
        <v>165</v>
      </c>
      <c r="E288" s="487" t="s">
        <v>1</v>
      </c>
      <c r="F288" s="488" t="s">
        <v>563</v>
      </c>
      <c r="H288" s="489">
        <v>2</v>
      </c>
      <c r="I288" s="506"/>
      <c r="L288" s="484"/>
      <c r="M288" s="490"/>
      <c r="N288" s="491"/>
      <c r="O288" s="491"/>
      <c r="P288" s="491"/>
      <c r="Q288" s="491"/>
      <c r="R288" s="491"/>
      <c r="S288" s="491"/>
      <c r="T288" s="492"/>
      <c r="AT288" s="487" t="s">
        <v>165</v>
      </c>
      <c r="AU288" s="487" t="s">
        <v>83</v>
      </c>
      <c r="AV288" s="485" t="s">
        <v>83</v>
      </c>
      <c r="AW288" s="485" t="s">
        <v>30</v>
      </c>
      <c r="AX288" s="485" t="s">
        <v>81</v>
      </c>
      <c r="AY288" s="487" t="s">
        <v>156</v>
      </c>
    </row>
    <row r="289" spans="2:65" s="398" customFormat="1" ht="16.5" customHeight="1">
      <c r="B289" s="399"/>
      <c r="C289" s="472" t="s">
        <v>564</v>
      </c>
      <c r="D289" s="472" t="s">
        <v>159</v>
      </c>
      <c r="E289" s="473" t="s">
        <v>565</v>
      </c>
      <c r="F289" s="474" t="s">
        <v>566</v>
      </c>
      <c r="G289" s="475" t="s">
        <v>317</v>
      </c>
      <c r="H289" s="476">
        <v>1</v>
      </c>
      <c r="I289" s="290"/>
      <c r="J289" s="477">
        <f>ROUND(I289*H289,2)</f>
        <v>0</v>
      </c>
      <c r="K289" s="474" t="s">
        <v>1</v>
      </c>
      <c r="L289" s="399"/>
      <c r="M289" s="478" t="s">
        <v>1</v>
      </c>
      <c r="N289" s="479" t="s">
        <v>39</v>
      </c>
      <c r="O289" s="480">
        <v>0</v>
      </c>
      <c r="P289" s="480">
        <f>O289*H289</f>
        <v>0</v>
      </c>
      <c r="Q289" s="480">
        <v>0</v>
      </c>
      <c r="R289" s="480">
        <f>Q289*H289</f>
        <v>0</v>
      </c>
      <c r="S289" s="480">
        <v>0</v>
      </c>
      <c r="T289" s="481">
        <f>S289*H289</f>
        <v>0</v>
      </c>
      <c r="AR289" s="482" t="s">
        <v>242</v>
      </c>
      <c r="AT289" s="482" t="s">
        <v>159</v>
      </c>
      <c r="AU289" s="482" t="s">
        <v>83</v>
      </c>
      <c r="AY289" s="389" t="s">
        <v>156</v>
      </c>
      <c r="BE289" s="483">
        <f>IF(N289="základní",J289,0)</f>
        <v>0</v>
      </c>
      <c r="BF289" s="483">
        <f>IF(N289="snížená",J289,0)</f>
        <v>0</v>
      </c>
      <c r="BG289" s="483">
        <f>IF(N289="zákl. přenesená",J289,0)</f>
        <v>0</v>
      </c>
      <c r="BH289" s="483">
        <f>IF(N289="sníž. přenesená",J289,0)</f>
        <v>0</v>
      </c>
      <c r="BI289" s="483">
        <f>IF(N289="nulová",J289,0)</f>
        <v>0</v>
      </c>
      <c r="BJ289" s="389" t="s">
        <v>81</v>
      </c>
      <c r="BK289" s="483">
        <f>ROUND(I289*H289,2)</f>
        <v>0</v>
      </c>
      <c r="BL289" s="389" t="s">
        <v>242</v>
      </c>
      <c r="BM289" s="482" t="s">
        <v>567</v>
      </c>
    </row>
    <row r="290" spans="2:51" s="485" customFormat="1" ht="12">
      <c r="B290" s="484"/>
      <c r="D290" s="486" t="s">
        <v>165</v>
      </c>
      <c r="E290" s="487" t="s">
        <v>1</v>
      </c>
      <c r="F290" s="488" t="s">
        <v>568</v>
      </c>
      <c r="H290" s="489">
        <v>1</v>
      </c>
      <c r="I290" s="506"/>
      <c r="L290" s="484"/>
      <c r="M290" s="490"/>
      <c r="N290" s="491"/>
      <c r="O290" s="491"/>
      <c r="P290" s="491"/>
      <c r="Q290" s="491"/>
      <c r="R290" s="491"/>
      <c r="S290" s="491"/>
      <c r="T290" s="492"/>
      <c r="AT290" s="487" t="s">
        <v>165</v>
      </c>
      <c r="AU290" s="487" t="s">
        <v>83</v>
      </c>
      <c r="AV290" s="485" t="s">
        <v>83</v>
      </c>
      <c r="AW290" s="485" t="s">
        <v>30</v>
      </c>
      <c r="AX290" s="485" t="s">
        <v>81</v>
      </c>
      <c r="AY290" s="487" t="s">
        <v>156</v>
      </c>
    </row>
    <row r="291" spans="2:65" s="398" customFormat="1" ht="16.5" customHeight="1">
      <c r="B291" s="399"/>
      <c r="C291" s="472" t="s">
        <v>569</v>
      </c>
      <c r="D291" s="472" t="s">
        <v>159</v>
      </c>
      <c r="E291" s="473" t="s">
        <v>570</v>
      </c>
      <c r="F291" s="474" t="s">
        <v>571</v>
      </c>
      <c r="G291" s="475" t="s">
        <v>317</v>
      </c>
      <c r="H291" s="476">
        <v>8</v>
      </c>
      <c r="I291" s="290"/>
      <c r="J291" s="477">
        <f>ROUND(I291*H291,2)</f>
        <v>0</v>
      </c>
      <c r="K291" s="474" t="s">
        <v>1</v>
      </c>
      <c r="L291" s="399"/>
      <c r="M291" s="478" t="s">
        <v>1</v>
      </c>
      <c r="N291" s="479" t="s">
        <v>39</v>
      </c>
      <c r="O291" s="480">
        <v>0</v>
      </c>
      <c r="P291" s="480">
        <f>O291*H291</f>
        <v>0</v>
      </c>
      <c r="Q291" s="480">
        <v>0</v>
      </c>
      <c r="R291" s="480">
        <f>Q291*H291</f>
        <v>0</v>
      </c>
      <c r="S291" s="480">
        <v>0</v>
      </c>
      <c r="T291" s="481">
        <f>S291*H291</f>
        <v>0</v>
      </c>
      <c r="AR291" s="482" t="s">
        <v>242</v>
      </c>
      <c r="AT291" s="482" t="s">
        <v>159</v>
      </c>
      <c r="AU291" s="482" t="s">
        <v>83</v>
      </c>
      <c r="AY291" s="389" t="s">
        <v>156</v>
      </c>
      <c r="BE291" s="483">
        <f>IF(N291="základní",J291,0)</f>
        <v>0</v>
      </c>
      <c r="BF291" s="483">
        <f>IF(N291="snížená",J291,0)</f>
        <v>0</v>
      </c>
      <c r="BG291" s="483">
        <f>IF(N291="zákl. přenesená",J291,0)</f>
        <v>0</v>
      </c>
      <c r="BH291" s="483">
        <f>IF(N291="sníž. přenesená",J291,0)</f>
        <v>0</v>
      </c>
      <c r="BI291" s="483">
        <f>IF(N291="nulová",J291,0)</f>
        <v>0</v>
      </c>
      <c r="BJ291" s="389" t="s">
        <v>81</v>
      </c>
      <c r="BK291" s="483">
        <f>ROUND(I291*H291,2)</f>
        <v>0</v>
      </c>
      <c r="BL291" s="389" t="s">
        <v>242</v>
      </c>
      <c r="BM291" s="482" t="s">
        <v>572</v>
      </c>
    </row>
    <row r="292" spans="2:51" s="485" customFormat="1" ht="12">
      <c r="B292" s="484"/>
      <c r="D292" s="486" t="s">
        <v>165</v>
      </c>
      <c r="E292" s="487" t="s">
        <v>1</v>
      </c>
      <c r="F292" s="488" t="s">
        <v>573</v>
      </c>
      <c r="H292" s="489">
        <v>8</v>
      </c>
      <c r="I292" s="506"/>
      <c r="L292" s="484"/>
      <c r="M292" s="490"/>
      <c r="N292" s="491"/>
      <c r="O292" s="491"/>
      <c r="P292" s="491"/>
      <c r="Q292" s="491"/>
      <c r="R292" s="491"/>
      <c r="S292" s="491"/>
      <c r="T292" s="492"/>
      <c r="AT292" s="487" t="s">
        <v>165</v>
      </c>
      <c r="AU292" s="487" t="s">
        <v>83</v>
      </c>
      <c r="AV292" s="485" t="s">
        <v>83</v>
      </c>
      <c r="AW292" s="485" t="s">
        <v>30</v>
      </c>
      <c r="AX292" s="485" t="s">
        <v>81</v>
      </c>
      <c r="AY292" s="487" t="s">
        <v>156</v>
      </c>
    </row>
    <row r="293" spans="2:65" s="398" customFormat="1" ht="16.5" customHeight="1">
      <c r="B293" s="399"/>
      <c r="C293" s="472" t="s">
        <v>574</v>
      </c>
      <c r="D293" s="472" t="s">
        <v>159</v>
      </c>
      <c r="E293" s="473" t="s">
        <v>575</v>
      </c>
      <c r="F293" s="474" t="s">
        <v>576</v>
      </c>
      <c r="G293" s="475" t="s">
        <v>518</v>
      </c>
      <c r="H293" s="476">
        <v>1</v>
      </c>
      <c r="I293" s="290"/>
      <c r="J293" s="477">
        <f>ROUND(I293*H293,2)</f>
        <v>0</v>
      </c>
      <c r="K293" s="474" t="s">
        <v>1</v>
      </c>
      <c r="L293" s="399"/>
      <c r="M293" s="478" t="s">
        <v>1</v>
      </c>
      <c r="N293" s="479" t="s">
        <v>39</v>
      </c>
      <c r="O293" s="480">
        <v>0</v>
      </c>
      <c r="P293" s="480">
        <f>O293*H293</f>
        <v>0</v>
      </c>
      <c r="Q293" s="480">
        <v>0</v>
      </c>
      <c r="R293" s="480">
        <f>Q293*H293</f>
        <v>0</v>
      </c>
      <c r="S293" s="480">
        <v>0</v>
      </c>
      <c r="T293" s="481">
        <f>S293*H293</f>
        <v>0</v>
      </c>
      <c r="AR293" s="482" t="s">
        <v>242</v>
      </c>
      <c r="AT293" s="482" t="s">
        <v>159</v>
      </c>
      <c r="AU293" s="482" t="s">
        <v>83</v>
      </c>
      <c r="AY293" s="389" t="s">
        <v>156</v>
      </c>
      <c r="BE293" s="483">
        <f>IF(N293="základní",J293,0)</f>
        <v>0</v>
      </c>
      <c r="BF293" s="483">
        <f>IF(N293="snížená",J293,0)</f>
        <v>0</v>
      </c>
      <c r="BG293" s="483">
        <f>IF(N293="zákl. přenesená",J293,0)</f>
        <v>0</v>
      </c>
      <c r="BH293" s="483">
        <f>IF(N293="sníž. přenesená",J293,0)</f>
        <v>0</v>
      </c>
      <c r="BI293" s="483">
        <f>IF(N293="nulová",J293,0)</f>
        <v>0</v>
      </c>
      <c r="BJ293" s="389" t="s">
        <v>81</v>
      </c>
      <c r="BK293" s="483">
        <f>ROUND(I293*H293,2)</f>
        <v>0</v>
      </c>
      <c r="BL293" s="389" t="s">
        <v>242</v>
      </c>
      <c r="BM293" s="482" t="s">
        <v>577</v>
      </c>
    </row>
    <row r="294" spans="2:51" s="485" customFormat="1" ht="12">
      <c r="B294" s="484"/>
      <c r="D294" s="486" t="s">
        <v>165</v>
      </c>
      <c r="E294" s="487" t="s">
        <v>1</v>
      </c>
      <c r="F294" s="488" t="s">
        <v>578</v>
      </c>
      <c r="H294" s="489">
        <v>1</v>
      </c>
      <c r="I294" s="506"/>
      <c r="L294" s="484"/>
      <c r="M294" s="490"/>
      <c r="N294" s="491"/>
      <c r="O294" s="491"/>
      <c r="P294" s="491"/>
      <c r="Q294" s="491"/>
      <c r="R294" s="491"/>
      <c r="S294" s="491"/>
      <c r="T294" s="492"/>
      <c r="AT294" s="487" t="s">
        <v>165</v>
      </c>
      <c r="AU294" s="487" t="s">
        <v>83</v>
      </c>
      <c r="AV294" s="485" t="s">
        <v>83</v>
      </c>
      <c r="AW294" s="485" t="s">
        <v>30</v>
      </c>
      <c r="AX294" s="485" t="s">
        <v>81</v>
      </c>
      <c r="AY294" s="487" t="s">
        <v>156</v>
      </c>
    </row>
    <row r="295" spans="2:65" s="398" customFormat="1" ht="16.5" customHeight="1">
      <c r="B295" s="399"/>
      <c r="C295" s="472" t="s">
        <v>579</v>
      </c>
      <c r="D295" s="472" t="s">
        <v>159</v>
      </c>
      <c r="E295" s="473" t="s">
        <v>580</v>
      </c>
      <c r="F295" s="474" t="s">
        <v>581</v>
      </c>
      <c r="G295" s="475" t="s">
        <v>317</v>
      </c>
      <c r="H295" s="476">
        <v>1</v>
      </c>
      <c r="I295" s="290"/>
      <c r="J295" s="477">
        <f>ROUND(I295*H295,2)</f>
        <v>0</v>
      </c>
      <c r="K295" s="474" t="s">
        <v>1</v>
      </c>
      <c r="L295" s="399"/>
      <c r="M295" s="478" t="s">
        <v>1</v>
      </c>
      <c r="N295" s="479" t="s">
        <v>39</v>
      </c>
      <c r="O295" s="480">
        <v>0</v>
      </c>
      <c r="P295" s="480">
        <f>O295*H295</f>
        <v>0</v>
      </c>
      <c r="Q295" s="480">
        <v>0</v>
      </c>
      <c r="R295" s="480">
        <f>Q295*H295</f>
        <v>0</v>
      </c>
      <c r="S295" s="480">
        <v>0</v>
      </c>
      <c r="T295" s="481">
        <f>S295*H295</f>
        <v>0</v>
      </c>
      <c r="AR295" s="482" t="s">
        <v>242</v>
      </c>
      <c r="AT295" s="482" t="s">
        <v>159</v>
      </c>
      <c r="AU295" s="482" t="s">
        <v>83</v>
      </c>
      <c r="AY295" s="389" t="s">
        <v>156</v>
      </c>
      <c r="BE295" s="483">
        <f>IF(N295="základní",J295,0)</f>
        <v>0</v>
      </c>
      <c r="BF295" s="483">
        <f>IF(N295="snížená",J295,0)</f>
        <v>0</v>
      </c>
      <c r="BG295" s="483">
        <f>IF(N295="zákl. přenesená",J295,0)</f>
        <v>0</v>
      </c>
      <c r="BH295" s="483">
        <f>IF(N295="sníž. přenesená",J295,0)</f>
        <v>0</v>
      </c>
      <c r="BI295" s="483">
        <f>IF(N295="nulová",J295,0)</f>
        <v>0</v>
      </c>
      <c r="BJ295" s="389" t="s">
        <v>81</v>
      </c>
      <c r="BK295" s="483">
        <f>ROUND(I295*H295,2)</f>
        <v>0</v>
      </c>
      <c r="BL295" s="389" t="s">
        <v>242</v>
      </c>
      <c r="BM295" s="482" t="s">
        <v>582</v>
      </c>
    </row>
    <row r="296" spans="2:65" s="398" customFormat="1" ht="16.5" customHeight="1">
      <c r="B296" s="399"/>
      <c r="C296" s="472" t="s">
        <v>583</v>
      </c>
      <c r="D296" s="472" t="s">
        <v>159</v>
      </c>
      <c r="E296" s="473" t="s">
        <v>584</v>
      </c>
      <c r="F296" s="474" t="s">
        <v>585</v>
      </c>
      <c r="G296" s="475" t="s">
        <v>317</v>
      </c>
      <c r="H296" s="476">
        <v>1</v>
      </c>
      <c r="I296" s="290"/>
      <c r="J296" s="477">
        <f>ROUND(I296*H296,2)</f>
        <v>0</v>
      </c>
      <c r="K296" s="474" t="s">
        <v>1</v>
      </c>
      <c r="L296" s="399"/>
      <c r="M296" s="478" t="s">
        <v>1</v>
      </c>
      <c r="N296" s="479" t="s">
        <v>39</v>
      </c>
      <c r="O296" s="480">
        <v>0</v>
      </c>
      <c r="P296" s="480">
        <f>O296*H296</f>
        <v>0</v>
      </c>
      <c r="Q296" s="480">
        <v>0</v>
      </c>
      <c r="R296" s="480">
        <f>Q296*H296</f>
        <v>0</v>
      </c>
      <c r="S296" s="480">
        <v>0</v>
      </c>
      <c r="T296" s="481">
        <f>S296*H296</f>
        <v>0</v>
      </c>
      <c r="AR296" s="482" t="s">
        <v>242</v>
      </c>
      <c r="AT296" s="482" t="s">
        <v>159</v>
      </c>
      <c r="AU296" s="482" t="s">
        <v>83</v>
      </c>
      <c r="AY296" s="389" t="s">
        <v>156</v>
      </c>
      <c r="BE296" s="483">
        <f>IF(N296="základní",J296,0)</f>
        <v>0</v>
      </c>
      <c r="BF296" s="483">
        <f>IF(N296="snížená",J296,0)</f>
        <v>0</v>
      </c>
      <c r="BG296" s="483">
        <f>IF(N296="zákl. přenesená",J296,0)</f>
        <v>0</v>
      </c>
      <c r="BH296" s="483">
        <f>IF(N296="sníž. přenesená",J296,0)</f>
        <v>0</v>
      </c>
      <c r="BI296" s="483">
        <f>IF(N296="nulová",J296,0)</f>
        <v>0</v>
      </c>
      <c r="BJ296" s="389" t="s">
        <v>81</v>
      </c>
      <c r="BK296" s="483">
        <f>ROUND(I296*H296,2)</f>
        <v>0</v>
      </c>
      <c r="BL296" s="389" t="s">
        <v>242</v>
      </c>
      <c r="BM296" s="482" t="s">
        <v>586</v>
      </c>
    </row>
    <row r="297" spans="2:65" s="398" customFormat="1" ht="16.5" customHeight="1">
      <c r="B297" s="399"/>
      <c r="C297" s="472" t="s">
        <v>587</v>
      </c>
      <c r="D297" s="472" t="s">
        <v>159</v>
      </c>
      <c r="E297" s="473" t="s">
        <v>588</v>
      </c>
      <c r="F297" s="474" t="s">
        <v>589</v>
      </c>
      <c r="G297" s="475" t="s">
        <v>317</v>
      </c>
      <c r="H297" s="476">
        <v>1</v>
      </c>
      <c r="I297" s="290"/>
      <c r="J297" s="477">
        <f>ROUND(I297*H297,2)</f>
        <v>0</v>
      </c>
      <c r="K297" s="474" t="s">
        <v>1</v>
      </c>
      <c r="L297" s="399"/>
      <c r="M297" s="478" t="s">
        <v>1</v>
      </c>
      <c r="N297" s="479" t="s">
        <v>39</v>
      </c>
      <c r="O297" s="480">
        <v>0</v>
      </c>
      <c r="P297" s="480">
        <f>O297*H297</f>
        <v>0</v>
      </c>
      <c r="Q297" s="480">
        <v>0</v>
      </c>
      <c r="R297" s="480">
        <f>Q297*H297</f>
        <v>0</v>
      </c>
      <c r="S297" s="480">
        <v>0</v>
      </c>
      <c r="T297" s="481">
        <f>S297*H297</f>
        <v>0</v>
      </c>
      <c r="AR297" s="482" t="s">
        <v>242</v>
      </c>
      <c r="AT297" s="482" t="s">
        <v>159</v>
      </c>
      <c r="AU297" s="482" t="s">
        <v>83</v>
      </c>
      <c r="AY297" s="389" t="s">
        <v>156</v>
      </c>
      <c r="BE297" s="483">
        <f>IF(N297="základní",J297,0)</f>
        <v>0</v>
      </c>
      <c r="BF297" s="483">
        <f>IF(N297="snížená",J297,0)</f>
        <v>0</v>
      </c>
      <c r="BG297" s="483">
        <f>IF(N297="zákl. přenesená",J297,0)</f>
        <v>0</v>
      </c>
      <c r="BH297" s="483">
        <f>IF(N297="sníž. přenesená",J297,0)</f>
        <v>0</v>
      </c>
      <c r="BI297" s="483">
        <f>IF(N297="nulová",J297,0)</f>
        <v>0</v>
      </c>
      <c r="BJ297" s="389" t="s">
        <v>81</v>
      </c>
      <c r="BK297" s="483">
        <f>ROUND(I297*H297,2)</f>
        <v>0</v>
      </c>
      <c r="BL297" s="389" t="s">
        <v>242</v>
      </c>
      <c r="BM297" s="482" t="s">
        <v>590</v>
      </c>
    </row>
    <row r="298" spans="2:51" s="485" customFormat="1" ht="12">
      <c r="B298" s="484"/>
      <c r="D298" s="486" t="s">
        <v>165</v>
      </c>
      <c r="E298" s="487" t="s">
        <v>1</v>
      </c>
      <c r="F298" s="488" t="s">
        <v>591</v>
      </c>
      <c r="H298" s="489">
        <v>1</v>
      </c>
      <c r="I298" s="506"/>
      <c r="L298" s="484"/>
      <c r="M298" s="490"/>
      <c r="N298" s="491"/>
      <c r="O298" s="491"/>
      <c r="P298" s="491"/>
      <c r="Q298" s="491"/>
      <c r="R298" s="491"/>
      <c r="S298" s="491"/>
      <c r="T298" s="492"/>
      <c r="AT298" s="487" t="s">
        <v>165</v>
      </c>
      <c r="AU298" s="487" t="s">
        <v>83</v>
      </c>
      <c r="AV298" s="485" t="s">
        <v>83</v>
      </c>
      <c r="AW298" s="485" t="s">
        <v>30</v>
      </c>
      <c r="AX298" s="485" t="s">
        <v>81</v>
      </c>
      <c r="AY298" s="487" t="s">
        <v>156</v>
      </c>
    </row>
    <row r="299" spans="2:63" s="460" customFormat="1" ht="25.9" customHeight="1">
      <c r="B299" s="459"/>
      <c r="D299" s="461" t="s">
        <v>73</v>
      </c>
      <c r="E299" s="462" t="s">
        <v>592</v>
      </c>
      <c r="F299" s="462" t="s">
        <v>593</v>
      </c>
      <c r="I299" s="507"/>
      <c r="J299" s="463">
        <f>BK299</f>
        <v>0</v>
      </c>
      <c r="L299" s="459"/>
      <c r="M299" s="464"/>
      <c r="N299" s="465"/>
      <c r="O299" s="465"/>
      <c r="P299" s="466">
        <f>SUM(P300:P303)</f>
        <v>94</v>
      </c>
      <c r="Q299" s="465"/>
      <c r="R299" s="466">
        <f>SUM(R300:R303)</f>
        <v>0</v>
      </c>
      <c r="S299" s="465"/>
      <c r="T299" s="467">
        <f>SUM(T300:T303)</f>
        <v>0</v>
      </c>
      <c r="AR299" s="461" t="s">
        <v>163</v>
      </c>
      <c r="AT299" s="468" t="s">
        <v>73</v>
      </c>
      <c r="AU299" s="468" t="s">
        <v>74</v>
      </c>
      <c r="AY299" s="461" t="s">
        <v>156</v>
      </c>
      <c r="BK299" s="469">
        <f>SUM(BK300:BK303)</f>
        <v>0</v>
      </c>
    </row>
    <row r="300" spans="2:65" s="398" customFormat="1" ht="24" customHeight="1">
      <c r="B300" s="399"/>
      <c r="C300" s="472" t="s">
        <v>594</v>
      </c>
      <c r="D300" s="472" t="s">
        <v>159</v>
      </c>
      <c r="E300" s="473" t="s">
        <v>595</v>
      </c>
      <c r="F300" s="474" t="s">
        <v>596</v>
      </c>
      <c r="G300" s="475" t="s">
        <v>597</v>
      </c>
      <c r="H300" s="476">
        <v>24</v>
      </c>
      <c r="I300" s="290"/>
      <c r="J300" s="477">
        <f>ROUND(I300*H300,2)</f>
        <v>0</v>
      </c>
      <c r="K300" s="474" t="s">
        <v>172</v>
      </c>
      <c r="L300" s="399"/>
      <c r="M300" s="478" t="s">
        <v>1</v>
      </c>
      <c r="N300" s="479" t="s">
        <v>39</v>
      </c>
      <c r="O300" s="480">
        <v>1</v>
      </c>
      <c r="P300" s="480">
        <f>O300*H300</f>
        <v>24</v>
      </c>
      <c r="Q300" s="480">
        <v>0</v>
      </c>
      <c r="R300" s="480">
        <f>Q300*H300</f>
        <v>0</v>
      </c>
      <c r="S300" s="480">
        <v>0</v>
      </c>
      <c r="T300" s="481">
        <f>S300*H300</f>
        <v>0</v>
      </c>
      <c r="AR300" s="482" t="s">
        <v>598</v>
      </c>
      <c r="AT300" s="482" t="s">
        <v>159</v>
      </c>
      <c r="AU300" s="482" t="s">
        <v>81</v>
      </c>
      <c r="AY300" s="389" t="s">
        <v>156</v>
      </c>
      <c r="BE300" s="483">
        <f>IF(N300="základní",J300,0)</f>
        <v>0</v>
      </c>
      <c r="BF300" s="483">
        <f>IF(N300="snížená",J300,0)</f>
        <v>0</v>
      </c>
      <c r="BG300" s="483">
        <f>IF(N300="zákl. přenesená",J300,0)</f>
        <v>0</v>
      </c>
      <c r="BH300" s="483">
        <f>IF(N300="sníž. přenesená",J300,0)</f>
        <v>0</v>
      </c>
      <c r="BI300" s="483">
        <f>IF(N300="nulová",J300,0)</f>
        <v>0</v>
      </c>
      <c r="BJ300" s="389" t="s">
        <v>81</v>
      </c>
      <c r="BK300" s="483">
        <f>ROUND(I300*H300,2)</f>
        <v>0</v>
      </c>
      <c r="BL300" s="389" t="s">
        <v>598</v>
      </c>
      <c r="BM300" s="482" t="s">
        <v>599</v>
      </c>
    </row>
    <row r="301" spans="2:51" s="485" customFormat="1" ht="12">
      <c r="B301" s="484"/>
      <c r="D301" s="486" t="s">
        <v>165</v>
      </c>
      <c r="E301" s="487" t="s">
        <v>1</v>
      </c>
      <c r="F301" s="488" t="s">
        <v>600</v>
      </c>
      <c r="H301" s="489">
        <v>24</v>
      </c>
      <c r="I301" s="506"/>
      <c r="L301" s="484"/>
      <c r="M301" s="490"/>
      <c r="N301" s="491"/>
      <c r="O301" s="491"/>
      <c r="P301" s="491"/>
      <c r="Q301" s="491"/>
      <c r="R301" s="491"/>
      <c r="S301" s="491"/>
      <c r="T301" s="492"/>
      <c r="AT301" s="487" t="s">
        <v>165</v>
      </c>
      <c r="AU301" s="487" t="s">
        <v>81</v>
      </c>
      <c r="AV301" s="485" t="s">
        <v>83</v>
      </c>
      <c r="AW301" s="485" t="s">
        <v>30</v>
      </c>
      <c r="AX301" s="485" t="s">
        <v>81</v>
      </c>
      <c r="AY301" s="487" t="s">
        <v>156</v>
      </c>
    </row>
    <row r="302" spans="2:65" s="398" customFormat="1" ht="24" customHeight="1">
      <c r="B302" s="399"/>
      <c r="C302" s="472" t="s">
        <v>601</v>
      </c>
      <c r="D302" s="472" t="s">
        <v>159</v>
      </c>
      <c r="E302" s="473" t="s">
        <v>602</v>
      </c>
      <c r="F302" s="474" t="s">
        <v>603</v>
      </c>
      <c r="G302" s="475" t="s">
        <v>597</v>
      </c>
      <c r="H302" s="476">
        <v>60</v>
      </c>
      <c r="I302" s="290"/>
      <c r="J302" s="477">
        <f>ROUND(I302*H302,2)</f>
        <v>0</v>
      </c>
      <c r="K302" s="474" t="s">
        <v>172</v>
      </c>
      <c r="L302" s="399"/>
      <c r="M302" s="478" t="s">
        <v>1</v>
      </c>
      <c r="N302" s="479" t="s">
        <v>39</v>
      </c>
      <c r="O302" s="480">
        <v>1</v>
      </c>
      <c r="P302" s="480">
        <f>O302*H302</f>
        <v>60</v>
      </c>
      <c r="Q302" s="480">
        <v>0</v>
      </c>
      <c r="R302" s="480">
        <f>Q302*H302</f>
        <v>0</v>
      </c>
      <c r="S302" s="480">
        <v>0</v>
      </c>
      <c r="T302" s="481">
        <f>S302*H302</f>
        <v>0</v>
      </c>
      <c r="AR302" s="482" t="s">
        <v>598</v>
      </c>
      <c r="AT302" s="482" t="s">
        <v>159</v>
      </c>
      <c r="AU302" s="482" t="s">
        <v>81</v>
      </c>
      <c r="AY302" s="389" t="s">
        <v>156</v>
      </c>
      <c r="BE302" s="483">
        <f>IF(N302="základní",J302,0)</f>
        <v>0</v>
      </c>
      <c r="BF302" s="483">
        <f>IF(N302="snížená",J302,0)</f>
        <v>0</v>
      </c>
      <c r="BG302" s="483">
        <f>IF(N302="zákl. přenesená",J302,0)</f>
        <v>0</v>
      </c>
      <c r="BH302" s="483">
        <f>IF(N302="sníž. přenesená",J302,0)</f>
        <v>0</v>
      </c>
      <c r="BI302" s="483">
        <f>IF(N302="nulová",J302,0)</f>
        <v>0</v>
      </c>
      <c r="BJ302" s="389" t="s">
        <v>81</v>
      </c>
      <c r="BK302" s="483">
        <f>ROUND(I302*H302,2)</f>
        <v>0</v>
      </c>
      <c r="BL302" s="389" t="s">
        <v>598</v>
      </c>
      <c r="BM302" s="482" t="s">
        <v>604</v>
      </c>
    </row>
    <row r="303" spans="2:65" s="398" customFormat="1" ht="24" customHeight="1">
      <c r="B303" s="399"/>
      <c r="C303" s="472" t="s">
        <v>605</v>
      </c>
      <c r="D303" s="472" t="s">
        <v>159</v>
      </c>
      <c r="E303" s="473" t="s">
        <v>602</v>
      </c>
      <c r="F303" s="474" t="s">
        <v>603</v>
      </c>
      <c r="G303" s="475" t="s">
        <v>597</v>
      </c>
      <c r="H303" s="476">
        <v>10</v>
      </c>
      <c r="I303" s="290"/>
      <c r="J303" s="477">
        <f>ROUND(I303*H303,2)</f>
        <v>0</v>
      </c>
      <c r="K303" s="474" t="s">
        <v>172</v>
      </c>
      <c r="L303" s="399"/>
      <c r="M303" s="478" t="s">
        <v>1</v>
      </c>
      <c r="N303" s="479" t="s">
        <v>39</v>
      </c>
      <c r="O303" s="480">
        <v>1</v>
      </c>
      <c r="P303" s="480">
        <f>O303*H303</f>
        <v>10</v>
      </c>
      <c r="Q303" s="480">
        <v>0</v>
      </c>
      <c r="R303" s="480">
        <f>Q303*H303</f>
        <v>0</v>
      </c>
      <c r="S303" s="480">
        <v>0</v>
      </c>
      <c r="T303" s="481">
        <f>S303*H303</f>
        <v>0</v>
      </c>
      <c r="AR303" s="482" t="s">
        <v>598</v>
      </c>
      <c r="AT303" s="482" t="s">
        <v>159</v>
      </c>
      <c r="AU303" s="482" t="s">
        <v>81</v>
      </c>
      <c r="AY303" s="389" t="s">
        <v>156</v>
      </c>
      <c r="BE303" s="483">
        <f>IF(N303="základní",J303,0)</f>
        <v>0</v>
      </c>
      <c r="BF303" s="483">
        <f>IF(N303="snížená",J303,0)</f>
        <v>0</v>
      </c>
      <c r="BG303" s="483">
        <f>IF(N303="zákl. přenesená",J303,0)</f>
        <v>0</v>
      </c>
      <c r="BH303" s="483">
        <f>IF(N303="sníž. přenesená",J303,0)</f>
        <v>0</v>
      </c>
      <c r="BI303" s="483">
        <f>IF(N303="nulová",J303,0)</f>
        <v>0</v>
      </c>
      <c r="BJ303" s="389" t="s">
        <v>81</v>
      </c>
      <c r="BK303" s="483">
        <f>ROUND(I303*H303,2)</f>
        <v>0</v>
      </c>
      <c r="BL303" s="389" t="s">
        <v>598</v>
      </c>
      <c r="BM303" s="482" t="s">
        <v>606</v>
      </c>
    </row>
    <row r="304" spans="2:63" s="460" customFormat="1" ht="25.9" customHeight="1">
      <c r="B304" s="459"/>
      <c r="D304" s="461" t="s">
        <v>73</v>
      </c>
      <c r="E304" s="462" t="s">
        <v>607</v>
      </c>
      <c r="F304" s="462" t="s">
        <v>608</v>
      </c>
      <c r="I304" s="507"/>
      <c r="J304" s="463">
        <f>BK304</f>
        <v>0</v>
      </c>
      <c r="L304" s="459"/>
      <c r="M304" s="464"/>
      <c r="N304" s="465"/>
      <c r="O304" s="465"/>
      <c r="P304" s="466">
        <f>P305+P308</f>
        <v>0</v>
      </c>
      <c r="Q304" s="465"/>
      <c r="R304" s="466">
        <f>R305+R308</f>
        <v>0</v>
      </c>
      <c r="S304" s="465"/>
      <c r="T304" s="467">
        <f>T305+T308</f>
        <v>0</v>
      </c>
      <c r="AR304" s="461" t="s">
        <v>188</v>
      </c>
      <c r="AT304" s="468" t="s">
        <v>73</v>
      </c>
      <c r="AU304" s="468" t="s">
        <v>74</v>
      </c>
      <c r="AY304" s="461" t="s">
        <v>156</v>
      </c>
      <c r="BK304" s="469">
        <f>BK305+BK308</f>
        <v>0</v>
      </c>
    </row>
    <row r="305" spans="2:63" s="460" customFormat="1" ht="22.9" customHeight="1">
      <c r="B305" s="459"/>
      <c r="D305" s="461" t="s">
        <v>73</v>
      </c>
      <c r="E305" s="470" t="s">
        <v>609</v>
      </c>
      <c r="F305" s="470" t="s">
        <v>610</v>
      </c>
      <c r="I305" s="507"/>
      <c r="J305" s="471">
        <f>BK305</f>
        <v>0</v>
      </c>
      <c r="L305" s="459"/>
      <c r="M305" s="464"/>
      <c r="N305" s="465"/>
      <c r="O305" s="465"/>
      <c r="P305" s="466">
        <f>SUM(P306:P307)</f>
        <v>0</v>
      </c>
      <c r="Q305" s="465"/>
      <c r="R305" s="466">
        <f>SUM(R306:R307)</f>
        <v>0</v>
      </c>
      <c r="S305" s="465"/>
      <c r="T305" s="467">
        <f>SUM(T306:T307)</f>
        <v>0</v>
      </c>
      <c r="AR305" s="461" t="s">
        <v>188</v>
      </c>
      <c r="AT305" s="468" t="s">
        <v>73</v>
      </c>
      <c r="AU305" s="468" t="s">
        <v>81</v>
      </c>
      <c r="AY305" s="461" t="s">
        <v>156</v>
      </c>
      <c r="BK305" s="469">
        <f>SUM(BK306:BK307)</f>
        <v>0</v>
      </c>
    </row>
    <row r="306" spans="2:65" s="398" customFormat="1" ht="16.5" customHeight="1">
      <c r="B306" s="399"/>
      <c r="C306" s="472" t="s">
        <v>611</v>
      </c>
      <c r="D306" s="472" t="s">
        <v>159</v>
      </c>
      <c r="E306" s="473" t="s">
        <v>612</v>
      </c>
      <c r="F306" s="474" t="s">
        <v>613</v>
      </c>
      <c r="G306" s="475" t="s">
        <v>614</v>
      </c>
      <c r="H306" s="476">
        <v>1</v>
      </c>
      <c r="I306" s="290"/>
      <c r="J306" s="477">
        <f>ROUND(I306*H306,2)</f>
        <v>0</v>
      </c>
      <c r="K306" s="474" t="s">
        <v>172</v>
      </c>
      <c r="L306" s="399"/>
      <c r="M306" s="478" t="s">
        <v>1</v>
      </c>
      <c r="N306" s="479" t="s">
        <v>39</v>
      </c>
      <c r="O306" s="480">
        <v>0</v>
      </c>
      <c r="P306" s="480">
        <f>O306*H306</f>
        <v>0</v>
      </c>
      <c r="Q306" s="480">
        <v>0</v>
      </c>
      <c r="R306" s="480">
        <f>Q306*H306</f>
        <v>0</v>
      </c>
      <c r="S306" s="480">
        <v>0</v>
      </c>
      <c r="T306" s="481">
        <f>S306*H306</f>
        <v>0</v>
      </c>
      <c r="AR306" s="482" t="s">
        <v>615</v>
      </c>
      <c r="AT306" s="482" t="s">
        <v>159</v>
      </c>
      <c r="AU306" s="482" t="s">
        <v>83</v>
      </c>
      <c r="AY306" s="389" t="s">
        <v>156</v>
      </c>
      <c r="BE306" s="483">
        <f>IF(N306="základní",J306,0)</f>
        <v>0</v>
      </c>
      <c r="BF306" s="483">
        <f>IF(N306="snížená",J306,0)</f>
        <v>0</v>
      </c>
      <c r="BG306" s="483">
        <f>IF(N306="zákl. přenesená",J306,0)</f>
        <v>0</v>
      </c>
      <c r="BH306" s="483">
        <f>IF(N306="sníž. přenesená",J306,0)</f>
        <v>0</v>
      </c>
      <c r="BI306" s="483">
        <f>IF(N306="nulová",J306,0)</f>
        <v>0</v>
      </c>
      <c r="BJ306" s="389" t="s">
        <v>81</v>
      </c>
      <c r="BK306" s="483">
        <f>ROUND(I306*H306,2)</f>
        <v>0</v>
      </c>
      <c r="BL306" s="389" t="s">
        <v>615</v>
      </c>
      <c r="BM306" s="482" t="s">
        <v>616</v>
      </c>
    </row>
    <row r="307" spans="2:65" s="398" customFormat="1" ht="16.5" customHeight="1">
      <c r="B307" s="399"/>
      <c r="C307" s="472" t="s">
        <v>617</v>
      </c>
      <c r="D307" s="472" t="s">
        <v>159</v>
      </c>
      <c r="E307" s="473" t="s">
        <v>618</v>
      </c>
      <c r="F307" s="474" t="s">
        <v>619</v>
      </c>
      <c r="G307" s="475" t="s">
        <v>614</v>
      </c>
      <c r="H307" s="476">
        <v>1</v>
      </c>
      <c r="I307" s="290"/>
      <c r="J307" s="477">
        <f>ROUND(I307*H307,2)</f>
        <v>0</v>
      </c>
      <c r="K307" s="474" t="s">
        <v>1</v>
      </c>
      <c r="L307" s="399"/>
      <c r="M307" s="478" t="s">
        <v>1</v>
      </c>
      <c r="N307" s="479" t="s">
        <v>39</v>
      </c>
      <c r="O307" s="480">
        <v>0</v>
      </c>
      <c r="P307" s="480">
        <f>O307*H307</f>
        <v>0</v>
      </c>
      <c r="Q307" s="480">
        <v>0</v>
      </c>
      <c r="R307" s="480">
        <f>Q307*H307</f>
        <v>0</v>
      </c>
      <c r="S307" s="480">
        <v>0</v>
      </c>
      <c r="T307" s="481">
        <f>S307*H307</f>
        <v>0</v>
      </c>
      <c r="AR307" s="482" t="s">
        <v>615</v>
      </c>
      <c r="AT307" s="482" t="s">
        <v>159</v>
      </c>
      <c r="AU307" s="482" t="s">
        <v>83</v>
      </c>
      <c r="AY307" s="389" t="s">
        <v>156</v>
      </c>
      <c r="BE307" s="483">
        <f>IF(N307="základní",J307,0)</f>
        <v>0</v>
      </c>
      <c r="BF307" s="483">
        <f>IF(N307="snížená",J307,0)</f>
        <v>0</v>
      </c>
      <c r="BG307" s="483">
        <f>IF(N307="zákl. přenesená",J307,0)</f>
        <v>0</v>
      </c>
      <c r="BH307" s="483">
        <f>IF(N307="sníž. přenesená",J307,0)</f>
        <v>0</v>
      </c>
      <c r="BI307" s="483">
        <f>IF(N307="nulová",J307,0)</f>
        <v>0</v>
      </c>
      <c r="BJ307" s="389" t="s">
        <v>81</v>
      </c>
      <c r="BK307" s="483">
        <f>ROUND(I307*H307,2)</f>
        <v>0</v>
      </c>
      <c r="BL307" s="389" t="s">
        <v>615</v>
      </c>
      <c r="BM307" s="482" t="s">
        <v>620</v>
      </c>
    </row>
    <row r="308" spans="2:63" s="460" customFormat="1" ht="22.9" customHeight="1">
      <c r="B308" s="459"/>
      <c r="D308" s="461" t="s">
        <v>73</v>
      </c>
      <c r="E308" s="470" t="s">
        <v>621</v>
      </c>
      <c r="F308" s="470" t="s">
        <v>622</v>
      </c>
      <c r="I308" s="507"/>
      <c r="J308" s="471">
        <f>BK308</f>
        <v>0</v>
      </c>
      <c r="L308" s="459"/>
      <c r="M308" s="464"/>
      <c r="N308" s="465"/>
      <c r="O308" s="465"/>
      <c r="P308" s="466">
        <f>SUM(P309:P312)</f>
        <v>0</v>
      </c>
      <c r="Q308" s="465"/>
      <c r="R308" s="466">
        <f>SUM(R309:R312)</f>
        <v>0</v>
      </c>
      <c r="S308" s="465"/>
      <c r="T308" s="467">
        <f>SUM(T309:T312)</f>
        <v>0</v>
      </c>
      <c r="AR308" s="461" t="s">
        <v>188</v>
      </c>
      <c r="AT308" s="468" t="s">
        <v>73</v>
      </c>
      <c r="AU308" s="468" t="s">
        <v>81</v>
      </c>
      <c r="AY308" s="461" t="s">
        <v>156</v>
      </c>
      <c r="BK308" s="469">
        <f>SUM(BK309:BK312)</f>
        <v>0</v>
      </c>
    </row>
    <row r="309" spans="2:65" s="398" customFormat="1" ht="16.5" customHeight="1">
      <c r="B309" s="399"/>
      <c r="C309" s="472" t="s">
        <v>623</v>
      </c>
      <c r="D309" s="472" t="s">
        <v>159</v>
      </c>
      <c r="E309" s="473" t="s">
        <v>624</v>
      </c>
      <c r="F309" s="474" t="s">
        <v>625</v>
      </c>
      <c r="G309" s="475" t="s">
        <v>614</v>
      </c>
      <c r="H309" s="476">
        <v>1</v>
      </c>
      <c r="I309" s="290"/>
      <c r="J309" s="477">
        <f>ROUND(I309*H309,2)</f>
        <v>0</v>
      </c>
      <c r="K309" s="474" t="s">
        <v>172</v>
      </c>
      <c r="L309" s="399"/>
      <c r="M309" s="478" t="s">
        <v>1</v>
      </c>
      <c r="N309" s="479" t="s">
        <v>39</v>
      </c>
      <c r="O309" s="480">
        <v>0</v>
      </c>
      <c r="P309" s="480">
        <f>O309*H309</f>
        <v>0</v>
      </c>
      <c r="Q309" s="480">
        <v>0</v>
      </c>
      <c r="R309" s="480">
        <f>Q309*H309</f>
        <v>0</v>
      </c>
      <c r="S309" s="480">
        <v>0</v>
      </c>
      <c r="T309" s="481">
        <f>S309*H309</f>
        <v>0</v>
      </c>
      <c r="AR309" s="482" t="s">
        <v>615</v>
      </c>
      <c r="AT309" s="482" t="s">
        <v>159</v>
      </c>
      <c r="AU309" s="482" t="s">
        <v>83</v>
      </c>
      <c r="AY309" s="389" t="s">
        <v>156</v>
      </c>
      <c r="BE309" s="483">
        <f>IF(N309="základní",J309,0)</f>
        <v>0</v>
      </c>
      <c r="BF309" s="483">
        <f>IF(N309="snížená",J309,0)</f>
        <v>0</v>
      </c>
      <c r="BG309" s="483">
        <f>IF(N309="zákl. přenesená",J309,0)</f>
        <v>0</v>
      </c>
      <c r="BH309" s="483">
        <f>IF(N309="sníž. přenesená",J309,0)</f>
        <v>0</v>
      </c>
      <c r="BI309" s="483">
        <f>IF(N309="nulová",J309,0)</f>
        <v>0</v>
      </c>
      <c r="BJ309" s="389" t="s">
        <v>81</v>
      </c>
      <c r="BK309" s="483">
        <f>ROUND(I309*H309,2)</f>
        <v>0</v>
      </c>
      <c r="BL309" s="389" t="s">
        <v>615</v>
      </c>
      <c r="BM309" s="482" t="s">
        <v>626</v>
      </c>
    </row>
    <row r="310" spans="2:65" s="398" customFormat="1" ht="16.5" customHeight="1">
      <c r="B310" s="399"/>
      <c r="C310" s="472" t="s">
        <v>627</v>
      </c>
      <c r="D310" s="472" t="s">
        <v>159</v>
      </c>
      <c r="E310" s="473" t="s">
        <v>628</v>
      </c>
      <c r="F310" s="474" t="s">
        <v>629</v>
      </c>
      <c r="G310" s="475" t="s">
        <v>614</v>
      </c>
      <c r="H310" s="476">
        <v>1</v>
      </c>
      <c r="I310" s="290"/>
      <c r="J310" s="477">
        <f>ROUND(I310*H310,2)</f>
        <v>0</v>
      </c>
      <c r="K310" s="474" t="s">
        <v>172</v>
      </c>
      <c r="L310" s="399"/>
      <c r="M310" s="478" t="s">
        <v>1</v>
      </c>
      <c r="N310" s="479" t="s">
        <v>39</v>
      </c>
      <c r="O310" s="480">
        <v>0</v>
      </c>
      <c r="P310" s="480">
        <f>O310*H310</f>
        <v>0</v>
      </c>
      <c r="Q310" s="480">
        <v>0</v>
      </c>
      <c r="R310" s="480">
        <f>Q310*H310</f>
        <v>0</v>
      </c>
      <c r="S310" s="480">
        <v>0</v>
      </c>
      <c r="T310" s="481">
        <f>S310*H310</f>
        <v>0</v>
      </c>
      <c r="AR310" s="482" t="s">
        <v>615</v>
      </c>
      <c r="AT310" s="482" t="s">
        <v>159</v>
      </c>
      <c r="AU310" s="482" t="s">
        <v>83</v>
      </c>
      <c r="AY310" s="389" t="s">
        <v>156</v>
      </c>
      <c r="BE310" s="483">
        <f>IF(N310="základní",J310,0)</f>
        <v>0</v>
      </c>
      <c r="BF310" s="483">
        <f>IF(N310="snížená",J310,0)</f>
        <v>0</v>
      </c>
      <c r="BG310" s="483">
        <f>IF(N310="zákl. přenesená",J310,0)</f>
        <v>0</v>
      </c>
      <c r="BH310" s="483">
        <f>IF(N310="sníž. přenesená",J310,0)</f>
        <v>0</v>
      </c>
      <c r="BI310" s="483">
        <f>IF(N310="nulová",J310,0)</f>
        <v>0</v>
      </c>
      <c r="BJ310" s="389" t="s">
        <v>81</v>
      </c>
      <c r="BK310" s="483">
        <f>ROUND(I310*H310,2)</f>
        <v>0</v>
      </c>
      <c r="BL310" s="389" t="s">
        <v>615</v>
      </c>
      <c r="BM310" s="482" t="s">
        <v>630</v>
      </c>
    </row>
    <row r="311" spans="2:65" s="398" customFormat="1" ht="16.5" customHeight="1">
      <c r="B311" s="399"/>
      <c r="C311" s="472" t="s">
        <v>631</v>
      </c>
      <c r="D311" s="472" t="s">
        <v>159</v>
      </c>
      <c r="E311" s="473" t="s">
        <v>632</v>
      </c>
      <c r="F311" s="474" t="s">
        <v>633</v>
      </c>
      <c r="G311" s="475" t="s">
        <v>614</v>
      </c>
      <c r="H311" s="476">
        <v>1</v>
      </c>
      <c r="I311" s="290"/>
      <c r="J311" s="477">
        <f>ROUND(I311*H311,2)</f>
        <v>0</v>
      </c>
      <c r="K311" s="474" t="s">
        <v>172</v>
      </c>
      <c r="L311" s="399"/>
      <c r="M311" s="478" t="s">
        <v>1</v>
      </c>
      <c r="N311" s="479" t="s">
        <v>39</v>
      </c>
      <c r="O311" s="480">
        <v>0</v>
      </c>
      <c r="P311" s="480">
        <f>O311*H311</f>
        <v>0</v>
      </c>
      <c r="Q311" s="480">
        <v>0</v>
      </c>
      <c r="R311" s="480">
        <f>Q311*H311</f>
        <v>0</v>
      </c>
      <c r="S311" s="480">
        <v>0</v>
      </c>
      <c r="T311" s="481">
        <f>S311*H311</f>
        <v>0</v>
      </c>
      <c r="AR311" s="482" t="s">
        <v>615</v>
      </c>
      <c r="AT311" s="482" t="s">
        <v>159</v>
      </c>
      <c r="AU311" s="482" t="s">
        <v>83</v>
      </c>
      <c r="AY311" s="389" t="s">
        <v>156</v>
      </c>
      <c r="BE311" s="483">
        <f>IF(N311="základní",J311,0)</f>
        <v>0</v>
      </c>
      <c r="BF311" s="483">
        <f>IF(N311="snížená",J311,0)</f>
        <v>0</v>
      </c>
      <c r="BG311" s="483">
        <f>IF(N311="zákl. přenesená",J311,0)</f>
        <v>0</v>
      </c>
      <c r="BH311" s="483">
        <f>IF(N311="sníž. přenesená",J311,0)</f>
        <v>0</v>
      </c>
      <c r="BI311" s="483">
        <f>IF(N311="nulová",J311,0)</f>
        <v>0</v>
      </c>
      <c r="BJ311" s="389" t="s">
        <v>81</v>
      </c>
      <c r="BK311" s="483">
        <f>ROUND(I311*H311,2)</f>
        <v>0</v>
      </c>
      <c r="BL311" s="389" t="s">
        <v>615</v>
      </c>
      <c r="BM311" s="482" t="s">
        <v>634</v>
      </c>
    </row>
    <row r="312" spans="2:65" s="398" customFormat="1" ht="16.5" customHeight="1">
      <c r="B312" s="399"/>
      <c r="C312" s="472" t="s">
        <v>635</v>
      </c>
      <c r="D312" s="472" t="s">
        <v>159</v>
      </c>
      <c r="E312" s="473" t="s">
        <v>636</v>
      </c>
      <c r="F312" s="474" t="s">
        <v>637</v>
      </c>
      <c r="G312" s="475" t="s">
        <v>614</v>
      </c>
      <c r="H312" s="476">
        <v>1</v>
      </c>
      <c r="I312" s="290"/>
      <c r="J312" s="477">
        <f>ROUND(I312*H312,2)</f>
        <v>0</v>
      </c>
      <c r="K312" s="474" t="s">
        <v>172</v>
      </c>
      <c r="L312" s="399"/>
      <c r="M312" s="502" t="s">
        <v>1</v>
      </c>
      <c r="N312" s="503" t="s">
        <v>39</v>
      </c>
      <c r="O312" s="504">
        <v>0</v>
      </c>
      <c r="P312" s="504">
        <f>O312*H312</f>
        <v>0</v>
      </c>
      <c r="Q312" s="504">
        <v>0</v>
      </c>
      <c r="R312" s="504">
        <f>Q312*H312</f>
        <v>0</v>
      </c>
      <c r="S312" s="504">
        <v>0</v>
      </c>
      <c r="T312" s="505">
        <f>S312*H312</f>
        <v>0</v>
      </c>
      <c r="AR312" s="482" t="s">
        <v>615</v>
      </c>
      <c r="AT312" s="482" t="s">
        <v>159</v>
      </c>
      <c r="AU312" s="482" t="s">
        <v>83</v>
      </c>
      <c r="AY312" s="389" t="s">
        <v>156</v>
      </c>
      <c r="BE312" s="483">
        <f>IF(N312="základní",J312,0)</f>
        <v>0</v>
      </c>
      <c r="BF312" s="483">
        <f>IF(N312="snížená",J312,0)</f>
        <v>0</v>
      </c>
      <c r="BG312" s="483">
        <f>IF(N312="zákl. přenesená",J312,0)</f>
        <v>0</v>
      </c>
      <c r="BH312" s="483">
        <f>IF(N312="sníž. přenesená",J312,0)</f>
        <v>0</v>
      </c>
      <c r="BI312" s="483">
        <f>IF(N312="nulová",J312,0)</f>
        <v>0</v>
      </c>
      <c r="BJ312" s="389" t="s">
        <v>81</v>
      </c>
      <c r="BK312" s="483">
        <f>ROUND(I312*H312,2)</f>
        <v>0</v>
      </c>
      <c r="BL312" s="389" t="s">
        <v>615</v>
      </c>
      <c r="BM312" s="482" t="s">
        <v>638</v>
      </c>
    </row>
    <row r="313" spans="2:12" s="398" customFormat="1" ht="6.95" customHeight="1">
      <c r="B313" s="427"/>
      <c r="C313" s="428"/>
      <c r="D313" s="428"/>
      <c r="E313" s="428"/>
      <c r="F313" s="428"/>
      <c r="G313" s="428"/>
      <c r="H313" s="428"/>
      <c r="I313" s="428"/>
      <c r="J313" s="428"/>
      <c r="K313" s="428"/>
      <c r="L313" s="399"/>
    </row>
  </sheetData>
  <sheetProtection algorithmName="SHA-512" hashValue="6afipl88Y/U8nrrnrKPmfgpY3EBCxN7FSrODb+UbdUMsjBV+tATqljhGXDHi6pW1jYr3rXJbKg1Pr7neZdW8vg==" saltValue="8VQSdKoWkRlMquEOWEqVHw==" spinCount="100000" sheet="1" objects="1" scenarios="1"/>
  <autoFilter ref="C140:K312"/>
  <mergeCells count="11">
    <mergeCell ref="L2:V2"/>
    <mergeCell ref="E87:H87"/>
    <mergeCell ref="E89:H89"/>
    <mergeCell ref="E129:H129"/>
    <mergeCell ref="E131:H131"/>
    <mergeCell ref="E133:H133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P43"/>
  <sheetViews>
    <sheetView view="pageBreakPreview" zoomScaleSheetLayoutView="100" workbookViewId="0" topLeftCell="A1">
      <selection activeCell="AJ25" sqref="AJ25"/>
    </sheetView>
  </sheetViews>
  <sheetFormatPr defaultColWidth="9.28125" defaultRowHeight="12"/>
  <cols>
    <col min="1" max="4" width="12.421875" style="259" customWidth="1"/>
    <col min="5" max="5" width="10.28125" style="259" customWidth="1"/>
    <col min="6" max="7" width="12.421875" style="259" customWidth="1"/>
    <col min="8" max="9" width="10.28125" style="259" customWidth="1"/>
    <col min="10" max="10" width="9.28125" style="259" hidden="1" customWidth="1"/>
    <col min="11" max="11" width="11.00390625" style="259" hidden="1" customWidth="1"/>
    <col min="12" max="12" width="9.28125" style="259" hidden="1" customWidth="1"/>
    <col min="13" max="13" width="8.28125" style="259" hidden="1" customWidth="1"/>
    <col min="14" max="15" width="9.28125" style="259" hidden="1" customWidth="1"/>
    <col min="16" max="16" width="12.8515625" style="259" hidden="1" customWidth="1"/>
    <col min="17" max="22" width="9.28125" style="259" hidden="1" customWidth="1"/>
    <col min="23" max="256" width="9.28125" style="259" customWidth="1"/>
    <col min="257" max="260" width="12.421875" style="259" customWidth="1"/>
    <col min="261" max="261" width="10.28125" style="259" customWidth="1"/>
    <col min="262" max="263" width="12.421875" style="259" customWidth="1"/>
    <col min="264" max="265" width="10.28125" style="259" customWidth="1"/>
    <col min="266" max="268" width="9.28125" style="259" hidden="1" customWidth="1"/>
    <col min="269" max="269" width="5.7109375" style="259" customWidth="1"/>
    <col min="270" max="512" width="9.28125" style="259" customWidth="1"/>
    <col min="513" max="516" width="12.421875" style="259" customWidth="1"/>
    <col min="517" max="517" width="10.28125" style="259" customWidth="1"/>
    <col min="518" max="519" width="12.421875" style="259" customWidth="1"/>
    <col min="520" max="521" width="10.28125" style="259" customWidth="1"/>
    <col min="522" max="524" width="9.28125" style="259" hidden="1" customWidth="1"/>
    <col min="525" max="525" width="5.7109375" style="259" customWidth="1"/>
    <col min="526" max="768" width="9.28125" style="259" customWidth="1"/>
    <col min="769" max="772" width="12.421875" style="259" customWidth="1"/>
    <col min="773" max="773" width="10.28125" style="259" customWidth="1"/>
    <col min="774" max="775" width="12.421875" style="259" customWidth="1"/>
    <col min="776" max="777" width="10.28125" style="259" customWidth="1"/>
    <col min="778" max="780" width="9.28125" style="259" hidden="1" customWidth="1"/>
    <col min="781" max="781" width="5.7109375" style="259" customWidth="1"/>
    <col min="782" max="1024" width="9.28125" style="259" customWidth="1"/>
    <col min="1025" max="1028" width="12.421875" style="259" customWidth="1"/>
    <col min="1029" max="1029" width="10.28125" style="259" customWidth="1"/>
    <col min="1030" max="1031" width="12.421875" style="259" customWidth="1"/>
    <col min="1032" max="1033" width="10.28125" style="259" customWidth="1"/>
    <col min="1034" max="1036" width="9.28125" style="259" hidden="1" customWidth="1"/>
    <col min="1037" max="1037" width="5.7109375" style="259" customWidth="1"/>
    <col min="1038" max="1280" width="9.28125" style="259" customWidth="1"/>
    <col min="1281" max="1284" width="12.421875" style="259" customWidth="1"/>
    <col min="1285" max="1285" width="10.28125" style="259" customWidth="1"/>
    <col min="1286" max="1287" width="12.421875" style="259" customWidth="1"/>
    <col min="1288" max="1289" width="10.28125" style="259" customWidth="1"/>
    <col min="1290" max="1292" width="9.28125" style="259" hidden="1" customWidth="1"/>
    <col min="1293" max="1293" width="5.7109375" style="259" customWidth="1"/>
    <col min="1294" max="1536" width="9.28125" style="259" customWidth="1"/>
    <col min="1537" max="1540" width="12.421875" style="259" customWidth="1"/>
    <col min="1541" max="1541" width="10.28125" style="259" customWidth="1"/>
    <col min="1542" max="1543" width="12.421875" style="259" customWidth="1"/>
    <col min="1544" max="1545" width="10.28125" style="259" customWidth="1"/>
    <col min="1546" max="1548" width="9.28125" style="259" hidden="1" customWidth="1"/>
    <col min="1549" max="1549" width="5.7109375" style="259" customWidth="1"/>
    <col min="1550" max="1792" width="9.28125" style="259" customWidth="1"/>
    <col min="1793" max="1796" width="12.421875" style="259" customWidth="1"/>
    <col min="1797" max="1797" width="10.28125" style="259" customWidth="1"/>
    <col min="1798" max="1799" width="12.421875" style="259" customWidth="1"/>
    <col min="1800" max="1801" width="10.28125" style="259" customWidth="1"/>
    <col min="1802" max="1804" width="9.28125" style="259" hidden="1" customWidth="1"/>
    <col min="1805" max="1805" width="5.7109375" style="259" customWidth="1"/>
    <col min="1806" max="2048" width="9.28125" style="259" customWidth="1"/>
    <col min="2049" max="2052" width="12.421875" style="259" customWidth="1"/>
    <col min="2053" max="2053" width="10.28125" style="259" customWidth="1"/>
    <col min="2054" max="2055" width="12.421875" style="259" customWidth="1"/>
    <col min="2056" max="2057" width="10.28125" style="259" customWidth="1"/>
    <col min="2058" max="2060" width="9.28125" style="259" hidden="1" customWidth="1"/>
    <col min="2061" max="2061" width="5.7109375" style="259" customWidth="1"/>
    <col min="2062" max="2304" width="9.28125" style="259" customWidth="1"/>
    <col min="2305" max="2308" width="12.421875" style="259" customWidth="1"/>
    <col min="2309" max="2309" width="10.28125" style="259" customWidth="1"/>
    <col min="2310" max="2311" width="12.421875" style="259" customWidth="1"/>
    <col min="2312" max="2313" width="10.28125" style="259" customWidth="1"/>
    <col min="2314" max="2316" width="9.28125" style="259" hidden="1" customWidth="1"/>
    <col min="2317" max="2317" width="5.7109375" style="259" customWidth="1"/>
    <col min="2318" max="2560" width="9.28125" style="259" customWidth="1"/>
    <col min="2561" max="2564" width="12.421875" style="259" customWidth="1"/>
    <col min="2565" max="2565" width="10.28125" style="259" customWidth="1"/>
    <col min="2566" max="2567" width="12.421875" style="259" customWidth="1"/>
    <col min="2568" max="2569" width="10.28125" style="259" customWidth="1"/>
    <col min="2570" max="2572" width="9.28125" style="259" hidden="1" customWidth="1"/>
    <col min="2573" max="2573" width="5.7109375" style="259" customWidth="1"/>
    <col min="2574" max="2816" width="9.28125" style="259" customWidth="1"/>
    <col min="2817" max="2820" width="12.421875" style="259" customWidth="1"/>
    <col min="2821" max="2821" width="10.28125" style="259" customWidth="1"/>
    <col min="2822" max="2823" width="12.421875" style="259" customWidth="1"/>
    <col min="2824" max="2825" width="10.28125" style="259" customWidth="1"/>
    <col min="2826" max="2828" width="9.28125" style="259" hidden="1" customWidth="1"/>
    <col min="2829" max="2829" width="5.7109375" style="259" customWidth="1"/>
    <col min="2830" max="3072" width="9.28125" style="259" customWidth="1"/>
    <col min="3073" max="3076" width="12.421875" style="259" customWidth="1"/>
    <col min="3077" max="3077" width="10.28125" style="259" customWidth="1"/>
    <col min="3078" max="3079" width="12.421875" style="259" customWidth="1"/>
    <col min="3080" max="3081" width="10.28125" style="259" customWidth="1"/>
    <col min="3082" max="3084" width="9.28125" style="259" hidden="1" customWidth="1"/>
    <col min="3085" max="3085" width="5.7109375" style="259" customWidth="1"/>
    <col min="3086" max="3328" width="9.28125" style="259" customWidth="1"/>
    <col min="3329" max="3332" width="12.421875" style="259" customWidth="1"/>
    <col min="3333" max="3333" width="10.28125" style="259" customWidth="1"/>
    <col min="3334" max="3335" width="12.421875" style="259" customWidth="1"/>
    <col min="3336" max="3337" width="10.28125" style="259" customWidth="1"/>
    <col min="3338" max="3340" width="9.28125" style="259" hidden="1" customWidth="1"/>
    <col min="3341" max="3341" width="5.7109375" style="259" customWidth="1"/>
    <col min="3342" max="3584" width="9.28125" style="259" customWidth="1"/>
    <col min="3585" max="3588" width="12.421875" style="259" customWidth="1"/>
    <col min="3589" max="3589" width="10.28125" style="259" customWidth="1"/>
    <col min="3590" max="3591" width="12.421875" style="259" customWidth="1"/>
    <col min="3592" max="3593" width="10.28125" style="259" customWidth="1"/>
    <col min="3594" max="3596" width="9.28125" style="259" hidden="1" customWidth="1"/>
    <col min="3597" max="3597" width="5.7109375" style="259" customWidth="1"/>
    <col min="3598" max="3840" width="9.28125" style="259" customWidth="1"/>
    <col min="3841" max="3844" width="12.421875" style="259" customWidth="1"/>
    <col min="3845" max="3845" width="10.28125" style="259" customWidth="1"/>
    <col min="3846" max="3847" width="12.421875" style="259" customWidth="1"/>
    <col min="3848" max="3849" width="10.28125" style="259" customWidth="1"/>
    <col min="3850" max="3852" width="9.28125" style="259" hidden="1" customWidth="1"/>
    <col min="3853" max="3853" width="5.7109375" style="259" customWidth="1"/>
    <col min="3854" max="4096" width="9.28125" style="259" customWidth="1"/>
    <col min="4097" max="4100" width="12.421875" style="259" customWidth="1"/>
    <col min="4101" max="4101" width="10.28125" style="259" customWidth="1"/>
    <col min="4102" max="4103" width="12.421875" style="259" customWidth="1"/>
    <col min="4104" max="4105" width="10.28125" style="259" customWidth="1"/>
    <col min="4106" max="4108" width="9.28125" style="259" hidden="1" customWidth="1"/>
    <col min="4109" max="4109" width="5.7109375" style="259" customWidth="1"/>
    <col min="4110" max="4352" width="9.28125" style="259" customWidth="1"/>
    <col min="4353" max="4356" width="12.421875" style="259" customWidth="1"/>
    <col min="4357" max="4357" width="10.28125" style="259" customWidth="1"/>
    <col min="4358" max="4359" width="12.421875" style="259" customWidth="1"/>
    <col min="4360" max="4361" width="10.28125" style="259" customWidth="1"/>
    <col min="4362" max="4364" width="9.28125" style="259" hidden="1" customWidth="1"/>
    <col min="4365" max="4365" width="5.7109375" style="259" customWidth="1"/>
    <col min="4366" max="4608" width="9.28125" style="259" customWidth="1"/>
    <col min="4609" max="4612" width="12.421875" style="259" customWidth="1"/>
    <col min="4613" max="4613" width="10.28125" style="259" customWidth="1"/>
    <col min="4614" max="4615" width="12.421875" style="259" customWidth="1"/>
    <col min="4616" max="4617" width="10.28125" style="259" customWidth="1"/>
    <col min="4618" max="4620" width="9.28125" style="259" hidden="1" customWidth="1"/>
    <col min="4621" max="4621" width="5.7109375" style="259" customWidth="1"/>
    <col min="4622" max="4864" width="9.28125" style="259" customWidth="1"/>
    <col min="4865" max="4868" width="12.421875" style="259" customWidth="1"/>
    <col min="4869" max="4869" width="10.28125" style="259" customWidth="1"/>
    <col min="4870" max="4871" width="12.421875" style="259" customWidth="1"/>
    <col min="4872" max="4873" width="10.28125" style="259" customWidth="1"/>
    <col min="4874" max="4876" width="9.28125" style="259" hidden="1" customWidth="1"/>
    <col min="4877" max="4877" width="5.7109375" style="259" customWidth="1"/>
    <col min="4878" max="5120" width="9.28125" style="259" customWidth="1"/>
    <col min="5121" max="5124" width="12.421875" style="259" customWidth="1"/>
    <col min="5125" max="5125" width="10.28125" style="259" customWidth="1"/>
    <col min="5126" max="5127" width="12.421875" style="259" customWidth="1"/>
    <col min="5128" max="5129" width="10.28125" style="259" customWidth="1"/>
    <col min="5130" max="5132" width="9.28125" style="259" hidden="1" customWidth="1"/>
    <col min="5133" max="5133" width="5.7109375" style="259" customWidth="1"/>
    <col min="5134" max="5376" width="9.28125" style="259" customWidth="1"/>
    <col min="5377" max="5380" width="12.421875" style="259" customWidth="1"/>
    <col min="5381" max="5381" width="10.28125" style="259" customWidth="1"/>
    <col min="5382" max="5383" width="12.421875" style="259" customWidth="1"/>
    <col min="5384" max="5385" width="10.28125" style="259" customWidth="1"/>
    <col min="5386" max="5388" width="9.28125" style="259" hidden="1" customWidth="1"/>
    <col min="5389" max="5389" width="5.7109375" style="259" customWidth="1"/>
    <col min="5390" max="5632" width="9.28125" style="259" customWidth="1"/>
    <col min="5633" max="5636" width="12.421875" style="259" customWidth="1"/>
    <col min="5637" max="5637" width="10.28125" style="259" customWidth="1"/>
    <col min="5638" max="5639" width="12.421875" style="259" customWidth="1"/>
    <col min="5640" max="5641" width="10.28125" style="259" customWidth="1"/>
    <col min="5642" max="5644" width="9.28125" style="259" hidden="1" customWidth="1"/>
    <col min="5645" max="5645" width="5.7109375" style="259" customWidth="1"/>
    <col min="5646" max="5888" width="9.28125" style="259" customWidth="1"/>
    <col min="5889" max="5892" width="12.421875" style="259" customWidth="1"/>
    <col min="5893" max="5893" width="10.28125" style="259" customWidth="1"/>
    <col min="5894" max="5895" width="12.421875" style="259" customWidth="1"/>
    <col min="5896" max="5897" width="10.28125" style="259" customWidth="1"/>
    <col min="5898" max="5900" width="9.28125" style="259" hidden="1" customWidth="1"/>
    <col min="5901" max="5901" width="5.7109375" style="259" customWidth="1"/>
    <col min="5902" max="6144" width="9.28125" style="259" customWidth="1"/>
    <col min="6145" max="6148" width="12.421875" style="259" customWidth="1"/>
    <col min="6149" max="6149" width="10.28125" style="259" customWidth="1"/>
    <col min="6150" max="6151" width="12.421875" style="259" customWidth="1"/>
    <col min="6152" max="6153" width="10.28125" style="259" customWidth="1"/>
    <col min="6154" max="6156" width="9.28125" style="259" hidden="1" customWidth="1"/>
    <col min="6157" max="6157" width="5.7109375" style="259" customWidth="1"/>
    <col min="6158" max="6400" width="9.28125" style="259" customWidth="1"/>
    <col min="6401" max="6404" width="12.421875" style="259" customWidth="1"/>
    <col min="6405" max="6405" width="10.28125" style="259" customWidth="1"/>
    <col min="6406" max="6407" width="12.421875" style="259" customWidth="1"/>
    <col min="6408" max="6409" width="10.28125" style="259" customWidth="1"/>
    <col min="6410" max="6412" width="9.28125" style="259" hidden="1" customWidth="1"/>
    <col min="6413" max="6413" width="5.7109375" style="259" customWidth="1"/>
    <col min="6414" max="6656" width="9.28125" style="259" customWidth="1"/>
    <col min="6657" max="6660" width="12.421875" style="259" customWidth="1"/>
    <col min="6661" max="6661" width="10.28125" style="259" customWidth="1"/>
    <col min="6662" max="6663" width="12.421875" style="259" customWidth="1"/>
    <col min="6664" max="6665" width="10.28125" style="259" customWidth="1"/>
    <col min="6666" max="6668" width="9.28125" style="259" hidden="1" customWidth="1"/>
    <col min="6669" max="6669" width="5.7109375" style="259" customWidth="1"/>
    <col min="6670" max="6912" width="9.28125" style="259" customWidth="1"/>
    <col min="6913" max="6916" width="12.421875" style="259" customWidth="1"/>
    <col min="6917" max="6917" width="10.28125" style="259" customWidth="1"/>
    <col min="6918" max="6919" width="12.421875" style="259" customWidth="1"/>
    <col min="6920" max="6921" width="10.28125" style="259" customWidth="1"/>
    <col min="6922" max="6924" width="9.28125" style="259" hidden="1" customWidth="1"/>
    <col min="6925" max="6925" width="5.7109375" style="259" customWidth="1"/>
    <col min="6926" max="7168" width="9.28125" style="259" customWidth="1"/>
    <col min="7169" max="7172" width="12.421875" style="259" customWidth="1"/>
    <col min="7173" max="7173" width="10.28125" style="259" customWidth="1"/>
    <col min="7174" max="7175" width="12.421875" style="259" customWidth="1"/>
    <col min="7176" max="7177" width="10.28125" style="259" customWidth="1"/>
    <col min="7178" max="7180" width="9.28125" style="259" hidden="1" customWidth="1"/>
    <col min="7181" max="7181" width="5.7109375" style="259" customWidth="1"/>
    <col min="7182" max="7424" width="9.28125" style="259" customWidth="1"/>
    <col min="7425" max="7428" width="12.421875" style="259" customWidth="1"/>
    <col min="7429" max="7429" width="10.28125" style="259" customWidth="1"/>
    <col min="7430" max="7431" width="12.421875" style="259" customWidth="1"/>
    <col min="7432" max="7433" width="10.28125" style="259" customWidth="1"/>
    <col min="7434" max="7436" width="9.28125" style="259" hidden="1" customWidth="1"/>
    <col min="7437" max="7437" width="5.7109375" style="259" customWidth="1"/>
    <col min="7438" max="7680" width="9.28125" style="259" customWidth="1"/>
    <col min="7681" max="7684" width="12.421875" style="259" customWidth="1"/>
    <col min="7685" max="7685" width="10.28125" style="259" customWidth="1"/>
    <col min="7686" max="7687" width="12.421875" style="259" customWidth="1"/>
    <col min="7688" max="7689" width="10.28125" style="259" customWidth="1"/>
    <col min="7690" max="7692" width="9.28125" style="259" hidden="1" customWidth="1"/>
    <col min="7693" max="7693" width="5.7109375" style="259" customWidth="1"/>
    <col min="7694" max="7936" width="9.28125" style="259" customWidth="1"/>
    <col min="7937" max="7940" width="12.421875" style="259" customWidth="1"/>
    <col min="7941" max="7941" width="10.28125" style="259" customWidth="1"/>
    <col min="7942" max="7943" width="12.421875" style="259" customWidth="1"/>
    <col min="7944" max="7945" width="10.28125" style="259" customWidth="1"/>
    <col min="7946" max="7948" width="9.28125" style="259" hidden="1" customWidth="1"/>
    <col min="7949" max="7949" width="5.7109375" style="259" customWidth="1"/>
    <col min="7950" max="8192" width="9.28125" style="259" customWidth="1"/>
    <col min="8193" max="8196" width="12.421875" style="259" customWidth="1"/>
    <col min="8197" max="8197" width="10.28125" style="259" customWidth="1"/>
    <col min="8198" max="8199" width="12.421875" style="259" customWidth="1"/>
    <col min="8200" max="8201" width="10.28125" style="259" customWidth="1"/>
    <col min="8202" max="8204" width="9.28125" style="259" hidden="1" customWidth="1"/>
    <col min="8205" max="8205" width="5.7109375" style="259" customWidth="1"/>
    <col min="8206" max="8448" width="9.28125" style="259" customWidth="1"/>
    <col min="8449" max="8452" width="12.421875" style="259" customWidth="1"/>
    <col min="8453" max="8453" width="10.28125" style="259" customWidth="1"/>
    <col min="8454" max="8455" width="12.421875" style="259" customWidth="1"/>
    <col min="8456" max="8457" width="10.28125" style="259" customWidth="1"/>
    <col min="8458" max="8460" width="9.28125" style="259" hidden="1" customWidth="1"/>
    <col min="8461" max="8461" width="5.7109375" style="259" customWidth="1"/>
    <col min="8462" max="8704" width="9.28125" style="259" customWidth="1"/>
    <col min="8705" max="8708" width="12.421875" style="259" customWidth="1"/>
    <col min="8709" max="8709" width="10.28125" style="259" customWidth="1"/>
    <col min="8710" max="8711" width="12.421875" style="259" customWidth="1"/>
    <col min="8712" max="8713" width="10.28125" style="259" customWidth="1"/>
    <col min="8714" max="8716" width="9.28125" style="259" hidden="1" customWidth="1"/>
    <col min="8717" max="8717" width="5.7109375" style="259" customWidth="1"/>
    <col min="8718" max="8960" width="9.28125" style="259" customWidth="1"/>
    <col min="8961" max="8964" width="12.421875" style="259" customWidth="1"/>
    <col min="8965" max="8965" width="10.28125" style="259" customWidth="1"/>
    <col min="8966" max="8967" width="12.421875" style="259" customWidth="1"/>
    <col min="8968" max="8969" width="10.28125" style="259" customWidth="1"/>
    <col min="8970" max="8972" width="9.28125" style="259" hidden="1" customWidth="1"/>
    <col min="8973" max="8973" width="5.7109375" style="259" customWidth="1"/>
    <col min="8974" max="9216" width="9.28125" style="259" customWidth="1"/>
    <col min="9217" max="9220" width="12.421875" style="259" customWidth="1"/>
    <col min="9221" max="9221" width="10.28125" style="259" customWidth="1"/>
    <col min="9222" max="9223" width="12.421875" style="259" customWidth="1"/>
    <col min="9224" max="9225" width="10.28125" style="259" customWidth="1"/>
    <col min="9226" max="9228" width="9.28125" style="259" hidden="1" customWidth="1"/>
    <col min="9229" max="9229" width="5.7109375" style="259" customWidth="1"/>
    <col min="9230" max="9472" width="9.28125" style="259" customWidth="1"/>
    <col min="9473" max="9476" width="12.421875" style="259" customWidth="1"/>
    <col min="9477" max="9477" width="10.28125" style="259" customWidth="1"/>
    <col min="9478" max="9479" width="12.421875" style="259" customWidth="1"/>
    <col min="9480" max="9481" width="10.28125" style="259" customWidth="1"/>
    <col min="9482" max="9484" width="9.28125" style="259" hidden="1" customWidth="1"/>
    <col min="9485" max="9485" width="5.7109375" style="259" customWidth="1"/>
    <col min="9486" max="9728" width="9.28125" style="259" customWidth="1"/>
    <col min="9729" max="9732" width="12.421875" style="259" customWidth="1"/>
    <col min="9733" max="9733" width="10.28125" style="259" customWidth="1"/>
    <col min="9734" max="9735" width="12.421875" style="259" customWidth="1"/>
    <col min="9736" max="9737" width="10.28125" style="259" customWidth="1"/>
    <col min="9738" max="9740" width="9.28125" style="259" hidden="1" customWidth="1"/>
    <col min="9741" max="9741" width="5.7109375" style="259" customWidth="1"/>
    <col min="9742" max="9984" width="9.28125" style="259" customWidth="1"/>
    <col min="9985" max="9988" width="12.421875" style="259" customWidth="1"/>
    <col min="9989" max="9989" width="10.28125" style="259" customWidth="1"/>
    <col min="9990" max="9991" width="12.421875" style="259" customWidth="1"/>
    <col min="9992" max="9993" width="10.28125" style="259" customWidth="1"/>
    <col min="9994" max="9996" width="9.28125" style="259" hidden="1" customWidth="1"/>
    <col min="9997" max="9997" width="5.7109375" style="259" customWidth="1"/>
    <col min="9998" max="10240" width="9.28125" style="259" customWidth="1"/>
    <col min="10241" max="10244" width="12.421875" style="259" customWidth="1"/>
    <col min="10245" max="10245" width="10.28125" style="259" customWidth="1"/>
    <col min="10246" max="10247" width="12.421875" style="259" customWidth="1"/>
    <col min="10248" max="10249" width="10.28125" style="259" customWidth="1"/>
    <col min="10250" max="10252" width="9.28125" style="259" hidden="1" customWidth="1"/>
    <col min="10253" max="10253" width="5.7109375" style="259" customWidth="1"/>
    <col min="10254" max="10496" width="9.28125" style="259" customWidth="1"/>
    <col min="10497" max="10500" width="12.421875" style="259" customWidth="1"/>
    <col min="10501" max="10501" width="10.28125" style="259" customWidth="1"/>
    <col min="10502" max="10503" width="12.421875" style="259" customWidth="1"/>
    <col min="10504" max="10505" width="10.28125" style="259" customWidth="1"/>
    <col min="10506" max="10508" width="9.28125" style="259" hidden="1" customWidth="1"/>
    <col min="10509" max="10509" width="5.7109375" style="259" customWidth="1"/>
    <col min="10510" max="10752" width="9.28125" style="259" customWidth="1"/>
    <col min="10753" max="10756" width="12.421875" style="259" customWidth="1"/>
    <col min="10757" max="10757" width="10.28125" style="259" customWidth="1"/>
    <col min="10758" max="10759" width="12.421875" style="259" customWidth="1"/>
    <col min="10760" max="10761" width="10.28125" style="259" customWidth="1"/>
    <col min="10762" max="10764" width="9.28125" style="259" hidden="1" customWidth="1"/>
    <col min="10765" max="10765" width="5.7109375" style="259" customWidth="1"/>
    <col min="10766" max="11008" width="9.28125" style="259" customWidth="1"/>
    <col min="11009" max="11012" width="12.421875" style="259" customWidth="1"/>
    <col min="11013" max="11013" width="10.28125" style="259" customWidth="1"/>
    <col min="11014" max="11015" width="12.421875" style="259" customWidth="1"/>
    <col min="11016" max="11017" width="10.28125" style="259" customWidth="1"/>
    <col min="11018" max="11020" width="9.28125" style="259" hidden="1" customWidth="1"/>
    <col min="11021" max="11021" width="5.7109375" style="259" customWidth="1"/>
    <col min="11022" max="11264" width="9.28125" style="259" customWidth="1"/>
    <col min="11265" max="11268" width="12.421875" style="259" customWidth="1"/>
    <col min="11269" max="11269" width="10.28125" style="259" customWidth="1"/>
    <col min="11270" max="11271" width="12.421875" style="259" customWidth="1"/>
    <col min="11272" max="11273" width="10.28125" style="259" customWidth="1"/>
    <col min="11274" max="11276" width="9.28125" style="259" hidden="1" customWidth="1"/>
    <col min="11277" max="11277" width="5.7109375" style="259" customWidth="1"/>
    <col min="11278" max="11520" width="9.28125" style="259" customWidth="1"/>
    <col min="11521" max="11524" width="12.421875" style="259" customWidth="1"/>
    <col min="11525" max="11525" width="10.28125" style="259" customWidth="1"/>
    <col min="11526" max="11527" width="12.421875" style="259" customWidth="1"/>
    <col min="11528" max="11529" width="10.28125" style="259" customWidth="1"/>
    <col min="11530" max="11532" width="9.28125" style="259" hidden="1" customWidth="1"/>
    <col min="11533" max="11533" width="5.7109375" style="259" customWidth="1"/>
    <col min="11534" max="11776" width="9.28125" style="259" customWidth="1"/>
    <col min="11777" max="11780" width="12.421875" style="259" customWidth="1"/>
    <col min="11781" max="11781" width="10.28125" style="259" customWidth="1"/>
    <col min="11782" max="11783" width="12.421875" style="259" customWidth="1"/>
    <col min="11784" max="11785" width="10.28125" style="259" customWidth="1"/>
    <col min="11786" max="11788" width="9.28125" style="259" hidden="1" customWidth="1"/>
    <col min="11789" max="11789" width="5.7109375" style="259" customWidth="1"/>
    <col min="11790" max="12032" width="9.28125" style="259" customWidth="1"/>
    <col min="12033" max="12036" width="12.421875" style="259" customWidth="1"/>
    <col min="12037" max="12037" width="10.28125" style="259" customWidth="1"/>
    <col min="12038" max="12039" width="12.421875" style="259" customWidth="1"/>
    <col min="12040" max="12041" width="10.28125" style="259" customWidth="1"/>
    <col min="12042" max="12044" width="9.28125" style="259" hidden="1" customWidth="1"/>
    <col min="12045" max="12045" width="5.7109375" style="259" customWidth="1"/>
    <col min="12046" max="12288" width="9.28125" style="259" customWidth="1"/>
    <col min="12289" max="12292" width="12.421875" style="259" customWidth="1"/>
    <col min="12293" max="12293" width="10.28125" style="259" customWidth="1"/>
    <col min="12294" max="12295" width="12.421875" style="259" customWidth="1"/>
    <col min="12296" max="12297" width="10.28125" style="259" customWidth="1"/>
    <col min="12298" max="12300" width="9.28125" style="259" hidden="1" customWidth="1"/>
    <col min="12301" max="12301" width="5.7109375" style="259" customWidth="1"/>
    <col min="12302" max="12544" width="9.28125" style="259" customWidth="1"/>
    <col min="12545" max="12548" width="12.421875" style="259" customWidth="1"/>
    <col min="12549" max="12549" width="10.28125" style="259" customWidth="1"/>
    <col min="12550" max="12551" width="12.421875" style="259" customWidth="1"/>
    <col min="12552" max="12553" width="10.28125" style="259" customWidth="1"/>
    <col min="12554" max="12556" width="9.28125" style="259" hidden="1" customWidth="1"/>
    <col min="12557" max="12557" width="5.7109375" style="259" customWidth="1"/>
    <col min="12558" max="12800" width="9.28125" style="259" customWidth="1"/>
    <col min="12801" max="12804" width="12.421875" style="259" customWidth="1"/>
    <col min="12805" max="12805" width="10.28125" style="259" customWidth="1"/>
    <col min="12806" max="12807" width="12.421875" style="259" customWidth="1"/>
    <col min="12808" max="12809" width="10.28125" style="259" customWidth="1"/>
    <col min="12810" max="12812" width="9.28125" style="259" hidden="1" customWidth="1"/>
    <col min="12813" max="12813" width="5.7109375" style="259" customWidth="1"/>
    <col min="12814" max="13056" width="9.28125" style="259" customWidth="1"/>
    <col min="13057" max="13060" width="12.421875" style="259" customWidth="1"/>
    <col min="13061" max="13061" width="10.28125" style="259" customWidth="1"/>
    <col min="13062" max="13063" width="12.421875" style="259" customWidth="1"/>
    <col min="13064" max="13065" width="10.28125" style="259" customWidth="1"/>
    <col min="13066" max="13068" width="9.28125" style="259" hidden="1" customWidth="1"/>
    <col min="13069" max="13069" width="5.7109375" style="259" customWidth="1"/>
    <col min="13070" max="13312" width="9.28125" style="259" customWidth="1"/>
    <col min="13313" max="13316" width="12.421875" style="259" customWidth="1"/>
    <col min="13317" max="13317" width="10.28125" style="259" customWidth="1"/>
    <col min="13318" max="13319" width="12.421875" style="259" customWidth="1"/>
    <col min="13320" max="13321" width="10.28125" style="259" customWidth="1"/>
    <col min="13322" max="13324" width="9.28125" style="259" hidden="1" customWidth="1"/>
    <col min="13325" max="13325" width="5.7109375" style="259" customWidth="1"/>
    <col min="13326" max="13568" width="9.28125" style="259" customWidth="1"/>
    <col min="13569" max="13572" width="12.421875" style="259" customWidth="1"/>
    <col min="13573" max="13573" width="10.28125" style="259" customWidth="1"/>
    <col min="13574" max="13575" width="12.421875" style="259" customWidth="1"/>
    <col min="13576" max="13577" width="10.28125" style="259" customWidth="1"/>
    <col min="13578" max="13580" width="9.28125" style="259" hidden="1" customWidth="1"/>
    <col min="13581" max="13581" width="5.7109375" style="259" customWidth="1"/>
    <col min="13582" max="13824" width="9.28125" style="259" customWidth="1"/>
    <col min="13825" max="13828" width="12.421875" style="259" customWidth="1"/>
    <col min="13829" max="13829" width="10.28125" style="259" customWidth="1"/>
    <col min="13830" max="13831" width="12.421875" style="259" customWidth="1"/>
    <col min="13832" max="13833" width="10.28125" style="259" customWidth="1"/>
    <col min="13834" max="13836" width="9.28125" style="259" hidden="1" customWidth="1"/>
    <col min="13837" max="13837" width="5.7109375" style="259" customWidth="1"/>
    <col min="13838" max="14080" width="9.28125" style="259" customWidth="1"/>
    <col min="14081" max="14084" width="12.421875" style="259" customWidth="1"/>
    <col min="14085" max="14085" width="10.28125" style="259" customWidth="1"/>
    <col min="14086" max="14087" width="12.421875" style="259" customWidth="1"/>
    <col min="14088" max="14089" width="10.28125" style="259" customWidth="1"/>
    <col min="14090" max="14092" width="9.28125" style="259" hidden="1" customWidth="1"/>
    <col min="14093" max="14093" width="5.7109375" style="259" customWidth="1"/>
    <col min="14094" max="14336" width="9.28125" style="259" customWidth="1"/>
    <col min="14337" max="14340" width="12.421875" style="259" customWidth="1"/>
    <col min="14341" max="14341" width="10.28125" style="259" customWidth="1"/>
    <col min="14342" max="14343" width="12.421875" style="259" customWidth="1"/>
    <col min="14344" max="14345" width="10.28125" style="259" customWidth="1"/>
    <col min="14346" max="14348" width="9.28125" style="259" hidden="1" customWidth="1"/>
    <col min="14349" max="14349" width="5.7109375" style="259" customWidth="1"/>
    <col min="14350" max="14592" width="9.28125" style="259" customWidth="1"/>
    <col min="14593" max="14596" width="12.421875" style="259" customWidth="1"/>
    <col min="14597" max="14597" width="10.28125" style="259" customWidth="1"/>
    <col min="14598" max="14599" width="12.421875" style="259" customWidth="1"/>
    <col min="14600" max="14601" width="10.28125" style="259" customWidth="1"/>
    <col min="14602" max="14604" width="9.28125" style="259" hidden="1" customWidth="1"/>
    <col min="14605" max="14605" width="5.7109375" style="259" customWidth="1"/>
    <col min="14606" max="14848" width="9.28125" style="259" customWidth="1"/>
    <col min="14849" max="14852" width="12.421875" style="259" customWidth="1"/>
    <col min="14853" max="14853" width="10.28125" style="259" customWidth="1"/>
    <col min="14854" max="14855" width="12.421875" style="259" customWidth="1"/>
    <col min="14856" max="14857" width="10.28125" style="259" customWidth="1"/>
    <col min="14858" max="14860" width="9.28125" style="259" hidden="1" customWidth="1"/>
    <col min="14861" max="14861" width="5.7109375" style="259" customWidth="1"/>
    <col min="14862" max="15104" width="9.28125" style="259" customWidth="1"/>
    <col min="15105" max="15108" width="12.421875" style="259" customWidth="1"/>
    <col min="15109" max="15109" width="10.28125" style="259" customWidth="1"/>
    <col min="15110" max="15111" width="12.421875" style="259" customWidth="1"/>
    <col min="15112" max="15113" width="10.28125" style="259" customWidth="1"/>
    <col min="15114" max="15116" width="9.28125" style="259" hidden="1" customWidth="1"/>
    <col min="15117" max="15117" width="5.7109375" style="259" customWidth="1"/>
    <col min="15118" max="15360" width="9.28125" style="259" customWidth="1"/>
    <col min="15361" max="15364" width="12.421875" style="259" customWidth="1"/>
    <col min="15365" max="15365" width="10.28125" style="259" customWidth="1"/>
    <col min="15366" max="15367" width="12.421875" style="259" customWidth="1"/>
    <col min="15368" max="15369" width="10.28125" style="259" customWidth="1"/>
    <col min="15370" max="15372" width="9.28125" style="259" hidden="1" customWidth="1"/>
    <col min="15373" max="15373" width="5.7109375" style="259" customWidth="1"/>
    <col min="15374" max="15616" width="9.28125" style="259" customWidth="1"/>
    <col min="15617" max="15620" width="12.421875" style="259" customWidth="1"/>
    <col min="15621" max="15621" width="10.28125" style="259" customWidth="1"/>
    <col min="15622" max="15623" width="12.421875" style="259" customWidth="1"/>
    <col min="15624" max="15625" width="10.28125" style="259" customWidth="1"/>
    <col min="15626" max="15628" width="9.28125" style="259" hidden="1" customWidth="1"/>
    <col min="15629" max="15629" width="5.7109375" style="259" customWidth="1"/>
    <col min="15630" max="15872" width="9.28125" style="259" customWidth="1"/>
    <col min="15873" max="15876" width="12.421875" style="259" customWidth="1"/>
    <col min="15877" max="15877" width="10.28125" style="259" customWidth="1"/>
    <col min="15878" max="15879" width="12.421875" style="259" customWidth="1"/>
    <col min="15880" max="15881" width="10.28125" style="259" customWidth="1"/>
    <col min="15882" max="15884" width="9.28125" style="259" hidden="1" customWidth="1"/>
    <col min="15885" max="15885" width="5.7109375" style="259" customWidth="1"/>
    <col min="15886" max="16128" width="9.28125" style="259" customWidth="1"/>
    <col min="16129" max="16132" width="12.421875" style="259" customWidth="1"/>
    <col min="16133" max="16133" width="10.28125" style="259" customWidth="1"/>
    <col min="16134" max="16135" width="12.421875" style="259" customWidth="1"/>
    <col min="16136" max="16137" width="10.28125" style="259" customWidth="1"/>
    <col min="16138" max="16140" width="9.28125" style="259" hidden="1" customWidth="1"/>
    <col min="16141" max="16141" width="5.7109375" style="259" customWidth="1"/>
    <col min="16142" max="16384" width="9.28125" style="259" customWidth="1"/>
  </cols>
  <sheetData>
    <row r="2" spans="1:9" ht="37.5" customHeight="1">
      <c r="A2" s="356" t="s">
        <v>1138</v>
      </c>
      <c r="B2" s="356"/>
      <c r="C2" s="357" t="s">
        <v>1139</v>
      </c>
      <c r="D2" s="358"/>
      <c r="E2" s="358"/>
      <c r="F2" s="358"/>
      <c r="G2" s="358"/>
      <c r="H2" s="358"/>
      <c r="I2" s="358"/>
    </row>
    <row r="3" spans="1:9" ht="37.5" customHeight="1">
      <c r="A3" s="356"/>
      <c r="B3" s="356"/>
      <c r="C3" s="359" t="s">
        <v>1294</v>
      </c>
      <c r="D3" s="359"/>
      <c r="E3" s="359"/>
      <c r="F3" s="359"/>
      <c r="G3" s="359"/>
      <c r="H3" s="359"/>
      <c r="I3" s="359"/>
    </row>
    <row r="4" spans="1:9" ht="19.5" customHeight="1">
      <c r="A4" s="360" t="s">
        <v>1141</v>
      </c>
      <c r="B4" s="361"/>
      <c r="C4" s="363" t="s">
        <v>1142</v>
      </c>
      <c r="D4" s="363"/>
      <c r="E4" s="363"/>
      <c r="F4" s="363"/>
      <c r="G4" s="363"/>
      <c r="H4" s="363"/>
      <c r="I4" s="363"/>
    </row>
    <row r="5" spans="1:9" ht="30" customHeight="1" thickBot="1">
      <c r="A5" s="362"/>
      <c r="B5" s="362"/>
      <c r="C5" s="364"/>
      <c r="D5" s="364"/>
      <c r="E5" s="364"/>
      <c r="F5" s="364"/>
      <c r="G5" s="364"/>
      <c r="H5" s="364"/>
      <c r="I5" s="364"/>
    </row>
    <row r="6" spans="11:13" ht="15" customHeight="1">
      <c r="K6" s="260" t="s">
        <v>1143</v>
      </c>
      <c r="L6" s="261">
        <v>0</v>
      </c>
      <c r="M6" s="262"/>
    </row>
    <row r="7" spans="1:12" ht="24">
      <c r="A7" s="349" t="s">
        <v>1144</v>
      </c>
      <c r="B7" s="350"/>
      <c r="C7" s="351"/>
      <c r="D7" s="351"/>
      <c r="E7" s="352" t="s">
        <v>1145</v>
      </c>
      <c r="F7" s="353"/>
      <c r="G7" s="354" t="s">
        <v>1146</v>
      </c>
      <c r="H7" s="355"/>
      <c r="I7" s="355"/>
      <c r="K7" s="263" t="s">
        <v>1147</v>
      </c>
      <c r="L7" s="264">
        <v>0</v>
      </c>
    </row>
    <row r="8" spans="1:9" ht="12">
      <c r="A8" s="365"/>
      <c r="B8" s="365"/>
      <c r="C8" s="365"/>
      <c r="D8" s="265"/>
      <c r="E8" s="366"/>
      <c r="F8" s="366"/>
      <c r="G8" s="366"/>
      <c r="H8" s="265"/>
      <c r="I8" s="265"/>
    </row>
    <row r="9" spans="1:9" ht="12">
      <c r="A9" s="350" t="s">
        <v>1148</v>
      </c>
      <c r="B9" s="350"/>
      <c r="C9" s="367"/>
      <c r="D9" s="367"/>
      <c r="E9" s="368" t="s">
        <v>1149</v>
      </c>
      <c r="F9" s="368"/>
      <c r="G9" s="369">
        <v>380</v>
      </c>
      <c r="H9" s="370"/>
      <c r="I9" s="370"/>
    </row>
    <row r="10" spans="1:9" ht="12">
      <c r="A10" s="366"/>
      <c r="B10" s="366"/>
      <c r="C10" s="366"/>
      <c r="D10" s="265"/>
      <c r="E10" s="373"/>
      <c r="F10" s="373"/>
      <c r="G10" s="373"/>
      <c r="H10" s="265"/>
      <c r="I10" s="265"/>
    </row>
    <row r="11" spans="1:9" ht="12">
      <c r="A11" s="350" t="s">
        <v>1150</v>
      </c>
      <c r="B11" s="350"/>
      <c r="C11" s="367" t="s">
        <v>1146</v>
      </c>
      <c r="D11" s="367"/>
      <c r="E11" s="374" t="s">
        <v>1151</v>
      </c>
      <c r="F11" s="374"/>
      <c r="G11" s="375" t="s">
        <v>1152</v>
      </c>
      <c r="H11" s="376"/>
      <c r="I11" s="376"/>
    </row>
    <row r="12" spans="1:9" ht="12">
      <c r="A12" s="266"/>
      <c r="B12" s="266"/>
      <c r="C12" s="267"/>
      <c r="D12" s="267"/>
      <c r="E12" s="268"/>
      <c r="F12" s="268"/>
      <c r="G12" s="269"/>
      <c r="H12" s="270"/>
      <c r="I12" s="270"/>
    </row>
    <row r="13" spans="1:9" ht="13.5" thickBot="1">
      <c r="A13" s="271"/>
      <c r="B13" s="271"/>
      <c r="C13" s="271"/>
      <c r="D13" s="271"/>
      <c r="E13" s="271"/>
      <c r="F13" s="271"/>
      <c r="G13" s="271"/>
      <c r="H13" s="271"/>
      <c r="I13" s="271"/>
    </row>
    <row r="15" spans="1:9" ht="12">
      <c r="A15" s="377" t="s">
        <v>1153</v>
      </c>
      <c r="B15" s="377"/>
      <c r="C15" s="377"/>
      <c r="D15" s="377"/>
      <c r="E15" s="272"/>
      <c r="F15" s="272"/>
      <c r="G15" s="272"/>
      <c r="H15" s="272"/>
      <c r="I15" s="272"/>
    </row>
    <row r="16" spans="1:9" ht="12">
      <c r="A16" s="371" t="s">
        <v>1154</v>
      </c>
      <c r="B16" s="371"/>
      <c r="C16" s="371"/>
      <c r="D16" s="371"/>
      <c r="E16" s="273"/>
      <c r="F16" s="378">
        <f>'RR - Adaptace restaurace'!G9</f>
        <v>0</v>
      </c>
      <c r="G16" s="378"/>
      <c r="H16" s="274"/>
      <c r="I16" s="259" t="s">
        <v>1155</v>
      </c>
    </row>
    <row r="17" spans="1:9" ht="12">
      <c r="A17" s="379" t="s">
        <v>1156</v>
      </c>
      <c r="B17" s="371"/>
      <c r="C17" s="371"/>
      <c r="D17" s="371"/>
      <c r="E17" s="275">
        <v>0.06</v>
      </c>
      <c r="F17" s="378">
        <f>F16*E17</f>
        <v>0</v>
      </c>
      <c r="G17" s="378"/>
      <c r="H17" s="274"/>
      <c r="I17" s="259" t="s">
        <v>1155</v>
      </c>
    </row>
    <row r="18" spans="1:9" ht="12">
      <c r="A18" s="371" t="s">
        <v>1157</v>
      </c>
      <c r="B18" s="371"/>
      <c r="C18" s="371"/>
      <c r="D18" s="371"/>
      <c r="E18" s="273"/>
      <c r="F18" s="372">
        <f>'RR - Adaptace restaurace'!G96</f>
        <v>0</v>
      </c>
      <c r="G18" s="372"/>
      <c r="H18" s="274"/>
      <c r="I18" s="259" t="s">
        <v>1155</v>
      </c>
    </row>
    <row r="19" spans="1:9" ht="12">
      <c r="A19" s="371" t="s">
        <v>1158</v>
      </c>
      <c r="B19" s="371"/>
      <c r="C19" s="371"/>
      <c r="D19" s="371"/>
      <c r="E19" s="273"/>
      <c r="F19" s="372">
        <f>'RR - Adaptace restaurace'!I96</f>
        <v>0</v>
      </c>
      <c r="G19" s="372"/>
      <c r="H19" s="274"/>
      <c r="I19" s="259" t="s">
        <v>1155</v>
      </c>
    </row>
    <row r="20" spans="1:9" ht="12">
      <c r="A20" s="379" t="s">
        <v>1159</v>
      </c>
      <c r="B20" s="371"/>
      <c r="C20" s="371"/>
      <c r="D20" s="371"/>
      <c r="E20" s="273"/>
      <c r="F20" s="372">
        <v>0</v>
      </c>
      <c r="G20" s="372"/>
      <c r="H20" s="274"/>
      <c r="I20" s="259" t="s">
        <v>1155</v>
      </c>
    </row>
    <row r="21" spans="1:9" ht="12">
      <c r="A21" s="380" t="s">
        <v>1160</v>
      </c>
      <c r="B21" s="380"/>
      <c r="C21" s="380"/>
      <c r="D21" s="380"/>
      <c r="E21" s="276"/>
      <c r="F21" s="381">
        <f>SUM(F16:G20)</f>
        <v>0</v>
      </c>
      <c r="G21" s="381"/>
      <c r="H21" s="277"/>
      <c r="I21" s="278" t="s">
        <v>1155</v>
      </c>
    </row>
    <row r="22" spans="1:9" ht="13.5" thickBot="1">
      <c r="A22" s="271"/>
      <c r="B22" s="271"/>
      <c r="C22" s="271"/>
      <c r="D22" s="271"/>
      <c r="E22" s="279"/>
      <c r="F22" s="280"/>
      <c r="G22" s="280"/>
      <c r="H22" s="271"/>
      <c r="I22" s="271"/>
    </row>
    <row r="23" spans="5:7" ht="12">
      <c r="E23" s="273"/>
      <c r="F23" s="281"/>
      <c r="G23" s="281"/>
    </row>
    <row r="24" spans="1:9" ht="12">
      <c r="A24" s="382" t="s">
        <v>1161</v>
      </c>
      <c r="B24" s="371"/>
      <c r="C24" s="371"/>
      <c r="D24" s="371"/>
      <c r="E24" s="275">
        <v>0.05</v>
      </c>
      <c r="F24" s="372">
        <f>F19*E24</f>
        <v>0</v>
      </c>
      <c r="G24" s="372"/>
      <c r="H24" s="274"/>
      <c r="I24" s="259" t="s">
        <v>1155</v>
      </c>
    </row>
    <row r="25" spans="1:9" ht="12">
      <c r="A25" s="379" t="s">
        <v>1162</v>
      </c>
      <c r="B25" s="371"/>
      <c r="C25" s="371"/>
      <c r="D25" s="371"/>
      <c r="E25" s="275">
        <v>0.015</v>
      </c>
      <c r="F25" s="372">
        <f>F20*E25</f>
        <v>0</v>
      </c>
      <c r="G25" s="372"/>
      <c r="H25" s="274"/>
      <c r="I25" s="259" t="s">
        <v>1155</v>
      </c>
    </row>
    <row r="26" spans="1:9" ht="12">
      <c r="A26" s="380" t="s">
        <v>1163</v>
      </c>
      <c r="B26" s="380"/>
      <c r="C26" s="380"/>
      <c r="D26" s="380"/>
      <c r="E26" s="273"/>
      <c r="F26" s="381">
        <f>SUM(F24:G25)</f>
        <v>0</v>
      </c>
      <c r="G26" s="381"/>
      <c r="H26" s="278"/>
      <c r="I26" s="278" t="s">
        <v>1155</v>
      </c>
    </row>
    <row r="27" spans="5:7" ht="12">
      <c r="E27" s="273"/>
      <c r="F27" s="281"/>
      <c r="G27" s="281"/>
    </row>
    <row r="28" spans="1:9" ht="12">
      <c r="A28" s="379" t="s">
        <v>1164</v>
      </c>
      <c r="B28" s="371"/>
      <c r="C28" s="371"/>
      <c r="D28" s="371"/>
      <c r="E28" s="275">
        <v>0.015</v>
      </c>
      <c r="F28" s="372">
        <f>F21*E28</f>
        <v>0</v>
      </c>
      <c r="G28" s="372"/>
      <c r="I28" s="259" t="s">
        <v>1155</v>
      </c>
    </row>
    <row r="29" spans="1:9" ht="12">
      <c r="A29" s="379" t="s">
        <v>1165</v>
      </c>
      <c r="B29" s="371"/>
      <c r="C29" s="371"/>
      <c r="D29" s="371"/>
      <c r="E29" s="275">
        <v>0.035</v>
      </c>
      <c r="F29" s="372">
        <f>F21*E29</f>
        <v>0</v>
      </c>
      <c r="G29" s="372"/>
      <c r="I29" s="259" t="s">
        <v>1155</v>
      </c>
    </row>
    <row r="30" spans="1:9" ht="12">
      <c r="A30" s="377" t="s">
        <v>1166</v>
      </c>
      <c r="B30" s="377"/>
      <c r="C30" s="377"/>
      <c r="D30" s="377"/>
      <c r="E30" s="272"/>
      <c r="F30" s="381">
        <f>F21+F26+F28+F29</f>
        <v>0</v>
      </c>
      <c r="G30" s="381"/>
      <c r="H30" s="278"/>
      <c r="I30" s="278" t="s">
        <v>1155</v>
      </c>
    </row>
    <row r="31" spans="1:9" ht="13.5" thickBot="1">
      <c r="A31" s="271"/>
      <c r="B31" s="271"/>
      <c r="C31" s="271"/>
      <c r="D31" s="271"/>
      <c r="E31" s="271"/>
      <c r="F31" s="280"/>
      <c r="G31" s="280"/>
      <c r="H31" s="271"/>
      <c r="I31" s="271"/>
    </row>
    <row r="32" spans="6:7" ht="12">
      <c r="F32" s="281"/>
      <c r="G32" s="281"/>
    </row>
    <row r="33" spans="1:7" ht="12">
      <c r="A33" s="385" t="s">
        <v>1167</v>
      </c>
      <c r="B33" s="385"/>
      <c r="C33" s="385"/>
      <c r="D33" s="385"/>
      <c r="E33" s="273"/>
      <c r="F33" s="281"/>
      <c r="G33" s="281"/>
    </row>
    <row r="34" spans="1:9" ht="12">
      <c r="A34" s="379" t="s">
        <v>1168</v>
      </c>
      <c r="B34" s="371"/>
      <c r="C34" s="371"/>
      <c r="D34" s="371"/>
      <c r="E34" s="275">
        <v>0.01</v>
      </c>
      <c r="F34" s="372">
        <f>F30*E34</f>
        <v>0</v>
      </c>
      <c r="G34" s="372"/>
      <c r="I34" s="259" t="s">
        <v>1155</v>
      </c>
    </row>
    <row r="35" spans="1:9" ht="12">
      <c r="A35" s="382" t="s">
        <v>1169</v>
      </c>
      <c r="B35" s="371"/>
      <c r="C35" s="371"/>
      <c r="D35" s="371"/>
      <c r="E35" s="275">
        <v>0.015</v>
      </c>
      <c r="F35" s="372">
        <f>F30*E35</f>
        <v>0</v>
      </c>
      <c r="G35" s="372"/>
      <c r="I35" s="259" t="s">
        <v>1155</v>
      </c>
    </row>
    <row r="36" spans="1:9" ht="12">
      <c r="A36" s="386" t="s">
        <v>1170</v>
      </c>
      <c r="B36" s="386"/>
      <c r="C36" s="386"/>
      <c r="D36" s="386"/>
      <c r="E36" s="273"/>
      <c r="F36" s="381">
        <f>SUM(F34:G35)</f>
        <v>0</v>
      </c>
      <c r="G36" s="381"/>
      <c r="H36" s="278"/>
      <c r="I36" s="278" t="s">
        <v>1155</v>
      </c>
    </row>
    <row r="37" spans="1:9" ht="13.5" thickBot="1">
      <c r="A37" s="271"/>
      <c r="B37" s="271"/>
      <c r="C37" s="271"/>
      <c r="D37" s="271"/>
      <c r="E37" s="271"/>
      <c r="F37" s="280"/>
      <c r="G37" s="280"/>
      <c r="H37" s="271"/>
      <c r="I37" s="271"/>
    </row>
    <row r="38" spans="6:7" ht="12">
      <c r="F38" s="281"/>
      <c r="G38" s="281"/>
    </row>
    <row r="39" spans="1:9" ht="12">
      <c r="A39" s="382" t="s">
        <v>1171</v>
      </c>
      <c r="B39" s="371"/>
      <c r="C39" s="371"/>
      <c r="D39" s="371"/>
      <c r="E39" s="275">
        <v>0.025</v>
      </c>
      <c r="F39" s="372">
        <f>F30*E39</f>
        <v>0</v>
      </c>
      <c r="G39" s="372"/>
      <c r="I39" s="259" t="s">
        <v>1155</v>
      </c>
    </row>
    <row r="40" spans="1:9" ht="13.5" thickBot="1">
      <c r="A40" s="271"/>
      <c r="B40" s="271"/>
      <c r="C40" s="271"/>
      <c r="D40" s="271"/>
      <c r="E40" s="271"/>
      <c r="F40" s="280"/>
      <c r="G40" s="280"/>
      <c r="H40" s="271"/>
      <c r="I40" s="271"/>
    </row>
    <row r="41" spans="6:7" ht="12">
      <c r="F41" s="281"/>
      <c r="G41" s="281"/>
    </row>
    <row r="42" spans="1:16" ht="18" customHeight="1">
      <c r="A42" s="383" t="s">
        <v>1172</v>
      </c>
      <c r="B42" s="383"/>
      <c r="C42" s="383"/>
      <c r="D42" s="383"/>
      <c r="E42" s="282"/>
      <c r="F42" s="384">
        <f>F30+F36+F39</f>
        <v>0</v>
      </c>
      <c r="G42" s="384"/>
      <c r="H42" s="283"/>
      <c r="I42" s="284" t="s">
        <v>1155</v>
      </c>
      <c r="P42" s="281">
        <f>F42</f>
        <v>0</v>
      </c>
    </row>
    <row r="43" spans="6:7" ht="12">
      <c r="F43" s="281"/>
      <c r="G43" s="281"/>
    </row>
  </sheetData>
  <protectedRanges>
    <protectedRange sqref="B3:B5 A1:I2 A7:I44" name="Oblast1"/>
    <protectedRange sqref="A4:A5" name="Oblast1_1"/>
    <protectedRange sqref="C3:I3" name="Oblast1_2_1_1"/>
    <protectedRange sqref="C4 D4:I5" name="Oblast1_3_1"/>
  </protectedRanges>
  <mergeCells count="57">
    <mergeCell ref="A39:D39"/>
    <mergeCell ref="F39:G39"/>
    <mergeCell ref="A42:D42"/>
    <mergeCell ref="F42:G42"/>
    <mergeCell ref="A33:D33"/>
    <mergeCell ref="A34:D34"/>
    <mergeCell ref="F34:G34"/>
    <mergeCell ref="A35:D35"/>
    <mergeCell ref="F35:G35"/>
    <mergeCell ref="A36:D36"/>
    <mergeCell ref="F36:G36"/>
    <mergeCell ref="A28:D28"/>
    <mergeCell ref="F28:G28"/>
    <mergeCell ref="A29:D29"/>
    <mergeCell ref="F29:G29"/>
    <mergeCell ref="A30:D30"/>
    <mergeCell ref="F30:G30"/>
    <mergeCell ref="A24:D24"/>
    <mergeCell ref="F24:G24"/>
    <mergeCell ref="A25:D25"/>
    <mergeCell ref="F25:G25"/>
    <mergeCell ref="A26:D26"/>
    <mergeCell ref="F26:G26"/>
    <mergeCell ref="A19:D19"/>
    <mergeCell ref="F19:G19"/>
    <mergeCell ref="A20:D20"/>
    <mergeCell ref="F20:G20"/>
    <mergeCell ref="A21:D21"/>
    <mergeCell ref="F21:G21"/>
    <mergeCell ref="A18:D18"/>
    <mergeCell ref="F18:G18"/>
    <mergeCell ref="A10:C10"/>
    <mergeCell ref="E10:G10"/>
    <mergeCell ref="A11:B11"/>
    <mergeCell ref="C11:D11"/>
    <mergeCell ref="E11:F11"/>
    <mergeCell ref="G11:I11"/>
    <mergeCell ref="A15:D15"/>
    <mergeCell ref="A16:D16"/>
    <mergeCell ref="F16:G16"/>
    <mergeCell ref="A17:D17"/>
    <mergeCell ref="F17:G17"/>
    <mergeCell ref="A8:C8"/>
    <mergeCell ref="E8:G8"/>
    <mergeCell ref="A9:B9"/>
    <mergeCell ref="C9:D9"/>
    <mergeCell ref="E9:F9"/>
    <mergeCell ref="G9:I9"/>
    <mergeCell ref="A7:B7"/>
    <mergeCell ref="C7:D7"/>
    <mergeCell ref="E7:F7"/>
    <mergeCell ref="G7:I7"/>
    <mergeCell ref="A2:B3"/>
    <mergeCell ref="C2:I2"/>
    <mergeCell ref="C3:I3"/>
    <mergeCell ref="A4:B5"/>
    <mergeCell ref="C4:I5"/>
  </mergeCells>
  <printOptions/>
  <pageMargins left="0.7086614173228347" right="0.59055118110236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96"/>
  <sheetViews>
    <sheetView view="pageBreakPreview" zoomScaleSheetLayoutView="100" workbookViewId="0" topLeftCell="A1">
      <pane ySplit="3" topLeftCell="A4" activePane="bottomLeft" state="frozen"/>
      <selection pane="topLeft" activeCell="B10" sqref="B10"/>
      <selection pane="bottomLeft" activeCell="F8" sqref="F8"/>
    </sheetView>
  </sheetViews>
  <sheetFormatPr defaultColWidth="9.140625" defaultRowHeight="12"/>
  <cols>
    <col min="1" max="1" width="6.7109375" style="661" customWidth="1"/>
    <col min="2" max="2" width="12.140625" style="633" customWidth="1"/>
    <col min="3" max="3" width="101.7109375" style="633" customWidth="1"/>
    <col min="4" max="4" width="9.421875" style="633" bestFit="1" customWidth="1"/>
    <col min="5" max="5" width="9.421875" style="644" bestFit="1" customWidth="1"/>
    <col min="6" max="6" width="11.421875" style="633" bestFit="1" customWidth="1"/>
    <col min="7" max="7" width="14.8515625" style="633" customWidth="1"/>
    <col min="8" max="8" width="13.7109375" style="633" customWidth="1"/>
    <col min="9" max="9" width="14.7109375" style="633" bestFit="1" customWidth="1"/>
    <col min="10" max="10" width="16.7109375" style="633" customWidth="1"/>
    <col min="11" max="11" width="26.7109375" style="633" customWidth="1"/>
    <col min="12" max="12" width="12.421875" style="633" customWidth="1"/>
    <col min="13" max="14" width="15.00390625" style="634" hidden="1" customWidth="1"/>
    <col min="15" max="16" width="15.00390625" style="638" hidden="1" customWidth="1"/>
    <col min="17" max="17" width="11.8515625" style="638" hidden="1" customWidth="1"/>
    <col min="18" max="18" width="12.140625" style="633" customWidth="1"/>
    <col min="19" max="19" width="17.421875" style="633" customWidth="1"/>
    <col min="20" max="256" width="9.28125" style="633" customWidth="1"/>
    <col min="257" max="257" width="6.7109375" style="633" customWidth="1"/>
    <col min="258" max="258" width="12.140625" style="633" customWidth="1"/>
    <col min="259" max="259" width="101.7109375" style="633" customWidth="1"/>
    <col min="260" max="261" width="9.421875" style="633" bestFit="1" customWidth="1"/>
    <col min="262" max="262" width="11.421875" style="633" bestFit="1" customWidth="1"/>
    <col min="263" max="263" width="14.8515625" style="633" customWidth="1"/>
    <col min="264" max="264" width="13.7109375" style="633" customWidth="1"/>
    <col min="265" max="265" width="14.7109375" style="633" bestFit="1" customWidth="1"/>
    <col min="266" max="266" width="16.7109375" style="633" customWidth="1"/>
    <col min="267" max="267" width="26.7109375" style="633" customWidth="1"/>
    <col min="268" max="268" width="12.421875" style="633" customWidth="1"/>
    <col min="269" max="272" width="15.00390625" style="633" customWidth="1"/>
    <col min="273" max="273" width="11.8515625" style="633" customWidth="1"/>
    <col min="274" max="274" width="12.140625" style="633" customWidth="1"/>
    <col min="275" max="275" width="17.421875" style="633" customWidth="1"/>
    <col min="276" max="512" width="9.28125" style="633" customWidth="1"/>
    <col min="513" max="513" width="6.7109375" style="633" customWidth="1"/>
    <col min="514" max="514" width="12.140625" style="633" customWidth="1"/>
    <col min="515" max="515" width="101.7109375" style="633" customWidth="1"/>
    <col min="516" max="517" width="9.421875" style="633" bestFit="1" customWidth="1"/>
    <col min="518" max="518" width="11.421875" style="633" bestFit="1" customWidth="1"/>
    <col min="519" max="519" width="14.8515625" style="633" customWidth="1"/>
    <col min="520" max="520" width="13.7109375" style="633" customWidth="1"/>
    <col min="521" max="521" width="14.7109375" style="633" bestFit="1" customWidth="1"/>
    <col min="522" max="522" width="16.7109375" style="633" customWidth="1"/>
    <col min="523" max="523" width="26.7109375" style="633" customWidth="1"/>
    <col min="524" max="524" width="12.421875" style="633" customWidth="1"/>
    <col min="525" max="528" width="15.00390625" style="633" customWidth="1"/>
    <col min="529" max="529" width="11.8515625" style="633" customWidth="1"/>
    <col min="530" max="530" width="12.140625" style="633" customWidth="1"/>
    <col min="531" max="531" width="17.421875" style="633" customWidth="1"/>
    <col min="532" max="768" width="9.28125" style="633" customWidth="1"/>
    <col min="769" max="769" width="6.7109375" style="633" customWidth="1"/>
    <col min="770" max="770" width="12.140625" style="633" customWidth="1"/>
    <col min="771" max="771" width="101.7109375" style="633" customWidth="1"/>
    <col min="772" max="773" width="9.421875" style="633" bestFit="1" customWidth="1"/>
    <col min="774" max="774" width="11.421875" style="633" bestFit="1" customWidth="1"/>
    <col min="775" max="775" width="14.8515625" style="633" customWidth="1"/>
    <col min="776" max="776" width="13.7109375" style="633" customWidth="1"/>
    <col min="777" max="777" width="14.7109375" style="633" bestFit="1" customWidth="1"/>
    <col min="778" max="778" width="16.7109375" style="633" customWidth="1"/>
    <col min="779" max="779" width="26.7109375" style="633" customWidth="1"/>
    <col min="780" max="780" width="12.421875" style="633" customWidth="1"/>
    <col min="781" max="784" width="15.00390625" style="633" customWidth="1"/>
    <col min="785" max="785" width="11.8515625" style="633" customWidth="1"/>
    <col min="786" max="786" width="12.140625" style="633" customWidth="1"/>
    <col min="787" max="787" width="17.421875" style="633" customWidth="1"/>
    <col min="788" max="1024" width="9.28125" style="633" customWidth="1"/>
    <col min="1025" max="1025" width="6.7109375" style="633" customWidth="1"/>
    <col min="1026" max="1026" width="12.140625" style="633" customWidth="1"/>
    <col min="1027" max="1027" width="101.7109375" style="633" customWidth="1"/>
    <col min="1028" max="1029" width="9.421875" style="633" bestFit="1" customWidth="1"/>
    <col min="1030" max="1030" width="11.421875" style="633" bestFit="1" customWidth="1"/>
    <col min="1031" max="1031" width="14.8515625" style="633" customWidth="1"/>
    <col min="1032" max="1032" width="13.7109375" style="633" customWidth="1"/>
    <col min="1033" max="1033" width="14.7109375" style="633" bestFit="1" customWidth="1"/>
    <col min="1034" max="1034" width="16.7109375" style="633" customWidth="1"/>
    <col min="1035" max="1035" width="26.7109375" style="633" customWidth="1"/>
    <col min="1036" max="1036" width="12.421875" style="633" customWidth="1"/>
    <col min="1037" max="1040" width="15.00390625" style="633" customWidth="1"/>
    <col min="1041" max="1041" width="11.8515625" style="633" customWidth="1"/>
    <col min="1042" max="1042" width="12.140625" style="633" customWidth="1"/>
    <col min="1043" max="1043" width="17.421875" style="633" customWidth="1"/>
    <col min="1044" max="1280" width="9.28125" style="633" customWidth="1"/>
    <col min="1281" max="1281" width="6.7109375" style="633" customWidth="1"/>
    <col min="1282" max="1282" width="12.140625" style="633" customWidth="1"/>
    <col min="1283" max="1283" width="101.7109375" style="633" customWidth="1"/>
    <col min="1284" max="1285" width="9.421875" style="633" bestFit="1" customWidth="1"/>
    <col min="1286" max="1286" width="11.421875" style="633" bestFit="1" customWidth="1"/>
    <col min="1287" max="1287" width="14.8515625" style="633" customWidth="1"/>
    <col min="1288" max="1288" width="13.7109375" style="633" customWidth="1"/>
    <col min="1289" max="1289" width="14.7109375" style="633" bestFit="1" customWidth="1"/>
    <col min="1290" max="1290" width="16.7109375" style="633" customWidth="1"/>
    <col min="1291" max="1291" width="26.7109375" style="633" customWidth="1"/>
    <col min="1292" max="1292" width="12.421875" style="633" customWidth="1"/>
    <col min="1293" max="1296" width="15.00390625" style="633" customWidth="1"/>
    <col min="1297" max="1297" width="11.8515625" style="633" customWidth="1"/>
    <col min="1298" max="1298" width="12.140625" style="633" customWidth="1"/>
    <col min="1299" max="1299" width="17.421875" style="633" customWidth="1"/>
    <col min="1300" max="1536" width="9.28125" style="633" customWidth="1"/>
    <col min="1537" max="1537" width="6.7109375" style="633" customWidth="1"/>
    <col min="1538" max="1538" width="12.140625" style="633" customWidth="1"/>
    <col min="1539" max="1539" width="101.7109375" style="633" customWidth="1"/>
    <col min="1540" max="1541" width="9.421875" style="633" bestFit="1" customWidth="1"/>
    <col min="1542" max="1542" width="11.421875" style="633" bestFit="1" customWidth="1"/>
    <col min="1543" max="1543" width="14.8515625" style="633" customWidth="1"/>
    <col min="1544" max="1544" width="13.7109375" style="633" customWidth="1"/>
    <col min="1545" max="1545" width="14.7109375" style="633" bestFit="1" customWidth="1"/>
    <col min="1546" max="1546" width="16.7109375" style="633" customWidth="1"/>
    <col min="1547" max="1547" width="26.7109375" style="633" customWidth="1"/>
    <col min="1548" max="1548" width="12.421875" style="633" customWidth="1"/>
    <col min="1549" max="1552" width="15.00390625" style="633" customWidth="1"/>
    <col min="1553" max="1553" width="11.8515625" style="633" customWidth="1"/>
    <col min="1554" max="1554" width="12.140625" style="633" customWidth="1"/>
    <col min="1555" max="1555" width="17.421875" style="633" customWidth="1"/>
    <col min="1556" max="1792" width="9.28125" style="633" customWidth="1"/>
    <col min="1793" max="1793" width="6.7109375" style="633" customWidth="1"/>
    <col min="1794" max="1794" width="12.140625" style="633" customWidth="1"/>
    <col min="1795" max="1795" width="101.7109375" style="633" customWidth="1"/>
    <col min="1796" max="1797" width="9.421875" style="633" bestFit="1" customWidth="1"/>
    <col min="1798" max="1798" width="11.421875" style="633" bestFit="1" customWidth="1"/>
    <col min="1799" max="1799" width="14.8515625" style="633" customWidth="1"/>
    <col min="1800" max="1800" width="13.7109375" style="633" customWidth="1"/>
    <col min="1801" max="1801" width="14.7109375" style="633" bestFit="1" customWidth="1"/>
    <col min="1802" max="1802" width="16.7109375" style="633" customWidth="1"/>
    <col min="1803" max="1803" width="26.7109375" style="633" customWidth="1"/>
    <col min="1804" max="1804" width="12.421875" style="633" customWidth="1"/>
    <col min="1805" max="1808" width="15.00390625" style="633" customWidth="1"/>
    <col min="1809" max="1809" width="11.8515625" style="633" customWidth="1"/>
    <col min="1810" max="1810" width="12.140625" style="633" customWidth="1"/>
    <col min="1811" max="1811" width="17.421875" style="633" customWidth="1"/>
    <col min="1812" max="2048" width="9.28125" style="633" customWidth="1"/>
    <col min="2049" max="2049" width="6.7109375" style="633" customWidth="1"/>
    <col min="2050" max="2050" width="12.140625" style="633" customWidth="1"/>
    <col min="2051" max="2051" width="101.7109375" style="633" customWidth="1"/>
    <col min="2052" max="2053" width="9.421875" style="633" bestFit="1" customWidth="1"/>
    <col min="2054" max="2054" width="11.421875" style="633" bestFit="1" customWidth="1"/>
    <col min="2055" max="2055" width="14.8515625" style="633" customWidth="1"/>
    <col min="2056" max="2056" width="13.7109375" style="633" customWidth="1"/>
    <col min="2057" max="2057" width="14.7109375" style="633" bestFit="1" customWidth="1"/>
    <col min="2058" max="2058" width="16.7109375" style="633" customWidth="1"/>
    <col min="2059" max="2059" width="26.7109375" style="633" customWidth="1"/>
    <col min="2060" max="2060" width="12.421875" style="633" customWidth="1"/>
    <col min="2061" max="2064" width="15.00390625" style="633" customWidth="1"/>
    <col min="2065" max="2065" width="11.8515625" style="633" customWidth="1"/>
    <col min="2066" max="2066" width="12.140625" style="633" customWidth="1"/>
    <col min="2067" max="2067" width="17.421875" style="633" customWidth="1"/>
    <col min="2068" max="2304" width="9.28125" style="633" customWidth="1"/>
    <col min="2305" max="2305" width="6.7109375" style="633" customWidth="1"/>
    <col min="2306" max="2306" width="12.140625" style="633" customWidth="1"/>
    <col min="2307" max="2307" width="101.7109375" style="633" customWidth="1"/>
    <col min="2308" max="2309" width="9.421875" style="633" bestFit="1" customWidth="1"/>
    <col min="2310" max="2310" width="11.421875" style="633" bestFit="1" customWidth="1"/>
    <col min="2311" max="2311" width="14.8515625" style="633" customWidth="1"/>
    <col min="2312" max="2312" width="13.7109375" style="633" customWidth="1"/>
    <col min="2313" max="2313" width="14.7109375" style="633" bestFit="1" customWidth="1"/>
    <col min="2314" max="2314" width="16.7109375" style="633" customWidth="1"/>
    <col min="2315" max="2315" width="26.7109375" style="633" customWidth="1"/>
    <col min="2316" max="2316" width="12.421875" style="633" customWidth="1"/>
    <col min="2317" max="2320" width="15.00390625" style="633" customWidth="1"/>
    <col min="2321" max="2321" width="11.8515625" style="633" customWidth="1"/>
    <col min="2322" max="2322" width="12.140625" style="633" customWidth="1"/>
    <col min="2323" max="2323" width="17.421875" style="633" customWidth="1"/>
    <col min="2324" max="2560" width="9.28125" style="633" customWidth="1"/>
    <col min="2561" max="2561" width="6.7109375" style="633" customWidth="1"/>
    <col min="2562" max="2562" width="12.140625" style="633" customWidth="1"/>
    <col min="2563" max="2563" width="101.7109375" style="633" customWidth="1"/>
    <col min="2564" max="2565" width="9.421875" style="633" bestFit="1" customWidth="1"/>
    <col min="2566" max="2566" width="11.421875" style="633" bestFit="1" customWidth="1"/>
    <col min="2567" max="2567" width="14.8515625" style="633" customWidth="1"/>
    <col min="2568" max="2568" width="13.7109375" style="633" customWidth="1"/>
    <col min="2569" max="2569" width="14.7109375" style="633" bestFit="1" customWidth="1"/>
    <col min="2570" max="2570" width="16.7109375" style="633" customWidth="1"/>
    <col min="2571" max="2571" width="26.7109375" style="633" customWidth="1"/>
    <col min="2572" max="2572" width="12.421875" style="633" customWidth="1"/>
    <col min="2573" max="2576" width="15.00390625" style="633" customWidth="1"/>
    <col min="2577" max="2577" width="11.8515625" style="633" customWidth="1"/>
    <col min="2578" max="2578" width="12.140625" style="633" customWidth="1"/>
    <col min="2579" max="2579" width="17.421875" style="633" customWidth="1"/>
    <col min="2580" max="2816" width="9.28125" style="633" customWidth="1"/>
    <col min="2817" max="2817" width="6.7109375" style="633" customWidth="1"/>
    <col min="2818" max="2818" width="12.140625" style="633" customWidth="1"/>
    <col min="2819" max="2819" width="101.7109375" style="633" customWidth="1"/>
    <col min="2820" max="2821" width="9.421875" style="633" bestFit="1" customWidth="1"/>
    <col min="2822" max="2822" width="11.421875" style="633" bestFit="1" customWidth="1"/>
    <col min="2823" max="2823" width="14.8515625" style="633" customWidth="1"/>
    <col min="2824" max="2824" width="13.7109375" style="633" customWidth="1"/>
    <col min="2825" max="2825" width="14.7109375" style="633" bestFit="1" customWidth="1"/>
    <col min="2826" max="2826" width="16.7109375" style="633" customWidth="1"/>
    <col min="2827" max="2827" width="26.7109375" style="633" customWidth="1"/>
    <col min="2828" max="2828" width="12.421875" style="633" customWidth="1"/>
    <col min="2829" max="2832" width="15.00390625" style="633" customWidth="1"/>
    <col min="2833" max="2833" width="11.8515625" style="633" customWidth="1"/>
    <col min="2834" max="2834" width="12.140625" style="633" customWidth="1"/>
    <col min="2835" max="2835" width="17.421875" style="633" customWidth="1"/>
    <col min="2836" max="3072" width="9.28125" style="633" customWidth="1"/>
    <col min="3073" max="3073" width="6.7109375" style="633" customWidth="1"/>
    <col min="3074" max="3074" width="12.140625" style="633" customWidth="1"/>
    <col min="3075" max="3075" width="101.7109375" style="633" customWidth="1"/>
    <col min="3076" max="3077" width="9.421875" style="633" bestFit="1" customWidth="1"/>
    <col min="3078" max="3078" width="11.421875" style="633" bestFit="1" customWidth="1"/>
    <col min="3079" max="3079" width="14.8515625" style="633" customWidth="1"/>
    <col min="3080" max="3080" width="13.7109375" style="633" customWidth="1"/>
    <col min="3081" max="3081" width="14.7109375" style="633" bestFit="1" customWidth="1"/>
    <col min="3082" max="3082" width="16.7109375" style="633" customWidth="1"/>
    <col min="3083" max="3083" width="26.7109375" style="633" customWidth="1"/>
    <col min="3084" max="3084" width="12.421875" style="633" customWidth="1"/>
    <col min="3085" max="3088" width="15.00390625" style="633" customWidth="1"/>
    <col min="3089" max="3089" width="11.8515625" style="633" customWidth="1"/>
    <col min="3090" max="3090" width="12.140625" style="633" customWidth="1"/>
    <col min="3091" max="3091" width="17.421875" style="633" customWidth="1"/>
    <col min="3092" max="3328" width="9.28125" style="633" customWidth="1"/>
    <col min="3329" max="3329" width="6.7109375" style="633" customWidth="1"/>
    <col min="3330" max="3330" width="12.140625" style="633" customWidth="1"/>
    <col min="3331" max="3331" width="101.7109375" style="633" customWidth="1"/>
    <col min="3332" max="3333" width="9.421875" style="633" bestFit="1" customWidth="1"/>
    <col min="3334" max="3334" width="11.421875" style="633" bestFit="1" customWidth="1"/>
    <col min="3335" max="3335" width="14.8515625" style="633" customWidth="1"/>
    <col min="3336" max="3336" width="13.7109375" style="633" customWidth="1"/>
    <col min="3337" max="3337" width="14.7109375" style="633" bestFit="1" customWidth="1"/>
    <col min="3338" max="3338" width="16.7109375" style="633" customWidth="1"/>
    <col min="3339" max="3339" width="26.7109375" style="633" customWidth="1"/>
    <col min="3340" max="3340" width="12.421875" style="633" customWidth="1"/>
    <col min="3341" max="3344" width="15.00390625" style="633" customWidth="1"/>
    <col min="3345" max="3345" width="11.8515625" style="633" customWidth="1"/>
    <col min="3346" max="3346" width="12.140625" style="633" customWidth="1"/>
    <col min="3347" max="3347" width="17.421875" style="633" customWidth="1"/>
    <col min="3348" max="3584" width="9.28125" style="633" customWidth="1"/>
    <col min="3585" max="3585" width="6.7109375" style="633" customWidth="1"/>
    <col min="3586" max="3586" width="12.140625" style="633" customWidth="1"/>
    <col min="3587" max="3587" width="101.7109375" style="633" customWidth="1"/>
    <col min="3588" max="3589" width="9.421875" style="633" bestFit="1" customWidth="1"/>
    <col min="3590" max="3590" width="11.421875" style="633" bestFit="1" customWidth="1"/>
    <col min="3591" max="3591" width="14.8515625" style="633" customWidth="1"/>
    <col min="3592" max="3592" width="13.7109375" style="633" customWidth="1"/>
    <col min="3593" max="3593" width="14.7109375" style="633" bestFit="1" customWidth="1"/>
    <col min="3594" max="3594" width="16.7109375" style="633" customWidth="1"/>
    <col min="3595" max="3595" width="26.7109375" style="633" customWidth="1"/>
    <col min="3596" max="3596" width="12.421875" style="633" customWidth="1"/>
    <col min="3597" max="3600" width="15.00390625" style="633" customWidth="1"/>
    <col min="3601" max="3601" width="11.8515625" style="633" customWidth="1"/>
    <col min="3602" max="3602" width="12.140625" style="633" customWidth="1"/>
    <col min="3603" max="3603" width="17.421875" style="633" customWidth="1"/>
    <col min="3604" max="3840" width="9.28125" style="633" customWidth="1"/>
    <col min="3841" max="3841" width="6.7109375" style="633" customWidth="1"/>
    <col min="3842" max="3842" width="12.140625" style="633" customWidth="1"/>
    <col min="3843" max="3843" width="101.7109375" style="633" customWidth="1"/>
    <col min="3844" max="3845" width="9.421875" style="633" bestFit="1" customWidth="1"/>
    <col min="3846" max="3846" width="11.421875" style="633" bestFit="1" customWidth="1"/>
    <col min="3847" max="3847" width="14.8515625" style="633" customWidth="1"/>
    <col min="3848" max="3848" width="13.7109375" style="633" customWidth="1"/>
    <col min="3849" max="3849" width="14.7109375" style="633" bestFit="1" customWidth="1"/>
    <col min="3850" max="3850" width="16.7109375" style="633" customWidth="1"/>
    <col min="3851" max="3851" width="26.7109375" style="633" customWidth="1"/>
    <col min="3852" max="3852" width="12.421875" style="633" customWidth="1"/>
    <col min="3853" max="3856" width="15.00390625" style="633" customWidth="1"/>
    <col min="3857" max="3857" width="11.8515625" style="633" customWidth="1"/>
    <col min="3858" max="3858" width="12.140625" style="633" customWidth="1"/>
    <col min="3859" max="3859" width="17.421875" style="633" customWidth="1"/>
    <col min="3860" max="4096" width="9.28125" style="633" customWidth="1"/>
    <col min="4097" max="4097" width="6.7109375" style="633" customWidth="1"/>
    <col min="4098" max="4098" width="12.140625" style="633" customWidth="1"/>
    <col min="4099" max="4099" width="101.7109375" style="633" customWidth="1"/>
    <col min="4100" max="4101" width="9.421875" style="633" bestFit="1" customWidth="1"/>
    <col min="4102" max="4102" width="11.421875" style="633" bestFit="1" customWidth="1"/>
    <col min="4103" max="4103" width="14.8515625" style="633" customWidth="1"/>
    <col min="4104" max="4104" width="13.7109375" style="633" customWidth="1"/>
    <col min="4105" max="4105" width="14.7109375" style="633" bestFit="1" customWidth="1"/>
    <col min="4106" max="4106" width="16.7109375" style="633" customWidth="1"/>
    <col min="4107" max="4107" width="26.7109375" style="633" customWidth="1"/>
    <col min="4108" max="4108" width="12.421875" style="633" customWidth="1"/>
    <col min="4109" max="4112" width="15.00390625" style="633" customWidth="1"/>
    <col min="4113" max="4113" width="11.8515625" style="633" customWidth="1"/>
    <col min="4114" max="4114" width="12.140625" style="633" customWidth="1"/>
    <col min="4115" max="4115" width="17.421875" style="633" customWidth="1"/>
    <col min="4116" max="4352" width="9.28125" style="633" customWidth="1"/>
    <col min="4353" max="4353" width="6.7109375" style="633" customWidth="1"/>
    <col min="4354" max="4354" width="12.140625" style="633" customWidth="1"/>
    <col min="4355" max="4355" width="101.7109375" style="633" customWidth="1"/>
    <col min="4356" max="4357" width="9.421875" style="633" bestFit="1" customWidth="1"/>
    <col min="4358" max="4358" width="11.421875" style="633" bestFit="1" customWidth="1"/>
    <col min="4359" max="4359" width="14.8515625" style="633" customWidth="1"/>
    <col min="4360" max="4360" width="13.7109375" style="633" customWidth="1"/>
    <col min="4361" max="4361" width="14.7109375" style="633" bestFit="1" customWidth="1"/>
    <col min="4362" max="4362" width="16.7109375" style="633" customWidth="1"/>
    <col min="4363" max="4363" width="26.7109375" style="633" customWidth="1"/>
    <col min="4364" max="4364" width="12.421875" style="633" customWidth="1"/>
    <col min="4365" max="4368" width="15.00390625" style="633" customWidth="1"/>
    <col min="4369" max="4369" width="11.8515625" style="633" customWidth="1"/>
    <col min="4370" max="4370" width="12.140625" style="633" customWidth="1"/>
    <col min="4371" max="4371" width="17.421875" style="633" customWidth="1"/>
    <col min="4372" max="4608" width="9.28125" style="633" customWidth="1"/>
    <col min="4609" max="4609" width="6.7109375" style="633" customWidth="1"/>
    <col min="4610" max="4610" width="12.140625" style="633" customWidth="1"/>
    <col min="4611" max="4611" width="101.7109375" style="633" customWidth="1"/>
    <col min="4612" max="4613" width="9.421875" style="633" bestFit="1" customWidth="1"/>
    <col min="4614" max="4614" width="11.421875" style="633" bestFit="1" customWidth="1"/>
    <col min="4615" max="4615" width="14.8515625" style="633" customWidth="1"/>
    <col min="4616" max="4616" width="13.7109375" style="633" customWidth="1"/>
    <col min="4617" max="4617" width="14.7109375" style="633" bestFit="1" customWidth="1"/>
    <col min="4618" max="4618" width="16.7109375" style="633" customWidth="1"/>
    <col min="4619" max="4619" width="26.7109375" style="633" customWidth="1"/>
    <col min="4620" max="4620" width="12.421875" style="633" customWidth="1"/>
    <col min="4621" max="4624" width="15.00390625" style="633" customWidth="1"/>
    <col min="4625" max="4625" width="11.8515625" style="633" customWidth="1"/>
    <col min="4626" max="4626" width="12.140625" style="633" customWidth="1"/>
    <col min="4627" max="4627" width="17.421875" style="633" customWidth="1"/>
    <col min="4628" max="4864" width="9.28125" style="633" customWidth="1"/>
    <col min="4865" max="4865" width="6.7109375" style="633" customWidth="1"/>
    <col min="4866" max="4866" width="12.140625" style="633" customWidth="1"/>
    <col min="4867" max="4867" width="101.7109375" style="633" customWidth="1"/>
    <col min="4868" max="4869" width="9.421875" style="633" bestFit="1" customWidth="1"/>
    <col min="4870" max="4870" width="11.421875" style="633" bestFit="1" customWidth="1"/>
    <col min="4871" max="4871" width="14.8515625" style="633" customWidth="1"/>
    <col min="4872" max="4872" width="13.7109375" style="633" customWidth="1"/>
    <col min="4873" max="4873" width="14.7109375" style="633" bestFit="1" customWidth="1"/>
    <col min="4874" max="4874" width="16.7109375" style="633" customWidth="1"/>
    <col min="4875" max="4875" width="26.7109375" style="633" customWidth="1"/>
    <col min="4876" max="4876" width="12.421875" style="633" customWidth="1"/>
    <col min="4877" max="4880" width="15.00390625" style="633" customWidth="1"/>
    <col min="4881" max="4881" width="11.8515625" style="633" customWidth="1"/>
    <col min="4882" max="4882" width="12.140625" style="633" customWidth="1"/>
    <col min="4883" max="4883" width="17.421875" style="633" customWidth="1"/>
    <col min="4884" max="5120" width="9.28125" style="633" customWidth="1"/>
    <col min="5121" max="5121" width="6.7109375" style="633" customWidth="1"/>
    <col min="5122" max="5122" width="12.140625" style="633" customWidth="1"/>
    <col min="5123" max="5123" width="101.7109375" style="633" customWidth="1"/>
    <col min="5124" max="5125" width="9.421875" style="633" bestFit="1" customWidth="1"/>
    <col min="5126" max="5126" width="11.421875" style="633" bestFit="1" customWidth="1"/>
    <col min="5127" max="5127" width="14.8515625" style="633" customWidth="1"/>
    <col min="5128" max="5128" width="13.7109375" style="633" customWidth="1"/>
    <col min="5129" max="5129" width="14.7109375" style="633" bestFit="1" customWidth="1"/>
    <col min="5130" max="5130" width="16.7109375" style="633" customWidth="1"/>
    <col min="5131" max="5131" width="26.7109375" style="633" customWidth="1"/>
    <col min="5132" max="5132" width="12.421875" style="633" customWidth="1"/>
    <col min="5133" max="5136" width="15.00390625" style="633" customWidth="1"/>
    <col min="5137" max="5137" width="11.8515625" style="633" customWidth="1"/>
    <col min="5138" max="5138" width="12.140625" style="633" customWidth="1"/>
    <col min="5139" max="5139" width="17.421875" style="633" customWidth="1"/>
    <col min="5140" max="5376" width="9.28125" style="633" customWidth="1"/>
    <col min="5377" max="5377" width="6.7109375" style="633" customWidth="1"/>
    <col min="5378" max="5378" width="12.140625" style="633" customWidth="1"/>
    <col min="5379" max="5379" width="101.7109375" style="633" customWidth="1"/>
    <col min="5380" max="5381" width="9.421875" style="633" bestFit="1" customWidth="1"/>
    <col min="5382" max="5382" width="11.421875" style="633" bestFit="1" customWidth="1"/>
    <col min="5383" max="5383" width="14.8515625" style="633" customWidth="1"/>
    <col min="5384" max="5384" width="13.7109375" style="633" customWidth="1"/>
    <col min="5385" max="5385" width="14.7109375" style="633" bestFit="1" customWidth="1"/>
    <col min="5386" max="5386" width="16.7109375" style="633" customWidth="1"/>
    <col min="5387" max="5387" width="26.7109375" style="633" customWidth="1"/>
    <col min="5388" max="5388" width="12.421875" style="633" customWidth="1"/>
    <col min="5389" max="5392" width="15.00390625" style="633" customWidth="1"/>
    <col min="5393" max="5393" width="11.8515625" style="633" customWidth="1"/>
    <col min="5394" max="5394" width="12.140625" style="633" customWidth="1"/>
    <col min="5395" max="5395" width="17.421875" style="633" customWidth="1"/>
    <col min="5396" max="5632" width="9.28125" style="633" customWidth="1"/>
    <col min="5633" max="5633" width="6.7109375" style="633" customWidth="1"/>
    <col min="5634" max="5634" width="12.140625" style="633" customWidth="1"/>
    <col min="5635" max="5635" width="101.7109375" style="633" customWidth="1"/>
    <col min="5636" max="5637" width="9.421875" style="633" bestFit="1" customWidth="1"/>
    <col min="5638" max="5638" width="11.421875" style="633" bestFit="1" customWidth="1"/>
    <col min="5639" max="5639" width="14.8515625" style="633" customWidth="1"/>
    <col min="5640" max="5640" width="13.7109375" style="633" customWidth="1"/>
    <col min="5641" max="5641" width="14.7109375" style="633" bestFit="1" customWidth="1"/>
    <col min="5642" max="5642" width="16.7109375" style="633" customWidth="1"/>
    <col min="5643" max="5643" width="26.7109375" style="633" customWidth="1"/>
    <col min="5644" max="5644" width="12.421875" style="633" customWidth="1"/>
    <col min="5645" max="5648" width="15.00390625" style="633" customWidth="1"/>
    <col min="5649" max="5649" width="11.8515625" style="633" customWidth="1"/>
    <col min="5650" max="5650" width="12.140625" style="633" customWidth="1"/>
    <col min="5651" max="5651" width="17.421875" style="633" customWidth="1"/>
    <col min="5652" max="5888" width="9.28125" style="633" customWidth="1"/>
    <col min="5889" max="5889" width="6.7109375" style="633" customWidth="1"/>
    <col min="5890" max="5890" width="12.140625" style="633" customWidth="1"/>
    <col min="5891" max="5891" width="101.7109375" style="633" customWidth="1"/>
    <col min="5892" max="5893" width="9.421875" style="633" bestFit="1" customWidth="1"/>
    <col min="5894" max="5894" width="11.421875" style="633" bestFit="1" customWidth="1"/>
    <col min="5895" max="5895" width="14.8515625" style="633" customWidth="1"/>
    <col min="5896" max="5896" width="13.7109375" style="633" customWidth="1"/>
    <col min="5897" max="5897" width="14.7109375" style="633" bestFit="1" customWidth="1"/>
    <col min="5898" max="5898" width="16.7109375" style="633" customWidth="1"/>
    <col min="5899" max="5899" width="26.7109375" style="633" customWidth="1"/>
    <col min="5900" max="5900" width="12.421875" style="633" customWidth="1"/>
    <col min="5901" max="5904" width="15.00390625" style="633" customWidth="1"/>
    <col min="5905" max="5905" width="11.8515625" style="633" customWidth="1"/>
    <col min="5906" max="5906" width="12.140625" style="633" customWidth="1"/>
    <col min="5907" max="5907" width="17.421875" style="633" customWidth="1"/>
    <col min="5908" max="6144" width="9.28125" style="633" customWidth="1"/>
    <col min="6145" max="6145" width="6.7109375" style="633" customWidth="1"/>
    <col min="6146" max="6146" width="12.140625" style="633" customWidth="1"/>
    <col min="6147" max="6147" width="101.7109375" style="633" customWidth="1"/>
    <col min="6148" max="6149" width="9.421875" style="633" bestFit="1" customWidth="1"/>
    <col min="6150" max="6150" width="11.421875" style="633" bestFit="1" customWidth="1"/>
    <col min="6151" max="6151" width="14.8515625" style="633" customWidth="1"/>
    <col min="6152" max="6152" width="13.7109375" style="633" customWidth="1"/>
    <col min="6153" max="6153" width="14.7109375" style="633" bestFit="1" customWidth="1"/>
    <col min="6154" max="6154" width="16.7109375" style="633" customWidth="1"/>
    <col min="6155" max="6155" width="26.7109375" style="633" customWidth="1"/>
    <col min="6156" max="6156" width="12.421875" style="633" customWidth="1"/>
    <col min="6157" max="6160" width="15.00390625" style="633" customWidth="1"/>
    <col min="6161" max="6161" width="11.8515625" style="633" customWidth="1"/>
    <col min="6162" max="6162" width="12.140625" style="633" customWidth="1"/>
    <col min="6163" max="6163" width="17.421875" style="633" customWidth="1"/>
    <col min="6164" max="6400" width="9.28125" style="633" customWidth="1"/>
    <col min="6401" max="6401" width="6.7109375" style="633" customWidth="1"/>
    <col min="6402" max="6402" width="12.140625" style="633" customWidth="1"/>
    <col min="6403" max="6403" width="101.7109375" style="633" customWidth="1"/>
    <col min="6404" max="6405" width="9.421875" style="633" bestFit="1" customWidth="1"/>
    <col min="6406" max="6406" width="11.421875" style="633" bestFit="1" customWidth="1"/>
    <col min="6407" max="6407" width="14.8515625" style="633" customWidth="1"/>
    <col min="6408" max="6408" width="13.7109375" style="633" customWidth="1"/>
    <col min="6409" max="6409" width="14.7109375" style="633" bestFit="1" customWidth="1"/>
    <col min="6410" max="6410" width="16.7109375" style="633" customWidth="1"/>
    <col min="6411" max="6411" width="26.7109375" style="633" customWidth="1"/>
    <col min="6412" max="6412" width="12.421875" style="633" customWidth="1"/>
    <col min="6413" max="6416" width="15.00390625" style="633" customWidth="1"/>
    <col min="6417" max="6417" width="11.8515625" style="633" customWidth="1"/>
    <col min="6418" max="6418" width="12.140625" style="633" customWidth="1"/>
    <col min="6419" max="6419" width="17.421875" style="633" customWidth="1"/>
    <col min="6420" max="6656" width="9.28125" style="633" customWidth="1"/>
    <col min="6657" max="6657" width="6.7109375" style="633" customWidth="1"/>
    <col min="6658" max="6658" width="12.140625" style="633" customWidth="1"/>
    <col min="6659" max="6659" width="101.7109375" style="633" customWidth="1"/>
    <col min="6660" max="6661" width="9.421875" style="633" bestFit="1" customWidth="1"/>
    <col min="6662" max="6662" width="11.421875" style="633" bestFit="1" customWidth="1"/>
    <col min="6663" max="6663" width="14.8515625" style="633" customWidth="1"/>
    <col min="6664" max="6664" width="13.7109375" style="633" customWidth="1"/>
    <col min="6665" max="6665" width="14.7109375" style="633" bestFit="1" customWidth="1"/>
    <col min="6666" max="6666" width="16.7109375" style="633" customWidth="1"/>
    <col min="6667" max="6667" width="26.7109375" style="633" customWidth="1"/>
    <col min="6668" max="6668" width="12.421875" style="633" customWidth="1"/>
    <col min="6669" max="6672" width="15.00390625" style="633" customWidth="1"/>
    <col min="6673" max="6673" width="11.8515625" style="633" customWidth="1"/>
    <col min="6674" max="6674" width="12.140625" style="633" customWidth="1"/>
    <col min="6675" max="6675" width="17.421875" style="633" customWidth="1"/>
    <col min="6676" max="6912" width="9.28125" style="633" customWidth="1"/>
    <col min="6913" max="6913" width="6.7109375" style="633" customWidth="1"/>
    <col min="6914" max="6914" width="12.140625" style="633" customWidth="1"/>
    <col min="6915" max="6915" width="101.7109375" style="633" customWidth="1"/>
    <col min="6916" max="6917" width="9.421875" style="633" bestFit="1" customWidth="1"/>
    <col min="6918" max="6918" width="11.421875" style="633" bestFit="1" customWidth="1"/>
    <col min="6919" max="6919" width="14.8515625" style="633" customWidth="1"/>
    <col min="6920" max="6920" width="13.7109375" style="633" customWidth="1"/>
    <col min="6921" max="6921" width="14.7109375" style="633" bestFit="1" customWidth="1"/>
    <col min="6922" max="6922" width="16.7109375" style="633" customWidth="1"/>
    <col min="6923" max="6923" width="26.7109375" style="633" customWidth="1"/>
    <col min="6924" max="6924" width="12.421875" style="633" customWidth="1"/>
    <col min="6925" max="6928" width="15.00390625" style="633" customWidth="1"/>
    <col min="6929" max="6929" width="11.8515625" style="633" customWidth="1"/>
    <col min="6930" max="6930" width="12.140625" style="633" customWidth="1"/>
    <col min="6931" max="6931" width="17.421875" style="633" customWidth="1"/>
    <col min="6932" max="7168" width="9.28125" style="633" customWidth="1"/>
    <col min="7169" max="7169" width="6.7109375" style="633" customWidth="1"/>
    <col min="7170" max="7170" width="12.140625" style="633" customWidth="1"/>
    <col min="7171" max="7171" width="101.7109375" style="633" customWidth="1"/>
    <col min="7172" max="7173" width="9.421875" style="633" bestFit="1" customWidth="1"/>
    <col min="7174" max="7174" width="11.421875" style="633" bestFit="1" customWidth="1"/>
    <col min="7175" max="7175" width="14.8515625" style="633" customWidth="1"/>
    <col min="7176" max="7176" width="13.7109375" style="633" customWidth="1"/>
    <col min="7177" max="7177" width="14.7109375" style="633" bestFit="1" customWidth="1"/>
    <col min="7178" max="7178" width="16.7109375" style="633" customWidth="1"/>
    <col min="7179" max="7179" width="26.7109375" style="633" customWidth="1"/>
    <col min="7180" max="7180" width="12.421875" style="633" customWidth="1"/>
    <col min="7181" max="7184" width="15.00390625" style="633" customWidth="1"/>
    <col min="7185" max="7185" width="11.8515625" style="633" customWidth="1"/>
    <col min="7186" max="7186" width="12.140625" style="633" customWidth="1"/>
    <col min="7187" max="7187" width="17.421875" style="633" customWidth="1"/>
    <col min="7188" max="7424" width="9.28125" style="633" customWidth="1"/>
    <col min="7425" max="7425" width="6.7109375" style="633" customWidth="1"/>
    <col min="7426" max="7426" width="12.140625" style="633" customWidth="1"/>
    <col min="7427" max="7427" width="101.7109375" style="633" customWidth="1"/>
    <col min="7428" max="7429" width="9.421875" style="633" bestFit="1" customWidth="1"/>
    <col min="7430" max="7430" width="11.421875" style="633" bestFit="1" customWidth="1"/>
    <col min="7431" max="7431" width="14.8515625" style="633" customWidth="1"/>
    <col min="7432" max="7432" width="13.7109375" style="633" customWidth="1"/>
    <col min="7433" max="7433" width="14.7109375" style="633" bestFit="1" customWidth="1"/>
    <col min="7434" max="7434" width="16.7109375" style="633" customWidth="1"/>
    <col min="7435" max="7435" width="26.7109375" style="633" customWidth="1"/>
    <col min="7436" max="7436" width="12.421875" style="633" customWidth="1"/>
    <col min="7437" max="7440" width="15.00390625" style="633" customWidth="1"/>
    <col min="7441" max="7441" width="11.8515625" style="633" customWidth="1"/>
    <col min="7442" max="7442" width="12.140625" style="633" customWidth="1"/>
    <col min="7443" max="7443" width="17.421875" style="633" customWidth="1"/>
    <col min="7444" max="7680" width="9.28125" style="633" customWidth="1"/>
    <col min="7681" max="7681" width="6.7109375" style="633" customWidth="1"/>
    <col min="7682" max="7682" width="12.140625" style="633" customWidth="1"/>
    <col min="7683" max="7683" width="101.7109375" style="633" customWidth="1"/>
    <col min="7684" max="7685" width="9.421875" style="633" bestFit="1" customWidth="1"/>
    <col min="7686" max="7686" width="11.421875" style="633" bestFit="1" customWidth="1"/>
    <col min="7687" max="7687" width="14.8515625" style="633" customWidth="1"/>
    <col min="7688" max="7688" width="13.7109375" style="633" customWidth="1"/>
    <col min="7689" max="7689" width="14.7109375" style="633" bestFit="1" customWidth="1"/>
    <col min="7690" max="7690" width="16.7109375" style="633" customWidth="1"/>
    <col min="7691" max="7691" width="26.7109375" style="633" customWidth="1"/>
    <col min="7692" max="7692" width="12.421875" style="633" customWidth="1"/>
    <col min="7693" max="7696" width="15.00390625" style="633" customWidth="1"/>
    <col min="7697" max="7697" width="11.8515625" style="633" customWidth="1"/>
    <col min="7698" max="7698" width="12.140625" style="633" customWidth="1"/>
    <col min="7699" max="7699" width="17.421875" style="633" customWidth="1"/>
    <col min="7700" max="7936" width="9.28125" style="633" customWidth="1"/>
    <col min="7937" max="7937" width="6.7109375" style="633" customWidth="1"/>
    <col min="7938" max="7938" width="12.140625" style="633" customWidth="1"/>
    <col min="7939" max="7939" width="101.7109375" style="633" customWidth="1"/>
    <col min="7940" max="7941" width="9.421875" style="633" bestFit="1" customWidth="1"/>
    <col min="7942" max="7942" width="11.421875" style="633" bestFit="1" customWidth="1"/>
    <col min="7943" max="7943" width="14.8515625" style="633" customWidth="1"/>
    <col min="7944" max="7944" width="13.7109375" style="633" customWidth="1"/>
    <col min="7945" max="7945" width="14.7109375" style="633" bestFit="1" customWidth="1"/>
    <col min="7946" max="7946" width="16.7109375" style="633" customWidth="1"/>
    <col min="7947" max="7947" width="26.7109375" style="633" customWidth="1"/>
    <col min="7948" max="7948" width="12.421875" style="633" customWidth="1"/>
    <col min="7949" max="7952" width="15.00390625" style="633" customWidth="1"/>
    <col min="7953" max="7953" width="11.8515625" style="633" customWidth="1"/>
    <col min="7954" max="7954" width="12.140625" style="633" customWidth="1"/>
    <col min="7955" max="7955" width="17.421875" style="633" customWidth="1"/>
    <col min="7956" max="8192" width="9.28125" style="633" customWidth="1"/>
    <col min="8193" max="8193" width="6.7109375" style="633" customWidth="1"/>
    <col min="8194" max="8194" width="12.140625" style="633" customWidth="1"/>
    <col min="8195" max="8195" width="101.7109375" style="633" customWidth="1"/>
    <col min="8196" max="8197" width="9.421875" style="633" bestFit="1" customWidth="1"/>
    <col min="8198" max="8198" width="11.421875" style="633" bestFit="1" customWidth="1"/>
    <col min="8199" max="8199" width="14.8515625" style="633" customWidth="1"/>
    <col min="8200" max="8200" width="13.7109375" style="633" customWidth="1"/>
    <col min="8201" max="8201" width="14.7109375" style="633" bestFit="1" customWidth="1"/>
    <col min="8202" max="8202" width="16.7109375" style="633" customWidth="1"/>
    <col min="8203" max="8203" width="26.7109375" style="633" customWidth="1"/>
    <col min="8204" max="8204" width="12.421875" style="633" customWidth="1"/>
    <col min="8205" max="8208" width="15.00390625" style="633" customWidth="1"/>
    <col min="8209" max="8209" width="11.8515625" style="633" customWidth="1"/>
    <col min="8210" max="8210" width="12.140625" style="633" customWidth="1"/>
    <col min="8211" max="8211" width="17.421875" style="633" customWidth="1"/>
    <col min="8212" max="8448" width="9.28125" style="633" customWidth="1"/>
    <col min="8449" max="8449" width="6.7109375" style="633" customWidth="1"/>
    <col min="8450" max="8450" width="12.140625" style="633" customWidth="1"/>
    <col min="8451" max="8451" width="101.7109375" style="633" customWidth="1"/>
    <col min="8452" max="8453" width="9.421875" style="633" bestFit="1" customWidth="1"/>
    <col min="8454" max="8454" width="11.421875" style="633" bestFit="1" customWidth="1"/>
    <col min="8455" max="8455" width="14.8515625" style="633" customWidth="1"/>
    <col min="8456" max="8456" width="13.7109375" style="633" customWidth="1"/>
    <col min="8457" max="8457" width="14.7109375" style="633" bestFit="1" customWidth="1"/>
    <col min="8458" max="8458" width="16.7109375" style="633" customWidth="1"/>
    <col min="8459" max="8459" width="26.7109375" style="633" customWidth="1"/>
    <col min="8460" max="8460" width="12.421875" style="633" customWidth="1"/>
    <col min="8461" max="8464" width="15.00390625" style="633" customWidth="1"/>
    <col min="8465" max="8465" width="11.8515625" style="633" customWidth="1"/>
    <col min="8466" max="8466" width="12.140625" style="633" customWidth="1"/>
    <col min="8467" max="8467" width="17.421875" style="633" customWidth="1"/>
    <col min="8468" max="8704" width="9.28125" style="633" customWidth="1"/>
    <col min="8705" max="8705" width="6.7109375" style="633" customWidth="1"/>
    <col min="8706" max="8706" width="12.140625" style="633" customWidth="1"/>
    <col min="8707" max="8707" width="101.7109375" style="633" customWidth="1"/>
    <col min="8708" max="8709" width="9.421875" style="633" bestFit="1" customWidth="1"/>
    <col min="8710" max="8710" width="11.421875" style="633" bestFit="1" customWidth="1"/>
    <col min="8711" max="8711" width="14.8515625" style="633" customWidth="1"/>
    <col min="8712" max="8712" width="13.7109375" style="633" customWidth="1"/>
    <col min="8713" max="8713" width="14.7109375" style="633" bestFit="1" customWidth="1"/>
    <col min="8714" max="8714" width="16.7109375" style="633" customWidth="1"/>
    <col min="8715" max="8715" width="26.7109375" style="633" customWidth="1"/>
    <col min="8716" max="8716" width="12.421875" style="633" customWidth="1"/>
    <col min="8717" max="8720" width="15.00390625" style="633" customWidth="1"/>
    <col min="8721" max="8721" width="11.8515625" style="633" customWidth="1"/>
    <col min="8722" max="8722" width="12.140625" style="633" customWidth="1"/>
    <col min="8723" max="8723" width="17.421875" style="633" customWidth="1"/>
    <col min="8724" max="8960" width="9.28125" style="633" customWidth="1"/>
    <col min="8961" max="8961" width="6.7109375" style="633" customWidth="1"/>
    <col min="8962" max="8962" width="12.140625" style="633" customWidth="1"/>
    <col min="8963" max="8963" width="101.7109375" style="633" customWidth="1"/>
    <col min="8964" max="8965" width="9.421875" style="633" bestFit="1" customWidth="1"/>
    <col min="8966" max="8966" width="11.421875" style="633" bestFit="1" customWidth="1"/>
    <col min="8967" max="8967" width="14.8515625" style="633" customWidth="1"/>
    <col min="8968" max="8968" width="13.7109375" style="633" customWidth="1"/>
    <col min="8969" max="8969" width="14.7109375" style="633" bestFit="1" customWidth="1"/>
    <col min="8970" max="8970" width="16.7109375" style="633" customWidth="1"/>
    <col min="8971" max="8971" width="26.7109375" style="633" customWidth="1"/>
    <col min="8972" max="8972" width="12.421875" style="633" customWidth="1"/>
    <col min="8973" max="8976" width="15.00390625" style="633" customWidth="1"/>
    <col min="8977" max="8977" width="11.8515625" style="633" customWidth="1"/>
    <col min="8978" max="8978" width="12.140625" style="633" customWidth="1"/>
    <col min="8979" max="8979" width="17.421875" style="633" customWidth="1"/>
    <col min="8980" max="9216" width="9.28125" style="633" customWidth="1"/>
    <col min="9217" max="9217" width="6.7109375" style="633" customWidth="1"/>
    <col min="9218" max="9218" width="12.140625" style="633" customWidth="1"/>
    <col min="9219" max="9219" width="101.7109375" style="633" customWidth="1"/>
    <col min="9220" max="9221" width="9.421875" style="633" bestFit="1" customWidth="1"/>
    <col min="9222" max="9222" width="11.421875" style="633" bestFit="1" customWidth="1"/>
    <col min="9223" max="9223" width="14.8515625" style="633" customWidth="1"/>
    <col min="9224" max="9224" width="13.7109375" style="633" customWidth="1"/>
    <col min="9225" max="9225" width="14.7109375" style="633" bestFit="1" customWidth="1"/>
    <col min="9226" max="9226" width="16.7109375" style="633" customWidth="1"/>
    <col min="9227" max="9227" width="26.7109375" style="633" customWidth="1"/>
    <col min="9228" max="9228" width="12.421875" style="633" customWidth="1"/>
    <col min="9229" max="9232" width="15.00390625" style="633" customWidth="1"/>
    <col min="9233" max="9233" width="11.8515625" style="633" customWidth="1"/>
    <col min="9234" max="9234" width="12.140625" style="633" customWidth="1"/>
    <col min="9235" max="9235" width="17.421875" style="633" customWidth="1"/>
    <col min="9236" max="9472" width="9.28125" style="633" customWidth="1"/>
    <col min="9473" max="9473" width="6.7109375" style="633" customWidth="1"/>
    <col min="9474" max="9474" width="12.140625" style="633" customWidth="1"/>
    <col min="9475" max="9475" width="101.7109375" style="633" customWidth="1"/>
    <col min="9476" max="9477" width="9.421875" style="633" bestFit="1" customWidth="1"/>
    <col min="9478" max="9478" width="11.421875" style="633" bestFit="1" customWidth="1"/>
    <col min="9479" max="9479" width="14.8515625" style="633" customWidth="1"/>
    <col min="9480" max="9480" width="13.7109375" style="633" customWidth="1"/>
    <col min="9481" max="9481" width="14.7109375" style="633" bestFit="1" customWidth="1"/>
    <col min="9482" max="9482" width="16.7109375" style="633" customWidth="1"/>
    <col min="9483" max="9483" width="26.7109375" style="633" customWidth="1"/>
    <col min="9484" max="9484" width="12.421875" style="633" customWidth="1"/>
    <col min="9485" max="9488" width="15.00390625" style="633" customWidth="1"/>
    <col min="9489" max="9489" width="11.8515625" style="633" customWidth="1"/>
    <col min="9490" max="9490" width="12.140625" style="633" customWidth="1"/>
    <col min="9491" max="9491" width="17.421875" style="633" customWidth="1"/>
    <col min="9492" max="9728" width="9.28125" style="633" customWidth="1"/>
    <col min="9729" max="9729" width="6.7109375" style="633" customWidth="1"/>
    <col min="9730" max="9730" width="12.140625" style="633" customWidth="1"/>
    <col min="9731" max="9731" width="101.7109375" style="633" customWidth="1"/>
    <col min="9732" max="9733" width="9.421875" style="633" bestFit="1" customWidth="1"/>
    <col min="9734" max="9734" width="11.421875" style="633" bestFit="1" customWidth="1"/>
    <col min="9735" max="9735" width="14.8515625" style="633" customWidth="1"/>
    <col min="9736" max="9736" width="13.7109375" style="633" customWidth="1"/>
    <col min="9737" max="9737" width="14.7109375" style="633" bestFit="1" customWidth="1"/>
    <col min="9738" max="9738" width="16.7109375" style="633" customWidth="1"/>
    <col min="9739" max="9739" width="26.7109375" style="633" customWidth="1"/>
    <col min="9740" max="9740" width="12.421875" style="633" customWidth="1"/>
    <col min="9741" max="9744" width="15.00390625" style="633" customWidth="1"/>
    <col min="9745" max="9745" width="11.8515625" style="633" customWidth="1"/>
    <col min="9746" max="9746" width="12.140625" style="633" customWidth="1"/>
    <col min="9747" max="9747" width="17.421875" style="633" customWidth="1"/>
    <col min="9748" max="9984" width="9.28125" style="633" customWidth="1"/>
    <col min="9985" max="9985" width="6.7109375" style="633" customWidth="1"/>
    <col min="9986" max="9986" width="12.140625" style="633" customWidth="1"/>
    <col min="9987" max="9987" width="101.7109375" style="633" customWidth="1"/>
    <col min="9988" max="9989" width="9.421875" style="633" bestFit="1" customWidth="1"/>
    <col min="9990" max="9990" width="11.421875" style="633" bestFit="1" customWidth="1"/>
    <col min="9991" max="9991" width="14.8515625" style="633" customWidth="1"/>
    <col min="9992" max="9992" width="13.7109375" style="633" customWidth="1"/>
    <col min="9993" max="9993" width="14.7109375" style="633" bestFit="1" customWidth="1"/>
    <col min="9994" max="9994" width="16.7109375" style="633" customWidth="1"/>
    <col min="9995" max="9995" width="26.7109375" style="633" customWidth="1"/>
    <col min="9996" max="9996" width="12.421875" style="633" customWidth="1"/>
    <col min="9997" max="10000" width="15.00390625" style="633" customWidth="1"/>
    <col min="10001" max="10001" width="11.8515625" style="633" customWidth="1"/>
    <col min="10002" max="10002" width="12.140625" style="633" customWidth="1"/>
    <col min="10003" max="10003" width="17.421875" style="633" customWidth="1"/>
    <col min="10004" max="10240" width="9.28125" style="633" customWidth="1"/>
    <col min="10241" max="10241" width="6.7109375" style="633" customWidth="1"/>
    <col min="10242" max="10242" width="12.140625" style="633" customWidth="1"/>
    <col min="10243" max="10243" width="101.7109375" style="633" customWidth="1"/>
    <col min="10244" max="10245" width="9.421875" style="633" bestFit="1" customWidth="1"/>
    <col min="10246" max="10246" width="11.421875" style="633" bestFit="1" customWidth="1"/>
    <col min="10247" max="10247" width="14.8515625" style="633" customWidth="1"/>
    <col min="10248" max="10248" width="13.7109375" style="633" customWidth="1"/>
    <col min="10249" max="10249" width="14.7109375" style="633" bestFit="1" customWidth="1"/>
    <col min="10250" max="10250" width="16.7109375" style="633" customWidth="1"/>
    <col min="10251" max="10251" width="26.7109375" style="633" customWidth="1"/>
    <col min="10252" max="10252" width="12.421875" style="633" customWidth="1"/>
    <col min="10253" max="10256" width="15.00390625" style="633" customWidth="1"/>
    <col min="10257" max="10257" width="11.8515625" style="633" customWidth="1"/>
    <col min="10258" max="10258" width="12.140625" style="633" customWidth="1"/>
    <col min="10259" max="10259" width="17.421875" style="633" customWidth="1"/>
    <col min="10260" max="10496" width="9.28125" style="633" customWidth="1"/>
    <col min="10497" max="10497" width="6.7109375" style="633" customWidth="1"/>
    <col min="10498" max="10498" width="12.140625" style="633" customWidth="1"/>
    <col min="10499" max="10499" width="101.7109375" style="633" customWidth="1"/>
    <col min="10500" max="10501" width="9.421875" style="633" bestFit="1" customWidth="1"/>
    <col min="10502" max="10502" width="11.421875" style="633" bestFit="1" customWidth="1"/>
    <col min="10503" max="10503" width="14.8515625" style="633" customWidth="1"/>
    <col min="10504" max="10504" width="13.7109375" style="633" customWidth="1"/>
    <col min="10505" max="10505" width="14.7109375" style="633" bestFit="1" customWidth="1"/>
    <col min="10506" max="10506" width="16.7109375" style="633" customWidth="1"/>
    <col min="10507" max="10507" width="26.7109375" style="633" customWidth="1"/>
    <col min="10508" max="10508" width="12.421875" style="633" customWidth="1"/>
    <col min="10509" max="10512" width="15.00390625" style="633" customWidth="1"/>
    <col min="10513" max="10513" width="11.8515625" style="633" customWidth="1"/>
    <col min="10514" max="10514" width="12.140625" style="633" customWidth="1"/>
    <col min="10515" max="10515" width="17.421875" style="633" customWidth="1"/>
    <col min="10516" max="10752" width="9.28125" style="633" customWidth="1"/>
    <col min="10753" max="10753" width="6.7109375" style="633" customWidth="1"/>
    <col min="10754" max="10754" width="12.140625" style="633" customWidth="1"/>
    <col min="10755" max="10755" width="101.7109375" style="633" customWidth="1"/>
    <col min="10756" max="10757" width="9.421875" style="633" bestFit="1" customWidth="1"/>
    <col min="10758" max="10758" width="11.421875" style="633" bestFit="1" customWidth="1"/>
    <col min="10759" max="10759" width="14.8515625" style="633" customWidth="1"/>
    <col min="10760" max="10760" width="13.7109375" style="633" customWidth="1"/>
    <col min="10761" max="10761" width="14.7109375" style="633" bestFit="1" customWidth="1"/>
    <col min="10762" max="10762" width="16.7109375" style="633" customWidth="1"/>
    <col min="10763" max="10763" width="26.7109375" style="633" customWidth="1"/>
    <col min="10764" max="10764" width="12.421875" style="633" customWidth="1"/>
    <col min="10765" max="10768" width="15.00390625" style="633" customWidth="1"/>
    <col min="10769" max="10769" width="11.8515625" style="633" customWidth="1"/>
    <col min="10770" max="10770" width="12.140625" style="633" customWidth="1"/>
    <col min="10771" max="10771" width="17.421875" style="633" customWidth="1"/>
    <col min="10772" max="11008" width="9.28125" style="633" customWidth="1"/>
    <col min="11009" max="11009" width="6.7109375" style="633" customWidth="1"/>
    <col min="11010" max="11010" width="12.140625" style="633" customWidth="1"/>
    <col min="11011" max="11011" width="101.7109375" style="633" customWidth="1"/>
    <col min="11012" max="11013" width="9.421875" style="633" bestFit="1" customWidth="1"/>
    <col min="11014" max="11014" width="11.421875" style="633" bestFit="1" customWidth="1"/>
    <col min="11015" max="11015" width="14.8515625" style="633" customWidth="1"/>
    <col min="11016" max="11016" width="13.7109375" style="633" customWidth="1"/>
    <col min="11017" max="11017" width="14.7109375" style="633" bestFit="1" customWidth="1"/>
    <col min="11018" max="11018" width="16.7109375" style="633" customWidth="1"/>
    <col min="11019" max="11019" width="26.7109375" style="633" customWidth="1"/>
    <col min="11020" max="11020" width="12.421875" style="633" customWidth="1"/>
    <col min="11021" max="11024" width="15.00390625" style="633" customWidth="1"/>
    <col min="11025" max="11025" width="11.8515625" style="633" customWidth="1"/>
    <col min="11026" max="11026" width="12.140625" style="633" customWidth="1"/>
    <col min="11027" max="11027" width="17.421875" style="633" customWidth="1"/>
    <col min="11028" max="11264" width="9.28125" style="633" customWidth="1"/>
    <col min="11265" max="11265" width="6.7109375" style="633" customWidth="1"/>
    <col min="11266" max="11266" width="12.140625" style="633" customWidth="1"/>
    <col min="11267" max="11267" width="101.7109375" style="633" customWidth="1"/>
    <col min="11268" max="11269" width="9.421875" style="633" bestFit="1" customWidth="1"/>
    <col min="11270" max="11270" width="11.421875" style="633" bestFit="1" customWidth="1"/>
    <col min="11271" max="11271" width="14.8515625" style="633" customWidth="1"/>
    <col min="11272" max="11272" width="13.7109375" style="633" customWidth="1"/>
    <col min="11273" max="11273" width="14.7109375" style="633" bestFit="1" customWidth="1"/>
    <col min="11274" max="11274" width="16.7109375" style="633" customWidth="1"/>
    <col min="11275" max="11275" width="26.7109375" style="633" customWidth="1"/>
    <col min="11276" max="11276" width="12.421875" style="633" customWidth="1"/>
    <col min="11277" max="11280" width="15.00390625" style="633" customWidth="1"/>
    <col min="11281" max="11281" width="11.8515625" style="633" customWidth="1"/>
    <col min="11282" max="11282" width="12.140625" style="633" customWidth="1"/>
    <col min="11283" max="11283" width="17.421875" style="633" customWidth="1"/>
    <col min="11284" max="11520" width="9.28125" style="633" customWidth="1"/>
    <col min="11521" max="11521" width="6.7109375" style="633" customWidth="1"/>
    <col min="11522" max="11522" width="12.140625" style="633" customWidth="1"/>
    <col min="11523" max="11523" width="101.7109375" style="633" customWidth="1"/>
    <col min="11524" max="11525" width="9.421875" style="633" bestFit="1" customWidth="1"/>
    <col min="11526" max="11526" width="11.421875" style="633" bestFit="1" customWidth="1"/>
    <col min="11527" max="11527" width="14.8515625" style="633" customWidth="1"/>
    <col min="11528" max="11528" width="13.7109375" style="633" customWidth="1"/>
    <col min="11529" max="11529" width="14.7109375" style="633" bestFit="1" customWidth="1"/>
    <col min="11530" max="11530" width="16.7109375" style="633" customWidth="1"/>
    <col min="11531" max="11531" width="26.7109375" style="633" customWidth="1"/>
    <col min="11532" max="11532" width="12.421875" style="633" customWidth="1"/>
    <col min="11533" max="11536" width="15.00390625" style="633" customWidth="1"/>
    <col min="11537" max="11537" width="11.8515625" style="633" customWidth="1"/>
    <col min="11538" max="11538" width="12.140625" style="633" customWidth="1"/>
    <col min="11539" max="11539" width="17.421875" style="633" customWidth="1"/>
    <col min="11540" max="11776" width="9.28125" style="633" customWidth="1"/>
    <col min="11777" max="11777" width="6.7109375" style="633" customWidth="1"/>
    <col min="11778" max="11778" width="12.140625" style="633" customWidth="1"/>
    <col min="11779" max="11779" width="101.7109375" style="633" customWidth="1"/>
    <col min="11780" max="11781" width="9.421875" style="633" bestFit="1" customWidth="1"/>
    <col min="11782" max="11782" width="11.421875" style="633" bestFit="1" customWidth="1"/>
    <col min="11783" max="11783" width="14.8515625" style="633" customWidth="1"/>
    <col min="11784" max="11784" width="13.7109375" style="633" customWidth="1"/>
    <col min="11785" max="11785" width="14.7109375" style="633" bestFit="1" customWidth="1"/>
    <col min="11786" max="11786" width="16.7109375" style="633" customWidth="1"/>
    <col min="11787" max="11787" width="26.7109375" style="633" customWidth="1"/>
    <col min="11788" max="11788" width="12.421875" style="633" customWidth="1"/>
    <col min="11789" max="11792" width="15.00390625" style="633" customWidth="1"/>
    <col min="11793" max="11793" width="11.8515625" style="633" customWidth="1"/>
    <col min="11794" max="11794" width="12.140625" style="633" customWidth="1"/>
    <col min="11795" max="11795" width="17.421875" style="633" customWidth="1"/>
    <col min="11796" max="12032" width="9.28125" style="633" customWidth="1"/>
    <col min="12033" max="12033" width="6.7109375" style="633" customWidth="1"/>
    <col min="12034" max="12034" width="12.140625" style="633" customWidth="1"/>
    <col min="12035" max="12035" width="101.7109375" style="633" customWidth="1"/>
    <col min="12036" max="12037" width="9.421875" style="633" bestFit="1" customWidth="1"/>
    <col min="12038" max="12038" width="11.421875" style="633" bestFit="1" customWidth="1"/>
    <col min="12039" max="12039" width="14.8515625" style="633" customWidth="1"/>
    <col min="12040" max="12040" width="13.7109375" style="633" customWidth="1"/>
    <col min="12041" max="12041" width="14.7109375" style="633" bestFit="1" customWidth="1"/>
    <col min="12042" max="12042" width="16.7109375" style="633" customWidth="1"/>
    <col min="12043" max="12043" width="26.7109375" style="633" customWidth="1"/>
    <col min="12044" max="12044" width="12.421875" style="633" customWidth="1"/>
    <col min="12045" max="12048" width="15.00390625" style="633" customWidth="1"/>
    <col min="12049" max="12049" width="11.8515625" style="633" customWidth="1"/>
    <col min="12050" max="12050" width="12.140625" style="633" customWidth="1"/>
    <col min="12051" max="12051" width="17.421875" style="633" customWidth="1"/>
    <col min="12052" max="12288" width="9.28125" style="633" customWidth="1"/>
    <col min="12289" max="12289" width="6.7109375" style="633" customWidth="1"/>
    <col min="12290" max="12290" width="12.140625" style="633" customWidth="1"/>
    <col min="12291" max="12291" width="101.7109375" style="633" customWidth="1"/>
    <col min="12292" max="12293" width="9.421875" style="633" bestFit="1" customWidth="1"/>
    <col min="12294" max="12294" width="11.421875" style="633" bestFit="1" customWidth="1"/>
    <col min="12295" max="12295" width="14.8515625" style="633" customWidth="1"/>
    <col min="12296" max="12296" width="13.7109375" style="633" customWidth="1"/>
    <col min="12297" max="12297" width="14.7109375" style="633" bestFit="1" customWidth="1"/>
    <col min="12298" max="12298" width="16.7109375" style="633" customWidth="1"/>
    <col min="12299" max="12299" width="26.7109375" style="633" customWidth="1"/>
    <col min="12300" max="12300" width="12.421875" style="633" customWidth="1"/>
    <col min="12301" max="12304" width="15.00390625" style="633" customWidth="1"/>
    <col min="12305" max="12305" width="11.8515625" style="633" customWidth="1"/>
    <col min="12306" max="12306" width="12.140625" style="633" customWidth="1"/>
    <col min="12307" max="12307" width="17.421875" style="633" customWidth="1"/>
    <col min="12308" max="12544" width="9.28125" style="633" customWidth="1"/>
    <col min="12545" max="12545" width="6.7109375" style="633" customWidth="1"/>
    <col min="12546" max="12546" width="12.140625" style="633" customWidth="1"/>
    <col min="12547" max="12547" width="101.7109375" style="633" customWidth="1"/>
    <col min="12548" max="12549" width="9.421875" style="633" bestFit="1" customWidth="1"/>
    <col min="12550" max="12550" width="11.421875" style="633" bestFit="1" customWidth="1"/>
    <col min="12551" max="12551" width="14.8515625" style="633" customWidth="1"/>
    <col min="12552" max="12552" width="13.7109375" style="633" customWidth="1"/>
    <col min="12553" max="12553" width="14.7109375" style="633" bestFit="1" customWidth="1"/>
    <col min="12554" max="12554" width="16.7109375" style="633" customWidth="1"/>
    <col min="12555" max="12555" width="26.7109375" style="633" customWidth="1"/>
    <col min="12556" max="12556" width="12.421875" style="633" customWidth="1"/>
    <col min="12557" max="12560" width="15.00390625" style="633" customWidth="1"/>
    <col min="12561" max="12561" width="11.8515625" style="633" customWidth="1"/>
    <col min="12562" max="12562" width="12.140625" style="633" customWidth="1"/>
    <col min="12563" max="12563" width="17.421875" style="633" customWidth="1"/>
    <col min="12564" max="12800" width="9.28125" style="633" customWidth="1"/>
    <col min="12801" max="12801" width="6.7109375" style="633" customWidth="1"/>
    <col min="12802" max="12802" width="12.140625" style="633" customWidth="1"/>
    <col min="12803" max="12803" width="101.7109375" style="633" customWidth="1"/>
    <col min="12804" max="12805" width="9.421875" style="633" bestFit="1" customWidth="1"/>
    <col min="12806" max="12806" width="11.421875" style="633" bestFit="1" customWidth="1"/>
    <col min="12807" max="12807" width="14.8515625" style="633" customWidth="1"/>
    <col min="12808" max="12808" width="13.7109375" style="633" customWidth="1"/>
    <col min="12809" max="12809" width="14.7109375" style="633" bestFit="1" customWidth="1"/>
    <col min="12810" max="12810" width="16.7109375" style="633" customWidth="1"/>
    <col min="12811" max="12811" width="26.7109375" style="633" customWidth="1"/>
    <col min="12812" max="12812" width="12.421875" style="633" customWidth="1"/>
    <col min="12813" max="12816" width="15.00390625" style="633" customWidth="1"/>
    <col min="12817" max="12817" width="11.8515625" style="633" customWidth="1"/>
    <col min="12818" max="12818" width="12.140625" style="633" customWidth="1"/>
    <col min="12819" max="12819" width="17.421875" style="633" customWidth="1"/>
    <col min="12820" max="13056" width="9.28125" style="633" customWidth="1"/>
    <col min="13057" max="13057" width="6.7109375" style="633" customWidth="1"/>
    <col min="13058" max="13058" width="12.140625" style="633" customWidth="1"/>
    <col min="13059" max="13059" width="101.7109375" style="633" customWidth="1"/>
    <col min="13060" max="13061" width="9.421875" style="633" bestFit="1" customWidth="1"/>
    <col min="13062" max="13062" width="11.421875" style="633" bestFit="1" customWidth="1"/>
    <col min="13063" max="13063" width="14.8515625" style="633" customWidth="1"/>
    <col min="13064" max="13064" width="13.7109375" style="633" customWidth="1"/>
    <col min="13065" max="13065" width="14.7109375" style="633" bestFit="1" customWidth="1"/>
    <col min="13066" max="13066" width="16.7109375" style="633" customWidth="1"/>
    <col min="13067" max="13067" width="26.7109375" style="633" customWidth="1"/>
    <col min="13068" max="13068" width="12.421875" style="633" customWidth="1"/>
    <col min="13069" max="13072" width="15.00390625" style="633" customWidth="1"/>
    <col min="13073" max="13073" width="11.8515625" style="633" customWidth="1"/>
    <col min="13074" max="13074" width="12.140625" style="633" customWidth="1"/>
    <col min="13075" max="13075" width="17.421875" style="633" customWidth="1"/>
    <col min="13076" max="13312" width="9.28125" style="633" customWidth="1"/>
    <col min="13313" max="13313" width="6.7109375" style="633" customWidth="1"/>
    <col min="13314" max="13314" width="12.140625" style="633" customWidth="1"/>
    <col min="13315" max="13315" width="101.7109375" style="633" customWidth="1"/>
    <col min="13316" max="13317" width="9.421875" style="633" bestFit="1" customWidth="1"/>
    <col min="13318" max="13318" width="11.421875" style="633" bestFit="1" customWidth="1"/>
    <col min="13319" max="13319" width="14.8515625" style="633" customWidth="1"/>
    <col min="13320" max="13320" width="13.7109375" style="633" customWidth="1"/>
    <col min="13321" max="13321" width="14.7109375" style="633" bestFit="1" customWidth="1"/>
    <col min="13322" max="13322" width="16.7109375" style="633" customWidth="1"/>
    <col min="13323" max="13323" width="26.7109375" style="633" customWidth="1"/>
    <col min="13324" max="13324" width="12.421875" style="633" customWidth="1"/>
    <col min="13325" max="13328" width="15.00390625" style="633" customWidth="1"/>
    <col min="13329" max="13329" width="11.8515625" style="633" customWidth="1"/>
    <col min="13330" max="13330" width="12.140625" style="633" customWidth="1"/>
    <col min="13331" max="13331" width="17.421875" style="633" customWidth="1"/>
    <col min="13332" max="13568" width="9.28125" style="633" customWidth="1"/>
    <col min="13569" max="13569" width="6.7109375" style="633" customWidth="1"/>
    <col min="13570" max="13570" width="12.140625" style="633" customWidth="1"/>
    <col min="13571" max="13571" width="101.7109375" style="633" customWidth="1"/>
    <col min="13572" max="13573" width="9.421875" style="633" bestFit="1" customWidth="1"/>
    <col min="13574" max="13574" width="11.421875" style="633" bestFit="1" customWidth="1"/>
    <col min="13575" max="13575" width="14.8515625" style="633" customWidth="1"/>
    <col min="13576" max="13576" width="13.7109375" style="633" customWidth="1"/>
    <col min="13577" max="13577" width="14.7109375" style="633" bestFit="1" customWidth="1"/>
    <col min="13578" max="13578" width="16.7109375" style="633" customWidth="1"/>
    <col min="13579" max="13579" width="26.7109375" style="633" customWidth="1"/>
    <col min="13580" max="13580" width="12.421875" style="633" customWidth="1"/>
    <col min="13581" max="13584" width="15.00390625" style="633" customWidth="1"/>
    <col min="13585" max="13585" width="11.8515625" style="633" customWidth="1"/>
    <col min="13586" max="13586" width="12.140625" style="633" customWidth="1"/>
    <col min="13587" max="13587" width="17.421875" style="633" customWidth="1"/>
    <col min="13588" max="13824" width="9.28125" style="633" customWidth="1"/>
    <col min="13825" max="13825" width="6.7109375" style="633" customWidth="1"/>
    <col min="13826" max="13826" width="12.140625" style="633" customWidth="1"/>
    <col min="13827" max="13827" width="101.7109375" style="633" customWidth="1"/>
    <col min="13828" max="13829" width="9.421875" style="633" bestFit="1" customWidth="1"/>
    <col min="13830" max="13830" width="11.421875" style="633" bestFit="1" customWidth="1"/>
    <col min="13831" max="13831" width="14.8515625" style="633" customWidth="1"/>
    <col min="13832" max="13832" width="13.7109375" style="633" customWidth="1"/>
    <col min="13833" max="13833" width="14.7109375" style="633" bestFit="1" customWidth="1"/>
    <col min="13834" max="13834" width="16.7109375" style="633" customWidth="1"/>
    <col min="13835" max="13835" width="26.7109375" style="633" customWidth="1"/>
    <col min="13836" max="13836" width="12.421875" style="633" customWidth="1"/>
    <col min="13837" max="13840" width="15.00390625" style="633" customWidth="1"/>
    <col min="13841" max="13841" width="11.8515625" style="633" customWidth="1"/>
    <col min="13842" max="13842" width="12.140625" style="633" customWidth="1"/>
    <col min="13843" max="13843" width="17.421875" style="633" customWidth="1"/>
    <col min="13844" max="14080" width="9.28125" style="633" customWidth="1"/>
    <col min="14081" max="14081" width="6.7109375" style="633" customWidth="1"/>
    <col min="14082" max="14082" width="12.140625" style="633" customWidth="1"/>
    <col min="14083" max="14083" width="101.7109375" style="633" customWidth="1"/>
    <col min="14084" max="14085" width="9.421875" style="633" bestFit="1" customWidth="1"/>
    <col min="14086" max="14086" width="11.421875" style="633" bestFit="1" customWidth="1"/>
    <col min="14087" max="14087" width="14.8515625" style="633" customWidth="1"/>
    <col min="14088" max="14088" width="13.7109375" style="633" customWidth="1"/>
    <col min="14089" max="14089" width="14.7109375" style="633" bestFit="1" customWidth="1"/>
    <col min="14090" max="14090" width="16.7109375" style="633" customWidth="1"/>
    <col min="14091" max="14091" width="26.7109375" style="633" customWidth="1"/>
    <col min="14092" max="14092" width="12.421875" style="633" customWidth="1"/>
    <col min="14093" max="14096" width="15.00390625" style="633" customWidth="1"/>
    <col min="14097" max="14097" width="11.8515625" style="633" customWidth="1"/>
    <col min="14098" max="14098" width="12.140625" style="633" customWidth="1"/>
    <col min="14099" max="14099" width="17.421875" style="633" customWidth="1"/>
    <col min="14100" max="14336" width="9.28125" style="633" customWidth="1"/>
    <col min="14337" max="14337" width="6.7109375" style="633" customWidth="1"/>
    <col min="14338" max="14338" width="12.140625" style="633" customWidth="1"/>
    <col min="14339" max="14339" width="101.7109375" style="633" customWidth="1"/>
    <col min="14340" max="14341" width="9.421875" style="633" bestFit="1" customWidth="1"/>
    <col min="14342" max="14342" width="11.421875" style="633" bestFit="1" customWidth="1"/>
    <col min="14343" max="14343" width="14.8515625" style="633" customWidth="1"/>
    <col min="14344" max="14344" width="13.7109375" style="633" customWidth="1"/>
    <col min="14345" max="14345" width="14.7109375" style="633" bestFit="1" customWidth="1"/>
    <col min="14346" max="14346" width="16.7109375" style="633" customWidth="1"/>
    <col min="14347" max="14347" width="26.7109375" style="633" customWidth="1"/>
    <col min="14348" max="14348" width="12.421875" style="633" customWidth="1"/>
    <col min="14349" max="14352" width="15.00390625" style="633" customWidth="1"/>
    <col min="14353" max="14353" width="11.8515625" style="633" customWidth="1"/>
    <col min="14354" max="14354" width="12.140625" style="633" customWidth="1"/>
    <col min="14355" max="14355" width="17.421875" style="633" customWidth="1"/>
    <col min="14356" max="14592" width="9.28125" style="633" customWidth="1"/>
    <col min="14593" max="14593" width="6.7109375" style="633" customWidth="1"/>
    <col min="14594" max="14594" width="12.140625" style="633" customWidth="1"/>
    <col min="14595" max="14595" width="101.7109375" style="633" customWidth="1"/>
    <col min="14596" max="14597" width="9.421875" style="633" bestFit="1" customWidth="1"/>
    <col min="14598" max="14598" width="11.421875" style="633" bestFit="1" customWidth="1"/>
    <col min="14599" max="14599" width="14.8515625" style="633" customWidth="1"/>
    <col min="14600" max="14600" width="13.7109375" style="633" customWidth="1"/>
    <col min="14601" max="14601" width="14.7109375" style="633" bestFit="1" customWidth="1"/>
    <col min="14602" max="14602" width="16.7109375" style="633" customWidth="1"/>
    <col min="14603" max="14603" width="26.7109375" style="633" customWidth="1"/>
    <col min="14604" max="14604" width="12.421875" style="633" customWidth="1"/>
    <col min="14605" max="14608" width="15.00390625" style="633" customWidth="1"/>
    <col min="14609" max="14609" width="11.8515625" style="633" customWidth="1"/>
    <col min="14610" max="14610" width="12.140625" style="633" customWidth="1"/>
    <col min="14611" max="14611" width="17.421875" style="633" customWidth="1"/>
    <col min="14612" max="14848" width="9.28125" style="633" customWidth="1"/>
    <col min="14849" max="14849" width="6.7109375" style="633" customWidth="1"/>
    <col min="14850" max="14850" width="12.140625" style="633" customWidth="1"/>
    <col min="14851" max="14851" width="101.7109375" style="633" customWidth="1"/>
    <col min="14852" max="14853" width="9.421875" style="633" bestFit="1" customWidth="1"/>
    <col min="14854" max="14854" width="11.421875" style="633" bestFit="1" customWidth="1"/>
    <col min="14855" max="14855" width="14.8515625" style="633" customWidth="1"/>
    <col min="14856" max="14856" width="13.7109375" style="633" customWidth="1"/>
    <col min="14857" max="14857" width="14.7109375" style="633" bestFit="1" customWidth="1"/>
    <col min="14858" max="14858" width="16.7109375" style="633" customWidth="1"/>
    <col min="14859" max="14859" width="26.7109375" style="633" customWidth="1"/>
    <col min="14860" max="14860" width="12.421875" style="633" customWidth="1"/>
    <col min="14861" max="14864" width="15.00390625" style="633" customWidth="1"/>
    <col min="14865" max="14865" width="11.8515625" style="633" customWidth="1"/>
    <col min="14866" max="14866" width="12.140625" style="633" customWidth="1"/>
    <col min="14867" max="14867" width="17.421875" style="633" customWidth="1"/>
    <col min="14868" max="15104" width="9.28125" style="633" customWidth="1"/>
    <col min="15105" max="15105" width="6.7109375" style="633" customWidth="1"/>
    <col min="15106" max="15106" width="12.140625" style="633" customWidth="1"/>
    <col min="15107" max="15107" width="101.7109375" style="633" customWidth="1"/>
    <col min="15108" max="15109" width="9.421875" style="633" bestFit="1" customWidth="1"/>
    <col min="15110" max="15110" width="11.421875" style="633" bestFit="1" customWidth="1"/>
    <col min="15111" max="15111" width="14.8515625" style="633" customWidth="1"/>
    <col min="15112" max="15112" width="13.7109375" style="633" customWidth="1"/>
    <col min="15113" max="15113" width="14.7109375" style="633" bestFit="1" customWidth="1"/>
    <col min="15114" max="15114" width="16.7109375" style="633" customWidth="1"/>
    <col min="15115" max="15115" width="26.7109375" style="633" customWidth="1"/>
    <col min="15116" max="15116" width="12.421875" style="633" customWidth="1"/>
    <col min="15117" max="15120" width="15.00390625" style="633" customWidth="1"/>
    <col min="15121" max="15121" width="11.8515625" style="633" customWidth="1"/>
    <col min="15122" max="15122" width="12.140625" style="633" customWidth="1"/>
    <col min="15123" max="15123" width="17.421875" style="633" customWidth="1"/>
    <col min="15124" max="15360" width="9.28125" style="633" customWidth="1"/>
    <col min="15361" max="15361" width="6.7109375" style="633" customWidth="1"/>
    <col min="15362" max="15362" width="12.140625" style="633" customWidth="1"/>
    <col min="15363" max="15363" width="101.7109375" style="633" customWidth="1"/>
    <col min="15364" max="15365" width="9.421875" style="633" bestFit="1" customWidth="1"/>
    <col min="15366" max="15366" width="11.421875" style="633" bestFit="1" customWidth="1"/>
    <col min="15367" max="15367" width="14.8515625" style="633" customWidth="1"/>
    <col min="15368" max="15368" width="13.7109375" style="633" customWidth="1"/>
    <col min="15369" max="15369" width="14.7109375" style="633" bestFit="1" customWidth="1"/>
    <col min="15370" max="15370" width="16.7109375" style="633" customWidth="1"/>
    <col min="15371" max="15371" width="26.7109375" style="633" customWidth="1"/>
    <col min="15372" max="15372" width="12.421875" style="633" customWidth="1"/>
    <col min="15373" max="15376" width="15.00390625" style="633" customWidth="1"/>
    <col min="15377" max="15377" width="11.8515625" style="633" customWidth="1"/>
    <col min="15378" max="15378" width="12.140625" style="633" customWidth="1"/>
    <col min="15379" max="15379" width="17.421875" style="633" customWidth="1"/>
    <col min="15380" max="15616" width="9.28125" style="633" customWidth="1"/>
    <col min="15617" max="15617" width="6.7109375" style="633" customWidth="1"/>
    <col min="15618" max="15618" width="12.140625" style="633" customWidth="1"/>
    <col min="15619" max="15619" width="101.7109375" style="633" customWidth="1"/>
    <col min="15620" max="15621" width="9.421875" style="633" bestFit="1" customWidth="1"/>
    <col min="15622" max="15622" width="11.421875" style="633" bestFit="1" customWidth="1"/>
    <col min="15623" max="15623" width="14.8515625" style="633" customWidth="1"/>
    <col min="15624" max="15624" width="13.7109375" style="633" customWidth="1"/>
    <col min="15625" max="15625" width="14.7109375" style="633" bestFit="1" customWidth="1"/>
    <col min="15626" max="15626" width="16.7109375" style="633" customWidth="1"/>
    <col min="15627" max="15627" width="26.7109375" style="633" customWidth="1"/>
    <col min="15628" max="15628" width="12.421875" style="633" customWidth="1"/>
    <col min="15629" max="15632" width="15.00390625" style="633" customWidth="1"/>
    <col min="15633" max="15633" width="11.8515625" style="633" customWidth="1"/>
    <col min="15634" max="15634" width="12.140625" style="633" customWidth="1"/>
    <col min="15635" max="15635" width="17.421875" style="633" customWidth="1"/>
    <col min="15636" max="15872" width="9.28125" style="633" customWidth="1"/>
    <col min="15873" max="15873" width="6.7109375" style="633" customWidth="1"/>
    <col min="15874" max="15874" width="12.140625" style="633" customWidth="1"/>
    <col min="15875" max="15875" width="101.7109375" style="633" customWidth="1"/>
    <col min="15876" max="15877" width="9.421875" style="633" bestFit="1" customWidth="1"/>
    <col min="15878" max="15878" width="11.421875" style="633" bestFit="1" customWidth="1"/>
    <col min="15879" max="15879" width="14.8515625" style="633" customWidth="1"/>
    <col min="15880" max="15880" width="13.7109375" style="633" customWidth="1"/>
    <col min="15881" max="15881" width="14.7109375" style="633" bestFit="1" customWidth="1"/>
    <col min="15882" max="15882" width="16.7109375" style="633" customWidth="1"/>
    <col min="15883" max="15883" width="26.7109375" style="633" customWidth="1"/>
    <col min="15884" max="15884" width="12.421875" style="633" customWidth="1"/>
    <col min="15885" max="15888" width="15.00390625" style="633" customWidth="1"/>
    <col min="15889" max="15889" width="11.8515625" style="633" customWidth="1"/>
    <col min="15890" max="15890" width="12.140625" style="633" customWidth="1"/>
    <col min="15891" max="15891" width="17.421875" style="633" customWidth="1"/>
    <col min="15892" max="16128" width="9.28125" style="633" customWidth="1"/>
    <col min="16129" max="16129" width="6.7109375" style="633" customWidth="1"/>
    <col min="16130" max="16130" width="12.140625" style="633" customWidth="1"/>
    <col min="16131" max="16131" width="101.7109375" style="633" customWidth="1"/>
    <col min="16132" max="16133" width="9.421875" style="633" bestFit="1" customWidth="1"/>
    <col min="16134" max="16134" width="11.421875" style="633" bestFit="1" customWidth="1"/>
    <col min="16135" max="16135" width="14.8515625" style="633" customWidth="1"/>
    <col min="16136" max="16136" width="13.7109375" style="633" customWidth="1"/>
    <col min="16137" max="16137" width="14.7109375" style="633" bestFit="1" customWidth="1"/>
    <col min="16138" max="16138" width="16.7109375" style="633" customWidth="1"/>
    <col min="16139" max="16139" width="26.7109375" style="633" customWidth="1"/>
    <col min="16140" max="16140" width="12.421875" style="633" customWidth="1"/>
    <col min="16141" max="16144" width="15.00390625" style="633" customWidth="1"/>
    <col min="16145" max="16145" width="11.8515625" style="633" customWidth="1"/>
    <col min="16146" max="16146" width="12.140625" style="633" customWidth="1"/>
    <col min="16147" max="16147" width="17.421875" style="633" customWidth="1"/>
    <col min="16148" max="16384" width="9.28125" style="633" customWidth="1"/>
  </cols>
  <sheetData>
    <row r="1" spans="1:17" ht="33.75" customHeight="1">
      <c r="A1" s="629" t="s">
        <v>1173</v>
      </c>
      <c r="B1" s="630"/>
      <c r="C1" s="631" t="s">
        <v>1174</v>
      </c>
      <c r="D1" s="632"/>
      <c r="E1" s="632"/>
      <c r="F1" s="632"/>
      <c r="G1" s="632"/>
      <c r="H1" s="632"/>
      <c r="I1" s="632"/>
      <c r="J1" s="632"/>
      <c r="N1" s="285" t="s">
        <v>1175</v>
      </c>
      <c r="O1" s="286">
        <v>1</v>
      </c>
      <c r="P1" s="635"/>
      <c r="Q1" s="635">
        <v>1</v>
      </c>
    </row>
    <row r="2" spans="1:15" ht="30" customHeight="1">
      <c r="A2" s="629"/>
      <c r="B2" s="630"/>
      <c r="C2" s="636" t="s">
        <v>1295</v>
      </c>
      <c r="D2" s="637"/>
      <c r="E2" s="637"/>
      <c r="F2" s="637"/>
      <c r="G2" s="637"/>
      <c r="H2" s="637"/>
      <c r="I2" s="637"/>
      <c r="J2" s="637"/>
      <c r="K2" s="630"/>
      <c r="N2" s="285" t="s">
        <v>1147</v>
      </c>
      <c r="O2" s="287">
        <v>0</v>
      </c>
    </row>
    <row r="3" spans="1:17" s="644" customFormat="1" ht="25.5">
      <c r="A3" s="639"/>
      <c r="B3" s="640"/>
      <c r="C3" s="641"/>
      <c r="D3" s="642" t="s">
        <v>1177</v>
      </c>
      <c r="E3" s="642" t="s">
        <v>1178</v>
      </c>
      <c r="F3" s="642" t="s">
        <v>1179</v>
      </c>
      <c r="G3" s="642" t="s">
        <v>1180</v>
      </c>
      <c r="H3" s="642" t="s">
        <v>1181</v>
      </c>
      <c r="I3" s="642" t="s">
        <v>1182</v>
      </c>
      <c r="J3" s="642" t="s">
        <v>1183</v>
      </c>
      <c r="K3" s="643" t="s">
        <v>1184</v>
      </c>
      <c r="M3" s="645" t="s">
        <v>1185</v>
      </c>
      <c r="N3" s="646" t="s">
        <v>1186</v>
      </c>
      <c r="O3" s="645" t="s">
        <v>1187</v>
      </c>
      <c r="P3" s="645" t="s">
        <v>1188</v>
      </c>
      <c r="Q3" s="647" t="s">
        <v>1189</v>
      </c>
    </row>
    <row r="4" spans="1:17" s="652" customFormat="1" ht="14.25" customHeight="1">
      <c r="A4" s="648">
        <v>1</v>
      </c>
      <c r="B4" s="649"/>
      <c r="C4" s="649"/>
      <c r="D4" s="649"/>
      <c r="E4" s="650"/>
      <c r="F4" s="651"/>
      <c r="G4" s="651"/>
      <c r="H4" s="651"/>
      <c r="I4" s="651"/>
      <c r="J4" s="651"/>
      <c r="K4" s="651"/>
      <c r="M4" s="653"/>
      <c r="N4" s="653"/>
      <c r="O4" s="654"/>
      <c r="P4" s="655"/>
      <c r="Q4" s="655"/>
    </row>
    <row r="5" spans="1:17" ht="15">
      <c r="A5" s="648">
        <f>A4+1</f>
        <v>2</v>
      </c>
      <c r="B5" s="656" t="s">
        <v>1190</v>
      </c>
      <c r="C5" s="657" t="s">
        <v>1296</v>
      </c>
      <c r="F5" s="658"/>
      <c r="G5" s="658"/>
      <c r="H5" s="658"/>
      <c r="I5" s="658"/>
      <c r="J5" s="658"/>
      <c r="K5" s="658"/>
      <c r="M5" s="659"/>
      <c r="N5" s="659"/>
      <c r="O5" s="660"/>
      <c r="P5" s="659"/>
      <c r="Q5" s="659"/>
    </row>
    <row r="6" spans="1:17" ht="6.75" customHeight="1">
      <c r="A6" s="648">
        <f aca="true" t="shared" si="0" ref="A6:A69">A5+1</f>
        <v>3</v>
      </c>
      <c r="F6" s="658"/>
      <c r="G6" s="658"/>
      <c r="H6" s="658"/>
      <c r="I6" s="658"/>
      <c r="J6" s="658"/>
      <c r="K6" s="658"/>
      <c r="M6" s="659"/>
      <c r="N6" s="659"/>
      <c r="O6" s="660"/>
      <c r="P6" s="659"/>
      <c r="Q6" s="659"/>
    </row>
    <row r="7" spans="1:17" ht="15">
      <c r="A7" s="648">
        <f t="shared" si="0"/>
        <v>4</v>
      </c>
      <c r="B7" s="661"/>
      <c r="C7" s="662" t="s">
        <v>1192</v>
      </c>
      <c r="D7" s="644"/>
      <c r="E7" s="663"/>
      <c r="F7" s="658"/>
      <c r="G7" s="658"/>
      <c r="H7" s="658"/>
      <c r="I7" s="658"/>
      <c r="J7" s="658"/>
      <c r="K7" s="658"/>
      <c r="M7" s="664"/>
      <c r="N7" s="665"/>
      <c r="O7" s="666"/>
      <c r="P7" s="667"/>
      <c r="Q7" s="667"/>
    </row>
    <row r="8" spans="1:17" ht="24.75">
      <c r="A8" s="648">
        <f t="shared" si="0"/>
        <v>5</v>
      </c>
      <c r="B8" s="661"/>
      <c r="C8" s="668" t="s">
        <v>1297</v>
      </c>
      <c r="D8" s="644" t="s">
        <v>317</v>
      </c>
      <c r="E8" s="644">
        <v>1</v>
      </c>
      <c r="F8" s="292"/>
      <c r="G8" s="658">
        <f>E8*F8</f>
        <v>0</v>
      </c>
      <c r="H8" s="658">
        <f>O8*$O$1</f>
        <v>0</v>
      </c>
      <c r="I8" s="658">
        <f>E8*H8</f>
        <v>0</v>
      </c>
      <c r="J8" s="658">
        <f>G8+I8</f>
        <v>0</v>
      </c>
      <c r="K8" s="658"/>
      <c r="M8" s="664">
        <v>30020</v>
      </c>
      <c r="N8" s="665"/>
      <c r="O8" s="666"/>
      <c r="P8" s="667"/>
      <c r="Q8" s="667"/>
    </row>
    <row r="9" spans="1:17" ht="15.75" customHeight="1">
      <c r="A9" s="648">
        <f t="shared" si="0"/>
        <v>6</v>
      </c>
      <c r="B9" s="661"/>
      <c r="C9" s="669" t="s">
        <v>1193</v>
      </c>
      <c r="D9" s="670"/>
      <c r="E9" s="670"/>
      <c r="F9" s="671"/>
      <c r="G9" s="672">
        <f>SUM(G8:G8)</f>
        <v>0</v>
      </c>
      <c r="H9" s="671"/>
      <c r="I9" s="671"/>
      <c r="J9" s="671"/>
      <c r="K9" s="658"/>
      <c r="M9" s="664"/>
      <c r="N9" s="665"/>
      <c r="O9" s="666"/>
      <c r="P9" s="667"/>
      <c r="Q9" s="667"/>
    </row>
    <row r="10" spans="1:17" ht="15">
      <c r="A10" s="648">
        <f t="shared" si="0"/>
        <v>7</v>
      </c>
      <c r="B10" s="661"/>
      <c r="C10" s="673"/>
      <c r="D10" s="674"/>
      <c r="E10" s="674"/>
      <c r="F10" s="675"/>
      <c r="G10" s="676"/>
      <c r="H10" s="675"/>
      <c r="I10" s="675"/>
      <c r="J10" s="675"/>
      <c r="K10" s="658"/>
      <c r="M10" s="664"/>
      <c r="N10" s="665"/>
      <c r="O10" s="666"/>
      <c r="P10" s="667"/>
      <c r="Q10" s="667"/>
    </row>
    <row r="11" spans="1:17" ht="15">
      <c r="A11" s="648">
        <f t="shared" si="0"/>
        <v>8</v>
      </c>
      <c r="B11" s="661"/>
      <c r="C11" s="677"/>
      <c r="D11" s="644"/>
      <c r="E11" s="663"/>
      <c r="F11" s="658"/>
      <c r="G11" s="678"/>
      <c r="H11" s="658"/>
      <c r="I11" s="658"/>
      <c r="J11" s="658"/>
      <c r="K11" s="658"/>
      <c r="M11" s="664"/>
      <c r="N11" s="665"/>
      <c r="O11" s="666"/>
      <c r="P11" s="667"/>
      <c r="Q11" s="667"/>
    </row>
    <row r="12" spans="1:17" ht="15">
      <c r="A12" s="648">
        <f t="shared" si="0"/>
        <v>9</v>
      </c>
      <c r="B12" s="656"/>
      <c r="C12" s="657" t="s">
        <v>1298</v>
      </c>
      <c r="D12" s="644"/>
      <c r="E12" s="663"/>
      <c r="F12" s="658"/>
      <c r="G12" s="658"/>
      <c r="H12" s="658"/>
      <c r="I12" s="658"/>
      <c r="J12" s="658"/>
      <c r="K12" s="658"/>
      <c r="M12" s="664"/>
      <c r="N12" s="665"/>
      <c r="O12" s="666"/>
      <c r="P12" s="667"/>
      <c r="Q12" s="667"/>
    </row>
    <row r="13" spans="1:17" ht="6.75" customHeight="1">
      <c r="A13" s="648">
        <f t="shared" si="0"/>
        <v>10</v>
      </c>
      <c r="F13" s="658"/>
      <c r="G13" s="658"/>
      <c r="H13" s="658"/>
      <c r="I13" s="658"/>
      <c r="J13" s="658"/>
      <c r="K13" s="658"/>
      <c r="M13" s="659"/>
      <c r="N13" s="659"/>
      <c r="O13" s="660"/>
      <c r="P13" s="659"/>
      <c r="Q13" s="659"/>
    </row>
    <row r="14" spans="1:17" ht="15">
      <c r="A14" s="648">
        <f t="shared" si="0"/>
        <v>11</v>
      </c>
      <c r="B14" s="661"/>
      <c r="C14" s="677" t="s">
        <v>1299</v>
      </c>
      <c r="D14" s="644"/>
      <c r="E14" s="663"/>
      <c r="F14" s="658"/>
      <c r="G14" s="658"/>
      <c r="H14" s="658"/>
      <c r="I14" s="658"/>
      <c r="J14" s="658"/>
      <c r="K14" s="658"/>
      <c r="M14" s="664"/>
      <c r="N14" s="665"/>
      <c r="O14" s="666"/>
      <c r="P14" s="667"/>
      <c r="Q14" s="667"/>
    </row>
    <row r="15" spans="1:17" ht="15">
      <c r="A15" s="648">
        <f t="shared" si="0"/>
        <v>12</v>
      </c>
      <c r="B15" s="661"/>
      <c r="C15" s="633" t="s">
        <v>1300</v>
      </c>
      <c r="D15" s="644" t="s">
        <v>317</v>
      </c>
      <c r="E15" s="644">
        <v>1</v>
      </c>
      <c r="F15" s="292"/>
      <c r="G15" s="658">
        <f>E15*F15</f>
        <v>0</v>
      </c>
      <c r="H15" s="658">
        <f>O15*$O$1</f>
        <v>0</v>
      </c>
      <c r="I15" s="658">
        <f>E15*H15</f>
        <v>0</v>
      </c>
      <c r="J15" s="658">
        <f>G15+I15</f>
        <v>0</v>
      </c>
      <c r="K15" s="658"/>
      <c r="M15" s="664">
        <v>890</v>
      </c>
      <c r="N15" s="665"/>
      <c r="O15" s="666">
        <v>0</v>
      </c>
      <c r="P15" s="667"/>
      <c r="Q15" s="667"/>
    </row>
    <row r="16" spans="1:17" ht="15">
      <c r="A16" s="648">
        <f t="shared" si="0"/>
        <v>13</v>
      </c>
      <c r="B16" s="661"/>
      <c r="C16" s="679" t="s">
        <v>1301</v>
      </c>
      <c r="D16" s="644" t="s">
        <v>1197</v>
      </c>
      <c r="E16" s="644">
        <v>2.5</v>
      </c>
      <c r="F16" s="658">
        <f>M16*$O$1</f>
        <v>0</v>
      </c>
      <c r="G16" s="658">
        <f>E16*F16</f>
        <v>0</v>
      </c>
      <c r="H16" s="292"/>
      <c r="I16" s="658">
        <f>E16*H16</f>
        <v>0</v>
      </c>
      <c r="J16" s="658">
        <f>G16+I16</f>
        <v>0</v>
      </c>
      <c r="K16" s="658"/>
      <c r="M16" s="664">
        <v>0</v>
      </c>
      <c r="N16" s="665"/>
      <c r="O16" s="666">
        <v>380</v>
      </c>
      <c r="P16" s="667"/>
      <c r="Q16" s="667"/>
    </row>
    <row r="17" spans="1:17" ht="15">
      <c r="A17" s="648">
        <f t="shared" si="0"/>
        <v>14</v>
      </c>
      <c r="B17" s="661"/>
      <c r="C17" s="679" t="s">
        <v>1302</v>
      </c>
      <c r="D17" s="644" t="s">
        <v>1197</v>
      </c>
      <c r="E17" s="644">
        <v>1.5</v>
      </c>
      <c r="F17" s="658">
        <f>M17*$O$1</f>
        <v>0</v>
      </c>
      <c r="G17" s="658">
        <f>E17*F17</f>
        <v>0</v>
      </c>
      <c r="H17" s="292"/>
      <c r="I17" s="658">
        <f>E17*H17</f>
        <v>0</v>
      </c>
      <c r="J17" s="658">
        <f>G17+I17</f>
        <v>0</v>
      </c>
      <c r="K17" s="658"/>
      <c r="M17" s="664">
        <v>0</v>
      </c>
      <c r="N17" s="665"/>
      <c r="O17" s="666">
        <v>380</v>
      </c>
      <c r="P17" s="667"/>
      <c r="Q17" s="667"/>
    </row>
    <row r="18" spans="1:17" ht="24.75">
      <c r="A18" s="648">
        <f t="shared" si="0"/>
        <v>15</v>
      </c>
      <c r="B18" s="661"/>
      <c r="C18" s="680" t="s">
        <v>1303</v>
      </c>
      <c r="D18" s="644" t="s">
        <v>1197</v>
      </c>
      <c r="E18" s="644">
        <v>1</v>
      </c>
      <c r="F18" s="658">
        <f>M18*$O$1</f>
        <v>0</v>
      </c>
      <c r="G18" s="658">
        <f>E18*F18</f>
        <v>0</v>
      </c>
      <c r="H18" s="292"/>
      <c r="I18" s="658">
        <f>E18*H18</f>
        <v>0</v>
      </c>
      <c r="J18" s="658">
        <f>G18+I18</f>
        <v>0</v>
      </c>
      <c r="K18" s="658"/>
      <c r="M18" s="664">
        <v>0</v>
      </c>
      <c r="N18" s="665"/>
      <c r="O18" s="666">
        <v>380</v>
      </c>
      <c r="P18" s="667"/>
      <c r="Q18" s="667"/>
    </row>
    <row r="19" spans="1:17" ht="15">
      <c r="A19" s="648">
        <f t="shared" si="0"/>
        <v>16</v>
      </c>
      <c r="B19" s="661"/>
      <c r="C19" s="668"/>
      <c r="D19" s="644"/>
      <c r="F19" s="658"/>
      <c r="G19" s="658"/>
      <c r="H19" s="658"/>
      <c r="I19" s="658"/>
      <c r="J19" s="658"/>
      <c r="K19" s="658"/>
      <c r="M19" s="664"/>
      <c r="N19" s="665"/>
      <c r="O19" s="666"/>
      <c r="P19" s="667"/>
      <c r="Q19" s="667"/>
    </row>
    <row r="20" spans="1:17" ht="15" customHeight="1">
      <c r="A20" s="648">
        <f t="shared" si="0"/>
        <v>17</v>
      </c>
      <c r="B20" s="681"/>
      <c r="C20" s="677" t="s">
        <v>1207</v>
      </c>
      <c r="D20" s="644"/>
      <c r="E20" s="663"/>
      <c r="F20" s="658"/>
      <c r="G20" s="658"/>
      <c r="H20" s="658"/>
      <c r="I20" s="658"/>
      <c r="J20" s="658"/>
      <c r="K20" s="658"/>
      <c r="M20" s="664"/>
      <c r="N20" s="665"/>
      <c r="O20" s="666"/>
      <c r="P20" s="667"/>
      <c r="Q20" s="667"/>
    </row>
    <row r="21" spans="1:17" ht="15">
      <c r="A21" s="648">
        <f t="shared" si="0"/>
        <v>18</v>
      </c>
      <c r="B21" s="661"/>
      <c r="C21" s="633" t="s">
        <v>1208</v>
      </c>
      <c r="D21" s="644" t="s">
        <v>162</v>
      </c>
      <c r="E21" s="644">
        <v>30</v>
      </c>
      <c r="F21" s="292"/>
      <c r="G21" s="658">
        <f aca="true" t="shared" si="1" ref="G21:G45">E21*F21</f>
        <v>0</v>
      </c>
      <c r="H21" s="658">
        <f aca="true" t="shared" si="2" ref="H21:H45">O21*$O$1</f>
        <v>0</v>
      </c>
      <c r="I21" s="658">
        <f aca="true" t="shared" si="3" ref="I21:I45">E21*H21</f>
        <v>0</v>
      </c>
      <c r="J21" s="658">
        <f aca="true" t="shared" si="4" ref="J21:J45">G21+I21</f>
        <v>0</v>
      </c>
      <c r="K21" s="658"/>
      <c r="M21" s="664">
        <v>17.9</v>
      </c>
      <c r="N21" s="665"/>
      <c r="O21" s="666">
        <v>0</v>
      </c>
      <c r="P21" s="667"/>
      <c r="Q21" s="667"/>
    </row>
    <row r="22" spans="1:17" ht="15">
      <c r="A22" s="648">
        <f t="shared" si="0"/>
        <v>19</v>
      </c>
      <c r="B22" s="661"/>
      <c r="C22" s="633" t="s">
        <v>1209</v>
      </c>
      <c r="D22" s="644" t="s">
        <v>162</v>
      </c>
      <c r="E22" s="644">
        <v>280</v>
      </c>
      <c r="F22" s="292"/>
      <c r="G22" s="658">
        <f t="shared" si="1"/>
        <v>0</v>
      </c>
      <c r="H22" s="658">
        <f t="shared" si="2"/>
        <v>0</v>
      </c>
      <c r="I22" s="658">
        <f t="shared" si="3"/>
        <v>0</v>
      </c>
      <c r="J22" s="658">
        <f t="shared" si="4"/>
        <v>0</v>
      </c>
      <c r="K22" s="658"/>
      <c r="M22" s="664">
        <v>20.05</v>
      </c>
      <c r="N22" s="665"/>
      <c r="O22" s="666">
        <v>0</v>
      </c>
      <c r="P22" s="667"/>
      <c r="Q22" s="667"/>
    </row>
    <row r="23" spans="1:17" ht="15">
      <c r="A23" s="648">
        <f t="shared" si="0"/>
        <v>20</v>
      </c>
      <c r="B23" s="661"/>
      <c r="C23" s="633" t="s">
        <v>1210</v>
      </c>
      <c r="D23" s="644" t="s">
        <v>162</v>
      </c>
      <c r="E23" s="644">
        <v>35</v>
      </c>
      <c r="F23" s="292"/>
      <c r="G23" s="658">
        <f t="shared" si="1"/>
        <v>0</v>
      </c>
      <c r="H23" s="658">
        <f t="shared" si="2"/>
        <v>0</v>
      </c>
      <c r="I23" s="658">
        <f t="shared" si="3"/>
        <v>0</v>
      </c>
      <c r="J23" s="658">
        <f t="shared" si="4"/>
        <v>0</v>
      </c>
      <c r="K23" s="658"/>
      <c r="M23" s="664">
        <v>20.05</v>
      </c>
      <c r="N23" s="665"/>
      <c r="O23" s="666">
        <v>0</v>
      </c>
      <c r="P23" s="667"/>
      <c r="Q23" s="667"/>
    </row>
    <row r="24" spans="1:17" ht="15">
      <c r="A24" s="648">
        <f t="shared" si="0"/>
        <v>21</v>
      </c>
      <c r="B24" s="661"/>
      <c r="C24" s="633" t="s">
        <v>1211</v>
      </c>
      <c r="D24" s="644" t="s">
        <v>162</v>
      </c>
      <c r="E24" s="644">
        <v>150</v>
      </c>
      <c r="F24" s="292"/>
      <c r="G24" s="658">
        <f t="shared" si="1"/>
        <v>0</v>
      </c>
      <c r="H24" s="658">
        <f t="shared" si="2"/>
        <v>0</v>
      </c>
      <c r="I24" s="658">
        <f t="shared" si="3"/>
        <v>0</v>
      </c>
      <c r="J24" s="658">
        <f t="shared" si="4"/>
        <v>0</v>
      </c>
      <c r="K24" s="658"/>
      <c r="M24" s="664">
        <v>25.92</v>
      </c>
      <c r="N24" s="665"/>
      <c r="O24" s="666">
        <v>0</v>
      </c>
      <c r="P24" s="667"/>
      <c r="Q24" s="667"/>
    </row>
    <row r="25" spans="1:17" ht="15">
      <c r="A25" s="648">
        <f t="shared" si="0"/>
        <v>22</v>
      </c>
      <c r="B25" s="661"/>
      <c r="C25" s="633" t="s">
        <v>1304</v>
      </c>
      <c r="D25" s="644" t="s">
        <v>162</v>
      </c>
      <c r="E25" s="644">
        <v>25</v>
      </c>
      <c r="F25" s="292"/>
      <c r="G25" s="658">
        <f t="shared" si="1"/>
        <v>0</v>
      </c>
      <c r="H25" s="658">
        <f t="shared" si="2"/>
        <v>0</v>
      </c>
      <c r="I25" s="658">
        <f t="shared" si="3"/>
        <v>0</v>
      </c>
      <c r="J25" s="658">
        <f t="shared" si="4"/>
        <v>0</v>
      </c>
      <c r="K25" s="658"/>
      <c r="M25" s="664">
        <v>18</v>
      </c>
      <c r="N25" s="665"/>
      <c r="O25" s="666">
        <v>0</v>
      </c>
      <c r="P25" s="667"/>
      <c r="Q25" s="667"/>
    </row>
    <row r="26" spans="1:17" ht="15">
      <c r="A26" s="648">
        <f t="shared" si="0"/>
        <v>23</v>
      </c>
      <c r="B26" s="661"/>
      <c r="C26" s="633" t="s">
        <v>1305</v>
      </c>
      <c r="D26" s="644" t="s">
        <v>162</v>
      </c>
      <c r="E26" s="644">
        <v>12</v>
      </c>
      <c r="F26" s="292"/>
      <c r="G26" s="658">
        <f t="shared" si="1"/>
        <v>0</v>
      </c>
      <c r="H26" s="658">
        <f t="shared" si="2"/>
        <v>0</v>
      </c>
      <c r="I26" s="658">
        <f t="shared" si="3"/>
        <v>0</v>
      </c>
      <c r="J26" s="658">
        <f t="shared" si="4"/>
        <v>0</v>
      </c>
      <c r="K26" s="658"/>
      <c r="M26" s="664">
        <v>16.5</v>
      </c>
      <c r="N26" s="665"/>
      <c r="O26" s="666">
        <v>0</v>
      </c>
      <c r="P26" s="667"/>
      <c r="Q26" s="667"/>
    </row>
    <row r="27" spans="1:17" ht="15">
      <c r="A27" s="648">
        <f t="shared" si="0"/>
        <v>24</v>
      </c>
      <c r="B27" s="661"/>
      <c r="C27" s="633" t="s">
        <v>1306</v>
      </c>
      <c r="D27" s="644" t="s">
        <v>317</v>
      </c>
      <c r="E27" s="644">
        <v>5</v>
      </c>
      <c r="F27" s="292"/>
      <c r="G27" s="658">
        <f t="shared" si="1"/>
        <v>0</v>
      </c>
      <c r="H27" s="658">
        <f t="shared" si="2"/>
        <v>0</v>
      </c>
      <c r="I27" s="658">
        <f t="shared" si="3"/>
        <v>0</v>
      </c>
      <c r="J27" s="658">
        <f t="shared" si="4"/>
        <v>0</v>
      </c>
      <c r="K27" s="658"/>
      <c r="M27" s="664">
        <v>175</v>
      </c>
      <c r="N27" s="665"/>
      <c r="O27" s="666">
        <v>0</v>
      </c>
      <c r="P27" s="667"/>
      <c r="Q27" s="667"/>
    </row>
    <row r="28" spans="1:17" ht="15">
      <c r="A28" s="648">
        <f t="shared" si="0"/>
        <v>25</v>
      </c>
      <c r="B28" s="661"/>
      <c r="C28" s="633" t="s">
        <v>1222</v>
      </c>
      <c r="D28" s="644" t="s">
        <v>317</v>
      </c>
      <c r="E28" s="644">
        <v>4</v>
      </c>
      <c r="F28" s="292"/>
      <c r="G28" s="658">
        <f t="shared" si="1"/>
        <v>0</v>
      </c>
      <c r="H28" s="658">
        <f t="shared" si="2"/>
        <v>0</v>
      </c>
      <c r="I28" s="658">
        <f t="shared" si="3"/>
        <v>0</v>
      </c>
      <c r="J28" s="658">
        <f t="shared" si="4"/>
        <v>0</v>
      </c>
      <c r="K28" s="658"/>
      <c r="M28" s="664">
        <v>98</v>
      </c>
      <c r="N28" s="665"/>
      <c r="O28" s="666">
        <v>0</v>
      </c>
      <c r="P28" s="667"/>
      <c r="Q28" s="667"/>
    </row>
    <row r="29" spans="1:17" ht="15">
      <c r="A29" s="648">
        <f t="shared" si="0"/>
        <v>26</v>
      </c>
      <c r="B29" s="661"/>
      <c r="C29" s="633" t="s">
        <v>1223</v>
      </c>
      <c r="D29" s="644" t="s">
        <v>317</v>
      </c>
      <c r="E29" s="644">
        <v>2</v>
      </c>
      <c r="F29" s="292"/>
      <c r="G29" s="658">
        <f t="shared" si="1"/>
        <v>0</v>
      </c>
      <c r="H29" s="658">
        <f t="shared" si="2"/>
        <v>0</v>
      </c>
      <c r="I29" s="658">
        <f t="shared" si="3"/>
        <v>0</v>
      </c>
      <c r="J29" s="658">
        <f t="shared" si="4"/>
        <v>0</v>
      </c>
      <c r="K29" s="658"/>
      <c r="M29" s="664">
        <v>103</v>
      </c>
      <c r="N29" s="665"/>
      <c r="O29" s="666">
        <v>0</v>
      </c>
      <c r="P29" s="667"/>
      <c r="Q29" s="667"/>
    </row>
    <row r="30" spans="1:17" ht="15">
      <c r="A30" s="648">
        <f t="shared" si="0"/>
        <v>27</v>
      </c>
      <c r="B30" s="661"/>
      <c r="C30" s="633" t="s">
        <v>1307</v>
      </c>
      <c r="D30" s="644" t="s">
        <v>317</v>
      </c>
      <c r="E30" s="644">
        <v>13</v>
      </c>
      <c r="F30" s="292"/>
      <c r="G30" s="658">
        <f>E30*F30</f>
        <v>0</v>
      </c>
      <c r="H30" s="658">
        <f>O30*$O$1</f>
        <v>0</v>
      </c>
      <c r="I30" s="658">
        <f>E30*H30</f>
        <v>0</v>
      </c>
      <c r="J30" s="658">
        <f>G30+I30</f>
        <v>0</v>
      </c>
      <c r="K30" s="658"/>
      <c r="M30" s="664">
        <v>138</v>
      </c>
      <c r="N30" s="665"/>
      <c r="O30" s="666">
        <v>0</v>
      </c>
      <c r="P30" s="667"/>
      <c r="Q30" s="667"/>
    </row>
    <row r="31" spans="1:17" ht="15">
      <c r="A31" s="648">
        <f t="shared" si="0"/>
        <v>28</v>
      </c>
      <c r="B31" s="661"/>
      <c r="C31" s="633" t="s">
        <v>1308</v>
      </c>
      <c r="D31" s="644" t="s">
        <v>317</v>
      </c>
      <c r="E31" s="644">
        <v>3</v>
      </c>
      <c r="F31" s="292"/>
      <c r="G31" s="658">
        <f>E31*F31</f>
        <v>0</v>
      </c>
      <c r="H31" s="658">
        <f>O31*$O$1</f>
        <v>0</v>
      </c>
      <c r="I31" s="658">
        <f>E31*H31</f>
        <v>0</v>
      </c>
      <c r="J31" s="658">
        <f>G31+I31</f>
        <v>0</v>
      </c>
      <c r="K31" s="658"/>
      <c r="M31" s="664">
        <v>155</v>
      </c>
      <c r="N31" s="665"/>
      <c r="O31" s="666">
        <v>0</v>
      </c>
      <c r="P31" s="667"/>
      <c r="Q31" s="667"/>
    </row>
    <row r="32" spans="1:17" ht="15">
      <c r="A32" s="648">
        <f t="shared" si="0"/>
        <v>29</v>
      </c>
      <c r="B32" s="661"/>
      <c r="C32" s="633" t="s">
        <v>1225</v>
      </c>
      <c r="D32" s="644" t="s">
        <v>317</v>
      </c>
      <c r="E32" s="644">
        <v>3</v>
      </c>
      <c r="F32" s="292"/>
      <c r="G32" s="658">
        <f t="shared" si="1"/>
        <v>0</v>
      </c>
      <c r="H32" s="658">
        <f t="shared" si="2"/>
        <v>0</v>
      </c>
      <c r="I32" s="658">
        <f t="shared" si="3"/>
        <v>0</v>
      </c>
      <c r="J32" s="658">
        <f t="shared" si="4"/>
        <v>0</v>
      </c>
      <c r="K32" s="658"/>
      <c r="M32" s="664">
        <v>125</v>
      </c>
      <c r="N32" s="665"/>
      <c r="O32" s="666">
        <v>0</v>
      </c>
      <c r="P32" s="667"/>
      <c r="Q32" s="667"/>
    </row>
    <row r="33" spans="1:17" ht="15">
      <c r="A33" s="648">
        <f t="shared" si="0"/>
        <v>30</v>
      </c>
      <c r="B33" s="661"/>
      <c r="C33" s="633" t="s">
        <v>1226</v>
      </c>
      <c r="D33" s="644" t="s">
        <v>317</v>
      </c>
      <c r="E33" s="644">
        <v>4</v>
      </c>
      <c r="F33" s="292"/>
      <c r="G33" s="658">
        <f t="shared" si="1"/>
        <v>0</v>
      </c>
      <c r="H33" s="658">
        <f t="shared" si="2"/>
        <v>0</v>
      </c>
      <c r="I33" s="658">
        <f t="shared" si="3"/>
        <v>0</v>
      </c>
      <c r="J33" s="658">
        <f t="shared" si="4"/>
        <v>0</v>
      </c>
      <c r="K33" s="658"/>
      <c r="M33" s="664">
        <v>87</v>
      </c>
      <c r="N33" s="665"/>
      <c r="O33" s="666">
        <v>0</v>
      </c>
      <c r="P33" s="667"/>
      <c r="Q33" s="667"/>
    </row>
    <row r="34" spans="1:17" ht="15">
      <c r="A34" s="648">
        <f t="shared" si="0"/>
        <v>31</v>
      </c>
      <c r="B34" s="661"/>
      <c r="C34" s="633" t="s">
        <v>1309</v>
      </c>
      <c r="D34" s="644" t="s">
        <v>317</v>
      </c>
      <c r="E34" s="644">
        <v>4</v>
      </c>
      <c r="F34" s="292"/>
      <c r="G34" s="658">
        <f>E34*F34</f>
        <v>0</v>
      </c>
      <c r="H34" s="658">
        <f>O34*$O$1</f>
        <v>0</v>
      </c>
      <c r="I34" s="658">
        <f>E34*H34</f>
        <v>0</v>
      </c>
      <c r="J34" s="658">
        <f>G34+I34</f>
        <v>0</v>
      </c>
      <c r="K34" s="658"/>
      <c r="M34" s="664">
        <v>121</v>
      </c>
      <c r="N34" s="665"/>
      <c r="O34" s="666">
        <v>0</v>
      </c>
      <c r="P34" s="667"/>
      <c r="Q34" s="667"/>
    </row>
    <row r="35" spans="1:17" ht="15">
      <c r="A35" s="648">
        <f t="shared" si="0"/>
        <v>32</v>
      </c>
      <c r="B35" s="661"/>
      <c r="C35" s="633" t="s">
        <v>1310</v>
      </c>
      <c r="D35" s="644" t="s">
        <v>317</v>
      </c>
      <c r="E35" s="644">
        <v>1</v>
      </c>
      <c r="F35" s="292"/>
      <c r="G35" s="658">
        <f t="shared" si="1"/>
        <v>0</v>
      </c>
      <c r="H35" s="658">
        <f t="shared" si="2"/>
        <v>0</v>
      </c>
      <c r="I35" s="658">
        <f t="shared" si="3"/>
        <v>0</v>
      </c>
      <c r="J35" s="658">
        <f t="shared" si="4"/>
        <v>0</v>
      </c>
      <c r="K35" s="658"/>
      <c r="M35" s="664">
        <v>145</v>
      </c>
      <c r="N35" s="665"/>
      <c r="O35" s="666">
        <v>0</v>
      </c>
      <c r="P35" s="667"/>
      <c r="Q35" s="667"/>
    </row>
    <row r="36" spans="1:17" ht="15">
      <c r="A36" s="648">
        <f t="shared" si="0"/>
        <v>33</v>
      </c>
      <c r="B36" s="661"/>
      <c r="C36" s="633" t="s">
        <v>1311</v>
      </c>
      <c r="D36" s="644" t="s">
        <v>317</v>
      </c>
      <c r="E36" s="644">
        <v>1</v>
      </c>
      <c r="F36" s="292"/>
      <c r="G36" s="658">
        <f>E36*F36</f>
        <v>0</v>
      </c>
      <c r="H36" s="658">
        <f>O36*$O$1</f>
        <v>0</v>
      </c>
      <c r="I36" s="658">
        <f>E36*H36</f>
        <v>0</v>
      </c>
      <c r="J36" s="658">
        <f>G36+I36</f>
        <v>0</v>
      </c>
      <c r="K36" s="658"/>
      <c r="M36" s="664">
        <v>125</v>
      </c>
      <c r="N36" s="665"/>
      <c r="O36" s="666">
        <v>0</v>
      </c>
      <c r="P36" s="667"/>
      <c r="Q36" s="667"/>
    </row>
    <row r="37" spans="1:17" ht="15">
      <c r="A37" s="648">
        <f t="shared" si="0"/>
        <v>34</v>
      </c>
      <c r="B37" s="661"/>
      <c r="C37" s="633" t="s">
        <v>1312</v>
      </c>
      <c r="D37" s="644" t="s">
        <v>317</v>
      </c>
      <c r="E37" s="644">
        <v>5</v>
      </c>
      <c r="F37" s="292"/>
      <c r="G37" s="658">
        <f>E37*F37</f>
        <v>0</v>
      </c>
      <c r="H37" s="658">
        <f>O37*$O$1</f>
        <v>0</v>
      </c>
      <c r="I37" s="658">
        <f>E37*H37</f>
        <v>0</v>
      </c>
      <c r="J37" s="658">
        <f>G37+I37</f>
        <v>0</v>
      </c>
      <c r="K37" s="658"/>
      <c r="M37" s="664">
        <v>142</v>
      </c>
      <c r="N37" s="665"/>
      <c r="O37" s="666">
        <v>0</v>
      </c>
      <c r="P37" s="667"/>
      <c r="Q37" s="667"/>
    </row>
    <row r="38" spans="1:17" ht="15">
      <c r="A38" s="648">
        <f t="shared" si="0"/>
        <v>35</v>
      </c>
      <c r="B38" s="661"/>
      <c r="C38" s="633" t="s">
        <v>1313</v>
      </c>
      <c r="D38" s="644" t="s">
        <v>317</v>
      </c>
      <c r="E38" s="644">
        <v>7</v>
      </c>
      <c r="F38" s="292"/>
      <c r="G38" s="658">
        <f t="shared" si="1"/>
        <v>0</v>
      </c>
      <c r="H38" s="658">
        <f t="shared" si="2"/>
        <v>0</v>
      </c>
      <c r="I38" s="658">
        <f t="shared" si="3"/>
        <v>0</v>
      </c>
      <c r="J38" s="658">
        <f t="shared" si="4"/>
        <v>0</v>
      </c>
      <c r="K38" s="658"/>
      <c r="M38" s="664">
        <v>48</v>
      </c>
      <c r="N38" s="665"/>
      <c r="O38" s="666">
        <v>0</v>
      </c>
      <c r="P38" s="667"/>
      <c r="Q38" s="667"/>
    </row>
    <row r="39" spans="1:17" ht="15">
      <c r="A39" s="648">
        <f t="shared" si="0"/>
        <v>36</v>
      </c>
      <c r="B39" s="661"/>
      <c r="C39" s="633" t="s">
        <v>1314</v>
      </c>
      <c r="D39" s="644" t="s">
        <v>317</v>
      </c>
      <c r="E39" s="644">
        <v>15</v>
      </c>
      <c r="F39" s="292"/>
      <c r="G39" s="658">
        <f t="shared" si="1"/>
        <v>0</v>
      </c>
      <c r="H39" s="658">
        <f t="shared" si="2"/>
        <v>0</v>
      </c>
      <c r="I39" s="658">
        <f t="shared" si="3"/>
        <v>0</v>
      </c>
      <c r="J39" s="658">
        <f t="shared" si="4"/>
        <v>0</v>
      </c>
      <c r="K39" s="658"/>
      <c r="M39" s="664">
        <v>68</v>
      </c>
      <c r="N39" s="665"/>
      <c r="O39" s="666">
        <v>0</v>
      </c>
      <c r="P39" s="667"/>
      <c r="Q39" s="667"/>
    </row>
    <row r="40" spans="1:17" ht="15">
      <c r="A40" s="648">
        <f t="shared" si="0"/>
        <v>37</v>
      </c>
      <c r="B40" s="661"/>
      <c r="C40" s="633" t="s">
        <v>1232</v>
      </c>
      <c r="D40" s="644" t="s">
        <v>317</v>
      </c>
      <c r="E40" s="644">
        <v>40</v>
      </c>
      <c r="F40" s="292"/>
      <c r="G40" s="658">
        <f t="shared" si="1"/>
        <v>0</v>
      </c>
      <c r="H40" s="658">
        <f t="shared" si="2"/>
        <v>0</v>
      </c>
      <c r="I40" s="658">
        <f t="shared" si="3"/>
        <v>0</v>
      </c>
      <c r="J40" s="658">
        <f t="shared" si="4"/>
        <v>0</v>
      </c>
      <c r="K40" s="658"/>
      <c r="M40" s="664">
        <v>3.5</v>
      </c>
      <c r="N40" s="665"/>
      <c r="O40" s="666">
        <v>0</v>
      </c>
      <c r="P40" s="667"/>
      <c r="Q40" s="667"/>
    </row>
    <row r="41" spans="1:17" ht="15">
      <c r="A41" s="648">
        <f t="shared" si="0"/>
        <v>38</v>
      </c>
      <c r="B41" s="661"/>
      <c r="C41" s="633" t="s">
        <v>1233</v>
      </c>
      <c r="D41" s="644" t="s">
        <v>355</v>
      </c>
      <c r="E41" s="644">
        <v>25</v>
      </c>
      <c r="F41" s="292"/>
      <c r="G41" s="658">
        <f t="shared" si="1"/>
        <v>0</v>
      </c>
      <c r="H41" s="658">
        <f t="shared" si="2"/>
        <v>0</v>
      </c>
      <c r="I41" s="658">
        <f t="shared" si="3"/>
        <v>0</v>
      </c>
      <c r="J41" s="658">
        <f t="shared" si="4"/>
        <v>0</v>
      </c>
      <c r="K41" s="658"/>
      <c r="M41" s="664">
        <v>8</v>
      </c>
      <c r="N41" s="665"/>
      <c r="O41" s="666">
        <v>0</v>
      </c>
      <c r="P41" s="667"/>
      <c r="Q41" s="667"/>
    </row>
    <row r="42" spans="1:17" ht="15">
      <c r="A42" s="648">
        <f t="shared" si="0"/>
        <v>39</v>
      </c>
      <c r="B42" s="661"/>
      <c r="C42" s="633" t="s">
        <v>1234</v>
      </c>
      <c r="D42" s="644" t="s">
        <v>317</v>
      </c>
      <c r="E42" s="644">
        <v>200</v>
      </c>
      <c r="F42" s="292"/>
      <c r="G42" s="658">
        <f t="shared" si="1"/>
        <v>0</v>
      </c>
      <c r="H42" s="658">
        <f t="shared" si="2"/>
        <v>0</v>
      </c>
      <c r="I42" s="658">
        <f t="shared" si="3"/>
        <v>0</v>
      </c>
      <c r="J42" s="658">
        <f t="shared" si="4"/>
        <v>0</v>
      </c>
      <c r="K42" s="658"/>
      <c r="M42" s="664">
        <v>1.8</v>
      </c>
      <c r="N42" s="665"/>
      <c r="O42" s="666">
        <v>0</v>
      </c>
      <c r="P42" s="667"/>
      <c r="Q42" s="667"/>
    </row>
    <row r="43" spans="1:17" ht="15">
      <c r="A43" s="648">
        <f t="shared" si="0"/>
        <v>40</v>
      </c>
      <c r="B43" s="661"/>
      <c r="C43" s="633" t="s">
        <v>1235</v>
      </c>
      <c r="D43" s="644" t="s">
        <v>162</v>
      </c>
      <c r="E43" s="644">
        <v>16</v>
      </c>
      <c r="F43" s="292"/>
      <c r="G43" s="658">
        <f t="shared" si="1"/>
        <v>0</v>
      </c>
      <c r="H43" s="658">
        <f t="shared" si="2"/>
        <v>0</v>
      </c>
      <c r="I43" s="658">
        <f t="shared" si="3"/>
        <v>0</v>
      </c>
      <c r="J43" s="658">
        <f t="shared" si="4"/>
        <v>0</v>
      </c>
      <c r="K43" s="658"/>
      <c r="M43" s="664">
        <v>42</v>
      </c>
      <c r="N43" s="665"/>
      <c r="O43" s="666">
        <v>0</v>
      </c>
      <c r="P43" s="667"/>
      <c r="Q43" s="667"/>
    </row>
    <row r="44" spans="1:17" ht="15">
      <c r="A44" s="648">
        <f t="shared" si="0"/>
        <v>41</v>
      </c>
      <c r="B44" s="661"/>
      <c r="C44" s="633" t="s">
        <v>1315</v>
      </c>
      <c r="D44" s="644" t="s">
        <v>162</v>
      </c>
      <c r="E44" s="644">
        <v>42</v>
      </c>
      <c r="F44" s="292"/>
      <c r="G44" s="658">
        <f t="shared" si="1"/>
        <v>0</v>
      </c>
      <c r="H44" s="658">
        <f t="shared" si="2"/>
        <v>0</v>
      </c>
      <c r="I44" s="658">
        <f t="shared" si="3"/>
        <v>0</v>
      </c>
      <c r="J44" s="658">
        <f t="shared" si="4"/>
        <v>0</v>
      </c>
      <c r="K44" s="658"/>
      <c r="M44" s="664">
        <v>57</v>
      </c>
      <c r="N44" s="665"/>
      <c r="O44" s="666">
        <v>0</v>
      </c>
      <c r="P44" s="667"/>
      <c r="Q44" s="667"/>
    </row>
    <row r="45" spans="1:17" ht="15">
      <c r="A45" s="648">
        <f t="shared" si="0"/>
        <v>42</v>
      </c>
      <c r="B45" s="661"/>
      <c r="C45" s="633" t="s">
        <v>1316</v>
      </c>
      <c r="D45" s="644" t="s">
        <v>317</v>
      </c>
      <c r="E45" s="644">
        <v>26</v>
      </c>
      <c r="F45" s="292"/>
      <c r="G45" s="658">
        <f t="shared" si="1"/>
        <v>0</v>
      </c>
      <c r="H45" s="658">
        <f t="shared" si="2"/>
        <v>0</v>
      </c>
      <c r="I45" s="658">
        <f t="shared" si="3"/>
        <v>0</v>
      </c>
      <c r="J45" s="658">
        <f t="shared" si="4"/>
        <v>0</v>
      </c>
      <c r="K45" s="658"/>
      <c r="M45" s="664">
        <v>25</v>
      </c>
      <c r="N45" s="665"/>
      <c r="O45" s="666">
        <v>0</v>
      </c>
      <c r="P45" s="667"/>
      <c r="Q45" s="667"/>
    </row>
    <row r="46" spans="1:17" ht="6.75" customHeight="1">
      <c r="A46" s="648">
        <f t="shared" si="0"/>
        <v>43</v>
      </c>
      <c r="F46" s="658"/>
      <c r="G46" s="658"/>
      <c r="H46" s="658"/>
      <c r="I46" s="658"/>
      <c r="J46" s="658"/>
      <c r="K46" s="658"/>
      <c r="M46" s="659"/>
      <c r="N46" s="659"/>
      <c r="O46" s="660"/>
      <c r="P46" s="659"/>
      <c r="Q46" s="659"/>
    </row>
    <row r="47" spans="1:17" ht="25.5" customHeight="1">
      <c r="A47" s="648">
        <f t="shared" si="0"/>
        <v>44</v>
      </c>
      <c r="B47" s="701" t="s">
        <v>1237</v>
      </c>
      <c r="D47" s="644"/>
      <c r="F47" s="658"/>
      <c r="G47" s="658"/>
      <c r="H47" s="658"/>
      <c r="I47" s="658"/>
      <c r="J47" s="658"/>
      <c r="K47" s="702" t="s">
        <v>1317</v>
      </c>
      <c r="M47" s="664"/>
      <c r="N47" s="665"/>
      <c r="O47" s="666"/>
      <c r="P47" s="667"/>
      <c r="Q47" s="667"/>
    </row>
    <row r="48" spans="1:17" ht="24">
      <c r="A48" s="648">
        <f t="shared" si="0"/>
        <v>45</v>
      </c>
      <c r="B48" s="684" t="s">
        <v>1318</v>
      </c>
      <c r="C48" s="687" t="s">
        <v>1319</v>
      </c>
      <c r="D48" s="644" t="s">
        <v>317</v>
      </c>
      <c r="E48" s="644">
        <v>3</v>
      </c>
      <c r="F48" s="292"/>
      <c r="G48" s="658">
        <f>E48*F48</f>
        <v>0</v>
      </c>
      <c r="H48" s="658">
        <f>O48*$O$1</f>
        <v>0</v>
      </c>
      <c r="I48" s="658">
        <f>E48*H48</f>
        <v>0</v>
      </c>
      <c r="J48" s="658">
        <f>G48+I48</f>
        <v>0</v>
      </c>
      <c r="K48" s="686" t="s">
        <v>1190</v>
      </c>
      <c r="M48" s="664">
        <v>3200</v>
      </c>
      <c r="N48" s="665"/>
      <c r="O48" s="666">
        <v>0</v>
      </c>
      <c r="P48" s="667"/>
      <c r="Q48" s="667"/>
    </row>
    <row r="49" spans="1:17" ht="24">
      <c r="A49" s="648">
        <f t="shared" si="0"/>
        <v>46</v>
      </c>
      <c r="B49" s="684" t="s">
        <v>1318</v>
      </c>
      <c r="C49" s="687" t="s">
        <v>1320</v>
      </c>
      <c r="D49" s="644" t="s">
        <v>317</v>
      </c>
      <c r="E49" s="644">
        <v>1</v>
      </c>
      <c r="F49" s="292"/>
      <c r="G49" s="658">
        <f>E49*F49</f>
        <v>0</v>
      </c>
      <c r="H49" s="658">
        <f>O49*$O$1</f>
        <v>0</v>
      </c>
      <c r="I49" s="658">
        <f>E49*H49</f>
        <v>0</v>
      </c>
      <c r="J49" s="658">
        <f>G49+I49</f>
        <v>0</v>
      </c>
      <c r="K49" s="686" t="s">
        <v>1321</v>
      </c>
      <c r="M49" s="664">
        <v>1550</v>
      </c>
      <c r="N49" s="665"/>
      <c r="O49" s="666">
        <v>0</v>
      </c>
      <c r="P49" s="667"/>
      <c r="Q49" s="667"/>
    </row>
    <row r="50" spans="1:17" ht="24">
      <c r="A50" s="648">
        <f t="shared" si="0"/>
        <v>47</v>
      </c>
      <c r="B50" s="684" t="s">
        <v>1318</v>
      </c>
      <c r="C50" s="687" t="s">
        <v>1322</v>
      </c>
      <c r="D50" s="644" t="s">
        <v>317</v>
      </c>
      <c r="E50" s="644">
        <v>1</v>
      </c>
      <c r="F50" s="292"/>
      <c r="G50" s="658">
        <f>E50*F50</f>
        <v>0</v>
      </c>
      <c r="H50" s="658">
        <f>O50*$O$1</f>
        <v>0</v>
      </c>
      <c r="I50" s="658">
        <f>E50*H50</f>
        <v>0</v>
      </c>
      <c r="J50" s="658">
        <f>G50+I50</f>
        <v>0</v>
      </c>
      <c r="K50" s="686" t="s">
        <v>1323</v>
      </c>
      <c r="M50" s="664">
        <v>1800</v>
      </c>
      <c r="N50" s="665"/>
      <c r="O50" s="666">
        <v>0</v>
      </c>
      <c r="P50" s="667"/>
      <c r="Q50" s="667"/>
    </row>
    <row r="51" spans="1:17" ht="24">
      <c r="A51" s="648">
        <f t="shared" si="0"/>
        <v>48</v>
      </c>
      <c r="B51" s="684" t="s">
        <v>1324</v>
      </c>
      <c r="C51" s="687" t="s">
        <v>1319</v>
      </c>
      <c r="D51" s="644" t="s">
        <v>317</v>
      </c>
      <c r="E51" s="644">
        <v>2</v>
      </c>
      <c r="F51" s="292"/>
      <c r="G51" s="658">
        <f>E51*F51</f>
        <v>0</v>
      </c>
      <c r="H51" s="658">
        <f>O51*$O$1</f>
        <v>0</v>
      </c>
      <c r="I51" s="658">
        <f>E51*H51</f>
        <v>0</v>
      </c>
      <c r="J51" s="658">
        <f>G51+I51</f>
        <v>0</v>
      </c>
      <c r="K51" s="686" t="s">
        <v>1190</v>
      </c>
      <c r="M51" s="664">
        <v>3200</v>
      </c>
      <c r="N51" s="665"/>
      <c r="O51" s="666">
        <v>0</v>
      </c>
      <c r="P51" s="667"/>
      <c r="Q51" s="667"/>
    </row>
    <row r="52" spans="1:17" ht="24">
      <c r="A52" s="648">
        <f t="shared" si="0"/>
        <v>49</v>
      </c>
      <c r="B52" s="684" t="s">
        <v>1324</v>
      </c>
      <c r="C52" s="687" t="s">
        <v>1320</v>
      </c>
      <c r="D52" s="644" t="s">
        <v>317</v>
      </c>
      <c r="E52" s="644">
        <v>1</v>
      </c>
      <c r="F52" s="292"/>
      <c r="G52" s="658">
        <f>E52*F52</f>
        <v>0</v>
      </c>
      <c r="H52" s="658">
        <f>O52*$O$1</f>
        <v>0</v>
      </c>
      <c r="I52" s="658">
        <f>E52*H52</f>
        <v>0</v>
      </c>
      <c r="J52" s="658">
        <f>G52+I52</f>
        <v>0</v>
      </c>
      <c r="K52" s="686" t="s">
        <v>1321</v>
      </c>
      <c r="M52" s="664">
        <v>1550</v>
      </c>
      <c r="N52" s="665"/>
      <c r="O52" s="666">
        <v>0</v>
      </c>
      <c r="P52" s="667"/>
      <c r="Q52" s="667"/>
    </row>
    <row r="53" spans="1:17" ht="24">
      <c r="A53" s="648">
        <f t="shared" si="0"/>
        <v>50</v>
      </c>
      <c r="B53" s="684" t="s">
        <v>1324</v>
      </c>
      <c r="C53" s="687" t="s">
        <v>1322</v>
      </c>
      <c r="D53" s="644" t="s">
        <v>317</v>
      </c>
      <c r="E53" s="644">
        <v>1</v>
      </c>
      <c r="F53" s="292"/>
      <c r="G53" s="658">
        <f aca="true" t="shared" si="5" ref="G53:G68">E53*F53</f>
        <v>0</v>
      </c>
      <c r="H53" s="658">
        <f aca="true" t="shared" si="6" ref="H53:H68">O53*$O$1</f>
        <v>0</v>
      </c>
      <c r="I53" s="658">
        <f aca="true" t="shared" si="7" ref="I53:I68">E53*H53</f>
        <v>0</v>
      </c>
      <c r="J53" s="658">
        <f aca="true" t="shared" si="8" ref="J53:J68">G53+I53</f>
        <v>0</v>
      </c>
      <c r="K53" s="686" t="s">
        <v>1325</v>
      </c>
      <c r="M53" s="664">
        <v>1800</v>
      </c>
      <c r="N53" s="665"/>
      <c r="O53" s="666">
        <v>0</v>
      </c>
      <c r="P53" s="667"/>
      <c r="Q53" s="667"/>
    </row>
    <row r="54" spans="1:17" ht="24">
      <c r="A54" s="648">
        <f t="shared" si="0"/>
        <v>51</v>
      </c>
      <c r="B54" s="684" t="s">
        <v>1326</v>
      </c>
      <c r="C54" s="687" t="s">
        <v>1319</v>
      </c>
      <c r="D54" s="644" t="s">
        <v>317</v>
      </c>
      <c r="E54" s="644">
        <v>3</v>
      </c>
      <c r="F54" s="292"/>
      <c r="G54" s="658">
        <f t="shared" si="5"/>
        <v>0</v>
      </c>
      <c r="H54" s="658">
        <f t="shared" si="6"/>
        <v>0</v>
      </c>
      <c r="I54" s="658">
        <f t="shared" si="7"/>
        <v>0</v>
      </c>
      <c r="J54" s="658">
        <f t="shared" si="8"/>
        <v>0</v>
      </c>
      <c r="K54" s="686" t="s">
        <v>1190</v>
      </c>
      <c r="M54" s="664">
        <v>3200</v>
      </c>
      <c r="N54" s="665"/>
      <c r="O54" s="666">
        <v>0</v>
      </c>
      <c r="P54" s="667"/>
      <c r="Q54" s="667"/>
    </row>
    <row r="55" spans="1:17" ht="24">
      <c r="A55" s="648">
        <f t="shared" si="0"/>
        <v>52</v>
      </c>
      <c r="B55" s="684" t="s">
        <v>1327</v>
      </c>
      <c r="C55" s="687" t="s">
        <v>1319</v>
      </c>
      <c r="D55" s="644" t="s">
        <v>317</v>
      </c>
      <c r="E55" s="644">
        <v>3</v>
      </c>
      <c r="F55" s="292"/>
      <c r="G55" s="658">
        <f t="shared" si="5"/>
        <v>0</v>
      </c>
      <c r="H55" s="658">
        <f t="shared" si="6"/>
        <v>0</v>
      </c>
      <c r="I55" s="658">
        <f t="shared" si="7"/>
        <v>0</v>
      </c>
      <c r="J55" s="658">
        <f t="shared" si="8"/>
        <v>0</v>
      </c>
      <c r="K55" s="686" t="s">
        <v>1190</v>
      </c>
      <c r="M55" s="664">
        <v>3200</v>
      </c>
      <c r="N55" s="665"/>
      <c r="O55" s="666">
        <v>0</v>
      </c>
      <c r="P55" s="667"/>
      <c r="Q55" s="667"/>
    </row>
    <row r="56" spans="1:17" ht="24">
      <c r="A56" s="648">
        <f t="shared" si="0"/>
        <v>53</v>
      </c>
      <c r="B56" s="684" t="s">
        <v>1328</v>
      </c>
      <c r="C56" s="687" t="s">
        <v>1329</v>
      </c>
      <c r="D56" s="644" t="s">
        <v>317</v>
      </c>
      <c r="E56" s="644">
        <v>1</v>
      </c>
      <c r="F56" s="292"/>
      <c r="G56" s="658">
        <f t="shared" si="5"/>
        <v>0</v>
      </c>
      <c r="H56" s="658">
        <f t="shared" si="6"/>
        <v>0</v>
      </c>
      <c r="I56" s="658">
        <f t="shared" si="7"/>
        <v>0</v>
      </c>
      <c r="J56" s="658">
        <f t="shared" si="8"/>
        <v>0</v>
      </c>
      <c r="K56" s="686" t="s">
        <v>1330</v>
      </c>
      <c r="M56" s="664">
        <v>2600</v>
      </c>
      <c r="N56" s="665"/>
      <c r="O56" s="666">
        <v>0</v>
      </c>
      <c r="P56" s="667"/>
      <c r="Q56" s="667"/>
    </row>
    <row r="57" spans="1:17" ht="24">
      <c r="A57" s="648">
        <f t="shared" si="0"/>
        <v>54</v>
      </c>
      <c r="B57" s="684" t="s">
        <v>1328</v>
      </c>
      <c r="C57" s="687" t="s">
        <v>1331</v>
      </c>
      <c r="D57" s="644" t="s">
        <v>317</v>
      </c>
      <c r="E57" s="644">
        <v>1</v>
      </c>
      <c r="F57" s="292"/>
      <c r="G57" s="658">
        <f t="shared" si="5"/>
        <v>0</v>
      </c>
      <c r="H57" s="658">
        <f t="shared" si="6"/>
        <v>0</v>
      </c>
      <c r="I57" s="658">
        <f t="shared" si="7"/>
        <v>0</v>
      </c>
      <c r="J57" s="658">
        <f t="shared" si="8"/>
        <v>0</v>
      </c>
      <c r="K57" s="686" t="s">
        <v>1332</v>
      </c>
      <c r="M57" s="664">
        <v>4400</v>
      </c>
      <c r="N57" s="665"/>
      <c r="O57" s="666">
        <v>0</v>
      </c>
      <c r="P57" s="667"/>
      <c r="Q57" s="667"/>
    </row>
    <row r="58" spans="1:17" ht="24">
      <c r="A58" s="648">
        <f t="shared" si="0"/>
        <v>55</v>
      </c>
      <c r="B58" s="703" t="s">
        <v>1333</v>
      </c>
      <c r="C58" s="687" t="s">
        <v>1334</v>
      </c>
      <c r="D58" s="644" t="s">
        <v>317</v>
      </c>
      <c r="E58" s="644">
        <v>2</v>
      </c>
      <c r="F58" s="292"/>
      <c r="G58" s="658">
        <f t="shared" si="5"/>
        <v>0</v>
      </c>
      <c r="H58" s="658">
        <f t="shared" si="6"/>
        <v>0</v>
      </c>
      <c r="I58" s="658">
        <f t="shared" si="7"/>
        <v>0</v>
      </c>
      <c r="J58" s="658">
        <f t="shared" si="8"/>
        <v>0</v>
      </c>
      <c r="K58" s="686" t="s">
        <v>73</v>
      </c>
      <c r="M58" s="664">
        <v>2900</v>
      </c>
      <c r="N58" s="665"/>
      <c r="O58" s="666">
        <v>0</v>
      </c>
      <c r="P58" s="667"/>
      <c r="Q58" s="667"/>
    </row>
    <row r="59" spans="1:17" ht="24">
      <c r="A59" s="648">
        <f t="shared" si="0"/>
        <v>56</v>
      </c>
      <c r="B59" s="703" t="s">
        <v>1335</v>
      </c>
      <c r="C59" s="687" t="s">
        <v>1329</v>
      </c>
      <c r="D59" s="644" t="s">
        <v>317</v>
      </c>
      <c r="E59" s="644">
        <v>1</v>
      </c>
      <c r="F59" s="292"/>
      <c r="G59" s="658">
        <f t="shared" si="5"/>
        <v>0</v>
      </c>
      <c r="H59" s="658">
        <f t="shared" si="6"/>
        <v>0</v>
      </c>
      <c r="I59" s="658">
        <f t="shared" si="7"/>
        <v>0</v>
      </c>
      <c r="J59" s="658">
        <f t="shared" si="8"/>
        <v>0</v>
      </c>
      <c r="K59" s="686" t="s">
        <v>1330</v>
      </c>
      <c r="M59" s="664">
        <v>2600</v>
      </c>
      <c r="N59" s="665"/>
      <c r="O59" s="666">
        <v>0</v>
      </c>
      <c r="P59" s="667"/>
      <c r="Q59" s="667"/>
    </row>
    <row r="60" spans="1:17" ht="24">
      <c r="A60" s="648">
        <f t="shared" si="0"/>
        <v>57</v>
      </c>
      <c r="B60" s="703" t="s">
        <v>1335</v>
      </c>
      <c r="C60" s="687" t="s">
        <v>1331</v>
      </c>
      <c r="D60" s="644" t="s">
        <v>317</v>
      </c>
      <c r="E60" s="644">
        <v>1</v>
      </c>
      <c r="F60" s="292"/>
      <c r="G60" s="658">
        <f t="shared" si="5"/>
        <v>0</v>
      </c>
      <c r="H60" s="658">
        <f t="shared" si="6"/>
        <v>0</v>
      </c>
      <c r="I60" s="658">
        <f t="shared" si="7"/>
        <v>0</v>
      </c>
      <c r="J60" s="658">
        <f t="shared" si="8"/>
        <v>0</v>
      </c>
      <c r="K60" s="686" t="s">
        <v>1332</v>
      </c>
      <c r="M60" s="664">
        <v>4400</v>
      </c>
      <c r="N60" s="665"/>
      <c r="O60" s="666">
        <v>0</v>
      </c>
      <c r="P60" s="667"/>
      <c r="Q60" s="667"/>
    </row>
    <row r="61" spans="1:17" ht="24">
      <c r="A61" s="648">
        <f t="shared" si="0"/>
        <v>58</v>
      </c>
      <c r="B61" s="703" t="s">
        <v>1336</v>
      </c>
      <c r="C61" s="685" t="s">
        <v>1334</v>
      </c>
      <c r="D61" s="644" t="s">
        <v>317</v>
      </c>
      <c r="E61" s="644">
        <v>2</v>
      </c>
      <c r="F61" s="292"/>
      <c r="G61" s="658">
        <f t="shared" si="5"/>
        <v>0</v>
      </c>
      <c r="H61" s="658">
        <f t="shared" si="6"/>
        <v>0</v>
      </c>
      <c r="I61" s="658">
        <f t="shared" si="7"/>
        <v>0</v>
      </c>
      <c r="J61" s="658">
        <f t="shared" si="8"/>
        <v>0</v>
      </c>
      <c r="K61" s="686" t="s">
        <v>73</v>
      </c>
      <c r="M61" s="664">
        <v>2900</v>
      </c>
      <c r="N61" s="665"/>
      <c r="O61" s="666">
        <v>0</v>
      </c>
      <c r="P61" s="667"/>
      <c r="Q61" s="667"/>
    </row>
    <row r="62" spans="1:17" ht="24">
      <c r="A62" s="648">
        <f t="shared" si="0"/>
        <v>59</v>
      </c>
      <c r="B62" s="703" t="s">
        <v>1335</v>
      </c>
      <c r="C62" s="685" t="s">
        <v>1320</v>
      </c>
      <c r="D62" s="644" t="s">
        <v>317</v>
      </c>
      <c r="E62" s="644">
        <v>1</v>
      </c>
      <c r="F62" s="292"/>
      <c r="G62" s="658">
        <f t="shared" si="5"/>
        <v>0</v>
      </c>
      <c r="H62" s="658">
        <f t="shared" si="6"/>
        <v>0</v>
      </c>
      <c r="I62" s="658">
        <f t="shared" si="7"/>
        <v>0</v>
      </c>
      <c r="J62" s="658">
        <f t="shared" si="8"/>
        <v>0</v>
      </c>
      <c r="K62" s="686" t="s">
        <v>1321</v>
      </c>
      <c r="M62" s="664">
        <v>1550</v>
      </c>
      <c r="N62" s="665"/>
      <c r="O62" s="666">
        <v>0</v>
      </c>
      <c r="P62" s="667"/>
      <c r="Q62" s="667"/>
    </row>
    <row r="63" spans="1:17" ht="24">
      <c r="A63" s="648">
        <f t="shared" si="0"/>
        <v>60</v>
      </c>
      <c r="B63" s="703" t="s">
        <v>1335</v>
      </c>
      <c r="C63" s="685" t="s">
        <v>1322</v>
      </c>
      <c r="D63" s="644" t="s">
        <v>317</v>
      </c>
      <c r="E63" s="644">
        <v>1</v>
      </c>
      <c r="F63" s="292"/>
      <c r="G63" s="658">
        <f t="shared" si="5"/>
        <v>0</v>
      </c>
      <c r="H63" s="658">
        <f t="shared" si="6"/>
        <v>0</v>
      </c>
      <c r="I63" s="658">
        <f t="shared" si="7"/>
        <v>0</v>
      </c>
      <c r="J63" s="658">
        <f t="shared" si="8"/>
        <v>0</v>
      </c>
      <c r="K63" s="686" t="s">
        <v>1325</v>
      </c>
      <c r="M63" s="664">
        <v>1800</v>
      </c>
      <c r="N63" s="665"/>
      <c r="O63" s="666">
        <v>0</v>
      </c>
      <c r="P63" s="667"/>
      <c r="Q63" s="667"/>
    </row>
    <row r="64" spans="1:17" ht="24">
      <c r="A64" s="648">
        <f t="shared" si="0"/>
        <v>61</v>
      </c>
      <c r="B64" s="703" t="s">
        <v>1337</v>
      </c>
      <c r="C64" s="685" t="s">
        <v>1329</v>
      </c>
      <c r="D64" s="644" t="s">
        <v>317</v>
      </c>
      <c r="E64" s="644">
        <v>4</v>
      </c>
      <c r="F64" s="292"/>
      <c r="G64" s="658">
        <f t="shared" si="5"/>
        <v>0</v>
      </c>
      <c r="H64" s="658">
        <f t="shared" si="6"/>
        <v>0</v>
      </c>
      <c r="I64" s="658">
        <f t="shared" si="7"/>
        <v>0</v>
      </c>
      <c r="J64" s="658">
        <f t="shared" si="8"/>
        <v>0</v>
      </c>
      <c r="K64" s="686" t="s">
        <v>1330</v>
      </c>
      <c r="M64" s="664">
        <v>2600</v>
      </c>
      <c r="N64" s="665"/>
      <c r="O64" s="666">
        <v>0</v>
      </c>
      <c r="P64" s="667"/>
      <c r="Q64" s="667"/>
    </row>
    <row r="65" spans="1:17" ht="24">
      <c r="A65" s="648">
        <f t="shared" si="0"/>
        <v>62</v>
      </c>
      <c r="B65" s="703" t="s">
        <v>1337</v>
      </c>
      <c r="C65" s="685" t="s">
        <v>1331</v>
      </c>
      <c r="D65" s="644" t="s">
        <v>317</v>
      </c>
      <c r="E65" s="644">
        <v>1</v>
      </c>
      <c r="F65" s="292"/>
      <c r="G65" s="658">
        <f t="shared" si="5"/>
        <v>0</v>
      </c>
      <c r="H65" s="658">
        <f t="shared" si="6"/>
        <v>0</v>
      </c>
      <c r="I65" s="658">
        <f t="shared" si="7"/>
        <v>0</v>
      </c>
      <c r="J65" s="658">
        <f t="shared" si="8"/>
        <v>0</v>
      </c>
      <c r="K65" s="686" t="s">
        <v>1332</v>
      </c>
      <c r="M65" s="664">
        <v>4400</v>
      </c>
      <c r="N65" s="665"/>
      <c r="O65" s="666">
        <v>0</v>
      </c>
      <c r="P65" s="667"/>
      <c r="Q65" s="667"/>
    </row>
    <row r="66" spans="1:17" ht="15">
      <c r="A66" s="648">
        <f t="shared" si="0"/>
        <v>63</v>
      </c>
      <c r="B66" s="703" t="s">
        <v>1338</v>
      </c>
      <c r="C66" s="685" t="s">
        <v>1339</v>
      </c>
      <c r="D66" s="644" t="s">
        <v>317</v>
      </c>
      <c r="E66" s="644">
        <v>2</v>
      </c>
      <c r="F66" s="292"/>
      <c r="G66" s="658">
        <f t="shared" si="5"/>
        <v>0</v>
      </c>
      <c r="H66" s="658">
        <f t="shared" si="6"/>
        <v>0</v>
      </c>
      <c r="I66" s="658">
        <f t="shared" si="7"/>
        <v>0</v>
      </c>
      <c r="J66" s="658">
        <f t="shared" si="8"/>
        <v>0</v>
      </c>
      <c r="K66" s="686" t="s">
        <v>1340</v>
      </c>
      <c r="M66" s="664">
        <v>2500</v>
      </c>
      <c r="N66" s="665"/>
      <c r="O66" s="666">
        <v>0</v>
      </c>
      <c r="P66" s="667"/>
      <c r="Q66" s="667"/>
    </row>
    <row r="67" spans="1:17" ht="24">
      <c r="A67" s="648">
        <f t="shared" si="0"/>
        <v>64</v>
      </c>
      <c r="B67" s="703" t="s">
        <v>1341</v>
      </c>
      <c r="C67" s="685" t="s">
        <v>1320</v>
      </c>
      <c r="D67" s="644" t="s">
        <v>317</v>
      </c>
      <c r="E67" s="644">
        <v>1</v>
      </c>
      <c r="F67" s="292"/>
      <c r="G67" s="658">
        <f t="shared" si="5"/>
        <v>0</v>
      </c>
      <c r="H67" s="658">
        <f t="shared" si="6"/>
        <v>0</v>
      </c>
      <c r="I67" s="658">
        <f t="shared" si="7"/>
        <v>0</v>
      </c>
      <c r="J67" s="658">
        <f t="shared" si="8"/>
        <v>0</v>
      </c>
      <c r="K67" s="686" t="s">
        <v>1321</v>
      </c>
      <c r="M67" s="664">
        <v>1550</v>
      </c>
      <c r="N67" s="665"/>
      <c r="O67" s="666">
        <v>0</v>
      </c>
      <c r="P67" s="667"/>
      <c r="Q67" s="667"/>
    </row>
    <row r="68" spans="1:17" ht="24">
      <c r="A68" s="648">
        <f t="shared" si="0"/>
        <v>65</v>
      </c>
      <c r="B68" s="703" t="s">
        <v>1341</v>
      </c>
      <c r="C68" s="685" t="s">
        <v>1322</v>
      </c>
      <c r="D68" s="644" t="s">
        <v>317</v>
      </c>
      <c r="E68" s="644">
        <v>1</v>
      </c>
      <c r="F68" s="292"/>
      <c r="G68" s="658">
        <f t="shared" si="5"/>
        <v>0</v>
      </c>
      <c r="H68" s="658">
        <f t="shared" si="6"/>
        <v>0</v>
      </c>
      <c r="I68" s="658">
        <f t="shared" si="7"/>
        <v>0</v>
      </c>
      <c r="J68" s="658">
        <f t="shared" si="8"/>
        <v>0</v>
      </c>
      <c r="K68" s="686" t="s">
        <v>1325</v>
      </c>
      <c r="M68" s="664">
        <v>1800</v>
      </c>
      <c r="N68" s="665"/>
      <c r="O68" s="666">
        <v>0</v>
      </c>
      <c r="P68" s="667"/>
      <c r="Q68" s="667"/>
    </row>
    <row r="69" spans="1:17" ht="24">
      <c r="A69" s="648">
        <f t="shared" si="0"/>
        <v>66</v>
      </c>
      <c r="B69" s="703" t="s">
        <v>1342</v>
      </c>
      <c r="C69" s="685" t="s">
        <v>1343</v>
      </c>
      <c r="D69" s="644" t="s">
        <v>317</v>
      </c>
      <c r="E69" s="644">
        <v>1</v>
      </c>
      <c r="F69" s="292"/>
      <c r="G69" s="658">
        <f>E69*F69</f>
        <v>0</v>
      </c>
      <c r="H69" s="658">
        <f>O69*$O$1</f>
        <v>0</v>
      </c>
      <c r="I69" s="658">
        <f>E69*H69</f>
        <v>0</v>
      </c>
      <c r="J69" s="658">
        <f>G69+I69</f>
        <v>0</v>
      </c>
      <c r="K69" s="686" t="s">
        <v>1344</v>
      </c>
      <c r="M69" s="664">
        <v>1350</v>
      </c>
      <c r="N69" s="665"/>
      <c r="O69" s="666">
        <v>0</v>
      </c>
      <c r="P69" s="667"/>
      <c r="Q69" s="667"/>
    </row>
    <row r="70" spans="1:17" ht="24" customHeight="1">
      <c r="A70" s="648">
        <f aca="true" t="shared" si="9" ref="A70:A96">A69+1</f>
        <v>67</v>
      </c>
      <c r="B70" s="703" t="s">
        <v>1345</v>
      </c>
      <c r="C70" s="685" t="s">
        <v>1343</v>
      </c>
      <c r="D70" s="644" t="s">
        <v>317</v>
      </c>
      <c r="E70" s="644">
        <v>4</v>
      </c>
      <c r="F70" s="292"/>
      <c r="G70" s="658">
        <f>E70*F70</f>
        <v>0</v>
      </c>
      <c r="H70" s="658">
        <f>O70*$O$1</f>
        <v>0</v>
      </c>
      <c r="I70" s="658">
        <f>E70*H70</f>
        <v>0</v>
      </c>
      <c r="J70" s="658">
        <f>G70+I70</f>
        <v>0</v>
      </c>
      <c r="K70" s="686" t="s">
        <v>1344</v>
      </c>
      <c r="M70" s="664">
        <v>1350</v>
      </c>
      <c r="N70" s="665"/>
      <c r="O70" s="666">
        <v>0</v>
      </c>
      <c r="P70" s="667"/>
      <c r="Q70" s="667"/>
    </row>
    <row r="71" spans="1:17" ht="24" customHeight="1">
      <c r="A71" s="648">
        <f t="shared" si="9"/>
        <v>68</v>
      </c>
      <c r="B71" s="703" t="s">
        <v>1345</v>
      </c>
      <c r="C71" s="685" t="s">
        <v>1322</v>
      </c>
      <c r="D71" s="644" t="s">
        <v>317</v>
      </c>
      <c r="E71" s="644">
        <v>1</v>
      </c>
      <c r="F71" s="292"/>
      <c r="G71" s="658">
        <f>E71*F71</f>
        <v>0</v>
      </c>
      <c r="H71" s="658">
        <f>O71*$O$1</f>
        <v>0</v>
      </c>
      <c r="I71" s="658">
        <f>E71*H71</f>
        <v>0</v>
      </c>
      <c r="J71" s="658">
        <f>G71+I71</f>
        <v>0</v>
      </c>
      <c r="K71" s="686" t="s">
        <v>1325</v>
      </c>
      <c r="M71" s="664">
        <v>1800</v>
      </c>
      <c r="N71" s="665"/>
      <c r="O71" s="666">
        <v>0</v>
      </c>
      <c r="P71" s="667"/>
      <c r="Q71" s="667"/>
    </row>
    <row r="72" spans="1:17" ht="24" customHeight="1">
      <c r="A72" s="648">
        <f t="shared" si="9"/>
        <v>69</v>
      </c>
      <c r="B72" s="703" t="s">
        <v>1346</v>
      </c>
      <c r="C72" s="685" t="s">
        <v>1343</v>
      </c>
      <c r="D72" s="644" t="s">
        <v>317</v>
      </c>
      <c r="E72" s="644">
        <v>3</v>
      </c>
      <c r="F72" s="292"/>
      <c r="G72" s="658">
        <f>E72*F72</f>
        <v>0</v>
      </c>
      <c r="H72" s="658">
        <f>O72*$O$1</f>
        <v>0</v>
      </c>
      <c r="I72" s="658">
        <f>E72*H72</f>
        <v>0</v>
      </c>
      <c r="J72" s="658">
        <f>G72+I72</f>
        <v>0</v>
      </c>
      <c r="K72" s="686" t="s">
        <v>1344</v>
      </c>
      <c r="M72" s="664">
        <v>1350</v>
      </c>
      <c r="N72" s="665"/>
      <c r="O72" s="666">
        <v>0</v>
      </c>
      <c r="P72" s="667"/>
      <c r="Q72" s="667"/>
    </row>
    <row r="73" spans="1:17" ht="24" customHeight="1">
      <c r="A73" s="648">
        <f t="shared" si="9"/>
        <v>70</v>
      </c>
      <c r="B73" s="703" t="s">
        <v>1346</v>
      </c>
      <c r="C73" s="685" t="s">
        <v>1322</v>
      </c>
      <c r="D73" s="644" t="s">
        <v>317</v>
      </c>
      <c r="E73" s="644">
        <v>1</v>
      </c>
      <c r="F73" s="292"/>
      <c r="G73" s="658">
        <f>E73*F73</f>
        <v>0</v>
      </c>
      <c r="H73" s="658">
        <f>O73*$O$1</f>
        <v>0</v>
      </c>
      <c r="I73" s="658">
        <f>E73*H73</f>
        <v>0</v>
      </c>
      <c r="J73" s="658">
        <f>G73+I73</f>
        <v>0</v>
      </c>
      <c r="K73" s="686" t="s">
        <v>1325</v>
      </c>
      <c r="M73" s="664">
        <v>1800</v>
      </c>
      <c r="N73" s="665"/>
      <c r="O73" s="666">
        <v>0</v>
      </c>
      <c r="P73" s="667"/>
      <c r="Q73" s="667"/>
    </row>
    <row r="74" spans="1:17" ht="6.75" customHeight="1">
      <c r="A74" s="648">
        <f t="shared" si="9"/>
        <v>71</v>
      </c>
      <c r="F74" s="658"/>
      <c r="G74" s="658"/>
      <c r="H74" s="658"/>
      <c r="I74" s="658"/>
      <c r="J74" s="658"/>
      <c r="K74" s="658"/>
      <c r="M74" s="659"/>
      <c r="N74" s="659"/>
      <c r="O74" s="660"/>
      <c r="P74" s="659"/>
      <c r="Q74" s="659"/>
    </row>
    <row r="75" spans="1:17" ht="15">
      <c r="A75" s="648">
        <f t="shared" si="9"/>
        <v>72</v>
      </c>
      <c r="B75" s="661"/>
      <c r="C75" s="633" t="s">
        <v>1271</v>
      </c>
      <c r="D75" s="644" t="s">
        <v>317</v>
      </c>
      <c r="E75" s="644">
        <v>60</v>
      </c>
      <c r="F75" s="658">
        <f>M75*$O$1</f>
        <v>0</v>
      </c>
      <c r="G75" s="658">
        <f>E75*F75</f>
        <v>0</v>
      </c>
      <c r="H75" s="292"/>
      <c r="I75" s="658">
        <f>E75*H75</f>
        <v>0</v>
      </c>
      <c r="J75" s="658">
        <f>G75+I75</f>
        <v>0</v>
      </c>
      <c r="K75" s="658"/>
      <c r="M75" s="664">
        <v>0</v>
      </c>
      <c r="N75" s="665"/>
      <c r="O75" s="666">
        <v>4.8</v>
      </c>
      <c r="P75" s="667"/>
      <c r="Q75" s="667"/>
    </row>
    <row r="76" spans="1:17" ht="15">
      <c r="A76" s="648">
        <f t="shared" si="9"/>
        <v>73</v>
      </c>
      <c r="B76" s="661"/>
      <c r="C76" s="633" t="s">
        <v>1272</v>
      </c>
      <c r="D76" s="644" t="s">
        <v>317</v>
      </c>
      <c r="E76" s="644">
        <v>30</v>
      </c>
      <c r="F76" s="658">
        <f>M76*$O$1</f>
        <v>0</v>
      </c>
      <c r="G76" s="658">
        <f>E76*F76</f>
        <v>0</v>
      </c>
      <c r="H76" s="292"/>
      <c r="I76" s="658">
        <f>E76*H76</f>
        <v>0</v>
      </c>
      <c r="J76" s="658">
        <f>G76+I76</f>
        <v>0</v>
      </c>
      <c r="K76" s="658"/>
      <c r="M76" s="664">
        <v>0</v>
      </c>
      <c r="N76" s="665"/>
      <c r="O76" s="666">
        <v>3.2</v>
      </c>
      <c r="P76" s="667"/>
      <c r="Q76" s="667"/>
    </row>
    <row r="77" spans="1:17" ht="15">
      <c r="A77" s="648">
        <f t="shared" si="9"/>
        <v>74</v>
      </c>
      <c r="B77" s="661"/>
      <c r="C77" s="633" t="s">
        <v>1273</v>
      </c>
      <c r="D77" s="644" t="s">
        <v>317</v>
      </c>
      <c r="E77" s="644">
        <v>132</v>
      </c>
      <c r="F77" s="658">
        <f>M77*$O$1</f>
        <v>0</v>
      </c>
      <c r="G77" s="658">
        <f>E77*F77</f>
        <v>0</v>
      </c>
      <c r="H77" s="292"/>
      <c r="I77" s="658">
        <f>E77*H77</f>
        <v>0</v>
      </c>
      <c r="J77" s="658">
        <f>G77+I77</f>
        <v>0</v>
      </c>
      <c r="K77" s="658"/>
      <c r="M77" s="664">
        <v>0</v>
      </c>
      <c r="N77" s="665"/>
      <c r="O77" s="666">
        <v>4.8</v>
      </c>
      <c r="P77" s="667"/>
      <c r="Q77" s="667"/>
    </row>
    <row r="78" spans="1:17" ht="6.75" customHeight="1">
      <c r="A78" s="648">
        <f t="shared" si="9"/>
        <v>75</v>
      </c>
      <c r="F78" s="658"/>
      <c r="G78" s="658"/>
      <c r="H78" s="292"/>
      <c r="I78" s="658"/>
      <c r="J78" s="658"/>
      <c r="K78" s="658"/>
      <c r="M78" s="659"/>
      <c r="N78" s="659"/>
      <c r="O78" s="660"/>
      <c r="P78" s="659"/>
      <c r="Q78" s="659"/>
    </row>
    <row r="79" spans="1:17" ht="15">
      <c r="A79" s="648">
        <f t="shared" si="9"/>
        <v>76</v>
      </c>
      <c r="B79" s="661"/>
      <c r="C79" s="679" t="s">
        <v>1274</v>
      </c>
      <c r="D79" s="644" t="s">
        <v>1197</v>
      </c>
      <c r="E79" s="644">
        <v>20</v>
      </c>
      <c r="F79" s="658">
        <f aca="true" t="shared" si="10" ref="F79:F84">M79*$O$1</f>
        <v>0</v>
      </c>
      <c r="G79" s="658">
        <f aca="true" t="shared" si="11" ref="G79:G84">E79*F79</f>
        <v>0</v>
      </c>
      <c r="H79" s="292"/>
      <c r="I79" s="658">
        <f>E79*H79</f>
        <v>0</v>
      </c>
      <c r="J79" s="658">
        <f aca="true" t="shared" si="12" ref="J79:J84">G79+I79</f>
        <v>0</v>
      </c>
      <c r="K79" s="658"/>
      <c r="M79" s="664">
        <v>0</v>
      </c>
      <c r="N79" s="665"/>
      <c r="O79" s="666">
        <v>380</v>
      </c>
      <c r="P79" s="667"/>
      <c r="Q79" s="667"/>
    </row>
    <row r="80" spans="1:17" ht="15">
      <c r="A80" s="648">
        <f t="shared" si="9"/>
        <v>77</v>
      </c>
      <c r="B80" s="661"/>
      <c r="C80" s="679" t="s">
        <v>1275</v>
      </c>
      <c r="D80" s="644" t="s">
        <v>1197</v>
      </c>
      <c r="E80" s="644">
        <v>26.4</v>
      </c>
      <c r="F80" s="658">
        <f t="shared" si="10"/>
        <v>0</v>
      </c>
      <c r="G80" s="658">
        <f t="shared" si="11"/>
        <v>0</v>
      </c>
      <c r="H80" s="292"/>
      <c r="I80" s="658">
        <f>E80*H80</f>
        <v>0</v>
      </c>
      <c r="J80" s="658">
        <f t="shared" si="12"/>
        <v>0</v>
      </c>
      <c r="K80" s="658"/>
      <c r="M80" s="664">
        <v>0</v>
      </c>
      <c r="N80" s="665"/>
      <c r="O80" s="666">
        <v>380</v>
      </c>
      <c r="P80" s="667"/>
      <c r="Q80" s="667"/>
    </row>
    <row r="81" spans="1:17" ht="15">
      <c r="A81" s="648">
        <f t="shared" si="9"/>
        <v>78</v>
      </c>
      <c r="B81" s="661"/>
      <c r="C81" s="679" t="s">
        <v>1276</v>
      </c>
      <c r="D81" s="644" t="s">
        <v>1197</v>
      </c>
      <c r="E81" s="644">
        <v>48</v>
      </c>
      <c r="F81" s="658">
        <f t="shared" si="10"/>
        <v>0</v>
      </c>
      <c r="G81" s="658">
        <f t="shared" si="11"/>
        <v>0</v>
      </c>
      <c r="H81" s="292"/>
      <c r="I81" s="658">
        <f>E81*H81</f>
        <v>0</v>
      </c>
      <c r="J81" s="658">
        <f t="shared" si="12"/>
        <v>0</v>
      </c>
      <c r="K81" s="658"/>
      <c r="M81" s="664">
        <v>0</v>
      </c>
      <c r="N81" s="665"/>
      <c r="O81" s="666">
        <v>380</v>
      </c>
      <c r="P81" s="667"/>
      <c r="Q81" s="667"/>
    </row>
    <row r="82" spans="1:17" ht="24.75">
      <c r="A82" s="648">
        <f t="shared" si="9"/>
        <v>79</v>
      </c>
      <c r="B82" s="661"/>
      <c r="C82" s="680" t="s">
        <v>1277</v>
      </c>
      <c r="D82" s="644" t="s">
        <v>1197</v>
      </c>
      <c r="E82" s="644">
        <v>28.8</v>
      </c>
      <c r="F82" s="658">
        <f t="shared" si="10"/>
        <v>0</v>
      </c>
      <c r="G82" s="658">
        <f t="shared" si="11"/>
        <v>0</v>
      </c>
      <c r="H82" s="292"/>
      <c r="I82" s="658">
        <f>E82*H82</f>
        <v>0</v>
      </c>
      <c r="J82" s="658">
        <f t="shared" si="12"/>
        <v>0</v>
      </c>
      <c r="K82" s="658"/>
      <c r="M82" s="664">
        <v>0</v>
      </c>
      <c r="N82" s="665"/>
      <c r="O82" s="666">
        <v>380</v>
      </c>
      <c r="P82" s="667"/>
      <c r="Q82" s="667"/>
    </row>
    <row r="83" spans="1:17" ht="15">
      <c r="A83" s="648">
        <f t="shared" si="9"/>
        <v>80</v>
      </c>
      <c r="B83" s="661"/>
      <c r="C83" s="679" t="s">
        <v>1278</v>
      </c>
      <c r="D83" s="644" t="s">
        <v>1197</v>
      </c>
      <c r="E83" s="644">
        <v>12</v>
      </c>
      <c r="F83" s="658">
        <f t="shared" si="10"/>
        <v>0</v>
      </c>
      <c r="G83" s="658">
        <f t="shared" si="11"/>
        <v>0</v>
      </c>
      <c r="H83" s="292"/>
      <c r="I83" s="658">
        <f>E83*H83</f>
        <v>0</v>
      </c>
      <c r="J83" s="658">
        <f t="shared" si="12"/>
        <v>0</v>
      </c>
      <c r="K83" s="658"/>
      <c r="M83" s="664">
        <v>0</v>
      </c>
      <c r="N83" s="665"/>
      <c r="O83" s="666">
        <v>380</v>
      </c>
      <c r="P83" s="667"/>
      <c r="Q83" s="667"/>
    </row>
    <row r="84" spans="1:17" ht="24.75">
      <c r="A84" s="648">
        <f t="shared" si="9"/>
        <v>81</v>
      </c>
      <c r="B84" s="661"/>
      <c r="C84" s="680" t="s">
        <v>1347</v>
      </c>
      <c r="D84" s="644" t="s">
        <v>1280</v>
      </c>
      <c r="E84" s="644">
        <v>12</v>
      </c>
      <c r="F84" s="658">
        <f t="shared" si="10"/>
        <v>0</v>
      </c>
      <c r="G84" s="658">
        <f t="shared" si="11"/>
        <v>0</v>
      </c>
      <c r="H84" s="292"/>
      <c r="I84" s="658">
        <f>E84%*H84</f>
        <v>0</v>
      </c>
      <c r="J84" s="658">
        <f t="shared" si="12"/>
        <v>0</v>
      </c>
      <c r="K84" s="658"/>
      <c r="M84" s="664">
        <v>0</v>
      </c>
      <c r="N84" s="665"/>
      <c r="O84" s="666">
        <v>380</v>
      </c>
      <c r="P84" s="667"/>
      <c r="Q84" s="667"/>
    </row>
    <row r="85" spans="1:17" ht="15">
      <c r="A85" s="648">
        <f t="shared" si="9"/>
        <v>82</v>
      </c>
      <c r="B85" s="661"/>
      <c r="C85" s="679" t="s">
        <v>1281</v>
      </c>
      <c r="D85" s="644" t="s">
        <v>1197</v>
      </c>
      <c r="E85" s="644">
        <v>1.5</v>
      </c>
      <c r="F85" s="658">
        <f>M85*$O$1</f>
        <v>0</v>
      </c>
      <c r="G85" s="658">
        <f>E85*F85</f>
        <v>0</v>
      </c>
      <c r="H85" s="292"/>
      <c r="I85" s="658">
        <f>E85*H85</f>
        <v>0</v>
      </c>
      <c r="J85" s="658">
        <f>G85+I85</f>
        <v>0</v>
      </c>
      <c r="K85" s="658"/>
      <c r="M85" s="664">
        <v>0</v>
      </c>
      <c r="N85" s="665"/>
      <c r="O85" s="666">
        <v>380</v>
      </c>
      <c r="P85" s="667"/>
      <c r="Q85" s="667"/>
    </row>
    <row r="86" spans="1:17" ht="6.75" customHeight="1">
      <c r="A86" s="648">
        <f t="shared" si="9"/>
        <v>83</v>
      </c>
      <c r="F86" s="658"/>
      <c r="G86" s="658"/>
      <c r="H86" s="292"/>
      <c r="I86" s="658"/>
      <c r="J86" s="658"/>
      <c r="K86" s="658"/>
      <c r="M86" s="659"/>
      <c r="N86" s="659"/>
      <c r="O86" s="660"/>
      <c r="P86" s="659"/>
      <c r="Q86" s="659"/>
    </row>
    <row r="87" spans="1:17" ht="15">
      <c r="A87" s="648">
        <f t="shared" si="9"/>
        <v>84</v>
      </c>
      <c r="B87" s="661"/>
      <c r="C87" s="689" t="s">
        <v>1282</v>
      </c>
      <c r="D87" s="633" t="s">
        <v>1283</v>
      </c>
      <c r="E87" s="644">
        <v>12</v>
      </c>
      <c r="F87" s="658">
        <f aca="true" t="shared" si="13" ref="F87:F92">M87*$O$1</f>
        <v>0</v>
      </c>
      <c r="G87" s="658">
        <f aca="true" t="shared" si="14" ref="G87:G92">E87*F87</f>
        <v>0</v>
      </c>
      <c r="H87" s="292"/>
      <c r="I87" s="658">
        <f aca="true" t="shared" si="15" ref="I87:I92">E87*H87</f>
        <v>0</v>
      </c>
      <c r="J87" s="658">
        <f aca="true" t="shared" si="16" ref="J87:J92">G87+I87</f>
        <v>0</v>
      </c>
      <c r="K87" s="658"/>
      <c r="M87" s="664">
        <v>0</v>
      </c>
      <c r="N87" s="665"/>
      <c r="O87" s="666">
        <v>456</v>
      </c>
      <c r="P87" s="667"/>
      <c r="Q87" s="667"/>
    </row>
    <row r="88" spans="1:17" ht="15">
      <c r="A88" s="648">
        <f t="shared" si="9"/>
        <v>85</v>
      </c>
      <c r="B88" s="661"/>
      <c r="C88" s="689" t="s">
        <v>1368</v>
      </c>
      <c r="D88" s="633" t="s">
        <v>1284</v>
      </c>
      <c r="E88" s="644">
        <v>8</v>
      </c>
      <c r="F88" s="658">
        <f t="shared" si="13"/>
        <v>0</v>
      </c>
      <c r="G88" s="658">
        <f t="shared" si="14"/>
        <v>0</v>
      </c>
      <c r="H88" s="292"/>
      <c r="I88" s="658">
        <f t="shared" si="15"/>
        <v>0</v>
      </c>
      <c r="J88" s="658">
        <f t="shared" si="16"/>
        <v>0</v>
      </c>
      <c r="K88" s="658"/>
      <c r="M88" s="664">
        <v>0</v>
      </c>
      <c r="N88" s="665"/>
      <c r="O88" s="666">
        <v>494</v>
      </c>
      <c r="P88" s="667"/>
      <c r="Q88" s="667"/>
    </row>
    <row r="89" spans="1:17" ht="15">
      <c r="A89" s="648">
        <f t="shared" si="9"/>
        <v>86</v>
      </c>
      <c r="B89" s="661"/>
      <c r="C89" s="630" t="s">
        <v>1367</v>
      </c>
      <c r="D89" s="633" t="s">
        <v>518</v>
      </c>
      <c r="E89" s="644">
        <v>1</v>
      </c>
      <c r="F89" s="292"/>
      <c r="G89" s="658">
        <f t="shared" si="14"/>
        <v>0</v>
      </c>
      <c r="H89" s="292"/>
      <c r="I89" s="658">
        <f t="shared" si="15"/>
        <v>0</v>
      </c>
      <c r="J89" s="658">
        <f t="shared" si="16"/>
        <v>0</v>
      </c>
      <c r="K89" s="658"/>
      <c r="M89" s="664">
        <v>15</v>
      </c>
      <c r="N89" s="665"/>
      <c r="O89" s="666">
        <v>0</v>
      </c>
      <c r="P89" s="667"/>
      <c r="Q89" s="667"/>
    </row>
    <row r="90" spans="1:17" ht="15">
      <c r="A90" s="648">
        <f t="shared" si="9"/>
        <v>87</v>
      </c>
      <c r="B90" s="661"/>
      <c r="C90" s="689" t="s">
        <v>1285</v>
      </c>
      <c r="D90" s="633" t="s">
        <v>1286</v>
      </c>
      <c r="E90" s="644">
        <v>12</v>
      </c>
      <c r="F90" s="658">
        <f t="shared" si="13"/>
        <v>0</v>
      </c>
      <c r="G90" s="658">
        <f t="shared" si="14"/>
        <v>0</v>
      </c>
      <c r="H90" s="292"/>
      <c r="I90" s="658">
        <f t="shared" si="15"/>
        <v>0</v>
      </c>
      <c r="J90" s="658">
        <f t="shared" si="16"/>
        <v>0</v>
      </c>
      <c r="K90" s="658"/>
      <c r="M90" s="664">
        <v>0</v>
      </c>
      <c r="N90" s="665"/>
      <c r="O90" s="666">
        <v>475</v>
      </c>
      <c r="P90" s="667"/>
      <c r="Q90" s="667"/>
    </row>
    <row r="91" spans="1:17" ht="15">
      <c r="A91" s="648">
        <f t="shared" si="9"/>
        <v>88</v>
      </c>
      <c r="B91" s="661"/>
      <c r="C91" s="689" t="s">
        <v>1287</v>
      </c>
      <c r="D91" s="633" t="s">
        <v>1197</v>
      </c>
      <c r="E91" s="644">
        <v>4</v>
      </c>
      <c r="F91" s="658">
        <f t="shared" si="13"/>
        <v>0</v>
      </c>
      <c r="G91" s="658">
        <f t="shared" si="14"/>
        <v>0</v>
      </c>
      <c r="H91" s="292"/>
      <c r="I91" s="658">
        <f t="shared" si="15"/>
        <v>0</v>
      </c>
      <c r="J91" s="658">
        <f t="shared" si="16"/>
        <v>0</v>
      </c>
      <c r="K91" s="658"/>
      <c r="M91" s="664">
        <v>0</v>
      </c>
      <c r="N91" s="665"/>
      <c r="O91" s="666">
        <v>380</v>
      </c>
      <c r="P91" s="667"/>
      <c r="Q91" s="667"/>
    </row>
    <row r="92" spans="1:17" ht="15">
      <c r="A92" s="648">
        <f t="shared" si="9"/>
        <v>89</v>
      </c>
      <c r="B92" s="661"/>
      <c r="C92" s="689" t="s">
        <v>1288</v>
      </c>
      <c r="D92" s="633" t="s">
        <v>1289</v>
      </c>
      <c r="E92" s="644">
        <v>3</v>
      </c>
      <c r="F92" s="658">
        <f t="shared" si="13"/>
        <v>0</v>
      </c>
      <c r="G92" s="658">
        <f t="shared" si="14"/>
        <v>0</v>
      </c>
      <c r="H92" s="292"/>
      <c r="I92" s="658">
        <f t="shared" si="15"/>
        <v>0</v>
      </c>
      <c r="J92" s="658">
        <f t="shared" si="16"/>
        <v>0</v>
      </c>
      <c r="K92" s="658"/>
      <c r="M92" s="664">
        <v>0</v>
      </c>
      <c r="N92" s="665"/>
      <c r="O92" s="666">
        <v>200</v>
      </c>
      <c r="P92" s="667"/>
      <c r="Q92" s="667"/>
    </row>
    <row r="93" spans="1:17" ht="15">
      <c r="A93" s="648">
        <f t="shared" si="9"/>
        <v>90</v>
      </c>
      <c r="B93" s="661"/>
      <c r="C93" s="630" t="s">
        <v>1290</v>
      </c>
      <c r="D93" s="633" t="s">
        <v>1289</v>
      </c>
      <c r="E93" s="644">
        <v>3</v>
      </c>
      <c r="F93" s="292"/>
      <c r="G93" s="658">
        <f>E93*F93</f>
        <v>0</v>
      </c>
      <c r="H93" s="658">
        <f>O93*$O$1</f>
        <v>0</v>
      </c>
      <c r="I93" s="658">
        <f>E93*H93</f>
        <v>0</v>
      </c>
      <c r="J93" s="658">
        <f>G93+I93</f>
        <v>0</v>
      </c>
      <c r="K93" s="658"/>
      <c r="M93" s="664">
        <v>250</v>
      </c>
      <c r="N93" s="665"/>
      <c r="O93" s="666">
        <v>0</v>
      </c>
      <c r="P93" s="667"/>
      <c r="Q93" s="667"/>
    </row>
    <row r="94" spans="1:17" ht="15">
      <c r="A94" s="648">
        <f t="shared" si="9"/>
        <v>91</v>
      </c>
      <c r="B94" s="661"/>
      <c r="C94" s="630" t="s">
        <v>1291</v>
      </c>
      <c r="D94" s="633" t="s">
        <v>1280</v>
      </c>
      <c r="E94" s="644">
        <v>6</v>
      </c>
      <c r="F94" s="292"/>
      <c r="G94" s="658">
        <f>E94%*F94</f>
        <v>0</v>
      </c>
      <c r="H94" s="658">
        <f>O94*$O$1</f>
        <v>0</v>
      </c>
      <c r="I94" s="658">
        <f>E94*H94</f>
        <v>0</v>
      </c>
      <c r="J94" s="658">
        <f>G94+I94</f>
        <v>0</v>
      </c>
      <c r="K94" s="658"/>
      <c r="M94" s="664"/>
      <c r="N94" s="665"/>
      <c r="O94" s="666"/>
      <c r="P94" s="667"/>
      <c r="Q94" s="667"/>
    </row>
    <row r="95" spans="1:17" ht="6.75" customHeight="1" thickBot="1">
      <c r="A95" s="648">
        <f t="shared" si="9"/>
        <v>92</v>
      </c>
      <c r="F95" s="658"/>
      <c r="G95" s="658"/>
      <c r="H95" s="658"/>
      <c r="I95" s="658"/>
      <c r="J95" s="658"/>
      <c r="K95" s="658"/>
      <c r="M95" s="659"/>
      <c r="N95" s="659"/>
      <c r="O95" s="660"/>
      <c r="P95" s="659"/>
      <c r="Q95" s="659"/>
    </row>
    <row r="96" spans="1:17" ht="15.75" thickBot="1">
      <c r="A96" s="648">
        <f t="shared" si="9"/>
        <v>93</v>
      </c>
      <c r="B96" s="656" t="s">
        <v>1292</v>
      </c>
      <c r="C96" s="690" t="s">
        <v>1348</v>
      </c>
      <c r="D96" s="691"/>
      <c r="E96" s="692"/>
      <c r="F96" s="693"/>
      <c r="G96" s="694">
        <f>SUM(G15:G94)</f>
        <v>0</v>
      </c>
      <c r="H96" s="694"/>
      <c r="I96" s="694">
        <f>SUM(I15:I94)</f>
        <v>0</v>
      </c>
      <c r="J96" s="695">
        <f>SUM(J15:J94)</f>
        <v>0</v>
      </c>
      <c r="K96" s="696"/>
      <c r="M96" s="659"/>
      <c r="N96" s="659"/>
      <c r="O96" s="660"/>
      <c r="P96" s="659"/>
      <c r="Q96" s="659"/>
    </row>
  </sheetData>
  <sheetProtection algorithmName="SHA-512" hashValue="W4wdrZ4EwmCOnYl3+kJi6yOBR408USE89SihsinqT9shq6ckNFmZS8LWm5miVjoH29US8Z4FYRd2MfiMU7tt+Q==" saltValue="48pPvMi/zcfFBKQoz+o1jA==" spinCount="100000" sheet="1" formatCells="0" selectLockedCells="1"/>
  <mergeCells count="7">
    <mergeCell ref="J1:J2"/>
    <mergeCell ref="D1:D2"/>
    <mergeCell ref="E1:E2"/>
    <mergeCell ref="F1:F2"/>
    <mergeCell ref="G1:G2"/>
    <mergeCell ref="H1:H2"/>
    <mergeCell ref="I1:I2"/>
  </mergeCells>
  <printOptions gridLines="1"/>
  <pageMargins left="0.5511811023622047" right="0.4330708661417323" top="0.7480314960629921" bottom="0.7480314960629921" header="0.31496062992125984" footer="0.31496062992125984"/>
  <pageSetup fitToHeight="2" horizontalDpi="600" verticalDpi="600" orientation="landscape" paperSize="9" scale="50" r:id="rId1"/>
  <rowBreaks count="1" manualBreakCount="1">
    <brk id="4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BM122"/>
  <sheetViews>
    <sheetView showGridLines="0" workbookViewId="0" topLeftCell="A95">
      <selection activeCell="J30" sqref="J3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5.710937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</cols>
  <sheetData>
    <row r="1" ht="12">
      <c r="A1" s="86"/>
    </row>
    <row r="2" spans="12:46" ht="36.95" customHeight="1">
      <c r="L2" s="299" t="s">
        <v>5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3" t="s">
        <v>109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ht="24.95" customHeight="1">
      <c r="B4" s="16"/>
      <c r="D4" s="17" t="s">
        <v>110</v>
      </c>
      <c r="L4" s="16"/>
      <c r="M4" s="8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333" t="str">
        <f>'[2]Rekapitulace stavby'!K6</f>
        <v>Modernizace techn.zázemí vrátnice a společných prostor 1PP vchody E-F - INVESTICE</v>
      </c>
      <c r="F7" s="334"/>
      <c r="G7" s="334"/>
      <c r="H7" s="334"/>
      <c r="L7" s="16"/>
    </row>
    <row r="8" spans="2:12" s="1" customFormat="1" ht="12" customHeight="1">
      <c r="B8" s="25"/>
      <c r="D8" s="22" t="s">
        <v>111</v>
      </c>
      <c r="L8" s="25"/>
    </row>
    <row r="9" spans="2:12" s="1" customFormat="1" ht="36.95" customHeight="1">
      <c r="B9" s="25"/>
      <c r="E9" s="323" t="s">
        <v>1349</v>
      </c>
      <c r="F9" s="332"/>
      <c r="G9" s="332"/>
      <c r="H9" s="332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2:12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 t="str">
        <f>'[2]Rekapitulace stavby'!AN8</f>
        <v>8. 6. 2019</v>
      </c>
      <c r="L12" s="25"/>
    </row>
    <row r="13" spans="2:12" s="1" customFormat="1" ht="10.9" customHeight="1">
      <c r="B13" s="25"/>
      <c r="L13" s="25"/>
    </row>
    <row r="14" spans="2:12" s="1" customFormat="1" ht="12" customHeight="1">
      <c r="B14" s="25"/>
      <c r="D14" s="22" t="s">
        <v>22</v>
      </c>
      <c r="I14" s="22" t="s">
        <v>23</v>
      </c>
      <c r="J14" s="20" t="s">
        <v>1</v>
      </c>
      <c r="L14" s="25"/>
    </row>
    <row r="15" spans="2:12" s="1" customFormat="1" ht="18" customHeight="1">
      <c r="B15" s="25"/>
      <c r="E15" s="20" t="s">
        <v>24</v>
      </c>
      <c r="I15" s="22" t="s">
        <v>25</v>
      </c>
      <c r="J15" s="20" t="s">
        <v>1</v>
      </c>
      <c r="L15" s="25"/>
    </row>
    <row r="16" spans="2:12" s="1" customFormat="1" ht="6.95" customHeight="1">
      <c r="B16" s="25"/>
      <c r="L16" s="25"/>
    </row>
    <row r="17" spans="2:12" s="1" customFormat="1" ht="12" customHeight="1">
      <c r="B17" s="25"/>
      <c r="D17" s="22" t="s">
        <v>26</v>
      </c>
      <c r="I17" s="22" t="s">
        <v>23</v>
      </c>
      <c r="J17" s="20" t="s">
        <v>1</v>
      </c>
      <c r="L17" s="25"/>
    </row>
    <row r="18" spans="2:12" s="1" customFormat="1" ht="18" customHeight="1">
      <c r="B18" s="25"/>
      <c r="E18" s="20" t="s">
        <v>27</v>
      </c>
      <c r="I18" s="22" t="s">
        <v>25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23</v>
      </c>
      <c r="J20" s="20" t="s">
        <v>1</v>
      </c>
      <c r="L20" s="25"/>
    </row>
    <row r="21" spans="2:12" s="1" customFormat="1" ht="18" customHeight="1">
      <c r="B21" s="25"/>
      <c r="E21" s="20" t="s">
        <v>29</v>
      </c>
      <c r="I21" s="22" t="s">
        <v>25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31</v>
      </c>
      <c r="I23" s="22" t="s">
        <v>23</v>
      </c>
      <c r="J23" s="20" t="s">
        <v>1</v>
      </c>
      <c r="L23" s="25"/>
    </row>
    <row r="24" spans="2:12" s="1" customFormat="1" ht="18" customHeight="1">
      <c r="B24" s="25"/>
      <c r="E24" s="20" t="s">
        <v>32</v>
      </c>
      <c r="I24" s="22" t="s">
        <v>25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33</v>
      </c>
      <c r="L26" s="25"/>
    </row>
    <row r="27" spans="2:12" s="7" customFormat="1" ht="16.5" customHeight="1">
      <c r="B27" s="88"/>
      <c r="E27" s="300" t="s">
        <v>1</v>
      </c>
      <c r="F27" s="300"/>
      <c r="G27" s="300"/>
      <c r="H27" s="300"/>
      <c r="L27" s="88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9" t="s">
        <v>34</v>
      </c>
      <c r="J30" s="59">
        <f>ROUND(J118,2)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36</v>
      </c>
      <c r="I32" s="28" t="s">
        <v>35</v>
      </c>
      <c r="J32" s="28" t="s">
        <v>37</v>
      </c>
      <c r="L32" s="25"/>
    </row>
    <row r="33" spans="2:12" s="1" customFormat="1" ht="14.45" customHeight="1">
      <c r="B33" s="25"/>
      <c r="D33" s="90" t="s">
        <v>38</v>
      </c>
      <c r="E33" s="22" t="s">
        <v>39</v>
      </c>
      <c r="F33" s="91">
        <f>ROUND((SUM(BE118:BE121)),2)</f>
        <v>0</v>
      </c>
      <c r="I33" s="92">
        <v>0.21</v>
      </c>
      <c r="J33" s="91">
        <f>ROUND(((SUM(BE118:BE121))*I33),2)</f>
        <v>0</v>
      </c>
      <c r="L33" s="25"/>
    </row>
    <row r="34" spans="2:12" s="1" customFormat="1" ht="14.45" customHeight="1">
      <c r="B34" s="25"/>
      <c r="E34" s="22" t="s">
        <v>40</v>
      </c>
      <c r="F34" s="91">
        <f>ROUND((SUM(BF118:BF121)),2)</f>
        <v>0</v>
      </c>
      <c r="I34" s="92">
        <v>0.15</v>
      </c>
      <c r="J34" s="91">
        <f>ROUND(((SUM(BF118:BF121))*I34),2)</f>
        <v>0</v>
      </c>
      <c r="L34" s="25"/>
    </row>
    <row r="35" spans="2:12" s="1" customFormat="1" ht="14.45" customHeight="1" hidden="1">
      <c r="B35" s="25"/>
      <c r="E35" s="22" t="s">
        <v>41</v>
      </c>
      <c r="F35" s="91">
        <f>ROUND((SUM(BG118:BG121)),2)</f>
        <v>0</v>
      </c>
      <c r="I35" s="92">
        <v>0.21</v>
      </c>
      <c r="J35" s="91">
        <f>0</f>
        <v>0</v>
      </c>
      <c r="L35" s="25"/>
    </row>
    <row r="36" spans="2:12" s="1" customFormat="1" ht="14.45" customHeight="1" hidden="1">
      <c r="B36" s="25"/>
      <c r="E36" s="22" t="s">
        <v>42</v>
      </c>
      <c r="F36" s="91">
        <f>ROUND((SUM(BH118:BH121)),2)</f>
        <v>0</v>
      </c>
      <c r="I36" s="92">
        <v>0.15</v>
      </c>
      <c r="J36" s="91">
        <f>0</f>
        <v>0</v>
      </c>
      <c r="L36" s="25"/>
    </row>
    <row r="37" spans="2:12" s="1" customFormat="1" ht="14.45" customHeight="1" hidden="1">
      <c r="B37" s="25"/>
      <c r="E37" s="22" t="s">
        <v>43</v>
      </c>
      <c r="F37" s="91">
        <f>ROUND((SUM(BI118:BI121)),2)</f>
        <v>0</v>
      </c>
      <c r="I37" s="92">
        <v>0</v>
      </c>
      <c r="J37" s="91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3"/>
      <c r="D39" s="94" t="s">
        <v>44</v>
      </c>
      <c r="E39" s="50"/>
      <c r="F39" s="50"/>
      <c r="G39" s="95" t="s">
        <v>45</v>
      </c>
      <c r="H39" s="96" t="s">
        <v>46</v>
      </c>
      <c r="I39" s="50"/>
      <c r="J39" s="97">
        <f>SUM(J30:J37)</f>
        <v>0</v>
      </c>
      <c r="K39" s="98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47</v>
      </c>
      <c r="E50" s="35"/>
      <c r="F50" s="35"/>
      <c r="G50" s="34" t="s">
        <v>48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49</v>
      </c>
      <c r="E61" s="27"/>
      <c r="F61" s="99" t="s">
        <v>50</v>
      </c>
      <c r="G61" s="36" t="s">
        <v>49</v>
      </c>
      <c r="H61" s="27"/>
      <c r="I61" s="27"/>
      <c r="J61" s="100" t="s">
        <v>50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51</v>
      </c>
      <c r="E65" s="35"/>
      <c r="F65" s="35"/>
      <c r="G65" s="34" t="s">
        <v>52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49</v>
      </c>
      <c r="E76" s="27"/>
      <c r="F76" s="99" t="s">
        <v>50</v>
      </c>
      <c r="G76" s="36" t="s">
        <v>49</v>
      </c>
      <c r="H76" s="27"/>
      <c r="I76" s="27"/>
      <c r="J76" s="100" t="s">
        <v>50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115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333" t="str">
        <f>E7</f>
        <v>Modernizace techn.zázemí vrátnice a společných prostor 1PP vchody E-F - INVESTICE</v>
      </c>
      <c r="F85" s="334"/>
      <c r="G85" s="334"/>
      <c r="H85" s="334"/>
      <c r="L85" s="25"/>
    </row>
    <row r="86" spans="2:12" s="1" customFormat="1" ht="12" customHeight="1">
      <c r="B86" s="25"/>
      <c r="C86" s="22" t="s">
        <v>111</v>
      </c>
      <c r="L86" s="25"/>
    </row>
    <row r="87" spans="2:12" s="1" customFormat="1" ht="16.5" customHeight="1">
      <c r="B87" s="25"/>
      <c r="E87" s="323" t="str">
        <f>E9</f>
        <v>UHK-2ETAPA-8 - Žaluzie ubytovací části</v>
      </c>
      <c r="F87" s="332"/>
      <c r="G87" s="332"/>
      <c r="H87" s="332"/>
      <c r="L87" s="25"/>
    </row>
    <row r="88" spans="2:12" s="1" customFormat="1" ht="6.95" customHeight="1">
      <c r="B88" s="25"/>
      <c r="L88" s="25"/>
    </row>
    <row r="89" spans="2:12" s="1" customFormat="1" ht="12" customHeight="1">
      <c r="B89" s="25"/>
      <c r="C89" s="22" t="s">
        <v>18</v>
      </c>
      <c r="F89" s="20" t="str">
        <f>F12</f>
        <v xml:space="preserve">UHK ,Palachovy koleje </v>
      </c>
      <c r="I89" s="22" t="s">
        <v>20</v>
      </c>
      <c r="J89" s="45" t="str">
        <f>IF(J12="","",J12)</f>
        <v>8. 6. 2019</v>
      </c>
      <c r="L89" s="25"/>
    </row>
    <row r="90" spans="2:12" s="1" customFormat="1" ht="6.95" customHeight="1">
      <c r="B90" s="25"/>
      <c r="L90" s="25"/>
    </row>
    <row r="91" spans="2:12" s="1" customFormat="1" ht="27.95" customHeight="1">
      <c r="B91" s="25"/>
      <c r="C91" s="22" t="s">
        <v>22</v>
      </c>
      <c r="F91" s="20" t="str">
        <f>E15</f>
        <v>UHK,Rokitanského 62  HK 3</v>
      </c>
      <c r="I91" s="22" t="s">
        <v>28</v>
      </c>
      <c r="J91" s="23" t="str">
        <f>E21</f>
        <v>Pridos Hradec Králové</v>
      </c>
      <c r="L91" s="25"/>
    </row>
    <row r="92" spans="2:12" s="1" customFormat="1" ht="15.2" customHeight="1">
      <c r="B92" s="25"/>
      <c r="C92" s="22" t="s">
        <v>26</v>
      </c>
      <c r="F92" s="20" t="str">
        <f>IF(E18="","",E18)</f>
        <v>bude určen ve výběrovém řízení</v>
      </c>
      <c r="I92" s="22" t="s">
        <v>31</v>
      </c>
      <c r="J92" s="23" t="str">
        <f>E24</f>
        <v>Ing.Pavel Michálek</v>
      </c>
      <c r="L92" s="25"/>
    </row>
    <row r="93" spans="2:12" s="1" customFormat="1" ht="10.35" customHeight="1">
      <c r="B93" s="25"/>
      <c r="L93" s="25"/>
    </row>
    <row r="94" spans="2:12" s="1" customFormat="1" ht="29.25" customHeight="1">
      <c r="B94" s="25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25"/>
    </row>
    <row r="95" spans="2:12" s="1" customFormat="1" ht="10.35" customHeight="1">
      <c r="B95" s="25"/>
      <c r="L95" s="25"/>
    </row>
    <row r="96" spans="2:47" s="1" customFormat="1" ht="22.9" customHeight="1">
      <c r="B96" s="25"/>
      <c r="C96" s="103" t="s">
        <v>118</v>
      </c>
      <c r="J96" s="59">
        <f>J118</f>
        <v>0</v>
      </c>
      <c r="L96" s="25"/>
      <c r="AU96" s="13" t="s">
        <v>119</v>
      </c>
    </row>
    <row r="97" spans="2:12" s="8" customFormat="1" ht="24.95" customHeight="1">
      <c r="B97" s="104"/>
      <c r="D97" s="105" t="s">
        <v>126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9" customHeight="1">
      <c r="B98" s="108"/>
      <c r="D98" s="109" t="s">
        <v>136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customHeight="1">
      <c r="B99" s="25"/>
      <c r="L99" s="25"/>
    </row>
    <row r="100" spans="2:12" s="1" customFormat="1" ht="6.9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5"/>
    </row>
    <row r="105" spans="2:12" s="1" customFormat="1" ht="24.95" customHeight="1">
      <c r="B105" s="25"/>
      <c r="C105" s="17" t="s">
        <v>141</v>
      </c>
      <c r="L105" s="25"/>
    </row>
    <row r="106" spans="2:12" s="1" customFormat="1" ht="6.95" customHeight="1">
      <c r="B106" s="25"/>
      <c r="L106" s="25"/>
    </row>
    <row r="107" spans="2:12" s="1" customFormat="1" ht="12" customHeight="1">
      <c r="B107" s="25"/>
      <c r="C107" s="22" t="s">
        <v>14</v>
      </c>
      <c r="L107" s="25"/>
    </row>
    <row r="108" spans="2:12" s="1" customFormat="1" ht="16.5" customHeight="1">
      <c r="B108" s="25"/>
      <c r="E108" s="333" t="str">
        <f>E7</f>
        <v>Modernizace techn.zázemí vrátnice a společných prostor 1PP vchody E-F - INVESTICE</v>
      </c>
      <c r="F108" s="334"/>
      <c r="G108" s="334"/>
      <c r="H108" s="334"/>
      <c r="L108" s="25"/>
    </row>
    <row r="109" spans="2:12" s="1" customFormat="1" ht="12" customHeight="1">
      <c r="B109" s="25"/>
      <c r="C109" s="22" t="s">
        <v>111</v>
      </c>
      <c r="L109" s="25"/>
    </row>
    <row r="110" spans="2:12" s="1" customFormat="1" ht="16.5" customHeight="1">
      <c r="B110" s="25"/>
      <c r="E110" s="323" t="str">
        <f>E9</f>
        <v>UHK-2ETAPA-8 - Žaluzie ubytovací části</v>
      </c>
      <c r="F110" s="332"/>
      <c r="G110" s="332"/>
      <c r="H110" s="332"/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18</v>
      </c>
      <c r="F112" s="20" t="str">
        <f>F12</f>
        <v xml:space="preserve">UHK ,Palachovy koleje </v>
      </c>
      <c r="I112" s="22" t="s">
        <v>20</v>
      </c>
      <c r="J112" s="45" t="str">
        <f>IF(J12="","",J12)</f>
        <v>8. 6. 2019</v>
      </c>
      <c r="L112" s="25"/>
    </row>
    <row r="113" spans="2:12" s="1" customFormat="1" ht="6.95" customHeight="1">
      <c r="B113" s="25"/>
      <c r="L113" s="25"/>
    </row>
    <row r="114" spans="2:12" s="1" customFormat="1" ht="27.95" customHeight="1">
      <c r="B114" s="25"/>
      <c r="C114" s="22" t="s">
        <v>22</v>
      </c>
      <c r="F114" s="20" t="str">
        <f>E15</f>
        <v>UHK,Rokitanského 62  HK 3</v>
      </c>
      <c r="I114" s="22" t="s">
        <v>28</v>
      </c>
      <c r="J114" s="23" t="str">
        <f>E21</f>
        <v>Pridos Hradec Králové</v>
      </c>
      <c r="L114" s="25"/>
    </row>
    <row r="115" spans="2:12" s="1" customFormat="1" ht="15.2" customHeight="1">
      <c r="B115" s="25"/>
      <c r="C115" s="22" t="s">
        <v>26</v>
      </c>
      <c r="F115" s="20" t="str">
        <f>IF(E18="","",E18)</f>
        <v>bude určen ve výběrovém řízení</v>
      </c>
      <c r="I115" s="22" t="s">
        <v>31</v>
      </c>
      <c r="J115" s="23" t="str">
        <f>E24</f>
        <v>Ing.Pavel Michálek</v>
      </c>
      <c r="L115" s="25"/>
    </row>
    <row r="116" spans="2:12" s="1" customFormat="1" ht="10.35" customHeight="1">
      <c r="B116" s="25"/>
      <c r="L116" s="25"/>
    </row>
    <row r="117" spans="2:20" s="10" customFormat="1" ht="29.25" customHeight="1">
      <c r="B117" s="112"/>
      <c r="C117" s="113" t="s">
        <v>142</v>
      </c>
      <c r="D117" s="114" t="s">
        <v>59</v>
      </c>
      <c r="E117" s="114" t="s">
        <v>55</v>
      </c>
      <c r="F117" s="114" t="s">
        <v>56</v>
      </c>
      <c r="G117" s="114" t="s">
        <v>143</v>
      </c>
      <c r="H117" s="114" t="s">
        <v>144</v>
      </c>
      <c r="I117" s="114" t="s">
        <v>145</v>
      </c>
      <c r="J117" s="114" t="s">
        <v>117</v>
      </c>
      <c r="K117" s="115" t="s">
        <v>146</v>
      </c>
      <c r="L117" s="112"/>
      <c r="M117" s="52" t="s">
        <v>1</v>
      </c>
      <c r="N117" s="53" t="s">
        <v>38</v>
      </c>
      <c r="O117" s="53" t="s">
        <v>147</v>
      </c>
      <c r="P117" s="53" t="s">
        <v>148</v>
      </c>
      <c r="Q117" s="53" t="s">
        <v>149</v>
      </c>
      <c r="R117" s="53" t="s">
        <v>150</v>
      </c>
      <c r="S117" s="53" t="s">
        <v>151</v>
      </c>
      <c r="T117" s="54" t="s">
        <v>152</v>
      </c>
    </row>
    <row r="118" spans="2:63" s="1" customFormat="1" ht="22.9" customHeight="1">
      <c r="B118" s="25"/>
      <c r="C118" s="57" t="s">
        <v>153</v>
      </c>
      <c r="J118" s="116">
        <f>J119</f>
        <v>0</v>
      </c>
      <c r="L118" s="25"/>
      <c r="M118" s="55"/>
      <c r="N118" s="46"/>
      <c r="O118" s="46"/>
      <c r="P118" s="117">
        <f>P119</f>
        <v>0</v>
      </c>
      <c r="Q118" s="46"/>
      <c r="R118" s="117">
        <f>R119</f>
        <v>0</v>
      </c>
      <c r="S118" s="46"/>
      <c r="T118" s="118">
        <f>T119</f>
        <v>0</v>
      </c>
      <c r="AT118" s="13" t="s">
        <v>73</v>
      </c>
      <c r="AU118" s="13" t="s">
        <v>119</v>
      </c>
      <c r="BK118" s="119">
        <f>BK119</f>
        <v>0</v>
      </c>
    </row>
    <row r="119" spans="2:63" s="11" customFormat="1" ht="25.9" customHeight="1">
      <c r="B119" s="120"/>
      <c r="D119" s="121" t="s">
        <v>73</v>
      </c>
      <c r="E119" s="122" t="s">
        <v>266</v>
      </c>
      <c r="F119" s="122" t="s">
        <v>267</v>
      </c>
      <c r="J119" s="123">
        <f>J120</f>
        <v>0</v>
      </c>
      <c r="L119" s="120"/>
      <c r="M119" s="124"/>
      <c r="N119" s="125"/>
      <c r="O119" s="125"/>
      <c r="P119" s="126">
        <f>P120</f>
        <v>0</v>
      </c>
      <c r="Q119" s="125"/>
      <c r="R119" s="126">
        <f>R120</f>
        <v>0</v>
      </c>
      <c r="S119" s="125"/>
      <c r="T119" s="127">
        <f>T120</f>
        <v>0</v>
      </c>
      <c r="AR119" s="121" t="s">
        <v>83</v>
      </c>
      <c r="AT119" s="128" t="s">
        <v>73</v>
      </c>
      <c r="AU119" s="128" t="s">
        <v>74</v>
      </c>
      <c r="AY119" s="121" t="s">
        <v>156</v>
      </c>
      <c r="BK119" s="129">
        <f>BK120</f>
        <v>0</v>
      </c>
    </row>
    <row r="120" spans="2:63" s="11" customFormat="1" ht="22.9" customHeight="1">
      <c r="B120" s="120"/>
      <c r="D120" s="121" t="s">
        <v>73</v>
      </c>
      <c r="E120" s="130">
        <v>798</v>
      </c>
      <c r="F120" s="130" t="s">
        <v>514</v>
      </c>
      <c r="J120" s="131">
        <f>J121</f>
        <v>0</v>
      </c>
      <c r="L120" s="120"/>
      <c r="M120" s="124"/>
      <c r="N120" s="125"/>
      <c r="O120" s="125"/>
      <c r="P120" s="126">
        <f>P121</f>
        <v>0</v>
      </c>
      <c r="Q120" s="125"/>
      <c r="R120" s="126">
        <f>R121</f>
        <v>0</v>
      </c>
      <c r="S120" s="125"/>
      <c r="T120" s="127">
        <f>T121</f>
        <v>0</v>
      </c>
      <c r="AR120" s="121" t="s">
        <v>83</v>
      </c>
      <c r="AT120" s="128" t="s">
        <v>73</v>
      </c>
      <c r="AU120" s="128" t="s">
        <v>81</v>
      </c>
      <c r="AY120" s="121" t="s">
        <v>156</v>
      </c>
      <c r="BK120" s="129">
        <f>BK121</f>
        <v>0</v>
      </c>
    </row>
    <row r="121" spans="2:65" s="1" customFormat="1" ht="16.5" customHeight="1">
      <c r="B121" s="132"/>
      <c r="C121" s="133" t="s">
        <v>81</v>
      </c>
      <c r="D121" s="133" t="s">
        <v>159</v>
      </c>
      <c r="E121" s="134" t="s">
        <v>516</v>
      </c>
      <c r="F121" s="135" t="s">
        <v>1350</v>
      </c>
      <c r="G121" s="136" t="s">
        <v>518</v>
      </c>
      <c r="H121" s="137">
        <v>1</v>
      </c>
      <c r="I121" s="290"/>
      <c r="J121" s="138">
        <f>ROUND(I121*H121,2)</f>
        <v>0</v>
      </c>
      <c r="K121" s="135" t="s">
        <v>1</v>
      </c>
      <c r="L121" s="25"/>
      <c r="M121" s="143" t="s">
        <v>1</v>
      </c>
      <c r="N121" s="144" t="s">
        <v>39</v>
      </c>
      <c r="O121" s="145">
        <v>0</v>
      </c>
      <c r="P121" s="145">
        <f>O121*H121</f>
        <v>0</v>
      </c>
      <c r="Q121" s="145">
        <v>0</v>
      </c>
      <c r="R121" s="145">
        <f>Q121*H121</f>
        <v>0</v>
      </c>
      <c r="S121" s="145">
        <v>0</v>
      </c>
      <c r="T121" s="146">
        <f>S121*H121</f>
        <v>0</v>
      </c>
      <c r="AR121" s="141" t="s">
        <v>242</v>
      </c>
      <c r="AT121" s="141" t="s">
        <v>159</v>
      </c>
      <c r="AU121" s="141" t="s">
        <v>83</v>
      </c>
      <c r="AY121" s="13" t="s">
        <v>156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3" t="s">
        <v>81</v>
      </c>
      <c r="BK121" s="142">
        <f>ROUND(I121*H121,2)</f>
        <v>0</v>
      </c>
      <c r="BL121" s="13" t="s">
        <v>242</v>
      </c>
      <c r="BM121" s="141" t="s">
        <v>908</v>
      </c>
    </row>
    <row r="122" spans="2:12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25"/>
    </row>
  </sheetData>
  <autoFilter ref="C117:K121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BM122"/>
  <sheetViews>
    <sheetView showGridLines="0" workbookViewId="0" topLeftCell="A101">
      <selection activeCell="I121" sqref="I12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5.710937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</cols>
  <sheetData>
    <row r="1" ht="12">
      <c r="A1" s="86"/>
    </row>
    <row r="2" spans="12:46" ht="36.95" customHeight="1">
      <c r="L2" s="299" t="s">
        <v>5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3" t="s">
        <v>109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ht="24.95" customHeight="1">
      <c r="B4" s="16"/>
      <c r="D4" s="17" t="s">
        <v>110</v>
      </c>
      <c r="L4" s="16"/>
      <c r="M4" s="8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333" t="str">
        <f>'[2]Rekapitulace stavby'!K6</f>
        <v>Modernizace techn.zázemí vrátnice a společných prostor 1PP vchody E-F - INVESTICE</v>
      </c>
      <c r="F7" s="334"/>
      <c r="G7" s="334"/>
      <c r="H7" s="334"/>
      <c r="L7" s="16"/>
    </row>
    <row r="8" spans="2:12" s="1" customFormat="1" ht="12" customHeight="1">
      <c r="B8" s="25"/>
      <c r="D8" s="22" t="s">
        <v>111</v>
      </c>
      <c r="L8" s="25"/>
    </row>
    <row r="9" spans="2:12" s="1" customFormat="1" ht="36.95" customHeight="1">
      <c r="B9" s="25"/>
      <c r="E9" s="323" t="s">
        <v>1351</v>
      </c>
      <c r="F9" s="332"/>
      <c r="G9" s="332"/>
      <c r="H9" s="332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2:12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 t="str">
        <f>'[2]Rekapitulace stavby'!AN8</f>
        <v>8. 6. 2019</v>
      </c>
      <c r="L12" s="25"/>
    </row>
    <row r="13" spans="2:12" s="1" customFormat="1" ht="10.9" customHeight="1">
      <c r="B13" s="25"/>
      <c r="L13" s="25"/>
    </row>
    <row r="14" spans="2:12" s="1" customFormat="1" ht="12" customHeight="1">
      <c r="B14" s="25"/>
      <c r="D14" s="22" t="s">
        <v>22</v>
      </c>
      <c r="I14" s="22" t="s">
        <v>23</v>
      </c>
      <c r="J14" s="20" t="s">
        <v>1</v>
      </c>
      <c r="L14" s="25"/>
    </row>
    <row r="15" spans="2:12" s="1" customFormat="1" ht="18" customHeight="1">
      <c r="B15" s="25"/>
      <c r="E15" s="20" t="s">
        <v>24</v>
      </c>
      <c r="I15" s="22" t="s">
        <v>25</v>
      </c>
      <c r="J15" s="20" t="s">
        <v>1</v>
      </c>
      <c r="L15" s="25"/>
    </row>
    <row r="16" spans="2:12" s="1" customFormat="1" ht="6.95" customHeight="1">
      <c r="B16" s="25"/>
      <c r="L16" s="25"/>
    </row>
    <row r="17" spans="2:12" s="1" customFormat="1" ht="12" customHeight="1">
      <c r="B17" s="25"/>
      <c r="D17" s="22" t="s">
        <v>26</v>
      </c>
      <c r="I17" s="22" t="s">
        <v>23</v>
      </c>
      <c r="J17" s="20" t="s">
        <v>1</v>
      </c>
      <c r="L17" s="25"/>
    </row>
    <row r="18" spans="2:12" s="1" customFormat="1" ht="18" customHeight="1">
      <c r="B18" s="25"/>
      <c r="E18" s="20" t="s">
        <v>27</v>
      </c>
      <c r="I18" s="22" t="s">
        <v>25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23</v>
      </c>
      <c r="J20" s="20" t="s">
        <v>1</v>
      </c>
      <c r="L20" s="25"/>
    </row>
    <row r="21" spans="2:12" s="1" customFormat="1" ht="18" customHeight="1">
      <c r="B21" s="25"/>
      <c r="E21" s="20" t="s">
        <v>29</v>
      </c>
      <c r="I21" s="22" t="s">
        <v>25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31</v>
      </c>
      <c r="I23" s="22" t="s">
        <v>23</v>
      </c>
      <c r="J23" s="20" t="s">
        <v>1</v>
      </c>
      <c r="L23" s="25"/>
    </row>
    <row r="24" spans="2:12" s="1" customFormat="1" ht="18" customHeight="1">
      <c r="B24" s="25"/>
      <c r="E24" s="20" t="s">
        <v>32</v>
      </c>
      <c r="I24" s="22" t="s">
        <v>25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33</v>
      </c>
      <c r="L26" s="25"/>
    </row>
    <row r="27" spans="2:12" s="7" customFormat="1" ht="16.5" customHeight="1">
      <c r="B27" s="88"/>
      <c r="E27" s="300" t="s">
        <v>1</v>
      </c>
      <c r="F27" s="300"/>
      <c r="G27" s="300"/>
      <c r="H27" s="300"/>
      <c r="L27" s="88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9" t="s">
        <v>34</v>
      </c>
      <c r="J30" s="59">
        <f>ROUND(J118,2)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36</v>
      </c>
      <c r="I32" s="28" t="s">
        <v>35</v>
      </c>
      <c r="J32" s="28" t="s">
        <v>37</v>
      </c>
      <c r="L32" s="25"/>
    </row>
    <row r="33" spans="2:12" s="1" customFormat="1" ht="14.45" customHeight="1">
      <c r="B33" s="25"/>
      <c r="D33" s="90" t="s">
        <v>38</v>
      </c>
      <c r="E33" s="22" t="s">
        <v>39</v>
      </c>
      <c r="F33" s="91">
        <f>J30</f>
        <v>0</v>
      </c>
      <c r="I33" s="92">
        <v>0.21</v>
      </c>
      <c r="J33" s="91">
        <f>ROUND(((J30)*I33),2)</f>
        <v>0</v>
      </c>
      <c r="L33" s="25"/>
    </row>
    <row r="34" spans="2:12" s="1" customFormat="1" ht="14.45" customHeight="1">
      <c r="B34" s="25"/>
      <c r="E34" s="22" t="s">
        <v>40</v>
      </c>
      <c r="F34" s="91">
        <f>ROUND((SUM(BF118:BF120)),2)</f>
        <v>0</v>
      </c>
      <c r="I34" s="92">
        <v>0.15</v>
      </c>
      <c r="J34" s="91">
        <f>ROUND(((SUM(BF118:BF120))*I34),2)</f>
        <v>0</v>
      </c>
      <c r="L34" s="25"/>
    </row>
    <row r="35" spans="2:12" s="1" customFormat="1" ht="14.45" customHeight="1" hidden="1">
      <c r="B35" s="25"/>
      <c r="E35" s="22" t="s">
        <v>41</v>
      </c>
      <c r="F35" s="91">
        <f>ROUND((SUM(BG118:BG120)),2)</f>
        <v>0</v>
      </c>
      <c r="I35" s="92">
        <v>0.21</v>
      </c>
      <c r="J35" s="91">
        <f>0</f>
        <v>0</v>
      </c>
      <c r="L35" s="25"/>
    </row>
    <row r="36" spans="2:12" s="1" customFormat="1" ht="14.45" customHeight="1" hidden="1">
      <c r="B36" s="25"/>
      <c r="E36" s="22" t="s">
        <v>42</v>
      </c>
      <c r="F36" s="91">
        <f>ROUND((SUM(BH118:BH120)),2)</f>
        <v>0</v>
      </c>
      <c r="I36" s="92">
        <v>0.15</v>
      </c>
      <c r="J36" s="91">
        <f>0</f>
        <v>0</v>
      </c>
      <c r="L36" s="25"/>
    </row>
    <row r="37" spans="2:12" s="1" customFormat="1" ht="14.45" customHeight="1" hidden="1">
      <c r="B37" s="25"/>
      <c r="E37" s="22" t="s">
        <v>43</v>
      </c>
      <c r="F37" s="91">
        <f>ROUND((SUM(BI118:BI120)),2)</f>
        <v>0</v>
      </c>
      <c r="I37" s="92">
        <v>0</v>
      </c>
      <c r="J37" s="91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3"/>
      <c r="D39" s="94" t="s">
        <v>44</v>
      </c>
      <c r="E39" s="50"/>
      <c r="F39" s="50"/>
      <c r="G39" s="95" t="s">
        <v>45</v>
      </c>
      <c r="H39" s="96" t="s">
        <v>46</v>
      </c>
      <c r="I39" s="50"/>
      <c r="J39" s="97">
        <f>SUM(J30:J37)</f>
        <v>0</v>
      </c>
      <c r="K39" s="98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47</v>
      </c>
      <c r="E50" s="35"/>
      <c r="F50" s="35"/>
      <c r="G50" s="34" t="s">
        <v>48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49</v>
      </c>
      <c r="E61" s="27"/>
      <c r="F61" s="99" t="s">
        <v>50</v>
      </c>
      <c r="G61" s="36" t="s">
        <v>49</v>
      </c>
      <c r="H61" s="27"/>
      <c r="I61" s="27"/>
      <c r="J61" s="100" t="s">
        <v>50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51</v>
      </c>
      <c r="E65" s="35"/>
      <c r="F65" s="35"/>
      <c r="G65" s="34" t="s">
        <v>52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49</v>
      </c>
      <c r="E76" s="27"/>
      <c r="F76" s="99" t="s">
        <v>50</v>
      </c>
      <c r="G76" s="36" t="s">
        <v>49</v>
      </c>
      <c r="H76" s="27"/>
      <c r="I76" s="27"/>
      <c r="J76" s="100" t="s">
        <v>50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115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333" t="str">
        <f>E7</f>
        <v>Modernizace techn.zázemí vrátnice a společných prostor 1PP vchody E-F - INVESTICE</v>
      </c>
      <c r="F85" s="334"/>
      <c r="G85" s="334"/>
      <c r="H85" s="334"/>
      <c r="L85" s="25"/>
    </row>
    <row r="86" spans="2:12" s="1" customFormat="1" ht="12" customHeight="1">
      <c r="B86" s="25"/>
      <c r="C86" s="22" t="s">
        <v>111</v>
      </c>
      <c r="L86" s="25"/>
    </row>
    <row r="87" spans="2:12" s="1" customFormat="1" ht="16.5" customHeight="1">
      <c r="B87" s="25"/>
      <c r="E87" s="323" t="str">
        <f>E9</f>
        <v xml:space="preserve">UHK-2ETAPA-12 - Částečná modernizace osobních výtahů </v>
      </c>
      <c r="F87" s="332"/>
      <c r="G87" s="332"/>
      <c r="H87" s="332"/>
      <c r="L87" s="25"/>
    </row>
    <row r="88" spans="2:12" s="1" customFormat="1" ht="6.95" customHeight="1">
      <c r="B88" s="25"/>
      <c r="L88" s="25"/>
    </row>
    <row r="89" spans="2:12" s="1" customFormat="1" ht="12" customHeight="1">
      <c r="B89" s="25"/>
      <c r="C89" s="22" t="s">
        <v>18</v>
      </c>
      <c r="F89" s="20" t="str">
        <f>F12</f>
        <v xml:space="preserve">UHK ,Palachovy koleje </v>
      </c>
      <c r="I89" s="22" t="s">
        <v>20</v>
      </c>
      <c r="J89" s="45" t="str">
        <f>IF(J12="","",J12)</f>
        <v>8. 6. 2019</v>
      </c>
      <c r="L89" s="25"/>
    </row>
    <row r="90" spans="2:12" s="1" customFormat="1" ht="6.95" customHeight="1">
      <c r="B90" s="25"/>
      <c r="L90" s="25"/>
    </row>
    <row r="91" spans="2:12" s="1" customFormat="1" ht="27.95" customHeight="1">
      <c r="B91" s="25"/>
      <c r="C91" s="22" t="s">
        <v>22</v>
      </c>
      <c r="F91" s="20" t="str">
        <f>E15</f>
        <v>UHK,Rokitanského 62  HK 3</v>
      </c>
      <c r="I91" s="22" t="s">
        <v>28</v>
      </c>
      <c r="J91" s="23" t="str">
        <f>E21</f>
        <v>Pridos Hradec Králové</v>
      </c>
      <c r="L91" s="25"/>
    </row>
    <row r="92" spans="2:12" s="1" customFormat="1" ht="15.2" customHeight="1">
      <c r="B92" s="25"/>
      <c r="C92" s="22" t="s">
        <v>26</v>
      </c>
      <c r="F92" s="20" t="str">
        <f>IF(E18="","",E18)</f>
        <v>bude určen ve výběrovém řízení</v>
      </c>
      <c r="I92" s="22" t="s">
        <v>31</v>
      </c>
      <c r="J92" s="23" t="str">
        <f>E24</f>
        <v>Ing.Pavel Michálek</v>
      </c>
      <c r="L92" s="25"/>
    </row>
    <row r="93" spans="2:12" s="1" customFormat="1" ht="10.35" customHeight="1">
      <c r="B93" s="25"/>
      <c r="L93" s="25"/>
    </row>
    <row r="94" spans="2:12" s="1" customFormat="1" ht="29.25" customHeight="1">
      <c r="B94" s="25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25"/>
    </row>
    <row r="95" spans="2:12" s="1" customFormat="1" ht="10.35" customHeight="1">
      <c r="B95" s="25"/>
      <c r="L95" s="25"/>
    </row>
    <row r="96" spans="2:47" s="1" customFormat="1" ht="22.9" customHeight="1">
      <c r="B96" s="25"/>
      <c r="C96" s="103" t="s">
        <v>118</v>
      </c>
      <c r="J96" s="59">
        <f>J118</f>
        <v>0</v>
      </c>
      <c r="L96" s="25"/>
      <c r="AU96" s="13" t="s">
        <v>119</v>
      </c>
    </row>
    <row r="97" spans="2:12" s="8" customFormat="1" ht="24.95" customHeight="1">
      <c r="B97" s="104"/>
      <c r="D97" s="105" t="s">
        <v>126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9" customHeight="1">
      <c r="B98" s="108"/>
      <c r="D98" s="109" t="s">
        <v>1352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customHeight="1">
      <c r="B99" s="25"/>
      <c r="L99" s="25"/>
    </row>
    <row r="100" spans="2:12" s="1" customFormat="1" ht="6.9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5"/>
    </row>
    <row r="105" spans="2:12" s="1" customFormat="1" ht="24.95" customHeight="1">
      <c r="B105" s="25"/>
      <c r="C105" s="17" t="s">
        <v>141</v>
      </c>
      <c r="L105" s="25"/>
    </row>
    <row r="106" spans="2:12" s="1" customFormat="1" ht="6.95" customHeight="1">
      <c r="B106" s="25"/>
      <c r="L106" s="25"/>
    </row>
    <row r="107" spans="2:12" s="1" customFormat="1" ht="12" customHeight="1">
      <c r="B107" s="25"/>
      <c r="C107" s="22" t="s">
        <v>14</v>
      </c>
      <c r="L107" s="25"/>
    </row>
    <row r="108" spans="2:12" s="1" customFormat="1" ht="16.5" customHeight="1">
      <c r="B108" s="25"/>
      <c r="E108" s="333" t="str">
        <f>E7</f>
        <v>Modernizace techn.zázemí vrátnice a společných prostor 1PP vchody E-F - INVESTICE</v>
      </c>
      <c r="F108" s="334"/>
      <c r="G108" s="334"/>
      <c r="H108" s="334"/>
      <c r="L108" s="25"/>
    </row>
    <row r="109" spans="2:12" s="1" customFormat="1" ht="12" customHeight="1">
      <c r="B109" s="25"/>
      <c r="C109" s="22" t="s">
        <v>111</v>
      </c>
      <c r="L109" s="25"/>
    </row>
    <row r="110" spans="2:12" s="1" customFormat="1" ht="16.5" customHeight="1">
      <c r="B110" s="25"/>
      <c r="E110" s="323" t="str">
        <f>E9</f>
        <v xml:space="preserve">UHK-2ETAPA-12 - Částečná modernizace osobních výtahů </v>
      </c>
      <c r="F110" s="332"/>
      <c r="G110" s="332"/>
      <c r="H110" s="332"/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18</v>
      </c>
      <c r="F112" s="20" t="str">
        <f>F12</f>
        <v xml:space="preserve">UHK ,Palachovy koleje </v>
      </c>
      <c r="I112" s="22" t="s">
        <v>20</v>
      </c>
      <c r="J112" s="45" t="str">
        <f>IF(J12="","",J12)</f>
        <v>8. 6. 2019</v>
      </c>
      <c r="L112" s="25"/>
    </row>
    <row r="113" spans="2:12" s="1" customFormat="1" ht="6.95" customHeight="1">
      <c r="B113" s="25"/>
      <c r="L113" s="25"/>
    </row>
    <row r="114" spans="2:12" s="1" customFormat="1" ht="27.95" customHeight="1">
      <c r="B114" s="25"/>
      <c r="C114" s="22" t="s">
        <v>22</v>
      </c>
      <c r="F114" s="20" t="str">
        <f>E15</f>
        <v>UHK,Rokitanského 62  HK 3</v>
      </c>
      <c r="I114" s="22" t="s">
        <v>28</v>
      </c>
      <c r="J114" s="23" t="str">
        <f>E21</f>
        <v>Pridos Hradec Králové</v>
      </c>
      <c r="L114" s="25"/>
    </row>
    <row r="115" spans="2:12" s="1" customFormat="1" ht="15.2" customHeight="1">
      <c r="B115" s="25"/>
      <c r="C115" s="22" t="s">
        <v>26</v>
      </c>
      <c r="F115" s="20" t="str">
        <f>IF(E18="","",E18)</f>
        <v>bude určen ve výběrovém řízení</v>
      </c>
      <c r="I115" s="22" t="s">
        <v>31</v>
      </c>
      <c r="J115" s="23" t="str">
        <f>E24</f>
        <v>Ing.Pavel Michálek</v>
      </c>
      <c r="L115" s="25"/>
    </row>
    <row r="116" spans="2:12" s="1" customFormat="1" ht="10.35" customHeight="1">
      <c r="B116" s="25"/>
      <c r="L116" s="25"/>
    </row>
    <row r="117" spans="2:20" s="10" customFormat="1" ht="29.25" customHeight="1">
      <c r="B117" s="112"/>
      <c r="C117" s="113" t="s">
        <v>142</v>
      </c>
      <c r="D117" s="114" t="s">
        <v>59</v>
      </c>
      <c r="E117" s="114" t="s">
        <v>55</v>
      </c>
      <c r="F117" s="114" t="s">
        <v>56</v>
      </c>
      <c r="G117" s="114" t="s">
        <v>143</v>
      </c>
      <c r="H117" s="114" t="s">
        <v>144</v>
      </c>
      <c r="I117" s="114" t="s">
        <v>145</v>
      </c>
      <c r="J117" s="114" t="s">
        <v>117</v>
      </c>
      <c r="K117" s="115" t="s">
        <v>146</v>
      </c>
      <c r="L117" s="112"/>
      <c r="M117" s="52" t="s">
        <v>1</v>
      </c>
      <c r="N117" s="53" t="s">
        <v>38</v>
      </c>
      <c r="O117" s="53" t="s">
        <v>147</v>
      </c>
      <c r="P117" s="53" t="s">
        <v>148</v>
      </c>
      <c r="Q117" s="53" t="s">
        <v>149</v>
      </c>
      <c r="R117" s="53" t="s">
        <v>150</v>
      </c>
      <c r="S117" s="53" t="s">
        <v>151</v>
      </c>
      <c r="T117" s="54" t="s">
        <v>152</v>
      </c>
    </row>
    <row r="118" spans="2:63" s="1" customFormat="1" ht="22.9" customHeight="1">
      <c r="B118" s="25"/>
      <c r="C118" s="57" t="s">
        <v>153</v>
      </c>
      <c r="J118" s="116">
        <f>J119</f>
        <v>0</v>
      </c>
      <c r="L118" s="25"/>
      <c r="M118" s="55"/>
      <c r="N118" s="46"/>
      <c r="O118" s="46"/>
      <c r="P118" s="117" t="e">
        <f>P119</f>
        <v>#REF!</v>
      </c>
      <c r="Q118" s="46"/>
      <c r="R118" s="117" t="e">
        <f>R119</f>
        <v>#REF!</v>
      </c>
      <c r="S118" s="46"/>
      <c r="T118" s="118" t="e">
        <f>T119</f>
        <v>#REF!</v>
      </c>
      <c r="AT118" s="13" t="s">
        <v>73</v>
      </c>
      <c r="AU118" s="13" t="s">
        <v>119</v>
      </c>
      <c r="BK118" s="119" t="e">
        <f>BK119</f>
        <v>#REF!</v>
      </c>
    </row>
    <row r="119" spans="2:63" s="11" customFormat="1" ht="25.9" customHeight="1">
      <c r="B119" s="120"/>
      <c r="D119" s="121" t="s">
        <v>73</v>
      </c>
      <c r="E119" s="122" t="s">
        <v>266</v>
      </c>
      <c r="F119" s="122" t="s">
        <v>267</v>
      </c>
      <c r="J119" s="123">
        <f>J120</f>
        <v>0</v>
      </c>
      <c r="L119" s="120"/>
      <c r="M119" s="124"/>
      <c r="N119" s="125"/>
      <c r="O119" s="125"/>
      <c r="P119" s="126" t="e">
        <f>P120</f>
        <v>#REF!</v>
      </c>
      <c r="Q119" s="125"/>
      <c r="R119" s="126" t="e">
        <f>R120</f>
        <v>#REF!</v>
      </c>
      <c r="S119" s="125"/>
      <c r="T119" s="127" t="e">
        <f>T120</f>
        <v>#REF!</v>
      </c>
      <c r="AR119" s="121" t="s">
        <v>83</v>
      </c>
      <c r="AT119" s="128" t="s">
        <v>73</v>
      </c>
      <c r="AU119" s="128" t="s">
        <v>74</v>
      </c>
      <c r="AY119" s="121" t="s">
        <v>156</v>
      </c>
      <c r="BK119" s="129" t="e">
        <f>BK120</f>
        <v>#REF!</v>
      </c>
    </row>
    <row r="120" spans="2:63" s="11" customFormat="1" ht="22.9" customHeight="1">
      <c r="B120" s="120"/>
      <c r="D120" s="121" t="s">
        <v>73</v>
      </c>
      <c r="E120" s="130" t="s">
        <v>1353</v>
      </c>
      <c r="F120" s="130" t="s">
        <v>1354</v>
      </c>
      <c r="J120" s="131">
        <f>J121</f>
        <v>0</v>
      </c>
      <c r="L120" s="120"/>
      <c r="M120" s="124"/>
      <c r="N120" s="125"/>
      <c r="O120" s="125"/>
      <c r="P120" s="126" t="e">
        <f>#REF!</f>
        <v>#REF!</v>
      </c>
      <c r="Q120" s="125"/>
      <c r="R120" s="126" t="e">
        <f>#REF!</f>
        <v>#REF!</v>
      </c>
      <c r="S120" s="125"/>
      <c r="T120" s="127" t="e">
        <f>#REF!</f>
        <v>#REF!</v>
      </c>
      <c r="AR120" s="121" t="s">
        <v>83</v>
      </c>
      <c r="AT120" s="128" t="s">
        <v>73</v>
      </c>
      <c r="AU120" s="128" t="s">
        <v>81</v>
      </c>
      <c r="AY120" s="121" t="s">
        <v>156</v>
      </c>
      <c r="BK120" s="129" t="e">
        <f>#REF!</f>
        <v>#REF!</v>
      </c>
    </row>
    <row r="121" spans="2:65" s="1" customFormat="1" ht="16.5" customHeight="1">
      <c r="B121" s="132"/>
      <c r="C121" s="133">
        <v>1</v>
      </c>
      <c r="D121" s="133" t="s">
        <v>159</v>
      </c>
      <c r="E121" s="134" t="s">
        <v>1353</v>
      </c>
      <c r="F121" s="135" t="s">
        <v>1355</v>
      </c>
      <c r="G121" s="136" t="s">
        <v>317</v>
      </c>
      <c r="H121" s="137">
        <v>7</v>
      </c>
      <c r="I121" s="290"/>
      <c r="J121" s="138">
        <f>ROUND(I121*H121,2)</f>
        <v>0</v>
      </c>
      <c r="K121" s="135"/>
      <c r="L121" s="25"/>
      <c r="M121" s="288"/>
      <c r="N121" s="139"/>
      <c r="O121" s="140"/>
      <c r="P121" s="140"/>
      <c r="Q121" s="140"/>
      <c r="R121" s="140"/>
      <c r="S121" s="140"/>
      <c r="T121" s="140"/>
      <c r="AR121" s="141"/>
      <c r="AT121" s="141"/>
      <c r="AU121" s="141"/>
      <c r="AY121" s="13"/>
      <c r="BE121" s="142"/>
      <c r="BF121" s="142"/>
      <c r="BG121" s="142"/>
      <c r="BH121" s="142"/>
      <c r="BI121" s="142"/>
      <c r="BJ121" s="13"/>
      <c r="BK121" s="142"/>
      <c r="BL121" s="13"/>
      <c r="BM121" s="141"/>
    </row>
    <row r="122" spans="2:12" s="1" customFormat="1" ht="16.5" customHeight="1">
      <c r="B122" s="37"/>
      <c r="C122" s="133"/>
      <c r="D122" s="133"/>
      <c r="E122" s="134"/>
      <c r="F122" s="135"/>
      <c r="G122" s="136"/>
      <c r="H122" s="137"/>
      <c r="I122" s="138"/>
      <c r="J122" s="138"/>
      <c r="K122" s="135"/>
      <c r="L122" s="25"/>
    </row>
  </sheetData>
  <autoFilter ref="C117:K120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14"/>
  <sheetViews>
    <sheetView showGridLines="0" workbookViewId="0" topLeftCell="A129">
      <selection activeCell="H146" sqref="H146"/>
    </sheetView>
  </sheetViews>
  <sheetFormatPr defaultColWidth="9.140625" defaultRowHeight="12"/>
  <cols>
    <col min="1" max="1" width="8.28125" style="86" customWidth="1"/>
    <col min="2" max="2" width="1.7109375" style="86" customWidth="1"/>
    <col min="3" max="3" width="4.140625" style="86" customWidth="1"/>
    <col min="4" max="4" width="4.28125" style="86" customWidth="1"/>
    <col min="5" max="5" width="17.140625" style="86" customWidth="1"/>
    <col min="6" max="6" width="50.8515625" style="86" customWidth="1"/>
    <col min="7" max="7" width="7.00390625" style="86" customWidth="1"/>
    <col min="8" max="8" width="11.421875" style="86" customWidth="1"/>
    <col min="9" max="11" width="20.140625" style="86" customWidth="1"/>
    <col min="12" max="12" width="9.28125" style="86" customWidth="1"/>
    <col min="13" max="13" width="10.8515625" style="86" hidden="1" customWidth="1"/>
    <col min="14" max="14" width="9.28125" style="86" hidden="1" customWidth="1"/>
    <col min="15" max="20" width="14.140625" style="86" hidden="1" customWidth="1"/>
    <col min="21" max="21" width="16.28125" style="86" hidden="1" customWidth="1"/>
    <col min="22" max="22" width="12.28125" style="86" customWidth="1"/>
    <col min="23" max="23" width="16.28125" style="86" customWidth="1"/>
    <col min="24" max="24" width="12.28125" style="86" customWidth="1"/>
    <col min="25" max="25" width="15.00390625" style="86" customWidth="1"/>
    <col min="26" max="26" width="11.00390625" style="86" customWidth="1"/>
    <col min="27" max="27" width="15.00390625" style="86" customWidth="1"/>
    <col min="28" max="28" width="16.28125" style="86" customWidth="1"/>
    <col min="29" max="29" width="11.00390625" style="86" customWidth="1"/>
    <col min="30" max="30" width="15.00390625" style="86" customWidth="1"/>
    <col min="31" max="31" width="16.28125" style="86" customWidth="1"/>
    <col min="32" max="43" width="9.28125" style="86" customWidth="1"/>
    <col min="44" max="65" width="9.28125" style="86" hidden="1" customWidth="1"/>
    <col min="66" max="16384" width="9.28125" style="86" customWidth="1"/>
  </cols>
  <sheetData>
    <row r="1" ht="12"/>
    <row r="2" spans="12:46" ht="36.95" customHeight="1">
      <c r="L2" s="387" t="s">
        <v>5</v>
      </c>
      <c r="M2" s="388"/>
      <c r="N2" s="388"/>
      <c r="O2" s="388"/>
      <c r="P2" s="388"/>
      <c r="Q2" s="388"/>
      <c r="R2" s="388"/>
      <c r="S2" s="388"/>
      <c r="T2" s="388"/>
      <c r="U2" s="388"/>
      <c r="V2" s="388"/>
      <c r="AT2" s="389" t="s">
        <v>94</v>
      </c>
    </row>
    <row r="3" spans="2:46" ht="6.95" customHeight="1">
      <c r="B3" s="390"/>
      <c r="C3" s="391"/>
      <c r="D3" s="391"/>
      <c r="E3" s="391"/>
      <c r="F3" s="391"/>
      <c r="G3" s="391"/>
      <c r="H3" s="391"/>
      <c r="I3" s="391"/>
      <c r="J3" s="391"/>
      <c r="K3" s="391"/>
      <c r="L3" s="392"/>
      <c r="AT3" s="389" t="s">
        <v>83</v>
      </c>
    </row>
    <row r="4" spans="2:46" ht="24.95" customHeight="1">
      <c r="B4" s="392"/>
      <c r="D4" s="393" t="s">
        <v>110</v>
      </c>
      <c r="L4" s="392"/>
      <c r="M4" s="394" t="s">
        <v>10</v>
      </c>
      <c r="AT4" s="389" t="s">
        <v>3</v>
      </c>
    </row>
    <row r="5" spans="2:12" ht="6.95" customHeight="1">
      <c r="B5" s="392"/>
      <c r="L5" s="392"/>
    </row>
    <row r="6" spans="2:12" ht="12" customHeight="1">
      <c r="B6" s="392"/>
      <c r="D6" s="395" t="s">
        <v>14</v>
      </c>
      <c r="L6" s="392"/>
    </row>
    <row r="7" spans="2:12" ht="16.5" customHeight="1">
      <c r="B7" s="392"/>
      <c r="E7" s="396" t="str">
        <f>'Rekapitulace stavby'!K6</f>
        <v>Modernizace techn.zázemí vrátnice a společných prostor 1PP vchody E-F</v>
      </c>
      <c r="F7" s="397"/>
      <c r="G7" s="397"/>
      <c r="H7" s="397"/>
      <c r="L7" s="392"/>
    </row>
    <row r="8" spans="2:12" ht="12" customHeight="1">
      <c r="B8" s="392"/>
      <c r="D8" s="395" t="s">
        <v>111</v>
      </c>
      <c r="L8" s="392"/>
    </row>
    <row r="9" spans="2:12" s="398" customFormat="1" ht="16.5" customHeight="1">
      <c r="B9" s="399"/>
      <c r="E9" s="396" t="s">
        <v>639</v>
      </c>
      <c r="F9" s="400"/>
      <c r="G9" s="400"/>
      <c r="H9" s="400"/>
      <c r="L9" s="399"/>
    </row>
    <row r="10" spans="2:12" s="398" customFormat="1" ht="12" customHeight="1">
      <c r="B10" s="399"/>
      <c r="D10" s="395" t="s">
        <v>113</v>
      </c>
      <c r="L10" s="399"/>
    </row>
    <row r="11" spans="2:12" s="398" customFormat="1" ht="36.95" customHeight="1">
      <c r="B11" s="399"/>
      <c r="E11" s="401" t="s">
        <v>640</v>
      </c>
      <c r="F11" s="400"/>
      <c r="G11" s="400"/>
      <c r="H11" s="400"/>
      <c r="L11" s="399"/>
    </row>
    <row r="12" spans="2:12" s="398" customFormat="1" ht="12">
      <c r="B12" s="399"/>
      <c r="L12" s="399"/>
    </row>
    <row r="13" spans="2:12" s="398" customFormat="1" ht="12" customHeight="1">
      <c r="B13" s="399"/>
      <c r="D13" s="395" t="s">
        <v>16</v>
      </c>
      <c r="F13" s="402" t="s">
        <v>1</v>
      </c>
      <c r="I13" s="395" t="s">
        <v>17</v>
      </c>
      <c r="J13" s="402" t="s">
        <v>1</v>
      </c>
      <c r="L13" s="399"/>
    </row>
    <row r="14" spans="2:12" s="398" customFormat="1" ht="12" customHeight="1">
      <c r="B14" s="399"/>
      <c r="D14" s="395" t="s">
        <v>18</v>
      </c>
      <c r="F14" s="402" t="s">
        <v>19</v>
      </c>
      <c r="I14" s="395" t="s">
        <v>20</v>
      </c>
      <c r="J14" s="403" t="str">
        <f>'Rekapitulace stavby'!AN8</f>
        <v>8. 6. 2019</v>
      </c>
      <c r="L14" s="399"/>
    </row>
    <row r="15" spans="2:12" s="398" customFormat="1" ht="10.9" customHeight="1">
      <c r="B15" s="399"/>
      <c r="L15" s="399"/>
    </row>
    <row r="16" spans="2:12" s="398" customFormat="1" ht="12" customHeight="1">
      <c r="B16" s="399"/>
      <c r="D16" s="395" t="s">
        <v>22</v>
      </c>
      <c r="I16" s="395" t="s">
        <v>23</v>
      </c>
      <c r="J16" s="402" t="s">
        <v>1</v>
      </c>
      <c r="L16" s="399"/>
    </row>
    <row r="17" spans="2:12" s="398" customFormat="1" ht="18" customHeight="1">
      <c r="B17" s="399"/>
      <c r="E17" s="402" t="s">
        <v>24</v>
      </c>
      <c r="I17" s="395" t="s">
        <v>25</v>
      </c>
      <c r="J17" s="402" t="s">
        <v>1</v>
      </c>
      <c r="L17" s="399"/>
    </row>
    <row r="18" spans="2:12" s="398" customFormat="1" ht="6.95" customHeight="1">
      <c r="B18" s="399"/>
      <c r="L18" s="399"/>
    </row>
    <row r="19" spans="2:12" s="398" customFormat="1" ht="12" customHeight="1">
      <c r="B19" s="399"/>
      <c r="D19" s="395" t="s">
        <v>26</v>
      </c>
      <c r="I19" s="395" t="s">
        <v>23</v>
      </c>
      <c r="J19" s="402" t="s">
        <v>1</v>
      </c>
      <c r="L19" s="399"/>
    </row>
    <row r="20" spans="2:12" s="398" customFormat="1" ht="18" customHeight="1">
      <c r="B20" s="399"/>
      <c r="E20" s="402" t="s">
        <v>27</v>
      </c>
      <c r="I20" s="395" t="s">
        <v>25</v>
      </c>
      <c r="J20" s="402" t="s">
        <v>1</v>
      </c>
      <c r="L20" s="399"/>
    </row>
    <row r="21" spans="2:12" s="398" customFormat="1" ht="6.95" customHeight="1">
      <c r="B21" s="399"/>
      <c r="L21" s="399"/>
    </row>
    <row r="22" spans="2:12" s="398" customFormat="1" ht="12" customHeight="1">
      <c r="B22" s="399"/>
      <c r="D22" s="395" t="s">
        <v>28</v>
      </c>
      <c r="I22" s="395" t="s">
        <v>23</v>
      </c>
      <c r="J22" s="402" t="s">
        <v>1</v>
      </c>
      <c r="L22" s="399"/>
    </row>
    <row r="23" spans="2:12" s="398" customFormat="1" ht="18" customHeight="1">
      <c r="B23" s="399"/>
      <c r="E23" s="402" t="s">
        <v>29</v>
      </c>
      <c r="I23" s="395" t="s">
        <v>25</v>
      </c>
      <c r="J23" s="402" t="s">
        <v>1</v>
      </c>
      <c r="L23" s="399"/>
    </row>
    <row r="24" spans="2:12" s="398" customFormat="1" ht="6.95" customHeight="1">
      <c r="B24" s="399"/>
      <c r="L24" s="399"/>
    </row>
    <row r="25" spans="2:12" s="398" customFormat="1" ht="12" customHeight="1">
      <c r="B25" s="399"/>
      <c r="D25" s="395" t="s">
        <v>31</v>
      </c>
      <c r="I25" s="395" t="s">
        <v>23</v>
      </c>
      <c r="J25" s="402" t="s">
        <v>1</v>
      </c>
      <c r="L25" s="399"/>
    </row>
    <row r="26" spans="2:12" s="398" customFormat="1" ht="18" customHeight="1">
      <c r="B26" s="399"/>
      <c r="E26" s="402" t="s">
        <v>32</v>
      </c>
      <c r="I26" s="395" t="s">
        <v>25</v>
      </c>
      <c r="J26" s="402" t="s">
        <v>1</v>
      </c>
      <c r="L26" s="399"/>
    </row>
    <row r="27" spans="2:12" s="398" customFormat="1" ht="6.95" customHeight="1">
      <c r="B27" s="399"/>
      <c r="L27" s="399"/>
    </row>
    <row r="28" spans="2:12" s="398" customFormat="1" ht="12" customHeight="1">
      <c r="B28" s="399"/>
      <c r="D28" s="395" t="s">
        <v>33</v>
      </c>
      <c r="L28" s="399"/>
    </row>
    <row r="29" spans="2:12" s="405" customFormat="1" ht="16.5" customHeight="1">
      <c r="B29" s="404"/>
      <c r="E29" s="406" t="s">
        <v>1</v>
      </c>
      <c r="F29" s="406"/>
      <c r="G29" s="406"/>
      <c r="H29" s="406"/>
      <c r="L29" s="404"/>
    </row>
    <row r="30" spans="2:12" s="398" customFormat="1" ht="6.95" customHeight="1">
      <c r="B30" s="399"/>
      <c r="L30" s="399"/>
    </row>
    <row r="31" spans="2:12" s="398" customFormat="1" ht="6.95" customHeight="1">
      <c r="B31" s="399"/>
      <c r="D31" s="407"/>
      <c r="E31" s="407"/>
      <c r="F31" s="407"/>
      <c r="G31" s="407"/>
      <c r="H31" s="407"/>
      <c r="I31" s="407"/>
      <c r="J31" s="407"/>
      <c r="K31" s="407"/>
      <c r="L31" s="399"/>
    </row>
    <row r="32" spans="2:12" s="398" customFormat="1" ht="25.35" customHeight="1">
      <c r="B32" s="399"/>
      <c r="D32" s="408" t="s">
        <v>34</v>
      </c>
      <c r="J32" s="409">
        <f>ROUND(J143,2)</f>
        <v>0</v>
      </c>
      <c r="L32" s="399"/>
    </row>
    <row r="33" spans="2:12" s="398" customFormat="1" ht="6.95" customHeight="1">
      <c r="B33" s="399"/>
      <c r="D33" s="407"/>
      <c r="E33" s="407"/>
      <c r="F33" s="407"/>
      <c r="G33" s="407"/>
      <c r="H33" s="407"/>
      <c r="I33" s="407"/>
      <c r="J33" s="407"/>
      <c r="K33" s="407"/>
      <c r="L33" s="399"/>
    </row>
    <row r="34" spans="2:12" s="398" customFormat="1" ht="14.45" customHeight="1">
      <c r="B34" s="399"/>
      <c r="F34" s="410" t="s">
        <v>36</v>
      </c>
      <c r="I34" s="410" t="s">
        <v>35</v>
      </c>
      <c r="J34" s="410" t="s">
        <v>37</v>
      </c>
      <c r="L34" s="399"/>
    </row>
    <row r="35" spans="2:12" s="398" customFormat="1" ht="14.45" customHeight="1">
      <c r="B35" s="399"/>
      <c r="D35" s="411" t="s">
        <v>38</v>
      </c>
      <c r="E35" s="395" t="s">
        <v>39</v>
      </c>
      <c r="F35" s="412">
        <f>ROUND((SUM(BE143:BE313)),2)</f>
        <v>0</v>
      </c>
      <c r="I35" s="413">
        <v>0.21</v>
      </c>
      <c r="J35" s="412">
        <f>ROUND(((SUM(BE143:BE313))*I35),2)</f>
        <v>0</v>
      </c>
      <c r="L35" s="399"/>
    </row>
    <row r="36" spans="2:12" s="398" customFormat="1" ht="14.45" customHeight="1">
      <c r="B36" s="399"/>
      <c r="E36" s="395" t="s">
        <v>40</v>
      </c>
      <c r="F36" s="412">
        <f>ROUND((SUM(BF143:BF313)),2)</f>
        <v>0</v>
      </c>
      <c r="I36" s="413">
        <v>0.15</v>
      </c>
      <c r="J36" s="412">
        <f>ROUND(((SUM(BF143:BF313))*I36),2)</f>
        <v>0</v>
      </c>
      <c r="L36" s="399"/>
    </row>
    <row r="37" spans="2:12" s="398" customFormat="1" ht="14.45" customHeight="1" hidden="1">
      <c r="B37" s="399"/>
      <c r="E37" s="395" t="s">
        <v>41</v>
      </c>
      <c r="F37" s="412">
        <f>ROUND((SUM(BG143:BG313)),2)</f>
        <v>0</v>
      </c>
      <c r="I37" s="413">
        <v>0.21</v>
      </c>
      <c r="J37" s="412">
        <f>0</f>
        <v>0</v>
      </c>
      <c r="L37" s="399"/>
    </row>
    <row r="38" spans="2:12" s="398" customFormat="1" ht="14.45" customHeight="1" hidden="1">
      <c r="B38" s="399"/>
      <c r="E38" s="395" t="s">
        <v>42</v>
      </c>
      <c r="F38" s="412">
        <f>ROUND((SUM(BH143:BH313)),2)</f>
        <v>0</v>
      </c>
      <c r="I38" s="413">
        <v>0.15</v>
      </c>
      <c r="J38" s="412">
        <f>0</f>
        <v>0</v>
      </c>
      <c r="L38" s="399"/>
    </row>
    <row r="39" spans="2:12" s="398" customFormat="1" ht="14.45" customHeight="1" hidden="1">
      <c r="B39" s="399"/>
      <c r="E39" s="395" t="s">
        <v>43</v>
      </c>
      <c r="F39" s="412">
        <f>ROUND((SUM(BI143:BI313)),2)</f>
        <v>0</v>
      </c>
      <c r="I39" s="413">
        <v>0</v>
      </c>
      <c r="J39" s="412">
        <f>0</f>
        <v>0</v>
      </c>
      <c r="L39" s="399"/>
    </row>
    <row r="40" spans="2:12" s="398" customFormat="1" ht="6.95" customHeight="1">
      <c r="B40" s="399"/>
      <c r="L40" s="399"/>
    </row>
    <row r="41" spans="2:12" s="398" customFormat="1" ht="25.35" customHeight="1">
      <c r="B41" s="399"/>
      <c r="C41" s="414"/>
      <c r="D41" s="415" t="s">
        <v>44</v>
      </c>
      <c r="E41" s="416"/>
      <c r="F41" s="416"/>
      <c r="G41" s="417" t="s">
        <v>45</v>
      </c>
      <c r="H41" s="418" t="s">
        <v>46</v>
      </c>
      <c r="I41" s="416"/>
      <c r="J41" s="419">
        <f>SUM(J32:J39)</f>
        <v>0</v>
      </c>
      <c r="K41" s="420"/>
      <c r="L41" s="399"/>
    </row>
    <row r="42" spans="2:12" s="398" customFormat="1" ht="14.45" customHeight="1">
      <c r="B42" s="399"/>
      <c r="L42" s="399"/>
    </row>
    <row r="43" spans="2:12" ht="14.45" customHeight="1">
      <c r="B43" s="392"/>
      <c r="L43" s="392"/>
    </row>
    <row r="44" spans="2:12" ht="14.45" customHeight="1">
      <c r="B44" s="392"/>
      <c r="L44" s="392"/>
    </row>
    <row r="45" spans="2:12" ht="14.45" customHeight="1">
      <c r="B45" s="392"/>
      <c r="L45" s="392"/>
    </row>
    <row r="46" spans="2:12" ht="14.45" customHeight="1">
      <c r="B46" s="392"/>
      <c r="L46" s="392"/>
    </row>
    <row r="47" spans="2:12" ht="14.45" customHeight="1">
      <c r="B47" s="392"/>
      <c r="L47" s="392"/>
    </row>
    <row r="48" spans="2:12" ht="14.45" customHeight="1">
      <c r="B48" s="392"/>
      <c r="L48" s="392"/>
    </row>
    <row r="49" spans="2:12" ht="14.45" customHeight="1">
      <c r="B49" s="392"/>
      <c r="L49" s="392"/>
    </row>
    <row r="50" spans="2:12" s="398" customFormat="1" ht="14.45" customHeight="1">
      <c r="B50" s="399"/>
      <c r="D50" s="421" t="s">
        <v>47</v>
      </c>
      <c r="E50" s="422"/>
      <c r="F50" s="422"/>
      <c r="G50" s="421" t="s">
        <v>48</v>
      </c>
      <c r="H50" s="422"/>
      <c r="I50" s="422"/>
      <c r="J50" s="422"/>
      <c r="K50" s="422"/>
      <c r="L50" s="399"/>
    </row>
    <row r="51" spans="2:12" ht="12">
      <c r="B51" s="392"/>
      <c r="L51" s="392"/>
    </row>
    <row r="52" spans="2:12" ht="12">
      <c r="B52" s="392"/>
      <c r="L52" s="392"/>
    </row>
    <row r="53" spans="2:12" ht="12">
      <c r="B53" s="392"/>
      <c r="L53" s="392"/>
    </row>
    <row r="54" spans="2:12" ht="12">
      <c r="B54" s="392"/>
      <c r="L54" s="392"/>
    </row>
    <row r="55" spans="2:12" ht="12">
      <c r="B55" s="392"/>
      <c r="L55" s="392"/>
    </row>
    <row r="56" spans="2:12" ht="12">
      <c r="B56" s="392"/>
      <c r="L56" s="392"/>
    </row>
    <row r="57" spans="2:12" ht="12">
      <c r="B57" s="392"/>
      <c r="L57" s="392"/>
    </row>
    <row r="58" spans="2:12" ht="12">
      <c r="B58" s="392"/>
      <c r="L58" s="392"/>
    </row>
    <row r="59" spans="2:12" ht="12">
      <c r="B59" s="392"/>
      <c r="L59" s="392"/>
    </row>
    <row r="60" spans="2:12" ht="12">
      <c r="B60" s="392"/>
      <c r="L60" s="392"/>
    </row>
    <row r="61" spans="2:12" s="398" customFormat="1" ht="12.75">
      <c r="B61" s="399"/>
      <c r="D61" s="423" t="s">
        <v>49</v>
      </c>
      <c r="E61" s="424"/>
      <c r="F61" s="425" t="s">
        <v>50</v>
      </c>
      <c r="G61" s="423" t="s">
        <v>49</v>
      </c>
      <c r="H61" s="424"/>
      <c r="I61" s="424"/>
      <c r="J61" s="426" t="s">
        <v>50</v>
      </c>
      <c r="K61" s="424"/>
      <c r="L61" s="399"/>
    </row>
    <row r="62" spans="2:12" ht="12">
      <c r="B62" s="392"/>
      <c r="L62" s="392"/>
    </row>
    <row r="63" spans="2:12" ht="12">
      <c r="B63" s="392"/>
      <c r="L63" s="392"/>
    </row>
    <row r="64" spans="2:12" ht="12">
      <c r="B64" s="392"/>
      <c r="L64" s="392"/>
    </row>
    <row r="65" spans="2:12" s="398" customFormat="1" ht="12.75">
      <c r="B65" s="399"/>
      <c r="D65" s="421" t="s">
        <v>51</v>
      </c>
      <c r="E65" s="422"/>
      <c r="F65" s="422"/>
      <c r="G65" s="421" t="s">
        <v>52</v>
      </c>
      <c r="H65" s="422"/>
      <c r="I65" s="422"/>
      <c r="J65" s="422"/>
      <c r="K65" s="422"/>
      <c r="L65" s="399"/>
    </row>
    <row r="66" spans="2:12" ht="12">
      <c r="B66" s="392"/>
      <c r="L66" s="392"/>
    </row>
    <row r="67" spans="2:12" ht="12">
      <c r="B67" s="392"/>
      <c r="L67" s="392"/>
    </row>
    <row r="68" spans="2:12" ht="12">
      <c r="B68" s="392"/>
      <c r="L68" s="392"/>
    </row>
    <row r="69" spans="2:12" ht="12">
      <c r="B69" s="392"/>
      <c r="L69" s="392"/>
    </row>
    <row r="70" spans="2:12" ht="12">
      <c r="B70" s="392"/>
      <c r="L70" s="392"/>
    </row>
    <row r="71" spans="2:12" ht="12">
      <c r="B71" s="392"/>
      <c r="L71" s="392"/>
    </row>
    <row r="72" spans="2:12" ht="12">
      <c r="B72" s="392"/>
      <c r="L72" s="392"/>
    </row>
    <row r="73" spans="2:12" ht="12">
      <c r="B73" s="392"/>
      <c r="L73" s="392"/>
    </row>
    <row r="74" spans="2:12" ht="12">
      <c r="B74" s="392"/>
      <c r="L74" s="392"/>
    </row>
    <row r="75" spans="2:12" ht="12">
      <c r="B75" s="392"/>
      <c r="L75" s="392"/>
    </row>
    <row r="76" spans="2:12" s="398" customFormat="1" ht="12.75">
      <c r="B76" s="399"/>
      <c r="D76" s="423" t="s">
        <v>49</v>
      </c>
      <c r="E76" s="424"/>
      <c r="F76" s="425" t="s">
        <v>50</v>
      </c>
      <c r="G76" s="423" t="s">
        <v>49</v>
      </c>
      <c r="H76" s="424"/>
      <c r="I76" s="424"/>
      <c r="J76" s="426" t="s">
        <v>50</v>
      </c>
      <c r="K76" s="424"/>
      <c r="L76" s="399"/>
    </row>
    <row r="77" spans="2:12" s="398" customFormat="1" ht="14.45" customHeight="1">
      <c r="B77" s="427"/>
      <c r="C77" s="428"/>
      <c r="D77" s="428"/>
      <c r="E77" s="428"/>
      <c r="F77" s="428"/>
      <c r="G77" s="428"/>
      <c r="H77" s="428"/>
      <c r="I77" s="428"/>
      <c r="J77" s="428"/>
      <c r="K77" s="428"/>
      <c r="L77" s="399"/>
    </row>
    <row r="81" spans="2:12" s="398" customFormat="1" ht="6.95" customHeight="1">
      <c r="B81" s="429"/>
      <c r="C81" s="430"/>
      <c r="D81" s="430"/>
      <c r="E81" s="430"/>
      <c r="F81" s="430"/>
      <c r="G81" s="430"/>
      <c r="H81" s="430"/>
      <c r="I81" s="430"/>
      <c r="J81" s="430"/>
      <c r="K81" s="430"/>
      <c r="L81" s="399"/>
    </row>
    <row r="82" spans="2:12" s="398" customFormat="1" ht="24.95" customHeight="1">
      <c r="B82" s="399"/>
      <c r="C82" s="393" t="s">
        <v>115</v>
      </c>
      <c r="L82" s="399"/>
    </row>
    <row r="83" spans="2:12" s="398" customFormat="1" ht="6.95" customHeight="1">
      <c r="B83" s="399"/>
      <c r="L83" s="399"/>
    </row>
    <row r="84" spans="2:12" s="398" customFormat="1" ht="12" customHeight="1">
      <c r="B84" s="399"/>
      <c r="C84" s="395" t="s">
        <v>14</v>
      </c>
      <c r="L84" s="399"/>
    </row>
    <row r="85" spans="2:12" s="398" customFormat="1" ht="16.5" customHeight="1">
      <c r="B85" s="399"/>
      <c r="E85" s="396" t="str">
        <f>E7</f>
        <v>Modernizace techn.zázemí vrátnice a společných prostor 1PP vchody E-F</v>
      </c>
      <c r="F85" s="397"/>
      <c r="G85" s="397"/>
      <c r="H85" s="397"/>
      <c r="L85" s="399"/>
    </row>
    <row r="86" spans="2:12" ht="12" customHeight="1">
      <c r="B86" s="392"/>
      <c r="C86" s="395" t="s">
        <v>111</v>
      </c>
      <c r="L86" s="392"/>
    </row>
    <row r="87" spans="2:12" s="398" customFormat="1" ht="16.5" customHeight="1">
      <c r="B87" s="399"/>
      <c r="E87" s="396" t="s">
        <v>639</v>
      </c>
      <c r="F87" s="400"/>
      <c r="G87" s="400"/>
      <c r="H87" s="400"/>
      <c r="L87" s="399"/>
    </row>
    <row r="88" spans="2:12" s="398" customFormat="1" ht="12" customHeight="1">
      <c r="B88" s="399"/>
      <c r="C88" s="395" t="s">
        <v>113</v>
      </c>
      <c r="L88" s="399"/>
    </row>
    <row r="89" spans="2:12" s="398" customFormat="1" ht="16.5" customHeight="1">
      <c r="B89" s="399"/>
      <c r="E89" s="401" t="str">
        <f>E11</f>
        <v>02A - SO-02-Společné prostory 1PP-investice</v>
      </c>
      <c r="F89" s="400"/>
      <c r="G89" s="400"/>
      <c r="H89" s="400"/>
      <c r="L89" s="399"/>
    </row>
    <row r="90" spans="2:12" s="398" customFormat="1" ht="6.95" customHeight="1">
      <c r="B90" s="399"/>
      <c r="L90" s="399"/>
    </row>
    <row r="91" spans="2:12" s="398" customFormat="1" ht="12" customHeight="1">
      <c r="B91" s="399"/>
      <c r="C91" s="395" t="s">
        <v>18</v>
      </c>
      <c r="F91" s="402" t="str">
        <f>F14</f>
        <v xml:space="preserve">UHK ,Palachovy koleje </v>
      </c>
      <c r="I91" s="395" t="s">
        <v>20</v>
      </c>
      <c r="J91" s="403" t="str">
        <f>IF(J14="","",J14)</f>
        <v>8. 6. 2019</v>
      </c>
      <c r="L91" s="399"/>
    </row>
    <row r="92" spans="2:12" s="398" customFormat="1" ht="6.95" customHeight="1">
      <c r="B92" s="399"/>
      <c r="L92" s="399"/>
    </row>
    <row r="93" spans="2:12" s="398" customFormat="1" ht="27.95" customHeight="1">
      <c r="B93" s="399"/>
      <c r="C93" s="395" t="s">
        <v>22</v>
      </c>
      <c r="F93" s="402" t="str">
        <f>E17</f>
        <v>UHK,Rokitanského 62  HK 3</v>
      </c>
      <c r="I93" s="395" t="s">
        <v>28</v>
      </c>
      <c r="J93" s="431" t="str">
        <f>E23</f>
        <v>Pridos Hradec Králové</v>
      </c>
      <c r="L93" s="399"/>
    </row>
    <row r="94" spans="2:12" s="398" customFormat="1" ht="15.2" customHeight="1">
      <c r="B94" s="399"/>
      <c r="C94" s="395" t="s">
        <v>26</v>
      </c>
      <c r="F94" s="402" t="str">
        <f>IF(E20="","",E20)</f>
        <v>bude určen ve výběrovém řízení</v>
      </c>
      <c r="I94" s="395" t="s">
        <v>31</v>
      </c>
      <c r="J94" s="431" t="str">
        <f>E26</f>
        <v>Ing.Pavel Michálek</v>
      </c>
      <c r="L94" s="399"/>
    </row>
    <row r="95" spans="2:12" s="398" customFormat="1" ht="10.35" customHeight="1">
      <c r="B95" s="399"/>
      <c r="L95" s="399"/>
    </row>
    <row r="96" spans="2:12" s="398" customFormat="1" ht="29.25" customHeight="1">
      <c r="B96" s="399"/>
      <c r="C96" s="432" t="s">
        <v>116</v>
      </c>
      <c r="D96" s="414"/>
      <c r="E96" s="414"/>
      <c r="F96" s="414"/>
      <c r="G96" s="414"/>
      <c r="H96" s="414"/>
      <c r="I96" s="414"/>
      <c r="J96" s="433" t="s">
        <v>117</v>
      </c>
      <c r="K96" s="414"/>
      <c r="L96" s="399"/>
    </row>
    <row r="97" spans="2:12" s="398" customFormat="1" ht="10.35" customHeight="1">
      <c r="B97" s="399"/>
      <c r="L97" s="399"/>
    </row>
    <row r="98" spans="2:47" s="398" customFormat="1" ht="22.9" customHeight="1">
      <c r="B98" s="399"/>
      <c r="C98" s="434" t="s">
        <v>118</v>
      </c>
      <c r="J98" s="409">
        <f>J143</f>
        <v>0</v>
      </c>
      <c r="L98" s="399"/>
      <c r="AU98" s="389" t="s">
        <v>119</v>
      </c>
    </row>
    <row r="99" spans="2:12" s="436" customFormat="1" ht="24.95" customHeight="1">
      <c r="B99" s="435"/>
      <c r="D99" s="437" t="s">
        <v>120</v>
      </c>
      <c r="E99" s="438"/>
      <c r="F99" s="438"/>
      <c r="G99" s="438"/>
      <c r="H99" s="438"/>
      <c r="I99" s="438"/>
      <c r="J99" s="439">
        <f>J144</f>
        <v>0</v>
      </c>
      <c r="L99" s="435"/>
    </row>
    <row r="100" spans="2:12" s="441" customFormat="1" ht="19.9" customHeight="1">
      <c r="B100" s="440"/>
      <c r="D100" s="442" t="s">
        <v>121</v>
      </c>
      <c r="E100" s="443"/>
      <c r="F100" s="443"/>
      <c r="G100" s="443"/>
      <c r="H100" s="443"/>
      <c r="I100" s="443"/>
      <c r="J100" s="444">
        <f>J145</f>
        <v>0</v>
      </c>
      <c r="L100" s="440"/>
    </row>
    <row r="101" spans="2:12" s="441" customFormat="1" ht="19.9" customHeight="1">
      <c r="B101" s="440"/>
      <c r="D101" s="442" t="s">
        <v>122</v>
      </c>
      <c r="E101" s="443"/>
      <c r="F101" s="443"/>
      <c r="G101" s="443"/>
      <c r="H101" s="443"/>
      <c r="I101" s="443"/>
      <c r="J101" s="444">
        <f>J150</f>
        <v>0</v>
      </c>
      <c r="L101" s="440"/>
    </row>
    <row r="102" spans="2:12" s="441" customFormat="1" ht="19.9" customHeight="1">
      <c r="B102" s="440"/>
      <c r="D102" s="442" t="s">
        <v>123</v>
      </c>
      <c r="E102" s="443"/>
      <c r="F102" s="443"/>
      <c r="G102" s="443"/>
      <c r="H102" s="443"/>
      <c r="I102" s="443"/>
      <c r="J102" s="444">
        <f>J156</f>
        <v>0</v>
      </c>
      <c r="L102" s="440"/>
    </row>
    <row r="103" spans="2:12" s="441" customFormat="1" ht="19.9" customHeight="1">
      <c r="B103" s="440"/>
      <c r="D103" s="442" t="s">
        <v>124</v>
      </c>
      <c r="E103" s="443"/>
      <c r="F103" s="443"/>
      <c r="G103" s="443"/>
      <c r="H103" s="443"/>
      <c r="I103" s="443"/>
      <c r="J103" s="444">
        <f>J180</f>
        <v>0</v>
      </c>
      <c r="L103" s="440"/>
    </row>
    <row r="104" spans="2:12" s="441" customFormat="1" ht="19.9" customHeight="1">
      <c r="B104" s="440"/>
      <c r="D104" s="442" t="s">
        <v>125</v>
      </c>
      <c r="E104" s="443"/>
      <c r="F104" s="443"/>
      <c r="G104" s="443"/>
      <c r="H104" s="443"/>
      <c r="I104" s="443"/>
      <c r="J104" s="444">
        <f>J187</f>
        <v>0</v>
      </c>
      <c r="L104" s="440"/>
    </row>
    <row r="105" spans="2:12" s="436" customFormat="1" ht="24.95" customHeight="1">
      <c r="B105" s="435"/>
      <c r="D105" s="437" t="s">
        <v>126</v>
      </c>
      <c r="E105" s="438"/>
      <c r="F105" s="438"/>
      <c r="G105" s="438"/>
      <c r="H105" s="438"/>
      <c r="I105" s="438"/>
      <c r="J105" s="439">
        <f>J189</f>
        <v>0</v>
      </c>
      <c r="L105" s="435"/>
    </row>
    <row r="106" spans="2:12" s="441" customFormat="1" ht="19.9" customHeight="1">
      <c r="B106" s="440"/>
      <c r="D106" s="442" t="s">
        <v>127</v>
      </c>
      <c r="E106" s="443"/>
      <c r="F106" s="443"/>
      <c r="G106" s="443"/>
      <c r="H106" s="443"/>
      <c r="I106" s="443"/>
      <c r="J106" s="444">
        <f>J190</f>
        <v>0</v>
      </c>
      <c r="L106" s="440"/>
    </row>
    <row r="107" spans="2:12" s="441" customFormat="1" ht="19.9" customHeight="1">
      <c r="B107" s="440"/>
      <c r="D107" s="442" t="s">
        <v>641</v>
      </c>
      <c r="E107" s="443"/>
      <c r="F107" s="443"/>
      <c r="G107" s="443"/>
      <c r="H107" s="443"/>
      <c r="I107" s="443"/>
      <c r="J107" s="444">
        <f>J196</f>
        <v>0</v>
      </c>
      <c r="L107" s="440"/>
    </row>
    <row r="108" spans="2:12" s="441" customFormat="1" ht="19.9" customHeight="1">
      <c r="B108" s="440"/>
      <c r="D108" s="442" t="s">
        <v>642</v>
      </c>
      <c r="E108" s="443"/>
      <c r="F108" s="443"/>
      <c r="G108" s="443"/>
      <c r="H108" s="443"/>
      <c r="I108" s="443"/>
      <c r="J108" s="444">
        <f>J200</f>
        <v>0</v>
      </c>
      <c r="L108" s="440"/>
    </row>
    <row r="109" spans="2:12" s="441" customFormat="1" ht="19.9" customHeight="1">
      <c r="B109" s="440"/>
      <c r="D109" s="442" t="s">
        <v>128</v>
      </c>
      <c r="E109" s="443"/>
      <c r="F109" s="443"/>
      <c r="G109" s="443"/>
      <c r="H109" s="443"/>
      <c r="I109" s="443"/>
      <c r="J109" s="444">
        <f>J203</f>
        <v>0</v>
      </c>
      <c r="L109" s="440"/>
    </row>
    <row r="110" spans="2:12" s="441" customFormat="1" ht="19.9" customHeight="1">
      <c r="B110" s="440"/>
      <c r="D110" s="442" t="s">
        <v>643</v>
      </c>
      <c r="E110" s="443"/>
      <c r="F110" s="443"/>
      <c r="G110" s="443"/>
      <c r="H110" s="443"/>
      <c r="I110" s="443"/>
      <c r="J110" s="444">
        <f>J216</f>
        <v>0</v>
      </c>
      <c r="L110" s="440"/>
    </row>
    <row r="111" spans="2:12" s="441" customFormat="1" ht="19.9" customHeight="1">
      <c r="B111" s="440"/>
      <c r="D111" s="442" t="s">
        <v>129</v>
      </c>
      <c r="E111" s="443"/>
      <c r="F111" s="443"/>
      <c r="G111" s="443"/>
      <c r="H111" s="443"/>
      <c r="I111" s="443"/>
      <c r="J111" s="444">
        <f>J222</f>
        <v>0</v>
      </c>
      <c r="L111" s="440"/>
    </row>
    <row r="112" spans="2:12" s="441" customFormat="1" ht="19.9" customHeight="1">
      <c r="B112" s="440"/>
      <c r="D112" s="442" t="s">
        <v>130</v>
      </c>
      <c r="E112" s="443"/>
      <c r="F112" s="443"/>
      <c r="G112" s="443"/>
      <c r="H112" s="443"/>
      <c r="I112" s="443"/>
      <c r="J112" s="444">
        <f>J238</f>
        <v>0</v>
      </c>
      <c r="L112" s="440"/>
    </row>
    <row r="113" spans="2:12" s="441" customFormat="1" ht="19.9" customHeight="1">
      <c r="B113" s="440"/>
      <c r="D113" s="442" t="s">
        <v>131</v>
      </c>
      <c r="E113" s="443"/>
      <c r="F113" s="443"/>
      <c r="G113" s="443"/>
      <c r="H113" s="443"/>
      <c r="I113" s="443"/>
      <c r="J113" s="444">
        <f>J244</f>
        <v>0</v>
      </c>
      <c r="L113" s="440"/>
    </row>
    <row r="114" spans="2:12" s="441" customFormat="1" ht="19.9" customHeight="1">
      <c r="B114" s="440"/>
      <c r="D114" s="442" t="s">
        <v>132</v>
      </c>
      <c r="E114" s="443"/>
      <c r="F114" s="443"/>
      <c r="G114" s="443"/>
      <c r="H114" s="443"/>
      <c r="I114" s="443"/>
      <c r="J114" s="444">
        <f>J256</f>
        <v>0</v>
      </c>
      <c r="L114" s="440"/>
    </row>
    <row r="115" spans="2:12" s="441" customFormat="1" ht="19.9" customHeight="1">
      <c r="B115" s="440"/>
      <c r="D115" s="442" t="s">
        <v>133</v>
      </c>
      <c r="E115" s="443"/>
      <c r="F115" s="443"/>
      <c r="G115" s="443"/>
      <c r="H115" s="443"/>
      <c r="I115" s="443"/>
      <c r="J115" s="444">
        <f>J270</f>
        <v>0</v>
      </c>
      <c r="L115" s="440"/>
    </row>
    <row r="116" spans="2:12" s="441" customFormat="1" ht="19.9" customHeight="1">
      <c r="B116" s="440"/>
      <c r="D116" s="442" t="s">
        <v>135</v>
      </c>
      <c r="E116" s="443"/>
      <c r="F116" s="443"/>
      <c r="G116" s="443"/>
      <c r="H116" s="443"/>
      <c r="I116" s="443"/>
      <c r="J116" s="444">
        <f>J281</f>
        <v>0</v>
      </c>
      <c r="L116" s="440"/>
    </row>
    <row r="117" spans="2:12" s="441" customFormat="1" ht="19.9" customHeight="1">
      <c r="B117" s="440"/>
      <c r="D117" s="442" t="s">
        <v>644</v>
      </c>
      <c r="E117" s="443"/>
      <c r="F117" s="443"/>
      <c r="G117" s="443"/>
      <c r="H117" s="443"/>
      <c r="I117" s="443"/>
      <c r="J117" s="444">
        <f>J288</f>
        <v>0</v>
      </c>
      <c r="L117" s="440"/>
    </row>
    <row r="118" spans="2:12" s="436" customFormat="1" ht="24.95" customHeight="1">
      <c r="B118" s="435"/>
      <c r="D118" s="437" t="s">
        <v>137</v>
      </c>
      <c r="E118" s="438"/>
      <c r="F118" s="438"/>
      <c r="G118" s="438"/>
      <c r="H118" s="438"/>
      <c r="I118" s="438"/>
      <c r="J118" s="439">
        <f>J303</f>
        <v>0</v>
      </c>
      <c r="L118" s="435"/>
    </row>
    <row r="119" spans="2:12" s="436" customFormat="1" ht="24.95" customHeight="1">
      <c r="B119" s="435"/>
      <c r="D119" s="437" t="s">
        <v>138</v>
      </c>
      <c r="E119" s="438"/>
      <c r="F119" s="438"/>
      <c r="G119" s="438"/>
      <c r="H119" s="438"/>
      <c r="I119" s="438"/>
      <c r="J119" s="439">
        <f>J306</f>
        <v>0</v>
      </c>
      <c r="L119" s="435"/>
    </row>
    <row r="120" spans="2:12" s="441" customFormat="1" ht="19.9" customHeight="1">
      <c r="B120" s="440"/>
      <c r="D120" s="442" t="s">
        <v>139</v>
      </c>
      <c r="E120" s="443"/>
      <c r="F120" s="443"/>
      <c r="G120" s="443"/>
      <c r="H120" s="443"/>
      <c r="I120" s="443"/>
      <c r="J120" s="444">
        <f>J307</f>
        <v>0</v>
      </c>
      <c r="L120" s="440"/>
    </row>
    <row r="121" spans="2:12" s="441" customFormat="1" ht="19.9" customHeight="1">
      <c r="B121" s="440"/>
      <c r="D121" s="442" t="s">
        <v>140</v>
      </c>
      <c r="E121" s="443"/>
      <c r="F121" s="443"/>
      <c r="G121" s="443"/>
      <c r="H121" s="443"/>
      <c r="I121" s="443"/>
      <c r="J121" s="444">
        <f>J310</f>
        <v>0</v>
      </c>
      <c r="L121" s="440"/>
    </row>
    <row r="122" spans="2:12" s="398" customFormat="1" ht="21.75" customHeight="1">
      <c r="B122" s="399"/>
      <c r="L122" s="399"/>
    </row>
    <row r="123" spans="2:12" s="398" customFormat="1" ht="6.95" customHeight="1">
      <c r="B123" s="427"/>
      <c r="C123" s="428"/>
      <c r="D123" s="428"/>
      <c r="E123" s="428"/>
      <c r="F123" s="428"/>
      <c r="G123" s="428"/>
      <c r="H123" s="428"/>
      <c r="I123" s="428"/>
      <c r="J123" s="428"/>
      <c r="K123" s="428"/>
      <c r="L123" s="399"/>
    </row>
    <row r="127" spans="2:12" s="398" customFormat="1" ht="6.95" customHeight="1">
      <c r="B127" s="429"/>
      <c r="C127" s="430"/>
      <c r="D127" s="430"/>
      <c r="E127" s="430"/>
      <c r="F127" s="430"/>
      <c r="G127" s="430"/>
      <c r="H127" s="430"/>
      <c r="I127" s="430"/>
      <c r="J127" s="430"/>
      <c r="K127" s="430"/>
      <c r="L127" s="399"/>
    </row>
    <row r="128" spans="2:12" s="398" customFormat="1" ht="24.95" customHeight="1">
      <c r="B128" s="399"/>
      <c r="C128" s="393" t="s">
        <v>141</v>
      </c>
      <c r="L128" s="399"/>
    </row>
    <row r="129" spans="2:12" s="398" customFormat="1" ht="6.95" customHeight="1">
      <c r="B129" s="399"/>
      <c r="L129" s="399"/>
    </row>
    <row r="130" spans="2:12" s="398" customFormat="1" ht="12" customHeight="1">
      <c r="B130" s="399"/>
      <c r="C130" s="395" t="s">
        <v>14</v>
      </c>
      <c r="L130" s="399"/>
    </row>
    <row r="131" spans="2:12" s="398" customFormat="1" ht="16.5" customHeight="1">
      <c r="B131" s="399"/>
      <c r="E131" s="396" t="str">
        <f>E7</f>
        <v>Modernizace techn.zázemí vrátnice a společných prostor 1PP vchody E-F</v>
      </c>
      <c r="F131" s="397"/>
      <c r="G131" s="397"/>
      <c r="H131" s="397"/>
      <c r="L131" s="399"/>
    </row>
    <row r="132" spans="2:12" ht="12" customHeight="1">
      <c r="B132" s="392"/>
      <c r="C132" s="395" t="s">
        <v>111</v>
      </c>
      <c r="L132" s="392"/>
    </row>
    <row r="133" spans="2:12" s="398" customFormat="1" ht="16.5" customHeight="1">
      <c r="B133" s="399"/>
      <c r="E133" s="396" t="s">
        <v>639</v>
      </c>
      <c r="F133" s="400"/>
      <c r="G133" s="400"/>
      <c r="H133" s="400"/>
      <c r="L133" s="399"/>
    </row>
    <row r="134" spans="2:12" s="398" customFormat="1" ht="12" customHeight="1">
      <c r="B134" s="399"/>
      <c r="C134" s="395" t="s">
        <v>113</v>
      </c>
      <c r="L134" s="399"/>
    </row>
    <row r="135" spans="2:12" s="398" customFormat="1" ht="16.5" customHeight="1">
      <c r="B135" s="399"/>
      <c r="E135" s="401" t="str">
        <f>E11</f>
        <v>02A - SO-02-Společné prostory 1PP-investice</v>
      </c>
      <c r="F135" s="400"/>
      <c r="G135" s="400"/>
      <c r="H135" s="400"/>
      <c r="L135" s="399"/>
    </row>
    <row r="136" spans="2:12" s="398" customFormat="1" ht="6.95" customHeight="1">
      <c r="B136" s="399"/>
      <c r="L136" s="399"/>
    </row>
    <row r="137" spans="2:12" s="398" customFormat="1" ht="12" customHeight="1">
      <c r="B137" s="399"/>
      <c r="C137" s="395" t="s">
        <v>18</v>
      </c>
      <c r="F137" s="402" t="str">
        <f>F14</f>
        <v xml:space="preserve">UHK ,Palachovy koleje </v>
      </c>
      <c r="I137" s="395" t="s">
        <v>20</v>
      </c>
      <c r="J137" s="403" t="str">
        <f>IF(J14="","",J14)</f>
        <v>8. 6. 2019</v>
      </c>
      <c r="L137" s="399"/>
    </row>
    <row r="138" spans="2:12" s="398" customFormat="1" ht="6.95" customHeight="1">
      <c r="B138" s="399"/>
      <c r="L138" s="399"/>
    </row>
    <row r="139" spans="2:12" s="398" customFormat="1" ht="27.95" customHeight="1">
      <c r="B139" s="399"/>
      <c r="C139" s="395" t="s">
        <v>22</v>
      </c>
      <c r="F139" s="402" t="str">
        <f>E17</f>
        <v>UHK,Rokitanského 62  HK 3</v>
      </c>
      <c r="I139" s="395" t="s">
        <v>28</v>
      </c>
      <c r="J139" s="431" t="str">
        <f>E23</f>
        <v>Pridos Hradec Králové</v>
      </c>
      <c r="L139" s="399"/>
    </row>
    <row r="140" spans="2:12" s="398" customFormat="1" ht="15.2" customHeight="1">
      <c r="B140" s="399"/>
      <c r="C140" s="395" t="s">
        <v>26</v>
      </c>
      <c r="F140" s="402" t="str">
        <f>IF(E20="","",E20)</f>
        <v>bude určen ve výběrovém řízení</v>
      </c>
      <c r="I140" s="395" t="s">
        <v>31</v>
      </c>
      <c r="J140" s="431" t="str">
        <f>E26</f>
        <v>Ing.Pavel Michálek</v>
      </c>
      <c r="L140" s="399"/>
    </row>
    <row r="141" spans="2:12" s="398" customFormat="1" ht="10.35" customHeight="1">
      <c r="B141" s="399"/>
      <c r="L141" s="399"/>
    </row>
    <row r="142" spans="2:20" s="452" customFormat="1" ht="29.25" customHeight="1">
      <c r="B142" s="445"/>
      <c r="C142" s="446" t="s">
        <v>142</v>
      </c>
      <c r="D142" s="447" t="s">
        <v>59</v>
      </c>
      <c r="E142" s="447" t="s">
        <v>55</v>
      </c>
      <c r="F142" s="447" t="s">
        <v>56</v>
      </c>
      <c r="G142" s="447" t="s">
        <v>143</v>
      </c>
      <c r="H142" s="447" t="s">
        <v>144</v>
      </c>
      <c r="I142" s="447" t="s">
        <v>145</v>
      </c>
      <c r="J142" s="447" t="s">
        <v>117</v>
      </c>
      <c r="K142" s="448" t="s">
        <v>146</v>
      </c>
      <c r="L142" s="445"/>
      <c r="M142" s="449" t="s">
        <v>1</v>
      </c>
      <c r="N142" s="450" t="s">
        <v>38</v>
      </c>
      <c r="O142" s="450" t="s">
        <v>147</v>
      </c>
      <c r="P142" s="450" t="s">
        <v>148</v>
      </c>
      <c r="Q142" s="450" t="s">
        <v>149</v>
      </c>
      <c r="R142" s="450" t="s">
        <v>150</v>
      </c>
      <c r="S142" s="450" t="s">
        <v>151</v>
      </c>
      <c r="T142" s="451" t="s">
        <v>152</v>
      </c>
    </row>
    <row r="143" spans="2:63" s="398" customFormat="1" ht="22.9" customHeight="1">
      <c r="B143" s="399"/>
      <c r="C143" s="453" t="s">
        <v>153</v>
      </c>
      <c r="J143" s="454">
        <f>BK143</f>
        <v>0</v>
      </c>
      <c r="L143" s="399"/>
      <c r="M143" s="455"/>
      <c r="N143" s="407"/>
      <c r="O143" s="407"/>
      <c r="P143" s="456">
        <f>P144+P189+P303+P306</f>
        <v>1104.5586910000002</v>
      </c>
      <c r="Q143" s="407"/>
      <c r="R143" s="456">
        <f>R144+R189+R303+R306</f>
        <v>15.425959930000001</v>
      </c>
      <c r="S143" s="407"/>
      <c r="T143" s="457">
        <f>T144+T189+T303+T306</f>
        <v>24.002029880000002</v>
      </c>
      <c r="AT143" s="389" t="s">
        <v>73</v>
      </c>
      <c r="AU143" s="389" t="s">
        <v>119</v>
      </c>
      <c r="BK143" s="458">
        <f>BK144+BK189+BK303+BK306</f>
        <v>0</v>
      </c>
    </row>
    <row r="144" spans="2:63" s="460" customFormat="1" ht="25.9" customHeight="1">
      <c r="B144" s="459"/>
      <c r="D144" s="461" t="s">
        <v>73</v>
      </c>
      <c r="E144" s="462" t="s">
        <v>154</v>
      </c>
      <c r="F144" s="462" t="s">
        <v>155</v>
      </c>
      <c r="J144" s="463">
        <f>BK144</f>
        <v>0</v>
      </c>
      <c r="L144" s="459"/>
      <c r="M144" s="464"/>
      <c r="N144" s="465"/>
      <c r="O144" s="465"/>
      <c r="P144" s="466">
        <f>P145+P150+P156+P180+P187</f>
        <v>431.731936</v>
      </c>
      <c r="Q144" s="465"/>
      <c r="R144" s="466">
        <f>R145+R150+R156+R180+R187</f>
        <v>7.1013475</v>
      </c>
      <c r="S144" s="465"/>
      <c r="T144" s="467">
        <f>T145+T150+T156+T180+T187</f>
        <v>23.218575</v>
      </c>
      <c r="AR144" s="461" t="s">
        <v>81</v>
      </c>
      <c r="AT144" s="468" t="s">
        <v>73</v>
      </c>
      <c r="AU144" s="468" t="s">
        <v>74</v>
      </c>
      <c r="AY144" s="461" t="s">
        <v>156</v>
      </c>
      <c r="BK144" s="469">
        <f>BK145+BK150+BK156+BK180+BK187</f>
        <v>0</v>
      </c>
    </row>
    <row r="145" spans="2:63" s="460" customFormat="1" ht="22.9" customHeight="1">
      <c r="B145" s="459"/>
      <c r="D145" s="461" t="s">
        <v>73</v>
      </c>
      <c r="E145" s="470" t="s">
        <v>157</v>
      </c>
      <c r="F145" s="470" t="s">
        <v>158</v>
      </c>
      <c r="J145" s="471">
        <f>BK145</f>
        <v>0</v>
      </c>
      <c r="L145" s="459"/>
      <c r="M145" s="464"/>
      <c r="N145" s="465"/>
      <c r="O145" s="465"/>
      <c r="P145" s="466">
        <f>SUM(P146:P149)</f>
        <v>27.89589</v>
      </c>
      <c r="Q145" s="465"/>
      <c r="R145" s="466">
        <f>SUM(R146:R149)</f>
        <v>5.685459</v>
      </c>
      <c r="S145" s="465"/>
      <c r="T145" s="467">
        <f>SUM(T146:T149)</f>
        <v>0</v>
      </c>
      <c r="AR145" s="461" t="s">
        <v>81</v>
      </c>
      <c r="AT145" s="468" t="s">
        <v>73</v>
      </c>
      <c r="AU145" s="468" t="s">
        <v>81</v>
      </c>
      <c r="AY145" s="461" t="s">
        <v>156</v>
      </c>
      <c r="BK145" s="469">
        <f>SUM(BK146:BK149)</f>
        <v>0</v>
      </c>
    </row>
    <row r="146" spans="2:65" s="398" customFormat="1" ht="16.5" customHeight="1">
      <c r="B146" s="399"/>
      <c r="C146" s="472" t="s">
        <v>7</v>
      </c>
      <c r="D146" s="472" t="s">
        <v>159</v>
      </c>
      <c r="E146" s="473" t="s">
        <v>160</v>
      </c>
      <c r="F146" s="474" t="s">
        <v>645</v>
      </c>
      <c r="G146" s="475" t="s">
        <v>162</v>
      </c>
      <c r="H146" s="476">
        <v>24.12</v>
      </c>
      <c r="I146" s="290"/>
      <c r="J146" s="477">
        <f>ROUND(I146*H146,2)</f>
        <v>0</v>
      </c>
      <c r="K146" s="474" t="s">
        <v>1</v>
      </c>
      <c r="L146" s="399"/>
      <c r="M146" s="478" t="s">
        <v>1</v>
      </c>
      <c r="N146" s="479" t="s">
        <v>39</v>
      </c>
      <c r="O146" s="480">
        <v>0.646</v>
      </c>
      <c r="P146" s="480">
        <f>O146*H146</f>
        <v>15.581520000000001</v>
      </c>
      <c r="Q146" s="480">
        <v>0</v>
      </c>
      <c r="R146" s="480">
        <f>Q146*H146</f>
        <v>0</v>
      </c>
      <c r="S146" s="480">
        <v>0</v>
      </c>
      <c r="T146" s="481">
        <f>S146*H146</f>
        <v>0</v>
      </c>
      <c r="AR146" s="482" t="s">
        <v>163</v>
      </c>
      <c r="AT146" s="482" t="s">
        <v>159</v>
      </c>
      <c r="AU146" s="482" t="s">
        <v>83</v>
      </c>
      <c r="AY146" s="389" t="s">
        <v>156</v>
      </c>
      <c r="BE146" s="483">
        <f>IF(N146="základní",J146,0)</f>
        <v>0</v>
      </c>
      <c r="BF146" s="483">
        <f>IF(N146="snížená",J146,0)</f>
        <v>0</v>
      </c>
      <c r="BG146" s="483">
        <f>IF(N146="zákl. přenesená",J146,0)</f>
        <v>0</v>
      </c>
      <c r="BH146" s="483">
        <f>IF(N146="sníž. přenesená",J146,0)</f>
        <v>0</v>
      </c>
      <c r="BI146" s="483">
        <f>IF(N146="nulová",J146,0)</f>
        <v>0</v>
      </c>
      <c r="BJ146" s="389" t="s">
        <v>81</v>
      </c>
      <c r="BK146" s="483">
        <f>ROUND(I146*H146,2)</f>
        <v>0</v>
      </c>
      <c r="BL146" s="389" t="s">
        <v>163</v>
      </c>
      <c r="BM146" s="482" t="s">
        <v>646</v>
      </c>
    </row>
    <row r="147" spans="2:51" s="485" customFormat="1" ht="12">
      <c r="B147" s="484"/>
      <c r="D147" s="486" t="s">
        <v>165</v>
      </c>
      <c r="E147" s="487" t="s">
        <v>1</v>
      </c>
      <c r="F147" s="488" t="s">
        <v>647</v>
      </c>
      <c r="H147" s="489">
        <v>24.12</v>
      </c>
      <c r="I147" s="506"/>
      <c r="L147" s="484"/>
      <c r="M147" s="490"/>
      <c r="N147" s="491"/>
      <c r="O147" s="491"/>
      <c r="P147" s="491"/>
      <c r="Q147" s="491"/>
      <c r="R147" s="491"/>
      <c r="S147" s="491"/>
      <c r="T147" s="492"/>
      <c r="AT147" s="487" t="s">
        <v>165</v>
      </c>
      <c r="AU147" s="487" t="s">
        <v>83</v>
      </c>
      <c r="AV147" s="485" t="s">
        <v>83</v>
      </c>
      <c r="AW147" s="485" t="s">
        <v>30</v>
      </c>
      <c r="AX147" s="485" t="s">
        <v>81</v>
      </c>
      <c r="AY147" s="487" t="s">
        <v>156</v>
      </c>
    </row>
    <row r="148" spans="2:65" s="398" customFormat="1" ht="16.5" customHeight="1">
      <c r="B148" s="399"/>
      <c r="C148" s="472" t="s">
        <v>274</v>
      </c>
      <c r="D148" s="472" t="s">
        <v>159</v>
      </c>
      <c r="E148" s="473" t="s">
        <v>648</v>
      </c>
      <c r="F148" s="474" t="s">
        <v>649</v>
      </c>
      <c r="G148" s="475" t="s">
        <v>176</v>
      </c>
      <c r="H148" s="476">
        <v>2.19</v>
      </c>
      <c r="I148" s="290"/>
      <c r="J148" s="477">
        <f>ROUND(I148*H148,2)</f>
        <v>0</v>
      </c>
      <c r="K148" s="474" t="s">
        <v>172</v>
      </c>
      <c r="L148" s="399"/>
      <c r="M148" s="478" t="s">
        <v>1</v>
      </c>
      <c r="N148" s="479" t="s">
        <v>39</v>
      </c>
      <c r="O148" s="480">
        <v>5.623</v>
      </c>
      <c r="P148" s="480">
        <f>O148*H148</f>
        <v>12.31437</v>
      </c>
      <c r="Q148" s="480">
        <v>2.5961</v>
      </c>
      <c r="R148" s="480">
        <f>Q148*H148</f>
        <v>5.685459</v>
      </c>
      <c r="S148" s="480">
        <v>0</v>
      </c>
      <c r="T148" s="481">
        <f>S148*H148</f>
        <v>0</v>
      </c>
      <c r="AR148" s="482" t="s">
        <v>163</v>
      </c>
      <c r="AT148" s="482" t="s">
        <v>159</v>
      </c>
      <c r="AU148" s="482" t="s">
        <v>83</v>
      </c>
      <c r="AY148" s="389" t="s">
        <v>156</v>
      </c>
      <c r="BE148" s="483">
        <f>IF(N148="základní",J148,0)</f>
        <v>0</v>
      </c>
      <c r="BF148" s="483">
        <f>IF(N148="snížená",J148,0)</f>
        <v>0</v>
      </c>
      <c r="BG148" s="483">
        <f>IF(N148="zákl. přenesená",J148,0)</f>
        <v>0</v>
      </c>
      <c r="BH148" s="483">
        <f>IF(N148="sníž. přenesená",J148,0)</f>
        <v>0</v>
      </c>
      <c r="BI148" s="483">
        <f>IF(N148="nulová",J148,0)</f>
        <v>0</v>
      </c>
      <c r="BJ148" s="389" t="s">
        <v>81</v>
      </c>
      <c r="BK148" s="483">
        <f>ROUND(I148*H148,2)</f>
        <v>0</v>
      </c>
      <c r="BL148" s="389" t="s">
        <v>163</v>
      </c>
      <c r="BM148" s="482" t="s">
        <v>650</v>
      </c>
    </row>
    <row r="149" spans="2:51" s="485" customFormat="1" ht="12">
      <c r="B149" s="484"/>
      <c r="D149" s="486" t="s">
        <v>165</v>
      </c>
      <c r="E149" s="487" t="s">
        <v>1</v>
      </c>
      <c r="F149" s="488" t="s">
        <v>651</v>
      </c>
      <c r="H149" s="489">
        <v>2.19</v>
      </c>
      <c r="I149" s="506"/>
      <c r="L149" s="484"/>
      <c r="M149" s="490"/>
      <c r="N149" s="491"/>
      <c r="O149" s="491"/>
      <c r="P149" s="491"/>
      <c r="Q149" s="491"/>
      <c r="R149" s="491"/>
      <c r="S149" s="491"/>
      <c r="T149" s="492"/>
      <c r="AT149" s="487" t="s">
        <v>165</v>
      </c>
      <c r="AU149" s="487" t="s">
        <v>83</v>
      </c>
      <c r="AV149" s="485" t="s">
        <v>83</v>
      </c>
      <c r="AW149" s="485" t="s">
        <v>30</v>
      </c>
      <c r="AX149" s="485" t="s">
        <v>81</v>
      </c>
      <c r="AY149" s="487" t="s">
        <v>156</v>
      </c>
    </row>
    <row r="150" spans="2:63" s="460" customFormat="1" ht="22.9" customHeight="1">
      <c r="B150" s="459"/>
      <c r="D150" s="461" t="s">
        <v>73</v>
      </c>
      <c r="E150" s="470" t="s">
        <v>167</v>
      </c>
      <c r="F150" s="470" t="s">
        <v>168</v>
      </c>
      <c r="I150" s="507"/>
      <c r="J150" s="471">
        <f>BK150</f>
        <v>0</v>
      </c>
      <c r="L150" s="459"/>
      <c r="M150" s="464"/>
      <c r="N150" s="465"/>
      <c r="O150" s="465"/>
      <c r="P150" s="466">
        <f>SUM(P151:P155)</f>
        <v>23.987799999999996</v>
      </c>
      <c r="Q150" s="465"/>
      <c r="R150" s="466">
        <f>SUM(R151:R155)</f>
        <v>0.40465</v>
      </c>
      <c r="S150" s="465"/>
      <c r="T150" s="467">
        <f>SUM(T151:T155)</f>
        <v>0</v>
      </c>
      <c r="AR150" s="461" t="s">
        <v>81</v>
      </c>
      <c r="AT150" s="468" t="s">
        <v>73</v>
      </c>
      <c r="AU150" s="468" t="s">
        <v>81</v>
      </c>
      <c r="AY150" s="461" t="s">
        <v>156</v>
      </c>
      <c r="BK150" s="469">
        <f>SUM(BK151:BK155)</f>
        <v>0</v>
      </c>
    </row>
    <row r="151" spans="2:65" s="398" customFormat="1" ht="24" customHeight="1">
      <c r="B151" s="399"/>
      <c r="C151" s="472" t="s">
        <v>652</v>
      </c>
      <c r="D151" s="472" t="s">
        <v>159</v>
      </c>
      <c r="E151" s="473" t="s">
        <v>170</v>
      </c>
      <c r="F151" s="474" t="s">
        <v>171</v>
      </c>
      <c r="G151" s="475" t="s">
        <v>162</v>
      </c>
      <c r="H151" s="476">
        <v>35.5</v>
      </c>
      <c r="I151" s="290"/>
      <c r="J151" s="477">
        <f>ROUND(I151*H151,2)</f>
        <v>0</v>
      </c>
      <c r="K151" s="474" t="s">
        <v>172</v>
      </c>
      <c r="L151" s="399"/>
      <c r="M151" s="478" t="s">
        <v>1</v>
      </c>
      <c r="N151" s="479" t="s">
        <v>39</v>
      </c>
      <c r="O151" s="480">
        <v>0.37</v>
      </c>
      <c r="P151" s="480">
        <f>O151*H151</f>
        <v>13.135</v>
      </c>
      <c r="Q151" s="480">
        <v>0.0015</v>
      </c>
      <c r="R151" s="480">
        <f>Q151*H151</f>
        <v>0.05325</v>
      </c>
      <c r="S151" s="480">
        <v>0</v>
      </c>
      <c r="T151" s="481">
        <f>S151*H151</f>
        <v>0</v>
      </c>
      <c r="AR151" s="482" t="s">
        <v>163</v>
      </c>
      <c r="AT151" s="482" t="s">
        <v>159</v>
      </c>
      <c r="AU151" s="482" t="s">
        <v>83</v>
      </c>
      <c r="AY151" s="389" t="s">
        <v>156</v>
      </c>
      <c r="BE151" s="483">
        <f>IF(N151="základní",J151,0)</f>
        <v>0</v>
      </c>
      <c r="BF151" s="483">
        <f>IF(N151="snížená",J151,0)</f>
        <v>0</v>
      </c>
      <c r="BG151" s="483">
        <f>IF(N151="zákl. přenesená",J151,0)</f>
        <v>0</v>
      </c>
      <c r="BH151" s="483">
        <f>IF(N151="sníž. přenesená",J151,0)</f>
        <v>0</v>
      </c>
      <c r="BI151" s="483">
        <f>IF(N151="nulová",J151,0)</f>
        <v>0</v>
      </c>
      <c r="BJ151" s="389" t="s">
        <v>81</v>
      </c>
      <c r="BK151" s="483">
        <f>ROUND(I151*H151,2)</f>
        <v>0</v>
      </c>
      <c r="BL151" s="389" t="s">
        <v>163</v>
      </c>
      <c r="BM151" s="482" t="s">
        <v>653</v>
      </c>
    </row>
    <row r="152" spans="2:65" s="398" customFormat="1" ht="24" customHeight="1">
      <c r="B152" s="399"/>
      <c r="C152" s="472" t="s">
        <v>378</v>
      </c>
      <c r="D152" s="472" t="s">
        <v>159</v>
      </c>
      <c r="E152" s="473" t="s">
        <v>654</v>
      </c>
      <c r="F152" s="474" t="s">
        <v>655</v>
      </c>
      <c r="G152" s="475" t="s">
        <v>183</v>
      </c>
      <c r="H152" s="476">
        <v>19</v>
      </c>
      <c r="I152" s="290"/>
      <c r="J152" s="477">
        <f>ROUND(I152*H152,2)</f>
        <v>0</v>
      </c>
      <c r="K152" s="474" t="s">
        <v>172</v>
      </c>
      <c r="L152" s="399"/>
      <c r="M152" s="478" t="s">
        <v>1</v>
      </c>
      <c r="N152" s="479" t="s">
        <v>39</v>
      </c>
      <c r="O152" s="480">
        <v>0.294</v>
      </c>
      <c r="P152" s="480">
        <f>O152*H152</f>
        <v>5.585999999999999</v>
      </c>
      <c r="Q152" s="480">
        <v>0.00628</v>
      </c>
      <c r="R152" s="480">
        <f>Q152*H152</f>
        <v>0.11932</v>
      </c>
      <c r="S152" s="480">
        <v>0</v>
      </c>
      <c r="T152" s="481">
        <f>S152*H152</f>
        <v>0</v>
      </c>
      <c r="AR152" s="482" t="s">
        <v>163</v>
      </c>
      <c r="AT152" s="482" t="s">
        <v>159</v>
      </c>
      <c r="AU152" s="482" t="s">
        <v>83</v>
      </c>
      <c r="AY152" s="389" t="s">
        <v>156</v>
      </c>
      <c r="BE152" s="483">
        <f>IF(N152="základní",J152,0)</f>
        <v>0</v>
      </c>
      <c r="BF152" s="483">
        <f>IF(N152="snížená",J152,0)</f>
        <v>0</v>
      </c>
      <c r="BG152" s="483">
        <f>IF(N152="zákl. přenesená",J152,0)</f>
        <v>0</v>
      </c>
      <c r="BH152" s="483">
        <f>IF(N152="sníž. přenesená",J152,0)</f>
        <v>0</v>
      </c>
      <c r="BI152" s="483">
        <f>IF(N152="nulová",J152,0)</f>
        <v>0</v>
      </c>
      <c r="BJ152" s="389" t="s">
        <v>81</v>
      </c>
      <c r="BK152" s="483">
        <f>ROUND(I152*H152,2)</f>
        <v>0</v>
      </c>
      <c r="BL152" s="389" t="s">
        <v>163</v>
      </c>
      <c r="BM152" s="482" t="s">
        <v>656</v>
      </c>
    </row>
    <row r="153" spans="2:65" s="398" customFormat="1" ht="24" customHeight="1">
      <c r="B153" s="399"/>
      <c r="C153" s="472" t="s">
        <v>382</v>
      </c>
      <c r="D153" s="472" t="s">
        <v>159</v>
      </c>
      <c r="E153" s="473" t="s">
        <v>657</v>
      </c>
      <c r="F153" s="474" t="s">
        <v>658</v>
      </c>
      <c r="G153" s="475" t="s">
        <v>183</v>
      </c>
      <c r="H153" s="476">
        <v>16</v>
      </c>
      <c r="I153" s="290"/>
      <c r="J153" s="477">
        <f>ROUND(I153*H153,2)</f>
        <v>0</v>
      </c>
      <c r="K153" s="474" t="s">
        <v>172</v>
      </c>
      <c r="L153" s="399"/>
      <c r="M153" s="478" t="s">
        <v>1</v>
      </c>
      <c r="N153" s="479" t="s">
        <v>39</v>
      </c>
      <c r="O153" s="480">
        <v>0.245</v>
      </c>
      <c r="P153" s="480">
        <f>O153*H153</f>
        <v>3.92</v>
      </c>
      <c r="Q153" s="480">
        <v>0.00348</v>
      </c>
      <c r="R153" s="480">
        <f>Q153*H153</f>
        <v>0.05568</v>
      </c>
      <c r="S153" s="480">
        <v>0</v>
      </c>
      <c r="T153" s="481">
        <f>S153*H153</f>
        <v>0</v>
      </c>
      <c r="AR153" s="482" t="s">
        <v>163</v>
      </c>
      <c r="AT153" s="482" t="s">
        <v>159</v>
      </c>
      <c r="AU153" s="482" t="s">
        <v>83</v>
      </c>
      <c r="AY153" s="389" t="s">
        <v>156</v>
      </c>
      <c r="BE153" s="483">
        <f>IF(N153="základní",J153,0)</f>
        <v>0</v>
      </c>
      <c r="BF153" s="483">
        <f>IF(N153="snížená",J153,0)</f>
        <v>0</v>
      </c>
      <c r="BG153" s="483">
        <f>IF(N153="zákl. přenesená",J153,0)</f>
        <v>0</v>
      </c>
      <c r="BH153" s="483">
        <f>IF(N153="sníž. přenesená",J153,0)</f>
        <v>0</v>
      </c>
      <c r="BI153" s="483">
        <f>IF(N153="nulová",J153,0)</f>
        <v>0</v>
      </c>
      <c r="BJ153" s="389" t="s">
        <v>81</v>
      </c>
      <c r="BK153" s="483">
        <f>ROUND(I153*H153,2)</f>
        <v>0</v>
      </c>
      <c r="BL153" s="389" t="s">
        <v>163</v>
      </c>
      <c r="BM153" s="482" t="s">
        <v>659</v>
      </c>
    </row>
    <row r="154" spans="2:65" s="398" customFormat="1" ht="24" customHeight="1">
      <c r="B154" s="399"/>
      <c r="C154" s="472" t="s">
        <v>539</v>
      </c>
      <c r="D154" s="472" t="s">
        <v>159</v>
      </c>
      <c r="E154" s="473" t="s">
        <v>660</v>
      </c>
      <c r="F154" s="474" t="s">
        <v>661</v>
      </c>
      <c r="G154" s="475" t="s">
        <v>183</v>
      </c>
      <c r="H154" s="476">
        <v>2.8</v>
      </c>
      <c r="I154" s="290"/>
      <c r="J154" s="477">
        <f>ROUND(I154*H154,2)</f>
        <v>0</v>
      </c>
      <c r="K154" s="474" t="s">
        <v>172</v>
      </c>
      <c r="L154" s="399"/>
      <c r="M154" s="478" t="s">
        <v>1</v>
      </c>
      <c r="N154" s="479" t="s">
        <v>39</v>
      </c>
      <c r="O154" s="480">
        <v>0.481</v>
      </c>
      <c r="P154" s="480">
        <f>O154*H154</f>
        <v>1.3467999999999998</v>
      </c>
      <c r="Q154" s="480">
        <v>0.063</v>
      </c>
      <c r="R154" s="480">
        <f>Q154*H154</f>
        <v>0.1764</v>
      </c>
      <c r="S154" s="480">
        <v>0</v>
      </c>
      <c r="T154" s="481">
        <f>S154*H154</f>
        <v>0</v>
      </c>
      <c r="AR154" s="482" t="s">
        <v>163</v>
      </c>
      <c r="AT154" s="482" t="s">
        <v>159</v>
      </c>
      <c r="AU154" s="482" t="s">
        <v>83</v>
      </c>
      <c r="AY154" s="389" t="s">
        <v>156</v>
      </c>
      <c r="BE154" s="483">
        <f>IF(N154="základní",J154,0)</f>
        <v>0</v>
      </c>
      <c r="BF154" s="483">
        <f>IF(N154="snížená",J154,0)</f>
        <v>0</v>
      </c>
      <c r="BG154" s="483">
        <f>IF(N154="zákl. přenesená",J154,0)</f>
        <v>0</v>
      </c>
      <c r="BH154" s="483">
        <f>IF(N154="sníž. přenesená",J154,0)</f>
        <v>0</v>
      </c>
      <c r="BI154" s="483">
        <f>IF(N154="nulová",J154,0)</f>
        <v>0</v>
      </c>
      <c r="BJ154" s="389" t="s">
        <v>81</v>
      </c>
      <c r="BK154" s="483">
        <f>ROUND(I154*H154,2)</f>
        <v>0</v>
      </c>
      <c r="BL154" s="389" t="s">
        <v>163</v>
      </c>
      <c r="BM154" s="482" t="s">
        <v>662</v>
      </c>
    </row>
    <row r="155" spans="2:51" s="485" customFormat="1" ht="12">
      <c r="B155" s="484"/>
      <c r="D155" s="486" t="s">
        <v>165</v>
      </c>
      <c r="E155" s="487" t="s">
        <v>1</v>
      </c>
      <c r="F155" s="488" t="s">
        <v>663</v>
      </c>
      <c r="H155" s="489">
        <v>2.8</v>
      </c>
      <c r="I155" s="506"/>
      <c r="L155" s="484"/>
      <c r="M155" s="490"/>
      <c r="N155" s="491"/>
      <c r="O155" s="491"/>
      <c r="P155" s="491"/>
      <c r="Q155" s="491"/>
      <c r="R155" s="491"/>
      <c r="S155" s="491"/>
      <c r="T155" s="492"/>
      <c r="AT155" s="487" t="s">
        <v>165</v>
      </c>
      <c r="AU155" s="487" t="s">
        <v>83</v>
      </c>
      <c r="AV155" s="485" t="s">
        <v>83</v>
      </c>
      <c r="AW155" s="485" t="s">
        <v>30</v>
      </c>
      <c r="AX155" s="485" t="s">
        <v>81</v>
      </c>
      <c r="AY155" s="487" t="s">
        <v>156</v>
      </c>
    </row>
    <row r="156" spans="2:63" s="460" customFormat="1" ht="22.9" customHeight="1">
      <c r="B156" s="459"/>
      <c r="D156" s="461" t="s">
        <v>73</v>
      </c>
      <c r="E156" s="470" t="s">
        <v>179</v>
      </c>
      <c r="F156" s="470" t="s">
        <v>180</v>
      </c>
      <c r="I156" s="507"/>
      <c r="J156" s="471">
        <f>BK156</f>
        <v>0</v>
      </c>
      <c r="L156" s="459"/>
      <c r="M156" s="464"/>
      <c r="N156" s="465"/>
      <c r="O156" s="465"/>
      <c r="P156" s="466">
        <f>SUM(P157:P179)</f>
        <v>324.527197</v>
      </c>
      <c r="Q156" s="465"/>
      <c r="R156" s="466">
        <f>SUM(R157:R179)</f>
        <v>1.0112385000000002</v>
      </c>
      <c r="S156" s="465"/>
      <c r="T156" s="467">
        <f>SUM(T157:T179)</f>
        <v>23.218575</v>
      </c>
      <c r="AR156" s="461" t="s">
        <v>81</v>
      </c>
      <c r="AT156" s="468" t="s">
        <v>73</v>
      </c>
      <c r="AU156" s="468" t="s">
        <v>81</v>
      </c>
      <c r="AY156" s="461" t="s">
        <v>156</v>
      </c>
      <c r="BK156" s="469">
        <f>SUM(BK157:BK179)</f>
        <v>0</v>
      </c>
    </row>
    <row r="157" spans="2:65" s="398" customFormat="1" ht="24" customHeight="1">
      <c r="B157" s="399"/>
      <c r="C157" s="472" t="s">
        <v>569</v>
      </c>
      <c r="D157" s="472" t="s">
        <v>159</v>
      </c>
      <c r="E157" s="473" t="s">
        <v>181</v>
      </c>
      <c r="F157" s="474" t="s">
        <v>182</v>
      </c>
      <c r="G157" s="475" t="s">
        <v>183</v>
      </c>
      <c r="H157" s="476">
        <v>198.46</v>
      </c>
      <c r="I157" s="290"/>
      <c r="J157" s="477">
        <f>ROUND(I157*H157,2)</f>
        <v>0</v>
      </c>
      <c r="K157" s="474" t="s">
        <v>172</v>
      </c>
      <c r="L157" s="399"/>
      <c r="M157" s="478" t="s">
        <v>1</v>
      </c>
      <c r="N157" s="479" t="s">
        <v>39</v>
      </c>
      <c r="O157" s="480">
        <v>0.105</v>
      </c>
      <c r="P157" s="480">
        <f>O157*H157</f>
        <v>20.8383</v>
      </c>
      <c r="Q157" s="480">
        <v>0.00013</v>
      </c>
      <c r="R157" s="480">
        <f>Q157*H157</f>
        <v>0.025799799999999998</v>
      </c>
      <c r="S157" s="480">
        <v>0</v>
      </c>
      <c r="T157" s="481">
        <f>S157*H157</f>
        <v>0</v>
      </c>
      <c r="AR157" s="482" t="s">
        <v>163</v>
      </c>
      <c r="AT157" s="482" t="s">
        <v>159</v>
      </c>
      <c r="AU157" s="482" t="s">
        <v>83</v>
      </c>
      <c r="AY157" s="389" t="s">
        <v>156</v>
      </c>
      <c r="BE157" s="483">
        <f>IF(N157="základní",J157,0)</f>
        <v>0</v>
      </c>
      <c r="BF157" s="483">
        <f>IF(N157="snížená",J157,0)</f>
        <v>0</v>
      </c>
      <c r="BG157" s="483">
        <f>IF(N157="zákl. přenesená",J157,0)</f>
        <v>0</v>
      </c>
      <c r="BH157" s="483">
        <f>IF(N157="sníž. přenesená",J157,0)</f>
        <v>0</v>
      </c>
      <c r="BI157" s="483">
        <f>IF(N157="nulová",J157,0)</f>
        <v>0</v>
      </c>
      <c r="BJ157" s="389" t="s">
        <v>81</v>
      </c>
      <c r="BK157" s="483">
        <f>ROUND(I157*H157,2)</f>
        <v>0</v>
      </c>
      <c r="BL157" s="389" t="s">
        <v>163</v>
      </c>
      <c r="BM157" s="482" t="s">
        <v>664</v>
      </c>
    </row>
    <row r="158" spans="2:65" s="398" customFormat="1" ht="24" customHeight="1">
      <c r="B158" s="399"/>
      <c r="C158" s="472" t="s">
        <v>574</v>
      </c>
      <c r="D158" s="472" t="s">
        <v>159</v>
      </c>
      <c r="E158" s="473" t="s">
        <v>185</v>
      </c>
      <c r="F158" s="474" t="s">
        <v>186</v>
      </c>
      <c r="G158" s="475" t="s">
        <v>183</v>
      </c>
      <c r="H158" s="476">
        <v>198.46</v>
      </c>
      <c r="I158" s="290"/>
      <c r="J158" s="477">
        <f>ROUND(I158*H158,2)</f>
        <v>0</v>
      </c>
      <c r="K158" s="474" t="s">
        <v>172</v>
      </c>
      <c r="L158" s="399"/>
      <c r="M158" s="478" t="s">
        <v>1</v>
      </c>
      <c r="N158" s="479" t="s">
        <v>39</v>
      </c>
      <c r="O158" s="480">
        <v>0.308</v>
      </c>
      <c r="P158" s="480">
        <f>O158*H158</f>
        <v>61.12568</v>
      </c>
      <c r="Q158" s="480">
        <v>4E-05</v>
      </c>
      <c r="R158" s="480">
        <f>Q158*H158</f>
        <v>0.007938400000000002</v>
      </c>
      <c r="S158" s="480">
        <v>0</v>
      </c>
      <c r="T158" s="481">
        <f>S158*H158</f>
        <v>0</v>
      </c>
      <c r="AR158" s="482" t="s">
        <v>163</v>
      </c>
      <c r="AT158" s="482" t="s">
        <v>159</v>
      </c>
      <c r="AU158" s="482" t="s">
        <v>83</v>
      </c>
      <c r="AY158" s="389" t="s">
        <v>156</v>
      </c>
      <c r="BE158" s="483">
        <f>IF(N158="základní",J158,0)</f>
        <v>0</v>
      </c>
      <c r="BF158" s="483">
        <f>IF(N158="snížená",J158,0)</f>
        <v>0</v>
      </c>
      <c r="BG158" s="483">
        <f>IF(N158="zákl. přenesená",J158,0)</f>
        <v>0</v>
      </c>
      <c r="BH158" s="483">
        <f>IF(N158="sníž. přenesená",J158,0)</f>
        <v>0</v>
      </c>
      <c r="BI158" s="483">
        <f>IF(N158="nulová",J158,0)</f>
        <v>0</v>
      </c>
      <c r="BJ158" s="389" t="s">
        <v>81</v>
      </c>
      <c r="BK158" s="483">
        <f>ROUND(I158*H158,2)</f>
        <v>0</v>
      </c>
      <c r="BL158" s="389" t="s">
        <v>163</v>
      </c>
      <c r="BM158" s="482" t="s">
        <v>665</v>
      </c>
    </row>
    <row r="159" spans="2:65" s="398" customFormat="1" ht="16.5" customHeight="1">
      <c r="B159" s="399"/>
      <c r="C159" s="472" t="s">
        <v>81</v>
      </c>
      <c r="D159" s="472" t="s">
        <v>159</v>
      </c>
      <c r="E159" s="473" t="s">
        <v>666</v>
      </c>
      <c r="F159" s="474" t="s">
        <v>667</v>
      </c>
      <c r="G159" s="475" t="s">
        <v>183</v>
      </c>
      <c r="H159" s="476">
        <v>74.053</v>
      </c>
      <c r="I159" s="290"/>
      <c r="J159" s="477">
        <f>ROUND(I159*H159,2)</f>
        <v>0</v>
      </c>
      <c r="K159" s="474" t="s">
        <v>172</v>
      </c>
      <c r="L159" s="399"/>
      <c r="M159" s="478" t="s">
        <v>1</v>
      </c>
      <c r="N159" s="479" t="s">
        <v>39</v>
      </c>
      <c r="O159" s="480">
        <v>0.229</v>
      </c>
      <c r="P159" s="480">
        <f>O159*H159</f>
        <v>16.958137</v>
      </c>
      <c r="Q159" s="480">
        <v>0</v>
      </c>
      <c r="R159" s="480">
        <f>Q159*H159</f>
        <v>0</v>
      </c>
      <c r="S159" s="480">
        <v>0.117</v>
      </c>
      <c r="T159" s="481">
        <f>S159*H159</f>
        <v>8.664201</v>
      </c>
      <c r="AR159" s="482" t="s">
        <v>163</v>
      </c>
      <c r="AT159" s="482" t="s">
        <v>159</v>
      </c>
      <c r="AU159" s="482" t="s">
        <v>83</v>
      </c>
      <c r="AY159" s="389" t="s">
        <v>156</v>
      </c>
      <c r="BE159" s="483">
        <f>IF(N159="základní",J159,0)</f>
        <v>0</v>
      </c>
      <c r="BF159" s="483">
        <f>IF(N159="snížená",J159,0)</f>
        <v>0</v>
      </c>
      <c r="BG159" s="483">
        <f>IF(N159="zákl. přenesená",J159,0)</f>
        <v>0</v>
      </c>
      <c r="BH159" s="483">
        <f>IF(N159="sníž. přenesená",J159,0)</f>
        <v>0</v>
      </c>
      <c r="BI159" s="483">
        <f>IF(N159="nulová",J159,0)</f>
        <v>0</v>
      </c>
      <c r="BJ159" s="389" t="s">
        <v>81</v>
      </c>
      <c r="BK159" s="483">
        <f>ROUND(I159*H159,2)</f>
        <v>0</v>
      </c>
      <c r="BL159" s="389" t="s">
        <v>163</v>
      </c>
      <c r="BM159" s="482" t="s">
        <v>668</v>
      </c>
    </row>
    <row r="160" spans="2:51" s="485" customFormat="1" ht="12">
      <c r="B160" s="484"/>
      <c r="D160" s="486" t="s">
        <v>165</v>
      </c>
      <c r="E160" s="487" t="s">
        <v>1</v>
      </c>
      <c r="F160" s="488" t="s">
        <v>669</v>
      </c>
      <c r="H160" s="489">
        <v>74.053</v>
      </c>
      <c r="I160" s="506"/>
      <c r="L160" s="484"/>
      <c r="M160" s="490"/>
      <c r="N160" s="491"/>
      <c r="O160" s="491"/>
      <c r="P160" s="491"/>
      <c r="Q160" s="491"/>
      <c r="R160" s="491"/>
      <c r="S160" s="491"/>
      <c r="T160" s="492"/>
      <c r="AT160" s="487" t="s">
        <v>165</v>
      </c>
      <c r="AU160" s="487" t="s">
        <v>83</v>
      </c>
      <c r="AV160" s="485" t="s">
        <v>83</v>
      </c>
      <c r="AW160" s="485" t="s">
        <v>30</v>
      </c>
      <c r="AX160" s="485" t="s">
        <v>81</v>
      </c>
      <c r="AY160" s="487" t="s">
        <v>156</v>
      </c>
    </row>
    <row r="161" spans="2:65" s="398" customFormat="1" ht="16.5" customHeight="1">
      <c r="B161" s="399"/>
      <c r="C161" s="472" t="s">
        <v>202</v>
      </c>
      <c r="D161" s="472" t="s">
        <v>159</v>
      </c>
      <c r="E161" s="473" t="s">
        <v>193</v>
      </c>
      <c r="F161" s="474" t="s">
        <v>194</v>
      </c>
      <c r="G161" s="475" t="s">
        <v>183</v>
      </c>
      <c r="H161" s="476">
        <v>7.567</v>
      </c>
      <c r="I161" s="290"/>
      <c r="J161" s="477">
        <f>ROUND(I161*H161,2)</f>
        <v>0</v>
      </c>
      <c r="K161" s="474" t="s">
        <v>172</v>
      </c>
      <c r="L161" s="399"/>
      <c r="M161" s="478" t="s">
        <v>1</v>
      </c>
      <c r="N161" s="479" t="s">
        <v>39</v>
      </c>
      <c r="O161" s="480">
        <v>0.711</v>
      </c>
      <c r="P161" s="480">
        <f>O161*H161</f>
        <v>5.3801369999999995</v>
      </c>
      <c r="Q161" s="480">
        <v>0</v>
      </c>
      <c r="R161" s="480">
        <f>Q161*H161</f>
        <v>0</v>
      </c>
      <c r="S161" s="480">
        <v>0.324</v>
      </c>
      <c r="T161" s="481">
        <f>S161*H161</f>
        <v>2.451708</v>
      </c>
      <c r="AR161" s="482" t="s">
        <v>163</v>
      </c>
      <c r="AT161" s="482" t="s">
        <v>159</v>
      </c>
      <c r="AU161" s="482" t="s">
        <v>83</v>
      </c>
      <c r="AY161" s="389" t="s">
        <v>156</v>
      </c>
      <c r="BE161" s="483">
        <f>IF(N161="základní",J161,0)</f>
        <v>0</v>
      </c>
      <c r="BF161" s="483">
        <f>IF(N161="snížená",J161,0)</f>
        <v>0</v>
      </c>
      <c r="BG161" s="483">
        <f>IF(N161="zákl. přenesená",J161,0)</f>
        <v>0</v>
      </c>
      <c r="BH161" s="483">
        <f>IF(N161="sníž. přenesená",J161,0)</f>
        <v>0</v>
      </c>
      <c r="BI161" s="483">
        <f>IF(N161="nulová",J161,0)</f>
        <v>0</v>
      </c>
      <c r="BJ161" s="389" t="s">
        <v>81</v>
      </c>
      <c r="BK161" s="483">
        <f>ROUND(I161*H161,2)</f>
        <v>0</v>
      </c>
      <c r="BL161" s="389" t="s">
        <v>163</v>
      </c>
      <c r="BM161" s="482" t="s">
        <v>670</v>
      </c>
    </row>
    <row r="162" spans="2:51" s="485" customFormat="1" ht="12">
      <c r="B162" s="484"/>
      <c r="D162" s="486" t="s">
        <v>165</v>
      </c>
      <c r="E162" s="487" t="s">
        <v>1</v>
      </c>
      <c r="F162" s="488" t="s">
        <v>671</v>
      </c>
      <c r="H162" s="489">
        <v>7.567</v>
      </c>
      <c r="I162" s="506"/>
      <c r="L162" s="484"/>
      <c r="M162" s="490"/>
      <c r="N162" s="491"/>
      <c r="O162" s="491"/>
      <c r="P162" s="491"/>
      <c r="Q162" s="491"/>
      <c r="R162" s="491"/>
      <c r="S162" s="491"/>
      <c r="T162" s="492"/>
      <c r="AT162" s="487" t="s">
        <v>165</v>
      </c>
      <c r="AU162" s="487" t="s">
        <v>83</v>
      </c>
      <c r="AV162" s="485" t="s">
        <v>83</v>
      </c>
      <c r="AW162" s="485" t="s">
        <v>30</v>
      </c>
      <c r="AX162" s="485" t="s">
        <v>81</v>
      </c>
      <c r="AY162" s="487" t="s">
        <v>156</v>
      </c>
    </row>
    <row r="163" spans="2:65" s="398" customFormat="1" ht="16.5" customHeight="1">
      <c r="B163" s="399"/>
      <c r="C163" s="472" t="s">
        <v>157</v>
      </c>
      <c r="D163" s="472" t="s">
        <v>159</v>
      </c>
      <c r="E163" s="473" t="s">
        <v>198</v>
      </c>
      <c r="F163" s="474" t="s">
        <v>199</v>
      </c>
      <c r="G163" s="475" t="s">
        <v>183</v>
      </c>
      <c r="H163" s="476">
        <v>209.011</v>
      </c>
      <c r="I163" s="290"/>
      <c r="J163" s="477">
        <f>ROUND(I163*H163,2)</f>
        <v>0</v>
      </c>
      <c r="K163" s="474" t="s">
        <v>172</v>
      </c>
      <c r="L163" s="399"/>
      <c r="M163" s="478" t="s">
        <v>1</v>
      </c>
      <c r="N163" s="479" t="s">
        <v>39</v>
      </c>
      <c r="O163" s="480">
        <v>0.306</v>
      </c>
      <c r="P163" s="480">
        <f>O163*H163</f>
        <v>63.957366</v>
      </c>
      <c r="Q163" s="480">
        <v>0</v>
      </c>
      <c r="R163" s="480">
        <f>Q163*H163</f>
        <v>0</v>
      </c>
      <c r="S163" s="480">
        <v>0</v>
      </c>
      <c r="T163" s="481">
        <f>S163*H163</f>
        <v>0</v>
      </c>
      <c r="AR163" s="482" t="s">
        <v>163</v>
      </c>
      <c r="AT163" s="482" t="s">
        <v>159</v>
      </c>
      <c r="AU163" s="482" t="s">
        <v>83</v>
      </c>
      <c r="AY163" s="389" t="s">
        <v>156</v>
      </c>
      <c r="BE163" s="483">
        <f>IF(N163="základní",J163,0)</f>
        <v>0</v>
      </c>
      <c r="BF163" s="483">
        <f>IF(N163="snížená",J163,0)</f>
        <v>0</v>
      </c>
      <c r="BG163" s="483">
        <f>IF(N163="zákl. přenesená",J163,0)</f>
        <v>0</v>
      </c>
      <c r="BH163" s="483">
        <f>IF(N163="sníž. přenesená",J163,0)</f>
        <v>0</v>
      </c>
      <c r="BI163" s="483">
        <f>IF(N163="nulová",J163,0)</f>
        <v>0</v>
      </c>
      <c r="BJ163" s="389" t="s">
        <v>81</v>
      </c>
      <c r="BK163" s="483">
        <f>ROUND(I163*H163,2)</f>
        <v>0</v>
      </c>
      <c r="BL163" s="389" t="s">
        <v>163</v>
      </c>
      <c r="BM163" s="482" t="s">
        <v>672</v>
      </c>
    </row>
    <row r="164" spans="2:51" s="485" customFormat="1" ht="12">
      <c r="B164" s="484"/>
      <c r="D164" s="486" t="s">
        <v>165</v>
      </c>
      <c r="E164" s="487" t="s">
        <v>1</v>
      </c>
      <c r="F164" s="488" t="s">
        <v>673</v>
      </c>
      <c r="H164" s="489">
        <v>209.011</v>
      </c>
      <c r="I164" s="506"/>
      <c r="L164" s="484"/>
      <c r="M164" s="490"/>
      <c r="N164" s="491"/>
      <c r="O164" s="491"/>
      <c r="P164" s="491"/>
      <c r="Q164" s="491"/>
      <c r="R164" s="491"/>
      <c r="S164" s="491"/>
      <c r="T164" s="492"/>
      <c r="AT164" s="487" t="s">
        <v>165</v>
      </c>
      <c r="AU164" s="487" t="s">
        <v>83</v>
      </c>
      <c r="AV164" s="485" t="s">
        <v>83</v>
      </c>
      <c r="AW164" s="485" t="s">
        <v>30</v>
      </c>
      <c r="AX164" s="485" t="s">
        <v>81</v>
      </c>
      <c r="AY164" s="487" t="s">
        <v>156</v>
      </c>
    </row>
    <row r="165" spans="2:65" s="398" customFormat="1" ht="24" customHeight="1">
      <c r="B165" s="399"/>
      <c r="C165" s="472" t="s">
        <v>83</v>
      </c>
      <c r="D165" s="472" t="s">
        <v>159</v>
      </c>
      <c r="E165" s="473" t="s">
        <v>203</v>
      </c>
      <c r="F165" s="474" t="s">
        <v>204</v>
      </c>
      <c r="G165" s="475" t="s">
        <v>183</v>
      </c>
      <c r="H165" s="476">
        <v>43.321</v>
      </c>
      <c r="I165" s="290"/>
      <c r="J165" s="477">
        <f>ROUND(I165*H165,2)</f>
        <v>0</v>
      </c>
      <c r="K165" s="474" t="s">
        <v>172</v>
      </c>
      <c r="L165" s="399"/>
      <c r="M165" s="478" t="s">
        <v>1</v>
      </c>
      <c r="N165" s="479" t="s">
        <v>39</v>
      </c>
      <c r="O165" s="480">
        <v>0.162</v>
      </c>
      <c r="P165" s="480">
        <f>O165*H165</f>
        <v>7.018002</v>
      </c>
      <c r="Q165" s="480">
        <v>0</v>
      </c>
      <c r="R165" s="480">
        <f>Q165*H165</f>
        <v>0</v>
      </c>
      <c r="S165" s="480">
        <v>0.035</v>
      </c>
      <c r="T165" s="481">
        <f>S165*H165</f>
        <v>1.516235</v>
      </c>
      <c r="AR165" s="482" t="s">
        <v>163</v>
      </c>
      <c r="AT165" s="482" t="s">
        <v>159</v>
      </c>
      <c r="AU165" s="482" t="s">
        <v>83</v>
      </c>
      <c r="AY165" s="389" t="s">
        <v>156</v>
      </c>
      <c r="BE165" s="483">
        <f>IF(N165="základní",J165,0)</f>
        <v>0</v>
      </c>
      <c r="BF165" s="483">
        <f>IF(N165="snížená",J165,0)</f>
        <v>0</v>
      </c>
      <c r="BG165" s="483">
        <f>IF(N165="zákl. přenesená",J165,0)</f>
        <v>0</v>
      </c>
      <c r="BH165" s="483">
        <f>IF(N165="sníž. přenesená",J165,0)</f>
        <v>0</v>
      </c>
      <c r="BI165" s="483">
        <f>IF(N165="nulová",J165,0)</f>
        <v>0</v>
      </c>
      <c r="BJ165" s="389" t="s">
        <v>81</v>
      </c>
      <c r="BK165" s="483">
        <f>ROUND(I165*H165,2)</f>
        <v>0</v>
      </c>
      <c r="BL165" s="389" t="s">
        <v>163</v>
      </c>
      <c r="BM165" s="482" t="s">
        <v>674</v>
      </c>
    </row>
    <row r="166" spans="2:51" s="485" customFormat="1" ht="12">
      <c r="B166" s="484"/>
      <c r="D166" s="486" t="s">
        <v>165</v>
      </c>
      <c r="E166" s="487" t="s">
        <v>1</v>
      </c>
      <c r="F166" s="488" t="s">
        <v>675</v>
      </c>
      <c r="H166" s="489">
        <v>43.321</v>
      </c>
      <c r="I166" s="506"/>
      <c r="L166" s="484"/>
      <c r="M166" s="490"/>
      <c r="N166" s="491"/>
      <c r="O166" s="491"/>
      <c r="P166" s="491"/>
      <c r="Q166" s="491"/>
      <c r="R166" s="491"/>
      <c r="S166" s="491"/>
      <c r="T166" s="492"/>
      <c r="AT166" s="487" t="s">
        <v>165</v>
      </c>
      <c r="AU166" s="487" t="s">
        <v>83</v>
      </c>
      <c r="AV166" s="485" t="s">
        <v>83</v>
      </c>
      <c r="AW166" s="485" t="s">
        <v>30</v>
      </c>
      <c r="AX166" s="485" t="s">
        <v>81</v>
      </c>
      <c r="AY166" s="487" t="s">
        <v>156</v>
      </c>
    </row>
    <row r="167" spans="2:65" s="398" customFormat="1" ht="16.5" customHeight="1">
      <c r="B167" s="399"/>
      <c r="C167" s="472" t="s">
        <v>188</v>
      </c>
      <c r="D167" s="472" t="s">
        <v>159</v>
      </c>
      <c r="E167" s="473" t="s">
        <v>676</v>
      </c>
      <c r="F167" s="474" t="s">
        <v>677</v>
      </c>
      <c r="G167" s="475" t="s">
        <v>162</v>
      </c>
      <c r="H167" s="476">
        <v>11.2</v>
      </c>
      <c r="I167" s="290"/>
      <c r="J167" s="477">
        <f>ROUND(I167*H167,2)</f>
        <v>0</v>
      </c>
      <c r="K167" s="474" t="s">
        <v>172</v>
      </c>
      <c r="L167" s="399"/>
      <c r="M167" s="478" t="s">
        <v>1</v>
      </c>
      <c r="N167" s="479" t="s">
        <v>39</v>
      </c>
      <c r="O167" s="480">
        <v>0.098</v>
      </c>
      <c r="P167" s="480">
        <f>O167*H167</f>
        <v>1.0976</v>
      </c>
      <c r="Q167" s="480">
        <v>0</v>
      </c>
      <c r="R167" s="480">
        <f>Q167*H167</f>
        <v>0</v>
      </c>
      <c r="S167" s="480">
        <v>0.009</v>
      </c>
      <c r="T167" s="481">
        <f>S167*H167</f>
        <v>0.10079999999999999</v>
      </c>
      <c r="AR167" s="482" t="s">
        <v>163</v>
      </c>
      <c r="AT167" s="482" t="s">
        <v>159</v>
      </c>
      <c r="AU167" s="482" t="s">
        <v>83</v>
      </c>
      <c r="AY167" s="389" t="s">
        <v>156</v>
      </c>
      <c r="BE167" s="483">
        <f>IF(N167="základní",J167,0)</f>
        <v>0</v>
      </c>
      <c r="BF167" s="483">
        <f>IF(N167="snížená",J167,0)</f>
        <v>0</v>
      </c>
      <c r="BG167" s="483">
        <f>IF(N167="zákl. přenesená",J167,0)</f>
        <v>0</v>
      </c>
      <c r="BH167" s="483">
        <f>IF(N167="sníž. přenesená",J167,0)</f>
        <v>0</v>
      </c>
      <c r="BI167" s="483">
        <f>IF(N167="nulová",J167,0)</f>
        <v>0</v>
      </c>
      <c r="BJ167" s="389" t="s">
        <v>81</v>
      </c>
      <c r="BK167" s="483">
        <f>ROUND(I167*H167,2)</f>
        <v>0</v>
      </c>
      <c r="BL167" s="389" t="s">
        <v>163</v>
      </c>
      <c r="BM167" s="482" t="s">
        <v>678</v>
      </c>
    </row>
    <row r="168" spans="2:65" s="398" customFormat="1" ht="16.5" customHeight="1">
      <c r="B168" s="399"/>
      <c r="C168" s="472" t="s">
        <v>167</v>
      </c>
      <c r="D168" s="472" t="s">
        <v>159</v>
      </c>
      <c r="E168" s="473" t="s">
        <v>212</v>
      </c>
      <c r="F168" s="474" t="s">
        <v>213</v>
      </c>
      <c r="G168" s="475" t="s">
        <v>183</v>
      </c>
      <c r="H168" s="476">
        <v>21.079</v>
      </c>
      <c r="I168" s="290"/>
      <c r="J168" s="477">
        <f>ROUND(I168*H168,2)</f>
        <v>0</v>
      </c>
      <c r="K168" s="474" t="s">
        <v>172</v>
      </c>
      <c r="L168" s="399"/>
      <c r="M168" s="478" t="s">
        <v>1</v>
      </c>
      <c r="N168" s="479" t="s">
        <v>39</v>
      </c>
      <c r="O168" s="480">
        <v>0.939</v>
      </c>
      <c r="P168" s="480">
        <f>O168*H168</f>
        <v>19.793181</v>
      </c>
      <c r="Q168" s="480">
        <v>0</v>
      </c>
      <c r="R168" s="480">
        <f>Q168*H168</f>
        <v>0</v>
      </c>
      <c r="S168" s="480">
        <v>0.076</v>
      </c>
      <c r="T168" s="481">
        <f>S168*H168</f>
        <v>1.602004</v>
      </c>
      <c r="AR168" s="482" t="s">
        <v>163</v>
      </c>
      <c r="AT168" s="482" t="s">
        <v>159</v>
      </c>
      <c r="AU168" s="482" t="s">
        <v>83</v>
      </c>
      <c r="AY168" s="389" t="s">
        <v>156</v>
      </c>
      <c r="BE168" s="483">
        <f>IF(N168="základní",J168,0)</f>
        <v>0</v>
      </c>
      <c r="BF168" s="483">
        <f>IF(N168="snížená",J168,0)</f>
        <v>0</v>
      </c>
      <c r="BG168" s="483">
        <f>IF(N168="zákl. přenesená",J168,0)</f>
        <v>0</v>
      </c>
      <c r="BH168" s="483">
        <f>IF(N168="sníž. přenesená",J168,0)</f>
        <v>0</v>
      </c>
      <c r="BI168" s="483">
        <f>IF(N168="nulová",J168,0)</f>
        <v>0</v>
      </c>
      <c r="BJ168" s="389" t="s">
        <v>81</v>
      </c>
      <c r="BK168" s="483">
        <f>ROUND(I168*H168,2)</f>
        <v>0</v>
      </c>
      <c r="BL168" s="389" t="s">
        <v>163</v>
      </c>
      <c r="BM168" s="482" t="s">
        <v>679</v>
      </c>
    </row>
    <row r="169" spans="2:51" s="485" customFormat="1" ht="12">
      <c r="B169" s="484"/>
      <c r="D169" s="486" t="s">
        <v>165</v>
      </c>
      <c r="E169" s="487" t="s">
        <v>1</v>
      </c>
      <c r="F169" s="488" t="s">
        <v>680</v>
      </c>
      <c r="H169" s="489">
        <v>21.079</v>
      </c>
      <c r="I169" s="506"/>
      <c r="L169" s="484"/>
      <c r="M169" s="490"/>
      <c r="N169" s="491"/>
      <c r="O169" s="491"/>
      <c r="P169" s="491"/>
      <c r="Q169" s="491"/>
      <c r="R169" s="491"/>
      <c r="S169" s="491"/>
      <c r="T169" s="492"/>
      <c r="AT169" s="487" t="s">
        <v>165</v>
      </c>
      <c r="AU169" s="487" t="s">
        <v>83</v>
      </c>
      <c r="AV169" s="485" t="s">
        <v>83</v>
      </c>
      <c r="AW169" s="485" t="s">
        <v>30</v>
      </c>
      <c r="AX169" s="485" t="s">
        <v>81</v>
      </c>
      <c r="AY169" s="487" t="s">
        <v>156</v>
      </c>
    </row>
    <row r="170" spans="2:65" s="398" customFormat="1" ht="16.5" customHeight="1">
      <c r="B170" s="399"/>
      <c r="C170" s="472" t="s">
        <v>226</v>
      </c>
      <c r="D170" s="472" t="s">
        <v>159</v>
      </c>
      <c r="E170" s="473" t="s">
        <v>681</v>
      </c>
      <c r="F170" s="474" t="s">
        <v>682</v>
      </c>
      <c r="G170" s="475" t="s">
        <v>183</v>
      </c>
      <c r="H170" s="476">
        <v>4.699</v>
      </c>
      <c r="I170" s="290"/>
      <c r="J170" s="477">
        <f>ROUND(I170*H170,2)</f>
        <v>0</v>
      </c>
      <c r="K170" s="474" t="s">
        <v>172</v>
      </c>
      <c r="L170" s="399"/>
      <c r="M170" s="478" t="s">
        <v>1</v>
      </c>
      <c r="N170" s="479" t="s">
        <v>39</v>
      </c>
      <c r="O170" s="480">
        <v>0.718</v>
      </c>
      <c r="P170" s="480">
        <f>O170*H170</f>
        <v>3.3738819999999996</v>
      </c>
      <c r="Q170" s="480">
        <v>0</v>
      </c>
      <c r="R170" s="480">
        <f>Q170*H170</f>
        <v>0</v>
      </c>
      <c r="S170" s="480">
        <v>0.063</v>
      </c>
      <c r="T170" s="481">
        <f>S170*H170</f>
        <v>0.296037</v>
      </c>
      <c r="AR170" s="482" t="s">
        <v>163</v>
      </c>
      <c r="AT170" s="482" t="s">
        <v>159</v>
      </c>
      <c r="AU170" s="482" t="s">
        <v>83</v>
      </c>
      <c r="AY170" s="389" t="s">
        <v>156</v>
      </c>
      <c r="BE170" s="483">
        <f>IF(N170="základní",J170,0)</f>
        <v>0</v>
      </c>
      <c r="BF170" s="483">
        <f>IF(N170="snížená",J170,0)</f>
        <v>0</v>
      </c>
      <c r="BG170" s="483">
        <f>IF(N170="zákl. přenesená",J170,0)</f>
        <v>0</v>
      </c>
      <c r="BH170" s="483">
        <f>IF(N170="sníž. přenesená",J170,0)</f>
        <v>0</v>
      </c>
      <c r="BI170" s="483">
        <f>IF(N170="nulová",J170,0)</f>
        <v>0</v>
      </c>
      <c r="BJ170" s="389" t="s">
        <v>81</v>
      </c>
      <c r="BK170" s="483">
        <f>ROUND(I170*H170,2)</f>
        <v>0</v>
      </c>
      <c r="BL170" s="389" t="s">
        <v>163</v>
      </c>
      <c r="BM170" s="482" t="s">
        <v>683</v>
      </c>
    </row>
    <row r="171" spans="2:51" s="485" customFormat="1" ht="12">
      <c r="B171" s="484"/>
      <c r="D171" s="486" t="s">
        <v>165</v>
      </c>
      <c r="E171" s="487" t="s">
        <v>1</v>
      </c>
      <c r="F171" s="488" t="s">
        <v>684</v>
      </c>
      <c r="H171" s="489">
        <v>4.699</v>
      </c>
      <c r="I171" s="506"/>
      <c r="L171" s="484"/>
      <c r="M171" s="490"/>
      <c r="N171" s="491"/>
      <c r="O171" s="491"/>
      <c r="P171" s="491"/>
      <c r="Q171" s="491"/>
      <c r="R171" s="491"/>
      <c r="S171" s="491"/>
      <c r="T171" s="492"/>
      <c r="AT171" s="487" t="s">
        <v>165</v>
      </c>
      <c r="AU171" s="487" t="s">
        <v>83</v>
      </c>
      <c r="AV171" s="485" t="s">
        <v>83</v>
      </c>
      <c r="AW171" s="485" t="s">
        <v>30</v>
      </c>
      <c r="AX171" s="485" t="s">
        <v>81</v>
      </c>
      <c r="AY171" s="487" t="s">
        <v>156</v>
      </c>
    </row>
    <row r="172" spans="2:65" s="398" customFormat="1" ht="24" customHeight="1">
      <c r="B172" s="399"/>
      <c r="C172" s="472" t="s">
        <v>216</v>
      </c>
      <c r="D172" s="472" t="s">
        <v>159</v>
      </c>
      <c r="E172" s="473" t="s">
        <v>217</v>
      </c>
      <c r="F172" s="474" t="s">
        <v>218</v>
      </c>
      <c r="G172" s="475" t="s">
        <v>183</v>
      </c>
      <c r="H172" s="476">
        <v>5.28</v>
      </c>
      <c r="I172" s="290"/>
      <c r="J172" s="477">
        <f>ROUND(I172*H172,2)</f>
        <v>0</v>
      </c>
      <c r="K172" s="474" t="s">
        <v>172</v>
      </c>
      <c r="L172" s="399"/>
      <c r="M172" s="478" t="s">
        <v>1</v>
      </c>
      <c r="N172" s="479" t="s">
        <v>39</v>
      </c>
      <c r="O172" s="480">
        <v>0.91</v>
      </c>
      <c r="P172" s="480">
        <f>O172*H172</f>
        <v>4.8048</v>
      </c>
      <c r="Q172" s="480">
        <v>0</v>
      </c>
      <c r="R172" s="480">
        <f>Q172*H172</f>
        <v>0</v>
      </c>
      <c r="S172" s="480">
        <v>0.059</v>
      </c>
      <c r="T172" s="481">
        <f>S172*H172</f>
        <v>0.31152</v>
      </c>
      <c r="AR172" s="482" t="s">
        <v>163</v>
      </c>
      <c r="AT172" s="482" t="s">
        <v>159</v>
      </c>
      <c r="AU172" s="482" t="s">
        <v>83</v>
      </c>
      <c r="AY172" s="389" t="s">
        <v>156</v>
      </c>
      <c r="BE172" s="483">
        <f>IF(N172="základní",J172,0)</f>
        <v>0</v>
      </c>
      <c r="BF172" s="483">
        <f>IF(N172="snížená",J172,0)</f>
        <v>0</v>
      </c>
      <c r="BG172" s="483">
        <f>IF(N172="zákl. přenesená",J172,0)</f>
        <v>0</v>
      </c>
      <c r="BH172" s="483">
        <f>IF(N172="sníž. přenesená",J172,0)</f>
        <v>0</v>
      </c>
      <c r="BI172" s="483">
        <f>IF(N172="nulová",J172,0)</f>
        <v>0</v>
      </c>
      <c r="BJ172" s="389" t="s">
        <v>81</v>
      </c>
      <c r="BK172" s="483">
        <f>ROUND(I172*H172,2)</f>
        <v>0</v>
      </c>
      <c r="BL172" s="389" t="s">
        <v>163</v>
      </c>
      <c r="BM172" s="482" t="s">
        <v>685</v>
      </c>
    </row>
    <row r="173" spans="2:51" s="485" customFormat="1" ht="12">
      <c r="B173" s="484"/>
      <c r="D173" s="486" t="s">
        <v>165</v>
      </c>
      <c r="E173" s="487" t="s">
        <v>1</v>
      </c>
      <c r="F173" s="488" t="s">
        <v>686</v>
      </c>
      <c r="H173" s="489">
        <v>5.28</v>
      </c>
      <c r="I173" s="506"/>
      <c r="L173" s="484"/>
      <c r="M173" s="490"/>
      <c r="N173" s="491"/>
      <c r="O173" s="491"/>
      <c r="P173" s="491"/>
      <c r="Q173" s="491"/>
      <c r="R173" s="491"/>
      <c r="S173" s="491"/>
      <c r="T173" s="492"/>
      <c r="AT173" s="487" t="s">
        <v>165</v>
      </c>
      <c r="AU173" s="487" t="s">
        <v>83</v>
      </c>
      <c r="AV173" s="485" t="s">
        <v>83</v>
      </c>
      <c r="AW173" s="485" t="s">
        <v>30</v>
      </c>
      <c r="AX173" s="485" t="s">
        <v>81</v>
      </c>
      <c r="AY173" s="487" t="s">
        <v>156</v>
      </c>
    </row>
    <row r="174" spans="2:65" s="398" customFormat="1" ht="24" customHeight="1">
      <c r="B174" s="399"/>
      <c r="C174" s="472" t="s">
        <v>197</v>
      </c>
      <c r="D174" s="472" t="s">
        <v>159</v>
      </c>
      <c r="E174" s="473" t="s">
        <v>222</v>
      </c>
      <c r="F174" s="474" t="s">
        <v>223</v>
      </c>
      <c r="G174" s="475" t="s">
        <v>183</v>
      </c>
      <c r="H174" s="476">
        <v>13.918</v>
      </c>
      <c r="I174" s="290"/>
      <c r="J174" s="477">
        <f>ROUND(I174*H174,2)</f>
        <v>0</v>
      </c>
      <c r="K174" s="474" t="s">
        <v>172</v>
      </c>
      <c r="L174" s="399"/>
      <c r="M174" s="478" t="s">
        <v>1</v>
      </c>
      <c r="N174" s="479" t="s">
        <v>39</v>
      </c>
      <c r="O174" s="480">
        <v>2.628</v>
      </c>
      <c r="P174" s="480">
        <f>O174*H174</f>
        <v>36.576504</v>
      </c>
      <c r="Q174" s="480">
        <v>0</v>
      </c>
      <c r="R174" s="480">
        <f>Q174*H174</f>
        <v>0</v>
      </c>
      <c r="S174" s="480">
        <v>0.365</v>
      </c>
      <c r="T174" s="481">
        <f>S174*H174</f>
        <v>5.080069999999999</v>
      </c>
      <c r="AR174" s="482" t="s">
        <v>163</v>
      </c>
      <c r="AT174" s="482" t="s">
        <v>159</v>
      </c>
      <c r="AU174" s="482" t="s">
        <v>83</v>
      </c>
      <c r="AY174" s="389" t="s">
        <v>156</v>
      </c>
      <c r="BE174" s="483">
        <f>IF(N174="základní",J174,0)</f>
        <v>0</v>
      </c>
      <c r="BF174" s="483">
        <f>IF(N174="snížená",J174,0)</f>
        <v>0</v>
      </c>
      <c r="BG174" s="483">
        <f>IF(N174="zákl. přenesená",J174,0)</f>
        <v>0</v>
      </c>
      <c r="BH174" s="483">
        <f>IF(N174="sníž. přenesená",J174,0)</f>
        <v>0</v>
      </c>
      <c r="BI174" s="483">
        <f>IF(N174="nulová",J174,0)</f>
        <v>0</v>
      </c>
      <c r="BJ174" s="389" t="s">
        <v>81</v>
      </c>
      <c r="BK174" s="483">
        <f>ROUND(I174*H174,2)</f>
        <v>0</v>
      </c>
      <c r="BL174" s="389" t="s">
        <v>163</v>
      </c>
      <c r="BM174" s="482" t="s">
        <v>687</v>
      </c>
    </row>
    <row r="175" spans="2:51" s="485" customFormat="1" ht="12">
      <c r="B175" s="484"/>
      <c r="D175" s="486" t="s">
        <v>165</v>
      </c>
      <c r="E175" s="487" t="s">
        <v>1</v>
      </c>
      <c r="F175" s="488" t="s">
        <v>688</v>
      </c>
      <c r="H175" s="489">
        <v>13.918</v>
      </c>
      <c r="I175" s="506"/>
      <c r="L175" s="484"/>
      <c r="M175" s="490"/>
      <c r="N175" s="491"/>
      <c r="O175" s="491"/>
      <c r="P175" s="491"/>
      <c r="Q175" s="491"/>
      <c r="R175" s="491"/>
      <c r="S175" s="491"/>
      <c r="T175" s="492"/>
      <c r="AT175" s="487" t="s">
        <v>165</v>
      </c>
      <c r="AU175" s="487" t="s">
        <v>83</v>
      </c>
      <c r="AV175" s="485" t="s">
        <v>83</v>
      </c>
      <c r="AW175" s="485" t="s">
        <v>30</v>
      </c>
      <c r="AX175" s="485" t="s">
        <v>81</v>
      </c>
      <c r="AY175" s="487" t="s">
        <v>156</v>
      </c>
    </row>
    <row r="176" spans="2:65" s="398" customFormat="1" ht="24" customHeight="1">
      <c r="B176" s="399"/>
      <c r="C176" s="472" t="s">
        <v>583</v>
      </c>
      <c r="D176" s="472" t="s">
        <v>159</v>
      </c>
      <c r="E176" s="473" t="s">
        <v>227</v>
      </c>
      <c r="F176" s="474" t="s">
        <v>228</v>
      </c>
      <c r="G176" s="475" t="s">
        <v>162</v>
      </c>
      <c r="H176" s="476">
        <v>7.5</v>
      </c>
      <c r="I176" s="290"/>
      <c r="J176" s="477">
        <f>ROUND(I176*H176,2)</f>
        <v>0</v>
      </c>
      <c r="K176" s="474" t="s">
        <v>172</v>
      </c>
      <c r="L176" s="399"/>
      <c r="M176" s="478" t="s">
        <v>1</v>
      </c>
      <c r="N176" s="479" t="s">
        <v>39</v>
      </c>
      <c r="O176" s="480">
        <v>0.826</v>
      </c>
      <c r="P176" s="480">
        <f>O176*H176</f>
        <v>6.194999999999999</v>
      </c>
      <c r="Q176" s="480">
        <v>0.02362</v>
      </c>
      <c r="R176" s="480">
        <f>Q176*H176</f>
        <v>0.17715</v>
      </c>
      <c r="S176" s="480">
        <v>0</v>
      </c>
      <c r="T176" s="481">
        <f>S176*H176</f>
        <v>0</v>
      </c>
      <c r="AR176" s="482" t="s">
        <v>163</v>
      </c>
      <c r="AT176" s="482" t="s">
        <v>159</v>
      </c>
      <c r="AU176" s="482" t="s">
        <v>83</v>
      </c>
      <c r="AY176" s="389" t="s">
        <v>156</v>
      </c>
      <c r="BE176" s="483">
        <f>IF(N176="základní",J176,0)</f>
        <v>0</v>
      </c>
      <c r="BF176" s="483">
        <f>IF(N176="snížená",J176,0)</f>
        <v>0</v>
      </c>
      <c r="BG176" s="483">
        <f>IF(N176="zákl. přenesená",J176,0)</f>
        <v>0</v>
      </c>
      <c r="BH176" s="483">
        <f>IF(N176="sníž. přenesená",J176,0)</f>
        <v>0</v>
      </c>
      <c r="BI176" s="483">
        <f>IF(N176="nulová",J176,0)</f>
        <v>0</v>
      </c>
      <c r="BJ176" s="389" t="s">
        <v>81</v>
      </c>
      <c r="BK176" s="483">
        <f>ROUND(I176*H176,2)</f>
        <v>0</v>
      </c>
      <c r="BL176" s="389" t="s">
        <v>163</v>
      </c>
      <c r="BM176" s="482" t="s">
        <v>689</v>
      </c>
    </row>
    <row r="177" spans="2:65" s="398" customFormat="1" ht="24" customHeight="1">
      <c r="B177" s="399"/>
      <c r="C177" s="472" t="s">
        <v>163</v>
      </c>
      <c r="D177" s="472" t="s">
        <v>159</v>
      </c>
      <c r="E177" s="473" t="s">
        <v>232</v>
      </c>
      <c r="F177" s="474" t="s">
        <v>233</v>
      </c>
      <c r="G177" s="475" t="s">
        <v>183</v>
      </c>
      <c r="H177" s="476">
        <v>47</v>
      </c>
      <c r="I177" s="290"/>
      <c r="J177" s="477">
        <f>ROUND(I177*H177,2)</f>
        <v>0</v>
      </c>
      <c r="K177" s="474" t="s">
        <v>172</v>
      </c>
      <c r="L177" s="399"/>
      <c r="M177" s="478" t="s">
        <v>1</v>
      </c>
      <c r="N177" s="479" t="s">
        <v>39</v>
      </c>
      <c r="O177" s="480">
        <v>0.3</v>
      </c>
      <c r="P177" s="480">
        <f>O177*H177</f>
        <v>14.1</v>
      </c>
      <c r="Q177" s="480">
        <v>0</v>
      </c>
      <c r="R177" s="480">
        <f>Q177*H177</f>
        <v>0</v>
      </c>
      <c r="S177" s="480">
        <v>0.068</v>
      </c>
      <c r="T177" s="481">
        <f>S177*H177</f>
        <v>3.196</v>
      </c>
      <c r="AR177" s="482" t="s">
        <v>163</v>
      </c>
      <c r="AT177" s="482" t="s">
        <v>159</v>
      </c>
      <c r="AU177" s="482" t="s">
        <v>83</v>
      </c>
      <c r="AY177" s="389" t="s">
        <v>156</v>
      </c>
      <c r="BE177" s="483">
        <f>IF(N177="základní",J177,0)</f>
        <v>0</v>
      </c>
      <c r="BF177" s="483">
        <f>IF(N177="snížená",J177,0)</f>
        <v>0</v>
      </c>
      <c r="BG177" s="483">
        <f>IF(N177="zákl. přenesená",J177,0)</f>
        <v>0</v>
      </c>
      <c r="BH177" s="483">
        <f>IF(N177="sníž. přenesená",J177,0)</f>
        <v>0</v>
      </c>
      <c r="BI177" s="483">
        <f>IF(N177="nulová",J177,0)</f>
        <v>0</v>
      </c>
      <c r="BJ177" s="389" t="s">
        <v>81</v>
      </c>
      <c r="BK177" s="483">
        <f>ROUND(I177*H177,2)</f>
        <v>0</v>
      </c>
      <c r="BL177" s="389" t="s">
        <v>163</v>
      </c>
      <c r="BM177" s="482" t="s">
        <v>690</v>
      </c>
    </row>
    <row r="178" spans="2:65" s="398" customFormat="1" ht="16.5" customHeight="1">
      <c r="B178" s="399"/>
      <c r="C178" s="472" t="s">
        <v>169</v>
      </c>
      <c r="D178" s="472" t="s">
        <v>159</v>
      </c>
      <c r="E178" s="473" t="s">
        <v>236</v>
      </c>
      <c r="F178" s="474" t="s">
        <v>237</v>
      </c>
      <c r="G178" s="475" t="s">
        <v>183</v>
      </c>
      <c r="H178" s="476">
        <v>89.927</v>
      </c>
      <c r="I178" s="290"/>
      <c r="J178" s="477">
        <f>ROUND(I178*H178,2)</f>
        <v>0</v>
      </c>
      <c r="K178" s="474" t="s">
        <v>172</v>
      </c>
      <c r="L178" s="399"/>
      <c r="M178" s="478" t="s">
        <v>1</v>
      </c>
      <c r="N178" s="479" t="s">
        <v>39</v>
      </c>
      <c r="O178" s="480">
        <v>0.704</v>
      </c>
      <c r="P178" s="480">
        <f>O178*H178</f>
        <v>63.308608</v>
      </c>
      <c r="Q178" s="480">
        <v>0.0089</v>
      </c>
      <c r="R178" s="480">
        <f>Q178*H178</f>
        <v>0.8003503000000001</v>
      </c>
      <c r="S178" s="480">
        <v>0</v>
      </c>
      <c r="T178" s="481">
        <f>S178*H178</f>
        <v>0</v>
      </c>
      <c r="AR178" s="482" t="s">
        <v>163</v>
      </c>
      <c r="AT178" s="482" t="s">
        <v>159</v>
      </c>
      <c r="AU178" s="482" t="s">
        <v>83</v>
      </c>
      <c r="AY178" s="389" t="s">
        <v>156</v>
      </c>
      <c r="BE178" s="483">
        <f>IF(N178="základní",J178,0)</f>
        <v>0</v>
      </c>
      <c r="BF178" s="483">
        <f>IF(N178="snížená",J178,0)</f>
        <v>0</v>
      </c>
      <c r="BG178" s="483">
        <f>IF(N178="zákl. přenesená",J178,0)</f>
        <v>0</v>
      </c>
      <c r="BH178" s="483">
        <f>IF(N178="sníž. přenesená",J178,0)</f>
        <v>0</v>
      </c>
      <c r="BI178" s="483">
        <f>IF(N178="nulová",J178,0)</f>
        <v>0</v>
      </c>
      <c r="BJ178" s="389" t="s">
        <v>81</v>
      </c>
      <c r="BK178" s="483">
        <f>ROUND(I178*H178,2)</f>
        <v>0</v>
      </c>
      <c r="BL178" s="389" t="s">
        <v>163</v>
      </c>
      <c r="BM178" s="482" t="s">
        <v>691</v>
      </c>
    </row>
    <row r="179" spans="2:51" s="485" customFormat="1" ht="12">
      <c r="B179" s="484"/>
      <c r="D179" s="486" t="s">
        <v>165</v>
      </c>
      <c r="E179" s="487" t="s">
        <v>1</v>
      </c>
      <c r="F179" s="488" t="s">
        <v>692</v>
      </c>
      <c r="H179" s="489">
        <v>89.927</v>
      </c>
      <c r="I179" s="506"/>
      <c r="L179" s="484"/>
      <c r="M179" s="490"/>
      <c r="N179" s="491"/>
      <c r="O179" s="491"/>
      <c r="P179" s="491"/>
      <c r="Q179" s="491"/>
      <c r="R179" s="491"/>
      <c r="S179" s="491"/>
      <c r="T179" s="492"/>
      <c r="AT179" s="487" t="s">
        <v>165</v>
      </c>
      <c r="AU179" s="487" t="s">
        <v>83</v>
      </c>
      <c r="AV179" s="485" t="s">
        <v>83</v>
      </c>
      <c r="AW179" s="485" t="s">
        <v>30</v>
      </c>
      <c r="AX179" s="485" t="s">
        <v>81</v>
      </c>
      <c r="AY179" s="487" t="s">
        <v>156</v>
      </c>
    </row>
    <row r="180" spans="2:63" s="460" customFormat="1" ht="22.9" customHeight="1">
      <c r="B180" s="459"/>
      <c r="D180" s="461" t="s">
        <v>73</v>
      </c>
      <c r="E180" s="470" t="s">
        <v>240</v>
      </c>
      <c r="F180" s="470" t="s">
        <v>241</v>
      </c>
      <c r="I180" s="507"/>
      <c r="J180" s="471">
        <f>BK180</f>
        <v>0</v>
      </c>
      <c r="L180" s="459"/>
      <c r="M180" s="464"/>
      <c r="N180" s="465"/>
      <c r="O180" s="465"/>
      <c r="P180" s="466">
        <f>SUM(P181:P186)</f>
        <v>49.420117999999995</v>
      </c>
      <c r="Q180" s="465"/>
      <c r="R180" s="466">
        <f>SUM(R181:R186)</f>
        <v>0</v>
      </c>
      <c r="S180" s="465"/>
      <c r="T180" s="467">
        <f>SUM(T181:T186)</f>
        <v>0</v>
      </c>
      <c r="AR180" s="461" t="s">
        <v>81</v>
      </c>
      <c r="AT180" s="468" t="s">
        <v>73</v>
      </c>
      <c r="AU180" s="468" t="s">
        <v>81</v>
      </c>
      <c r="AY180" s="461" t="s">
        <v>156</v>
      </c>
      <c r="BK180" s="469">
        <f>SUM(BK181:BK186)</f>
        <v>0</v>
      </c>
    </row>
    <row r="181" spans="2:65" s="398" customFormat="1" ht="24" customHeight="1">
      <c r="B181" s="399"/>
      <c r="C181" s="472" t="s">
        <v>594</v>
      </c>
      <c r="D181" s="472" t="s">
        <v>159</v>
      </c>
      <c r="E181" s="473" t="s">
        <v>243</v>
      </c>
      <c r="F181" s="474" t="s">
        <v>244</v>
      </c>
      <c r="G181" s="475" t="s">
        <v>245</v>
      </c>
      <c r="H181" s="476">
        <v>24.002</v>
      </c>
      <c r="I181" s="290"/>
      <c r="J181" s="477">
        <f>ROUND(I181*H181,2)</f>
        <v>0</v>
      </c>
      <c r="K181" s="474" t="s">
        <v>172</v>
      </c>
      <c r="L181" s="399"/>
      <c r="M181" s="478" t="s">
        <v>1</v>
      </c>
      <c r="N181" s="479" t="s">
        <v>39</v>
      </c>
      <c r="O181" s="480">
        <v>1.88</v>
      </c>
      <c r="P181" s="480">
        <f>O181*H181</f>
        <v>45.12376</v>
      </c>
      <c r="Q181" s="480">
        <v>0</v>
      </c>
      <c r="R181" s="480">
        <f>Q181*H181</f>
        <v>0</v>
      </c>
      <c r="S181" s="480">
        <v>0</v>
      </c>
      <c r="T181" s="481">
        <f>S181*H181</f>
        <v>0</v>
      </c>
      <c r="AR181" s="482" t="s">
        <v>163</v>
      </c>
      <c r="AT181" s="482" t="s">
        <v>159</v>
      </c>
      <c r="AU181" s="482" t="s">
        <v>83</v>
      </c>
      <c r="AY181" s="389" t="s">
        <v>156</v>
      </c>
      <c r="BE181" s="483">
        <f>IF(N181="základní",J181,0)</f>
        <v>0</v>
      </c>
      <c r="BF181" s="483">
        <f>IF(N181="snížená",J181,0)</f>
        <v>0</v>
      </c>
      <c r="BG181" s="483">
        <f>IF(N181="zákl. přenesená",J181,0)</f>
        <v>0</v>
      </c>
      <c r="BH181" s="483">
        <f>IF(N181="sníž. přenesená",J181,0)</f>
        <v>0</v>
      </c>
      <c r="BI181" s="483">
        <f>IF(N181="nulová",J181,0)</f>
        <v>0</v>
      </c>
      <c r="BJ181" s="389" t="s">
        <v>81</v>
      </c>
      <c r="BK181" s="483">
        <f>ROUND(I181*H181,2)</f>
        <v>0</v>
      </c>
      <c r="BL181" s="389" t="s">
        <v>163</v>
      </c>
      <c r="BM181" s="482" t="s">
        <v>693</v>
      </c>
    </row>
    <row r="182" spans="2:65" s="398" customFormat="1" ht="24" customHeight="1">
      <c r="B182" s="399"/>
      <c r="C182" s="472" t="s">
        <v>601</v>
      </c>
      <c r="D182" s="472" t="s">
        <v>159</v>
      </c>
      <c r="E182" s="473" t="s">
        <v>248</v>
      </c>
      <c r="F182" s="474" t="s">
        <v>249</v>
      </c>
      <c r="G182" s="475" t="s">
        <v>245</v>
      </c>
      <c r="H182" s="476">
        <v>24.002</v>
      </c>
      <c r="I182" s="290"/>
      <c r="J182" s="477">
        <f>ROUND(I182*H182,2)</f>
        <v>0</v>
      </c>
      <c r="K182" s="474" t="s">
        <v>172</v>
      </c>
      <c r="L182" s="399"/>
      <c r="M182" s="478" t="s">
        <v>1</v>
      </c>
      <c r="N182" s="479" t="s">
        <v>39</v>
      </c>
      <c r="O182" s="480">
        <v>0.125</v>
      </c>
      <c r="P182" s="480">
        <f>O182*H182</f>
        <v>3.00025</v>
      </c>
      <c r="Q182" s="480">
        <v>0</v>
      </c>
      <c r="R182" s="480">
        <f>Q182*H182</f>
        <v>0</v>
      </c>
      <c r="S182" s="480">
        <v>0</v>
      </c>
      <c r="T182" s="481">
        <f>S182*H182</f>
        <v>0</v>
      </c>
      <c r="AR182" s="482" t="s">
        <v>163</v>
      </c>
      <c r="AT182" s="482" t="s">
        <v>159</v>
      </c>
      <c r="AU182" s="482" t="s">
        <v>83</v>
      </c>
      <c r="AY182" s="389" t="s">
        <v>156</v>
      </c>
      <c r="BE182" s="483">
        <f>IF(N182="základní",J182,0)</f>
        <v>0</v>
      </c>
      <c r="BF182" s="483">
        <f>IF(N182="snížená",J182,0)</f>
        <v>0</v>
      </c>
      <c r="BG182" s="483">
        <f>IF(N182="zákl. přenesená",J182,0)</f>
        <v>0</v>
      </c>
      <c r="BH182" s="483">
        <f>IF(N182="sníž. přenesená",J182,0)</f>
        <v>0</v>
      </c>
      <c r="BI182" s="483">
        <f>IF(N182="nulová",J182,0)</f>
        <v>0</v>
      </c>
      <c r="BJ182" s="389" t="s">
        <v>81</v>
      </c>
      <c r="BK182" s="483">
        <f>ROUND(I182*H182,2)</f>
        <v>0</v>
      </c>
      <c r="BL182" s="389" t="s">
        <v>163</v>
      </c>
      <c r="BM182" s="482" t="s">
        <v>694</v>
      </c>
    </row>
    <row r="183" spans="2:65" s="398" customFormat="1" ht="24" customHeight="1">
      <c r="B183" s="399"/>
      <c r="C183" s="472" t="s">
        <v>611</v>
      </c>
      <c r="D183" s="472" t="s">
        <v>159</v>
      </c>
      <c r="E183" s="473" t="s">
        <v>252</v>
      </c>
      <c r="F183" s="474" t="s">
        <v>253</v>
      </c>
      <c r="G183" s="475" t="s">
        <v>245</v>
      </c>
      <c r="H183" s="476">
        <v>216.018</v>
      </c>
      <c r="I183" s="290"/>
      <c r="J183" s="477">
        <f>ROUND(I183*H183,2)</f>
        <v>0</v>
      </c>
      <c r="K183" s="474" t="s">
        <v>172</v>
      </c>
      <c r="L183" s="399"/>
      <c r="M183" s="478" t="s">
        <v>1</v>
      </c>
      <c r="N183" s="479" t="s">
        <v>39</v>
      </c>
      <c r="O183" s="480">
        <v>0.006</v>
      </c>
      <c r="P183" s="480">
        <f>O183*H183</f>
        <v>1.296108</v>
      </c>
      <c r="Q183" s="480">
        <v>0</v>
      </c>
      <c r="R183" s="480">
        <f>Q183*H183</f>
        <v>0</v>
      </c>
      <c r="S183" s="480">
        <v>0</v>
      </c>
      <c r="T183" s="481">
        <f>S183*H183</f>
        <v>0</v>
      </c>
      <c r="AR183" s="482" t="s">
        <v>163</v>
      </c>
      <c r="AT183" s="482" t="s">
        <v>159</v>
      </c>
      <c r="AU183" s="482" t="s">
        <v>83</v>
      </c>
      <c r="AY183" s="389" t="s">
        <v>156</v>
      </c>
      <c r="BE183" s="483">
        <f>IF(N183="základní",J183,0)</f>
        <v>0</v>
      </c>
      <c r="BF183" s="483">
        <f>IF(N183="snížená",J183,0)</f>
        <v>0</v>
      </c>
      <c r="BG183" s="483">
        <f>IF(N183="zákl. přenesená",J183,0)</f>
        <v>0</v>
      </c>
      <c r="BH183" s="483">
        <f>IF(N183="sníž. přenesená",J183,0)</f>
        <v>0</v>
      </c>
      <c r="BI183" s="483">
        <f>IF(N183="nulová",J183,0)</f>
        <v>0</v>
      </c>
      <c r="BJ183" s="389" t="s">
        <v>81</v>
      </c>
      <c r="BK183" s="483">
        <f>ROUND(I183*H183,2)</f>
        <v>0</v>
      </c>
      <c r="BL183" s="389" t="s">
        <v>163</v>
      </c>
      <c r="BM183" s="482" t="s">
        <v>695</v>
      </c>
    </row>
    <row r="184" spans="2:51" s="485" customFormat="1" ht="12">
      <c r="B184" s="484"/>
      <c r="D184" s="486" t="s">
        <v>165</v>
      </c>
      <c r="E184" s="487" t="s">
        <v>1</v>
      </c>
      <c r="F184" s="488" t="s">
        <v>696</v>
      </c>
      <c r="H184" s="489">
        <v>216.018</v>
      </c>
      <c r="I184" s="506"/>
      <c r="L184" s="484"/>
      <c r="M184" s="490"/>
      <c r="N184" s="491"/>
      <c r="O184" s="491"/>
      <c r="P184" s="491"/>
      <c r="Q184" s="491"/>
      <c r="R184" s="491"/>
      <c r="S184" s="491"/>
      <c r="T184" s="492"/>
      <c r="AT184" s="487" t="s">
        <v>165</v>
      </c>
      <c r="AU184" s="487" t="s">
        <v>83</v>
      </c>
      <c r="AV184" s="485" t="s">
        <v>83</v>
      </c>
      <c r="AW184" s="485" t="s">
        <v>30</v>
      </c>
      <c r="AX184" s="485" t="s">
        <v>81</v>
      </c>
      <c r="AY184" s="487" t="s">
        <v>156</v>
      </c>
    </row>
    <row r="185" spans="2:65" s="398" customFormat="1" ht="24" customHeight="1">
      <c r="B185" s="399"/>
      <c r="C185" s="472" t="s">
        <v>617</v>
      </c>
      <c r="D185" s="472" t="s">
        <v>159</v>
      </c>
      <c r="E185" s="473" t="s">
        <v>257</v>
      </c>
      <c r="F185" s="474" t="s">
        <v>258</v>
      </c>
      <c r="G185" s="475" t="s">
        <v>245</v>
      </c>
      <c r="H185" s="476">
        <v>24.002</v>
      </c>
      <c r="I185" s="290"/>
      <c r="J185" s="477">
        <f>ROUND(I185*H185,2)</f>
        <v>0</v>
      </c>
      <c r="K185" s="474" t="s">
        <v>172</v>
      </c>
      <c r="L185" s="399"/>
      <c r="M185" s="478" t="s">
        <v>1</v>
      </c>
      <c r="N185" s="479" t="s">
        <v>39</v>
      </c>
      <c r="O185" s="480">
        <v>0</v>
      </c>
      <c r="P185" s="480">
        <f>O185*H185</f>
        <v>0</v>
      </c>
      <c r="Q185" s="480">
        <v>0</v>
      </c>
      <c r="R185" s="480">
        <f>Q185*H185</f>
        <v>0</v>
      </c>
      <c r="S185" s="480">
        <v>0</v>
      </c>
      <c r="T185" s="481">
        <f>S185*H185</f>
        <v>0</v>
      </c>
      <c r="AR185" s="482" t="s">
        <v>163</v>
      </c>
      <c r="AT185" s="482" t="s">
        <v>159</v>
      </c>
      <c r="AU185" s="482" t="s">
        <v>83</v>
      </c>
      <c r="AY185" s="389" t="s">
        <v>156</v>
      </c>
      <c r="BE185" s="483">
        <f>IF(N185="základní",J185,0)</f>
        <v>0</v>
      </c>
      <c r="BF185" s="483">
        <f>IF(N185="snížená",J185,0)</f>
        <v>0</v>
      </c>
      <c r="BG185" s="483">
        <f>IF(N185="zákl. přenesená",J185,0)</f>
        <v>0</v>
      </c>
      <c r="BH185" s="483">
        <f>IF(N185="sníž. přenesená",J185,0)</f>
        <v>0</v>
      </c>
      <c r="BI185" s="483">
        <f>IF(N185="nulová",J185,0)</f>
        <v>0</v>
      </c>
      <c r="BJ185" s="389" t="s">
        <v>81</v>
      </c>
      <c r="BK185" s="483">
        <f>ROUND(I185*H185,2)</f>
        <v>0</v>
      </c>
      <c r="BL185" s="389" t="s">
        <v>163</v>
      </c>
      <c r="BM185" s="482" t="s">
        <v>697</v>
      </c>
    </row>
    <row r="186" spans="2:51" s="485" customFormat="1" ht="12">
      <c r="B186" s="484"/>
      <c r="D186" s="486" t="s">
        <v>165</v>
      </c>
      <c r="E186" s="487" t="s">
        <v>1</v>
      </c>
      <c r="F186" s="488" t="s">
        <v>698</v>
      </c>
      <c r="H186" s="489">
        <v>24.002</v>
      </c>
      <c r="I186" s="506"/>
      <c r="L186" s="484"/>
      <c r="M186" s="490"/>
      <c r="N186" s="491"/>
      <c r="O186" s="491"/>
      <c r="P186" s="491"/>
      <c r="Q186" s="491"/>
      <c r="R186" s="491"/>
      <c r="S186" s="491"/>
      <c r="T186" s="492"/>
      <c r="AT186" s="487" t="s">
        <v>165</v>
      </c>
      <c r="AU186" s="487" t="s">
        <v>83</v>
      </c>
      <c r="AV186" s="485" t="s">
        <v>83</v>
      </c>
      <c r="AW186" s="485" t="s">
        <v>30</v>
      </c>
      <c r="AX186" s="485" t="s">
        <v>81</v>
      </c>
      <c r="AY186" s="487" t="s">
        <v>156</v>
      </c>
    </row>
    <row r="187" spans="2:63" s="460" customFormat="1" ht="22.9" customHeight="1">
      <c r="B187" s="459"/>
      <c r="D187" s="461" t="s">
        <v>73</v>
      </c>
      <c r="E187" s="470" t="s">
        <v>260</v>
      </c>
      <c r="F187" s="470" t="s">
        <v>261</v>
      </c>
      <c r="I187" s="507"/>
      <c r="J187" s="471">
        <f>BK187</f>
        <v>0</v>
      </c>
      <c r="L187" s="459"/>
      <c r="M187" s="464"/>
      <c r="N187" s="465"/>
      <c r="O187" s="465"/>
      <c r="P187" s="466">
        <f>P188</f>
        <v>5.900931</v>
      </c>
      <c r="Q187" s="465"/>
      <c r="R187" s="466">
        <f>R188</f>
        <v>0</v>
      </c>
      <c r="S187" s="465"/>
      <c r="T187" s="467">
        <f>T188</f>
        <v>0</v>
      </c>
      <c r="AR187" s="461" t="s">
        <v>81</v>
      </c>
      <c r="AT187" s="468" t="s">
        <v>73</v>
      </c>
      <c r="AU187" s="468" t="s">
        <v>81</v>
      </c>
      <c r="AY187" s="461" t="s">
        <v>156</v>
      </c>
      <c r="BK187" s="469">
        <f>BK188</f>
        <v>0</v>
      </c>
    </row>
    <row r="188" spans="2:65" s="398" customFormat="1" ht="16.5" customHeight="1">
      <c r="B188" s="399"/>
      <c r="C188" s="472" t="s">
        <v>587</v>
      </c>
      <c r="D188" s="472" t="s">
        <v>159</v>
      </c>
      <c r="E188" s="473" t="s">
        <v>263</v>
      </c>
      <c r="F188" s="474" t="s">
        <v>264</v>
      </c>
      <c r="G188" s="475" t="s">
        <v>245</v>
      </c>
      <c r="H188" s="476">
        <v>7.101</v>
      </c>
      <c r="I188" s="290"/>
      <c r="J188" s="477">
        <f>ROUND(I188*H188,2)</f>
        <v>0</v>
      </c>
      <c r="K188" s="474" t="s">
        <v>172</v>
      </c>
      <c r="L188" s="399"/>
      <c r="M188" s="478" t="s">
        <v>1</v>
      </c>
      <c r="N188" s="479" t="s">
        <v>39</v>
      </c>
      <c r="O188" s="480">
        <v>0.831</v>
      </c>
      <c r="P188" s="480">
        <f>O188*H188</f>
        <v>5.900931</v>
      </c>
      <c r="Q188" s="480">
        <v>0</v>
      </c>
      <c r="R188" s="480">
        <f>Q188*H188</f>
        <v>0</v>
      </c>
      <c r="S188" s="480">
        <v>0</v>
      </c>
      <c r="T188" s="481">
        <f>S188*H188</f>
        <v>0</v>
      </c>
      <c r="AR188" s="482" t="s">
        <v>163</v>
      </c>
      <c r="AT188" s="482" t="s">
        <v>159</v>
      </c>
      <c r="AU188" s="482" t="s">
        <v>83</v>
      </c>
      <c r="AY188" s="389" t="s">
        <v>156</v>
      </c>
      <c r="BE188" s="483">
        <f>IF(N188="základní",J188,0)</f>
        <v>0</v>
      </c>
      <c r="BF188" s="483">
        <f>IF(N188="snížená",J188,0)</f>
        <v>0</v>
      </c>
      <c r="BG188" s="483">
        <f>IF(N188="zákl. přenesená",J188,0)</f>
        <v>0</v>
      </c>
      <c r="BH188" s="483">
        <f>IF(N188="sníž. přenesená",J188,0)</f>
        <v>0</v>
      </c>
      <c r="BI188" s="483">
        <f>IF(N188="nulová",J188,0)</f>
        <v>0</v>
      </c>
      <c r="BJ188" s="389" t="s">
        <v>81</v>
      </c>
      <c r="BK188" s="483">
        <f>ROUND(I188*H188,2)</f>
        <v>0</v>
      </c>
      <c r="BL188" s="389" t="s">
        <v>163</v>
      </c>
      <c r="BM188" s="482" t="s">
        <v>699</v>
      </c>
    </row>
    <row r="189" spans="2:63" s="460" customFormat="1" ht="25.9" customHeight="1">
      <c r="B189" s="459"/>
      <c r="D189" s="461" t="s">
        <v>73</v>
      </c>
      <c r="E189" s="462" t="s">
        <v>266</v>
      </c>
      <c r="F189" s="462" t="s">
        <v>267</v>
      </c>
      <c r="I189" s="507"/>
      <c r="J189" s="463">
        <f>BK189</f>
        <v>0</v>
      </c>
      <c r="L189" s="459"/>
      <c r="M189" s="464"/>
      <c r="N189" s="465"/>
      <c r="O189" s="465"/>
      <c r="P189" s="466">
        <f>P190+P196+P200+P203+P216+P222+P238+P244+P256+P270+P281+P288</f>
        <v>567.826755</v>
      </c>
      <c r="Q189" s="465"/>
      <c r="R189" s="466">
        <f>R190+R196+R200+R203+R216+R222+R238+R244+R256+R270+R281+R288</f>
        <v>8.324612430000002</v>
      </c>
      <c r="S189" s="465"/>
      <c r="T189" s="467">
        <f>T190+T196+T200+T203+T216+T222+T238+T244+T256+T270+T281+T288</f>
        <v>0.78345488</v>
      </c>
      <c r="AR189" s="461" t="s">
        <v>83</v>
      </c>
      <c r="AT189" s="468" t="s">
        <v>73</v>
      </c>
      <c r="AU189" s="468" t="s">
        <v>74</v>
      </c>
      <c r="AY189" s="461" t="s">
        <v>156</v>
      </c>
      <c r="BK189" s="469">
        <f>BK190+BK196+BK200+BK203+BK216+BK222+BK238+BK244+BK256+BK270+BK281+BK288</f>
        <v>0</v>
      </c>
    </row>
    <row r="190" spans="2:63" s="460" customFormat="1" ht="22.9" customHeight="1">
      <c r="B190" s="459"/>
      <c r="D190" s="461" t="s">
        <v>73</v>
      </c>
      <c r="E190" s="470" t="s">
        <v>268</v>
      </c>
      <c r="F190" s="470" t="s">
        <v>269</v>
      </c>
      <c r="I190" s="507"/>
      <c r="J190" s="471">
        <f>BK190</f>
        <v>0</v>
      </c>
      <c r="L190" s="459"/>
      <c r="M190" s="464"/>
      <c r="N190" s="465"/>
      <c r="O190" s="465"/>
      <c r="P190" s="466">
        <f>SUM(P191:P195)</f>
        <v>15.1264</v>
      </c>
      <c r="Q190" s="465"/>
      <c r="R190" s="466">
        <f>SUM(R191:R195)</f>
        <v>0</v>
      </c>
      <c r="S190" s="465"/>
      <c r="T190" s="467">
        <f>SUM(T191:T195)</f>
        <v>0</v>
      </c>
      <c r="AR190" s="461" t="s">
        <v>83</v>
      </c>
      <c r="AT190" s="468" t="s">
        <v>73</v>
      </c>
      <c r="AU190" s="468" t="s">
        <v>81</v>
      </c>
      <c r="AY190" s="461" t="s">
        <v>156</v>
      </c>
      <c r="BK190" s="469">
        <f>SUM(BK191:BK195)</f>
        <v>0</v>
      </c>
    </row>
    <row r="191" spans="2:65" s="398" customFormat="1" ht="24" customHeight="1">
      <c r="B191" s="399"/>
      <c r="C191" s="472" t="s">
        <v>296</v>
      </c>
      <c r="D191" s="472" t="s">
        <v>159</v>
      </c>
      <c r="E191" s="473" t="s">
        <v>270</v>
      </c>
      <c r="F191" s="474" t="s">
        <v>271</v>
      </c>
      <c r="G191" s="475" t="s">
        <v>183</v>
      </c>
      <c r="H191" s="476">
        <v>21.71</v>
      </c>
      <c r="I191" s="290"/>
      <c r="J191" s="477">
        <f>ROUND(I191*H191,2)</f>
        <v>0</v>
      </c>
      <c r="K191" s="474" t="s">
        <v>172</v>
      </c>
      <c r="L191" s="399"/>
      <c r="M191" s="478" t="s">
        <v>1</v>
      </c>
      <c r="N191" s="479" t="s">
        <v>39</v>
      </c>
      <c r="O191" s="480">
        <v>0.5</v>
      </c>
      <c r="P191" s="480">
        <f>O191*H191</f>
        <v>10.855</v>
      </c>
      <c r="Q191" s="480">
        <v>0</v>
      </c>
      <c r="R191" s="480">
        <f>Q191*H191</f>
        <v>0</v>
      </c>
      <c r="S191" s="480">
        <v>0</v>
      </c>
      <c r="T191" s="481">
        <f>S191*H191</f>
        <v>0</v>
      </c>
      <c r="AR191" s="482" t="s">
        <v>242</v>
      </c>
      <c r="AT191" s="482" t="s">
        <v>159</v>
      </c>
      <c r="AU191" s="482" t="s">
        <v>83</v>
      </c>
      <c r="AY191" s="389" t="s">
        <v>156</v>
      </c>
      <c r="BE191" s="483">
        <f>IF(N191="základní",J191,0)</f>
        <v>0</v>
      </c>
      <c r="BF191" s="483">
        <f>IF(N191="snížená",J191,0)</f>
        <v>0</v>
      </c>
      <c r="BG191" s="483">
        <f>IF(N191="zákl. přenesená",J191,0)</f>
        <v>0</v>
      </c>
      <c r="BH191" s="483">
        <f>IF(N191="sníž. přenesená",J191,0)</f>
        <v>0</v>
      </c>
      <c r="BI191" s="483">
        <f>IF(N191="nulová",J191,0)</f>
        <v>0</v>
      </c>
      <c r="BJ191" s="389" t="s">
        <v>81</v>
      </c>
      <c r="BK191" s="483">
        <f>ROUND(I191*H191,2)</f>
        <v>0</v>
      </c>
      <c r="BL191" s="389" t="s">
        <v>242</v>
      </c>
      <c r="BM191" s="482" t="s">
        <v>700</v>
      </c>
    </row>
    <row r="192" spans="2:51" s="485" customFormat="1" ht="12">
      <c r="B192" s="484"/>
      <c r="D192" s="486" t="s">
        <v>165</v>
      </c>
      <c r="E192" s="487" t="s">
        <v>1</v>
      </c>
      <c r="F192" s="488" t="s">
        <v>701</v>
      </c>
      <c r="H192" s="489">
        <v>21.71</v>
      </c>
      <c r="I192" s="506"/>
      <c r="L192" s="484"/>
      <c r="M192" s="490"/>
      <c r="N192" s="491"/>
      <c r="O192" s="491"/>
      <c r="P192" s="491"/>
      <c r="Q192" s="491"/>
      <c r="R192" s="491"/>
      <c r="S192" s="491"/>
      <c r="T192" s="492"/>
      <c r="AT192" s="487" t="s">
        <v>165</v>
      </c>
      <c r="AU192" s="487" t="s">
        <v>83</v>
      </c>
      <c r="AV192" s="485" t="s">
        <v>83</v>
      </c>
      <c r="AW192" s="485" t="s">
        <v>30</v>
      </c>
      <c r="AX192" s="485" t="s">
        <v>81</v>
      </c>
      <c r="AY192" s="487" t="s">
        <v>156</v>
      </c>
    </row>
    <row r="193" spans="2:65" s="398" customFormat="1" ht="24" customHeight="1">
      <c r="B193" s="399"/>
      <c r="C193" s="472" t="s">
        <v>300</v>
      </c>
      <c r="D193" s="472" t="s">
        <v>159</v>
      </c>
      <c r="E193" s="473" t="s">
        <v>702</v>
      </c>
      <c r="F193" s="474" t="s">
        <v>703</v>
      </c>
      <c r="G193" s="475" t="s">
        <v>183</v>
      </c>
      <c r="H193" s="476">
        <v>6.3</v>
      </c>
      <c r="I193" s="290"/>
      <c r="J193" s="477">
        <f>ROUND(I193*H193,2)</f>
        <v>0</v>
      </c>
      <c r="K193" s="474" t="s">
        <v>172</v>
      </c>
      <c r="L193" s="399"/>
      <c r="M193" s="478" t="s">
        <v>1</v>
      </c>
      <c r="N193" s="479" t="s">
        <v>39</v>
      </c>
      <c r="O193" s="480">
        <v>0.678</v>
      </c>
      <c r="P193" s="480">
        <f>O193*H193</f>
        <v>4.2714</v>
      </c>
      <c r="Q193" s="480">
        <v>0</v>
      </c>
      <c r="R193" s="480">
        <f>Q193*H193</f>
        <v>0</v>
      </c>
      <c r="S193" s="480">
        <v>0</v>
      </c>
      <c r="T193" s="481">
        <f>S193*H193</f>
        <v>0</v>
      </c>
      <c r="AR193" s="482" t="s">
        <v>242</v>
      </c>
      <c r="AT193" s="482" t="s">
        <v>159</v>
      </c>
      <c r="AU193" s="482" t="s">
        <v>83</v>
      </c>
      <c r="AY193" s="389" t="s">
        <v>156</v>
      </c>
      <c r="BE193" s="483">
        <f>IF(N193="základní",J193,0)</f>
        <v>0</v>
      </c>
      <c r="BF193" s="483">
        <f>IF(N193="snížená",J193,0)</f>
        <v>0</v>
      </c>
      <c r="BG193" s="483">
        <f>IF(N193="zákl. přenesená",J193,0)</f>
        <v>0</v>
      </c>
      <c r="BH193" s="483">
        <f>IF(N193="sníž. přenesená",J193,0)</f>
        <v>0</v>
      </c>
      <c r="BI193" s="483">
        <f>IF(N193="nulová",J193,0)</f>
        <v>0</v>
      </c>
      <c r="BJ193" s="389" t="s">
        <v>81</v>
      </c>
      <c r="BK193" s="483">
        <f>ROUND(I193*H193,2)</f>
        <v>0</v>
      </c>
      <c r="BL193" s="389" t="s">
        <v>242</v>
      </c>
      <c r="BM193" s="482" t="s">
        <v>704</v>
      </c>
    </row>
    <row r="194" spans="2:51" s="485" customFormat="1" ht="12">
      <c r="B194" s="484"/>
      <c r="D194" s="486" t="s">
        <v>165</v>
      </c>
      <c r="E194" s="487" t="s">
        <v>1</v>
      </c>
      <c r="F194" s="488" t="s">
        <v>705</v>
      </c>
      <c r="H194" s="489">
        <v>6.3</v>
      </c>
      <c r="I194" s="506"/>
      <c r="L194" s="484"/>
      <c r="M194" s="490"/>
      <c r="N194" s="491"/>
      <c r="O194" s="491"/>
      <c r="P194" s="491"/>
      <c r="Q194" s="491"/>
      <c r="R194" s="491"/>
      <c r="S194" s="491"/>
      <c r="T194" s="492"/>
      <c r="AT194" s="487" t="s">
        <v>165</v>
      </c>
      <c r="AU194" s="487" t="s">
        <v>83</v>
      </c>
      <c r="AV194" s="485" t="s">
        <v>83</v>
      </c>
      <c r="AW194" s="485" t="s">
        <v>30</v>
      </c>
      <c r="AX194" s="485" t="s">
        <v>81</v>
      </c>
      <c r="AY194" s="487" t="s">
        <v>156</v>
      </c>
    </row>
    <row r="195" spans="2:65" s="398" customFormat="1" ht="24" customHeight="1">
      <c r="B195" s="399"/>
      <c r="C195" s="472" t="s">
        <v>544</v>
      </c>
      <c r="D195" s="472" t="s">
        <v>159</v>
      </c>
      <c r="E195" s="473" t="s">
        <v>275</v>
      </c>
      <c r="F195" s="474" t="s">
        <v>276</v>
      </c>
      <c r="G195" s="475" t="s">
        <v>277</v>
      </c>
      <c r="H195" s="476">
        <v>120.162</v>
      </c>
      <c r="I195" s="290"/>
      <c r="J195" s="477">
        <f>ROUND(I195*H195,2)</f>
        <v>0</v>
      </c>
      <c r="K195" s="474" t="s">
        <v>172</v>
      </c>
      <c r="L195" s="399"/>
      <c r="M195" s="478" t="s">
        <v>1</v>
      </c>
      <c r="N195" s="479" t="s">
        <v>39</v>
      </c>
      <c r="O195" s="480">
        <v>0</v>
      </c>
      <c r="P195" s="480">
        <f>O195*H195</f>
        <v>0</v>
      </c>
      <c r="Q195" s="480">
        <v>0</v>
      </c>
      <c r="R195" s="480">
        <f>Q195*H195</f>
        <v>0</v>
      </c>
      <c r="S195" s="480">
        <v>0</v>
      </c>
      <c r="T195" s="481">
        <f>S195*H195</f>
        <v>0</v>
      </c>
      <c r="AR195" s="482" t="s">
        <v>242</v>
      </c>
      <c r="AT195" s="482" t="s">
        <v>159</v>
      </c>
      <c r="AU195" s="482" t="s">
        <v>83</v>
      </c>
      <c r="AY195" s="389" t="s">
        <v>156</v>
      </c>
      <c r="BE195" s="483">
        <f>IF(N195="základní",J195,0)</f>
        <v>0</v>
      </c>
      <c r="BF195" s="483">
        <f>IF(N195="snížená",J195,0)</f>
        <v>0</v>
      </c>
      <c r="BG195" s="483">
        <f>IF(N195="zákl. přenesená",J195,0)</f>
        <v>0</v>
      </c>
      <c r="BH195" s="483">
        <f>IF(N195="sníž. přenesená",J195,0)</f>
        <v>0</v>
      </c>
      <c r="BI195" s="483">
        <f>IF(N195="nulová",J195,0)</f>
        <v>0</v>
      </c>
      <c r="BJ195" s="389" t="s">
        <v>81</v>
      </c>
      <c r="BK195" s="483">
        <f>ROUND(I195*H195,2)</f>
        <v>0</v>
      </c>
      <c r="BL195" s="389" t="s">
        <v>242</v>
      </c>
      <c r="BM195" s="482" t="s">
        <v>706</v>
      </c>
    </row>
    <row r="196" spans="2:63" s="460" customFormat="1" ht="22.9" customHeight="1">
      <c r="B196" s="459"/>
      <c r="D196" s="461" t="s">
        <v>73</v>
      </c>
      <c r="E196" s="470" t="s">
        <v>707</v>
      </c>
      <c r="F196" s="470" t="s">
        <v>708</v>
      </c>
      <c r="I196" s="507"/>
      <c r="J196" s="471">
        <f>BK196</f>
        <v>0</v>
      </c>
      <c r="L196" s="459"/>
      <c r="M196" s="464"/>
      <c r="N196" s="465"/>
      <c r="O196" s="465"/>
      <c r="P196" s="466">
        <f>SUM(P197:P199)</f>
        <v>0</v>
      </c>
      <c r="Q196" s="465"/>
      <c r="R196" s="466">
        <f>SUM(R197:R199)</f>
        <v>0</v>
      </c>
      <c r="S196" s="465"/>
      <c r="T196" s="467">
        <f>SUM(T197:T199)</f>
        <v>0</v>
      </c>
      <c r="AR196" s="461" t="s">
        <v>83</v>
      </c>
      <c r="AT196" s="468" t="s">
        <v>73</v>
      </c>
      <c r="AU196" s="468" t="s">
        <v>81</v>
      </c>
      <c r="AY196" s="461" t="s">
        <v>156</v>
      </c>
      <c r="BK196" s="469">
        <f>SUM(BK197:BK199)</f>
        <v>0</v>
      </c>
    </row>
    <row r="197" spans="2:65" s="398" customFormat="1" ht="24" customHeight="1">
      <c r="B197" s="399"/>
      <c r="C197" s="472" t="s">
        <v>291</v>
      </c>
      <c r="D197" s="472" t="s">
        <v>159</v>
      </c>
      <c r="E197" s="473" t="s">
        <v>709</v>
      </c>
      <c r="F197" s="474" t="s">
        <v>710</v>
      </c>
      <c r="G197" s="475" t="s">
        <v>338</v>
      </c>
      <c r="H197" s="476">
        <v>50</v>
      </c>
      <c r="I197" s="290"/>
      <c r="J197" s="477">
        <f>ROUND(I197*H197,2)</f>
        <v>0</v>
      </c>
      <c r="K197" s="474" t="s">
        <v>1</v>
      </c>
      <c r="L197" s="399"/>
      <c r="M197" s="478" t="s">
        <v>1</v>
      </c>
      <c r="N197" s="479" t="s">
        <v>39</v>
      </c>
      <c r="O197" s="480">
        <v>0</v>
      </c>
      <c r="P197" s="480">
        <f>O197*H197</f>
        <v>0</v>
      </c>
      <c r="Q197" s="480">
        <v>0</v>
      </c>
      <c r="R197" s="480">
        <f>Q197*H197</f>
        <v>0</v>
      </c>
      <c r="S197" s="480">
        <v>0</v>
      </c>
      <c r="T197" s="481">
        <f>S197*H197</f>
        <v>0</v>
      </c>
      <c r="AR197" s="482" t="s">
        <v>242</v>
      </c>
      <c r="AT197" s="482" t="s">
        <v>159</v>
      </c>
      <c r="AU197" s="482" t="s">
        <v>83</v>
      </c>
      <c r="AY197" s="389" t="s">
        <v>156</v>
      </c>
      <c r="BE197" s="483">
        <f>IF(N197="základní",J197,0)</f>
        <v>0</v>
      </c>
      <c r="BF197" s="483">
        <f>IF(N197="snížená",J197,0)</f>
        <v>0</v>
      </c>
      <c r="BG197" s="483">
        <f>IF(N197="zákl. přenesená",J197,0)</f>
        <v>0</v>
      </c>
      <c r="BH197" s="483">
        <f>IF(N197="sníž. přenesená",J197,0)</f>
        <v>0</v>
      </c>
      <c r="BI197" s="483">
        <f>IF(N197="nulová",J197,0)</f>
        <v>0</v>
      </c>
      <c r="BJ197" s="389" t="s">
        <v>81</v>
      </c>
      <c r="BK197" s="483">
        <f>ROUND(I197*H197,2)</f>
        <v>0</v>
      </c>
      <c r="BL197" s="389" t="s">
        <v>242</v>
      </c>
      <c r="BM197" s="482" t="s">
        <v>711</v>
      </c>
    </row>
    <row r="198" spans="2:51" s="485" customFormat="1" ht="12">
      <c r="B198" s="484"/>
      <c r="D198" s="486" t="s">
        <v>165</v>
      </c>
      <c r="E198" s="487" t="s">
        <v>1</v>
      </c>
      <c r="F198" s="488" t="s">
        <v>712</v>
      </c>
      <c r="H198" s="489">
        <v>50</v>
      </c>
      <c r="I198" s="506"/>
      <c r="L198" s="484"/>
      <c r="M198" s="490"/>
      <c r="N198" s="491"/>
      <c r="O198" s="491"/>
      <c r="P198" s="491"/>
      <c r="Q198" s="491"/>
      <c r="R198" s="491"/>
      <c r="S198" s="491"/>
      <c r="T198" s="492"/>
      <c r="AT198" s="487" t="s">
        <v>165</v>
      </c>
      <c r="AU198" s="487" t="s">
        <v>83</v>
      </c>
      <c r="AV198" s="485" t="s">
        <v>83</v>
      </c>
      <c r="AW198" s="485" t="s">
        <v>30</v>
      </c>
      <c r="AX198" s="485" t="s">
        <v>81</v>
      </c>
      <c r="AY198" s="487" t="s">
        <v>156</v>
      </c>
    </row>
    <row r="199" spans="2:65" s="398" customFormat="1" ht="24" customHeight="1">
      <c r="B199" s="399"/>
      <c r="C199" s="472" t="s">
        <v>559</v>
      </c>
      <c r="D199" s="472" t="s">
        <v>159</v>
      </c>
      <c r="E199" s="473" t="s">
        <v>713</v>
      </c>
      <c r="F199" s="474" t="s">
        <v>714</v>
      </c>
      <c r="G199" s="475" t="s">
        <v>277</v>
      </c>
      <c r="H199" s="476">
        <v>157.5</v>
      </c>
      <c r="I199" s="290"/>
      <c r="J199" s="477">
        <f>ROUND(I199*H199,2)</f>
        <v>0</v>
      </c>
      <c r="K199" s="474" t="s">
        <v>172</v>
      </c>
      <c r="L199" s="399"/>
      <c r="M199" s="478" t="s">
        <v>1</v>
      </c>
      <c r="N199" s="479" t="s">
        <v>39</v>
      </c>
      <c r="O199" s="480">
        <v>0</v>
      </c>
      <c r="P199" s="480">
        <f>O199*H199</f>
        <v>0</v>
      </c>
      <c r="Q199" s="480">
        <v>0</v>
      </c>
      <c r="R199" s="480">
        <f>Q199*H199</f>
        <v>0</v>
      </c>
      <c r="S199" s="480">
        <v>0</v>
      </c>
      <c r="T199" s="481">
        <f>S199*H199</f>
        <v>0</v>
      </c>
      <c r="AR199" s="482" t="s">
        <v>242</v>
      </c>
      <c r="AT199" s="482" t="s">
        <v>159</v>
      </c>
      <c r="AU199" s="482" t="s">
        <v>83</v>
      </c>
      <c r="AY199" s="389" t="s">
        <v>156</v>
      </c>
      <c r="BE199" s="483">
        <f>IF(N199="základní",J199,0)</f>
        <v>0</v>
      </c>
      <c r="BF199" s="483">
        <f>IF(N199="snížená",J199,0)</f>
        <v>0</v>
      </c>
      <c r="BG199" s="483">
        <f>IF(N199="zákl. přenesená",J199,0)</f>
        <v>0</v>
      </c>
      <c r="BH199" s="483">
        <f>IF(N199="sníž. přenesená",J199,0)</f>
        <v>0</v>
      </c>
      <c r="BI199" s="483">
        <f>IF(N199="nulová",J199,0)</f>
        <v>0</v>
      </c>
      <c r="BJ199" s="389" t="s">
        <v>81</v>
      </c>
      <c r="BK199" s="483">
        <f>ROUND(I199*H199,2)</f>
        <v>0</v>
      </c>
      <c r="BL199" s="389" t="s">
        <v>242</v>
      </c>
      <c r="BM199" s="482" t="s">
        <v>715</v>
      </c>
    </row>
    <row r="200" spans="2:63" s="460" customFormat="1" ht="22.9" customHeight="1">
      <c r="B200" s="459"/>
      <c r="D200" s="461" t="s">
        <v>73</v>
      </c>
      <c r="E200" s="470" t="s">
        <v>716</v>
      </c>
      <c r="F200" s="470" t="s">
        <v>717</v>
      </c>
      <c r="I200" s="507"/>
      <c r="J200" s="471">
        <f>BK200</f>
        <v>0</v>
      </c>
      <c r="L200" s="459"/>
      <c r="M200" s="464"/>
      <c r="N200" s="465"/>
      <c r="O200" s="465"/>
      <c r="P200" s="466">
        <f>SUM(P201:P202)</f>
        <v>0.65772</v>
      </c>
      <c r="Q200" s="465"/>
      <c r="R200" s="466">
        <f>SUM(R201:R202)</f>
        <v>0</v>
      </c>
      <c r="S200" s="465"/>
      <c r="T200" s="467">
        <f>SUM(T201:T202)</f>
        <v>0.11339999999999999</v>
      </c>
      <c r="AR200" s="461" t="s">
        <v>83</v>
      </c>
      <c r="AT200" s="468" t="s">
        <v>73</v>
      </c>
      <c r="AU200" s="468" t="s">
        <v>81</v>
      </c>
      <c r="AY200" s="461" t="s">
        <v>156</v>
      </c>
      <c r="BK200" s="469">
        <f>SUM(BK201:BK202)</f>
        <v>0</v>
      </c>
    </row>
    <row r="201" spans="2:65" s="398" customFormat="1" ht="16.5" customHeight="1">
      <c r="B201" s="399"/>
      <c r="C201" s="472" t="s">
        <v>8</v>
      </c>
      <c r="D201" s="472" t="s">
        <v>159</v>
      </c>
      <c r="E201" s="473" t="s">
        <v>718</v>
      </c>
      <c r="F201" s="474" t="s">
        <v>719</v>
      </c>
      <c r="G201" s="475" t="s">
        <v>183</v>
      </c>
      <c r="H201" s="476">
        <v>3.78</v>
      </c>
      <c r="I201" s="290"/>
      <c r="J201" s="477">
        <f>ROUND(I201*H201,2)</f>
        <v>0</v>
      </c>
      <c r="K201" s="474" t="s">
        <v>172</v>
      </c>
      <c r="L201" s="399"/>
      <c r="M201" s="478" t="s">
        <v>1</v>
      </c>
      <c r="N201" s="479" t="s">
        <v>39</v>
      </c>
      <c r="O201" s="480">
        <v>0.174</v>
      </c>
      <c r="P201" s="480">
        <f>O201*H201</f>
        <v>0.65772</v>
      </c>
      <c r="Q201" s="480">
        <v>0</v>
      </c>
      <c r="R201" s="480">
        <f>Q201*H201</f>
        <v>0</v>
      </c>
      <c r="S201" s="480">
        <v>0.03</v>
      </c>
      <c r="T201" s="481">
        <f>S201*H201</f>
        <v>0.11339999999999999</v>
      </c>
      <c r="AR201" s="482" t="s">
        <v>242</v>
      </c>
      <c r="AT201" s="482" t="s">
        <v>159</v>
      </c>
      <c r="AU201" s="482" t="s">
        <v>83</v>
      </c>
      <c r="AY201" s="389" t="s">
        <v>156</v>
      </c>
      <c r="BE201" s="483">
        <f>IF(N201="základní",J201,0)</f>
        <v>0</v>
      </c>
      <c r="BF201" s="483">
        <f>IF(N201="snížená",J201,0)</f>
        <v>0</v>
      </c>
      <c r="BG201" s="483">
        <f>IF(N201="zákl. přenesená",J201,0)</f>
        <v>0</v>
      </c>
      <c r="BH201" s="483">
        <f>IF(N201="sníž. přenesená",J201,0)</f>
        <v>0</v>
      </c>
      <c r="BI201" s="483">
        <f>IF(N201="nulová",J201,0)</f>
        <v>0</v>
      </c>
      <c r="BJ201" s="389" t="s">
        <v>81</v>
      </c>
      <c r="BK201" s="483">
        <f>ROUND(I201*H201,2)</f>
        <v>0</v>
      </c>
      <c r="BL201" s="389" t="s">
        <v>242</v>
      </c>
      <c r="BM201" s="482" t="s">
        <v>720</v>
      </c>
    </row>
    <row r="202" spans="2:51" s="485" customFormat="1" ht="12">
      <c r="B202" s="484"/>
      <c r="D202" s="486" t="s">
        <v>165</v>
      </c>
      <c r="E202" s="487" t="s">
        <v>1</v>
      </c>
      <c r="F202" s="488" t="s">
        <v>721</v>
      </c>
      <c r="H202" s="489">
        <v>3.78</v>
      </c>
      <c r="I202" s="506"/>
      <c r="L202" s="484"/>
      <c r="M202" s="490"/>
      <c r="N202" s="491"/>
      <c r="O202" s="491"/>
      <c r="P202" s="491"/>
      <c r="Q202" s="491"/>
      <c r="R202" s="491"/>
      <c r="S202" s="491"/>
      <c r="T202" s="492"/>
      <c r="AT202" s="487" t="s">
        <v>165</v>
      </c>
      <c r="AU202" s="487" t="s">
        <v>83</v>
      </c>
      <c r="AV202" s="485" t="s">
        <v>83</v>
      </c>
      <c r="AW202" s="485" t="s">
        <v>30</v>
      </c>
      <c r="AX202" s="485" t="s">
        <v>81</v>
      </c>
      <c r="AY202" s="487" t="s">
        <v>156</v>
      </c>
    </row>
    <row r="203" spans="2:63" s="460" customFormat="1" ht="22.9" customHeight="1">
      <c r="B203" s="459"/>
      <c r="D203" s="461" t="s">
        <v>73</v>
      </c>
      <c r="E203" s="470" t="s">
        <v>279</v>
      </c>
      <c r="F203" s="470" t="s">
        <v>280</v>
      </c>
      <c r="I203" s="507"/>
      <c r="J203" s="471">
        <f>BK203</f>
        <v>0</v>
      </c>
      <c r="L203" s="459"/>
      <c r="M203" s="464"/>
      <c r="N203" s="465"/>
      <c r="O203" s="465"/>
      <c r="P203" s="466">
        <f>SUM(P204:P215)</f>
        <v>190.63786</v>
      </c>
      <c r="Q203" s="465"/>
      <c r="R203" s="466">
        <f>SUM(R204:R215)</f>
        <v>3.6445939000000003</v>
      </c>
      <c r="S203" s="465"/>
      <c r="T203" s="467">
        <f>SUM(T204:T215)</f>
        <v>0</v>
      </c>
      <c r="AR203" s="461" t="s">
        <v>83</v>
      </c>
      <c r="AT203" s="468" t="s">
        <v>73</v>
      </c>
      <c r="AU203" s="468" t="s">
        <v>81</v>
      </c>
      <c r="AY203" s="461" t="s">
        <v>156</v>
      </c>
      <c r="BK203" s="469">
        <f>SUM(BK204:BK215)</f>
        <v>0</v>
      </c>
    </row>
    <row r="204" spans="2:65" s="398" customFormat="1" ht="24" customHeight="1">
      <c r="B204" s="399"/>
      <c r="C204" s="472" t="s">
        <v>247</v>
      </c>
      <c r="D204" s="472" t="s">
        <v>159</v>
      </c>
      <c r="E204" s="473" t="s">
        <v>722</v>
      </c>
      <c r="F204" s="474" t="s">
        <v>723</v>
      </c>
      <c r="G204" s="475" t="s">
        <v>183</v>
      </c>
      <c r="H204" s="476">
        <v>75.99</v>
      </c>
      <c r="I204" s="290"/>
      <c r="J204" s="477">
        <f>ROUND(I204*H204,2)</f>
        <v>0</v>
      </c>
      <c r="K204" s="474" t="s">
        <v>172</v>
      </c>
      <c r="L204" s="399"/>
      <c r="M204" s="478" t="s">
        <v>1</v>
      </c>
      <c r="N204" s="479" t="s">
        <v>39</v>
      </c>
      <c r="O204" s="480">
        <v>0.999</v>
      </c>
      <c r="P204" s="480">
        <f>O204*H204</f>
        <v>75.91400999999999</v>
      </c>
      <c r="Q204" s="480">
        <v>0.02503</v>
      </c>
      <c r="R204" s="480">
        <f>Q204*H204</f>
        <v>1.9020297</v>
      </c>
      <c r="S204" s="480">
        <v>0</v>
      </c>
      <c r="T204" s="481">
        <f>S204*H204</f>
        <v>0</v>
      </c>
      <c r="AR204" s="482" t="s">
        <v>242</v>
      </c>
      <c r="AT204" s="482" t="s">
        <v>159</v>
      </c>
      <c r="AU204" s="482" t="s">
        <v>83</v>
      </c>
      <c r="AY204" s="389" t="s">
        <v>156</v>
      </c>
      <c r="BE204" s="483">
        <f>IF(N204="základní",J204,0)</f>
        <v>0</v>
      </c>
      <c r="BF204" s="483">
        <f>IF(N204="snížená",J204,0)</f>
        <v>0</v>
      </c>
      <c r="BG204" s="483">
        <f>IF(N204="zákl. přenesená",J204,0)</f>
        <v>0</v>
      </c>
      <c r="BH204" s="483">
        <f>IF(N204="sníž. přenesená",J204,0)</f>
        <v>0</v>
      </c>
      <c r="BI204" s="483">
        <f>IF(N204="nulová",J204,0)</f>
        <v>0</v>
      </c>
      <c r="BJ204" s="389" t="s">
        <v>81</v>
      </c>
      <c r="BK204" s="483">
        <f>ROUND(I204*H204,2)</f>
        <v>0</v>
      </c>
      <c r="BL204" s="389" t="s">
        <v>242</v>
      </c>
      <c r="BM204" s="482" t="s">
        <v>724</v>
      </c>
    </row>
    <row r="205" spans="2:51" s="485" customFormat="1" ht="12">
      <c r="B205" s="484"/>
      <c r="D205" s="486" t="s">
        <v>165</v>
      </c>
      <c r="E205" s="487" t="s">
        <v>1</v>
      </c>
      <c r="F205" s="488" t="s">
        <v>725</v>
      </c>
      <c r="H205" s="489">
        <v>75.99</v>
      </c>
      <c r="I205" s="506"/>
      <c r="L205" s="484"/>
      <c r="M205" s="490"/>
      <c r="N205" s="491"/>
      <c r="O205" s="491"/>
      <c r="P205" s="491"/>
      <c r="Q205" s="491"/>
      <c r="R205" s="491"/>
      <c r="S205" s="491"/>
      <c r="T205" s="492"/>
      <c r="AT205" s="487" t="s">
        <v>165</v>
      </c>
      <c r="AU205" s="487" t="s">
        <v>83</v>
      </c>
      <c r="AV205" s="485" t="s">
        <v>83</v>
      </c>
      <c r="AW205" s="485" t="s">
        <v>30</v>
      </c>
      <c r="AX205" s="485" t="s">
        <v>81</v>
      </c>
      <c r="AY205" s="487" t="s">
        <v>156</v>
      </c>
    </row>
    <row r="206" spans="2:65" s="398" customFormat="1" ht="24" customHeight="1">
      <c r="B206" s="399"/>
      <c r="C206" s="472" t="s">
        <v>251</v>
      </c>
      <c r="D206" s="472" t="s">
        <v>159</v>
      </c>
      <c r="E206" s="473" t="s">
        <v>726</v>
      </c>
      <c r="F206" s="474" t="s">
        <v>727</v>
      </c>
      <c r="G206" s="475" t="s">
        <v>183</v>
      </c>
      <c r="H206" s="476">
        <v>3.88</v>
      </c>
      <c r="I206" s="290"/>
      <c r="J206" s="477">
        <f>ROUND(I206*H206,2)</f>
        <v>0</v>
      </c>
      <c r="K206" s="474" t="s">
        <v>172</v>
      </c>
      <c r="L206" s="399"/>
      <c r="M206" s="478" t="s">
        <v>1</v>
      </c>
      <c r="N206" s="479" t="s">
        <v>39</v>
      </c>
      <c r="O206" s="480">
        <v>1.593</v>
      </c>
      <c r="P206" s="480">
        <f>O206*H206</f>
        <v>6.18084</v>
      </c>
      <c r="Q206" s="480">
        <v>0.06564</v>
      </c>
      <c r="R206" s="480">
        <f>Q206*H206</f>
        <v>0.2546832</v>
      </c>
      <c r="S206" s="480">
        <v>0</v>
      </c>
      <c r="T206" s="481">
        <f>S206*H206</f>
        <v>0</v>
      </c>
      <c r="AR206" s="482" t="s">
        <v>242</v>
      </c>
      <c r="AT206" s="482" t="s">
        <v>159</v>
      </c>
      <c r="AU206" s="482" t="s">
        <v>83</v>
      </c>
      <c r="AY206" s="389" t="s">
        <v>156</v>
      </c>
      <c r="BE206" s="483">
        <f>IF(N206="základní",J206,0)</f>
        <v>0</v>
      </c>
      <c r="BF206" s="483">
        <f>IF(N206="snížená",J206,0)</f>
        <v>0</v>
      </c>
      <c r="BG206" s="483">
        <f>IF(N206="zákl. přenesená",J206,0)</f>
        <v>0</v>
      </c>
      <c r="BH206" s="483">
        <f>IF(N206="sníž. přenesená",J206,0)</f>
        <v>0</v>
      </c>
      <c r="BI206" s="483">
        <f>IF(N206="nulová",J206,0)</f>
        <v>0</v>
      </c>
      <c r="BJ206" s="389" t="s">
        <v>81</v>
      </c>
      <c r="BK206" s="483">
        <f>ROUND(I206*H206,2)</f>
        <v>0</v>
      </c>
      <c r="BL206" s="389" t="s">
        <v>242</v>
      </c>
      <c r="BM206" s="482" t="s">
        <v>728</v>
      </c>
    </row>
    <row r="207" spans="2:65" s="398" customFormat="1" ht="16.5" customHeight="1">
      <c r="B207" s="399"/>
      <c r="C207" s="472" t="s">
        <v>262</v>
      </c>
      <c r="D207" s="472" t="s">
        <v>159</v>
      </c>
      <c r="E207" s="473" t="s">
        <v>292</v>
      </c>
      <c r="F207" s="474" t="s">
        <v>293</v>
      </c>
      <c r="G207" s="475" t="s">
        <v>183</v>
      </c>
      <c r="H207" s="476">
        <v>162.29</v>
      </c>
      <c r="I207" s="290"/>
      <c r="J207" s="477">
        <f>ROUND(I207*H207,2)</f>
        <v>0</v>
      </c>
      <c r="K207" s="474" t="s">
        <v>172</v>
      </c>
      <c r="L207" s="399"/>
      <c r="M207" s="478" t="s">
        <v>1</v>
      </c>
      <c r="N207" s="479" t="s">
        <v>39</v>
      </c>
      <c r="O207" s="480">
        <v>0.064</v>
      </c>
      <c r="P207" s="480">
        <f>O207*H207</f>
        <v>10.38656</v>
      </c>
      <c r="Q207" s="480">
        <v>0.0002</v>
      </c>
      <c r="R207" s="480">
        <f>Q207*H207</f>
        <v>0.032458</v>
      </c>
      <c r="S207" s="480">
        <v>0</v>
      </c>
      <c r="T207" s="481">
        <f>S207*H207</f>
        <v>0</v>
      </c>
      <c r="AR207" s="482" t="s">
        <v>242</v>
      </c>
      <c r="AT207" s="482" t="s">
        <v>159</v>
      </c>
      <c r="AU207" s="482" t="s">
        <v>83</v>
      </c>
      <c r="AY207" s="389" t="s">
        <v>156</v>
      </c>
      <c r="BE207" s="483">
        <f>IF(N207="základní",J207,0)</f>
        <v>0</v>
      </c>
      <c r="BF207" s="483">
        <f>IF(N207="snížená",J207,0)</f>
        <v>0</v>
      </c>
      <c r="BG207" s="483">
        <f>IF(N207="zákl. přenesená",J207,0)</f>
        <v>0</v>
      </c>
      <c r="BH207" s="483">
        <f>IF(N207="sníž. přenesená",J207,0)</f>
        <v>0</v>
      </c>
      <c r="BI207" s="483">
        <f>IF(N207="nulová",J207,0)</f>
        <v>0</v>
      </c>
      <c r="BJ207" s="389" t="s">
        <v>81</v>
      </c>
      <c r="BK207" s="483">
        <f>ROUND(I207*H207,2)</f>
        <v>0</v>
      </c>
      <c r="BL207" s="389" t="s">
        <v>242</v>
      </c>
      <c r="BM207" s="482" t="s">
        <v>729</v>
      </c>
    </row>
    <row r="208" spans="2:51" s="485" customFormat="1" ht="12">
      <c r="B208" s="484"/>
      <c r="D208" s="486" t="s">
        <v>165</v>
      </c>
      <c r="E208" s="487" t="s">
        <v>1</v>
      </c>
      <c r="F208" s="488" t="s">
        <v>730</v>
      </c>
      <c r="H208" s="489">
        <v>162.29</v>
      </c>
      <c r="I208" s="506"/>
      <c r="L208" s="484"/>
      <c r="M208" s="490"/>
      <c r="N208" s="491"/>
      <c r="O208" s="491"/>
      <c r="P208" s="491"/>
      <c r="Q208" s="491"/>
      <c r="R208" s="491"/>
      <c r="S208" s="491"/>
      <c r="T208" s="492"/>
      <c r="AT208" s="487" t="s">
        <v>165</v>
      </c>
      <c r="AU208" s="487" t="s">
        <v>83</v>
      </c>
      <c r="AV208" s="485" t="s">
        <v>83</v>
      </c>
      <c r="AW208" s="485" t="s">
        <v>30</v>
      </c>
      <c r="AX208" s="485" t="s">
        <v>81</v>
      </c>
      <c r="AY208" s="487" t="s">
        <v>156</v>
      </c>
    </row>
    <row r="209" spans="2:65" s="398" customFormat="1" ht="24" customHeight="1">
      <c r="B209" s="399"/>
      <c r="C209" s="472" t="s">
        <v>256</v>
      </c>
      <c r="D209" s="472" t="s">
        <v>159</v>
      </c>
      <c r="E209" s="473" t="s">
        <v>731</v>
      </c>
      <c r="F209" s="474" t="s">
        <v>732</v>
      </c>
      <c r="G209" s="475" t="s">
        <v>183</v>
      </c>
      <c r="H209" s="476">
        <v>2.55</v>
      </c>
      <c r="I209" s="290"/>
      <c r="J209" s="477">
        <f>ROUND(I209*H209,2)</f>
        <v>0</v>
      </c>
      <c r="K209" s="474" t="s">
        <v>172</v>
      </c>
      <c r="L209" s="399"/>
      <c r="M209" s="478" t="s">
        <v>1</v>
      </c>
      <c r="N209" s="479" t="s">
        <v>39</v>
      </c>
      <c r="O209" s="480">
        <v>0.699</v>
      </c>
      <c r="P209" s="480">
        <f>O209*H209</f>
        <v>1.7824499999999999</v>
      </c>
      <c r="Q209" s="480">
        <v>0.01206</v>
      </c>
      <c r="R209" s="480">
        <f>Q209*H209</f>
        <v>0.030752999999999996</v>
      </c>
      <c r="S209" s="480">
        <v>0</v>
      </c>
      <c r="T209" s="481">
        <f>S209*H209</f>
        <v>0</v>
      </c>
      <c r="AR209" s="482" t="s">
        <v>242</v>
      </c>
      <c r="AT209" s="482" t="s">
        <v>159</v>
      </c>
      <c r="AU209" s="482" t="s">
        <v>83</v>
      </c>
      <c r="AY209" s="389" t="s">
        <v>156</v>
      </c>
      <c r="BE209" s="483">
        <f>IF(N209="základní",J209,0)</f>
        <v>0</v>
      </c>
      <c r="BF209" s="483">
        <f>IF(N209="snížená",J209,0)</f>
        <v>0</v>
      </c>
      <c r="BG209" s="483">
        <f>IF(N209="zákl. přenesená",J209,0)</f>
        <v>0</v>
      </c>
      <c r="BH209" s="483">
        <f>IF(N209="sníž. přenesená",J209,0)</f>
        <v>0</v>
      </c>
      <c r="BI209" s="483">
        <f>IF(N209="nulová",J209,0)</f>
        <v>0</v>
      </c>
      <c r="BJ209" s="389" t="s">
        <v>81</v>
      </c>
      <c r="BK209" s="483">
        <f>ROUND(I209*H209,2)</f>
        <v>0</v>
      </c>
      <c r="BL209" s="389" t="s">
        <v>242</v>
      </c>
      <c r="BM209" s="482" t="s">
        <v>733</v>
      </c>
    </row>
    <row r="210" spans="2:51" s="485" customFormat="1" ht="12">
      <c r="B210" s="484"/>
      <c r="D210" s="486" t="s">
        <v>165</v>
      </c>
      <c r="E210" s="487" t="s">
        <v>1</v>
      </c>
      <c r="F210" s="488" t="s">
        <v>734</v>
      </c>
      <c r="H210" s="489">
        <v>2.55</v>
      </c>
      <c r="I210" s="506"/>
      <c r="L210" s="484"/>
      <c r="M210" s="490"/>
      <c r="N210" s="491"/>
      <c r="O210" s="491"/>
      <c r="P210" s="491"/>
      <c r="Q210" s="491"/>
      <c r="R210" s="491"/>
      <c r="S210" s="491"/>
      <c r="T210" s="492"/>
      <c r="AT210" s="487" t="s">
        <v>165</v>
      </c>
      <c r="AU210" s="487" t="s">
        <v>83</v>
      </c>
      <c r="AV210" s="485" t="s">
        <v>83</v>
      </c>
      <c r="AW210" s="485" t="s">
        <v>30</v>
      </c>
      <c r="AX210" s="485" t="s">
        <v>81</v>
      </c>
      <c r="AY210" s="487" t="s">
        <v>156</v>
      </c>
    </row>
    <row r="211" spans="2:65" s="398" customFormat="1" ht="24" customHeight="1">
      <c r="B211" s="399"/>
      <c r="C211" s="472" t="s">
        <v>408</v>
      </c>
      <c r="D211" s="472" t="s">
        <v>159</v>
      </c>
      <c r="E211" s="473" t="s">
        <v>735</v>
      </c>
      <c r="F211" s="474" t="s">
        <v>736</v>
      </c>
      <c r="G211" s="475" t="s">
        <v>183</v>
      </c>
      <c r="H211" s="476">
        <v>64</v>
      </c>
      <c r="I211" s="290"/>
      <c r="J211" s="477">
        <f>ROUND(I211*H211,2)</f>
        <v>0</v>
      </c>
      <c r="K211" s="474" t="s">
        <v>172</v>
      </c>
      <c r="L211" s="399"/>
      <c r="M211" s="478" t="s">
        <v>1</v>
      </c>
      <c r="N211" s="479" t="s">
        <v>39</v>
      </c>
      <c r="O211" s="480">
        <v>0.973</v>
      </c>
      <c r="P211" s="480">
        <f>O211*H211</f>
        <v>62.272</v>
      </c>
      <c r="Q211" s="480">
        <v>0.01731</v>
      </c>
      <c r="R211" s="480">
        <f>Q211*H211</f>
        <v>1.10784</v>
      </c>
      <c r="S211" s="480">
        <v>0</v>
      </c>
      <c r="T211" s="481">
        <f>S211*H211</f>
        <v>0</v>
      </c>
      <c r="AR211" s="482" t="s">
        <v>242</v>
      </c>
      <c r="AT211" s="482" t="s">
        <v>159</v>
      </c>
      <c r="AU211" s="482" t="s">
        <v>83</v>
      </c>
      <c r="AY211" s="389" t="s">
        <v>156</v>
      </c>
      <c r="BE211" s="483">
        <f>IF(N211="základní",J211,0)</f>
        <v>0</v>
      </c>
      <c r="BF211" s="483">
        <f>IF(N211="snížená",J211,0)</f>
        <v>0</v>
      </c>
      <c r="BG211" s="483">
        <f>IF(N211="zákl. přenesená",J211,0)</f>
        <v>0</v>
      </c>
      <c r="BH211" s="483">
        <f>IF(N211="sníž. přenesená",J211,0)</f>
        <v>0</v>
      </c>
      <c r="BI211" s="483">
        <f>IF(N211="nulová",J211,0)</f>
        <v>0</v>
      </c>
      <c r="BJ211" s="389" t="s">
        <v>81</v>
      </c>
      <c r="BK211" s="483">
        <f>ROUND(I211*H211,2)</f>
        <v>0</v>
      </c>
      <c r="BL211" s="389" t="s">
        <v>242</v>
      </c>
      <c r="BM211" s="482" t="s">
        <v>737</v>
      </c>
    </row>
    <row r="212" spans="2:65" s="398" customFormat="1" ht="24" customHeight="1">
      <c r="B212" s="399"/>
      <c r="C212" s="472" t="s">
        <v>281</v>
      </c>
      <c r="D212" s="472" t="s">
        <v>159</v>
      </c>
      <c r="E212" s="473" t="s">
        <v>738</v>
      </c>
      <c r="F212" s="474" t="s">
        <v>739</v>
      </c>
      <c r="G212" s="475" t="s">
        <v>183</v>
      </c>
      <c r="H212" s="476">
        <v>59</v>
      </c>
      <c r="I212" s="290"/>
      <c r="J212" s="477">
        <f>ROUND(I212*H212,2)</f>
        <v>0</v>
      </c>
      <c r="K212" s="474" t="s">
        <v>172</v>
      </c>
      <c r="L212" s="399"/>
      <c r="M212" s="478" t="s">
        <v>1</v>
      </c>
      <c r="N212" s="479" t="s">
        <v>39</v>
      </c>
      <c r="O212" s="480">
        <v>0.578</v>
      </c>
      <c r="P212" s="480">
        <f>O212*H212</f>
        <v>34.102</v>
      </c>
      <c r="Q212" s="480">
        <v>0.00117</v>
      </c>
      <c r="R212" s="480">
        <f>Q212*H212</f>
        <v>0.06903000000000001</v>
      </c>
      <c r="S212" s="480">
        <v>0</v>
      </c>
      <c r="T212" s="481">
        <f>S212*H212</f>
        <v>0</v>
      </c>
      <c r="AR212" s="482" t="s">
        <v>242</v>
      </c>
      <c r="AT212" s="482" t="s">
        <v>159</v>
      </c>
      <c r="AU212" s="482" t="s">
        <v>83</v>
      </c>
      <c r="AY212" s="389" t="s">
        <v>156</v>
      </c>
      <c r="BE212" s="483">
        <f>IF(N212="základní",J212,0)</f>
        <v>0</v>
      </c>
      <c r="BF212" s="483">
        <f>IF(N212="snížená",J212,0)</f>
        <v>0</v>
      </c>
      <c r="BG212" s="483">
        <f>IF(N212="zákl. přenesená",J212,0)</f>
        <v>0</v>
      </c>
      <c r="BH212" s="483">
        <f>IF(N212="sníž. přenesená",J212,0)</f>
        <v>0</v>
      </c>
      <c r="BI212" s="483">
        <f>IF(N212="nulová",J212,0)</f>
        <v>0</v>
      </c>
      <c r="BJ212" s="389" t="s">
        <v>81</v>
      </c>
      <c r="BK212" s="483">
        <f>ROUND(I212*H212,2)</f>
        <v>0</v>
      </c>
      <c r="BL212" s="389" t="s">
        <v>242</v>
      </c>
      <c r="BM212" s="482" t="s">
        <v>740</v>
      </c>
    </row>
    <row r="213" spans="2:65" s="398" customFormat="1" ht="24" customHeight="1">
      <c r="B213" s="399"/>
      <c r="C213" s="493" t="s">
        <v>286</v>
      </c>
      <c r="D213" s="493" t="s">
        <v>383</v>
      </c>
      <c r="E213" s="494" t="s">
        <v>741</v>
      </c>
      <c r="F213" s="495" t="s">
        <v>742</v>
      </c>
      <c r="G213" s="496" t="s">
        <v>183</v>
      </c>
      <c r="H213" s="497">
        <v>61.95</v>
      </c>
      <c r="I213" s="291"/>
      <c r="J213" s="498">
        <f>ROUND(I213*H213,2)</f>
        <v>0</v>
      </c>
      <c r="K213" s="495" t="s">
        <v>172</v>
      </c>
      <c r="L213" s="499"/>
      <c r="M213" s="500" t="s">
        <v>1</v>
      </c>
      <c r="N213" s="501" t="s">
        <v>39</v>
      </c>
      <c r="O213" s="480">
        <v>0</v>
      </c>
      <c r="P213" s="480">
        <f>O213*H213</f>
        <v>0</v>
      </c>
      <c r="Q213" s="480">
        <v>0.004</v>
      </c>
      <c r="R213" s="480">
        <f>Q213*H213</f>
        <v>0.24780000000000002</v>
      </c>
      <c r="S213" s="480">
        <v>0</v>
      </c>
      <c r="T213" s="481">
        <f>S213*H213</f>
        <v>0</v>
      </c>
      <c r="AR213" s="482" t="s">
        <v>325</v>
      </c>
      <c r="AT213" s="482" t="s">
        <v>383</v>
      </c>
      <c r="AU213" s="482" t="s">
        <v>83</v>
      </c>
      <c r="AY213" s="389" t="s">
        <v>156</v>
      </c>
      <c r="BE213" s="483">
        <f>IF(N213="základní",J213,0)</f>
        <v>0</v>
      </c>
      <c r="BF213" s="483">
        <f>IF(N213="snížená",J213,0)</f>
        <v>0</v>
      </c>
      <c r="BG213" s="483">
        <f>IF(N213="zákl. přenesená",J213,0)</f>
        <v>0</v>
      </c>
      <c r="BH213" s="483">
        <f>IF(N213="sníž. přenesená",J213,0)</f>
        <v>0</v>
      </c>
      <c r="BI213" s="483">
        <f>IF(N213="nulová",J213,0)</f>
        <v>0</v>
      </c>
      <c r="BJ213" s="389" t="s">
        <v>81</v>
      </c>
      <c r="BK213" s="483">
        <f>ROUND(I213*H213,2)</f>
        <v>0</v>
      </c>
      <c r="BL213" s="389" t="s">
        <v>242</v>
      </c>
      <c r="BM213" s="482" t="s">
        <v>743</v>
      </c>
    </row>
    <row r="214" spans="2:51" s="485" customFormat="1" ht="12">
      <c r="B214" s="484"/>
      <c r="D214" s="486" t="s">
        <v>165</v>
      </c>
      <c r="F214" s="488" t="s">
        <v>744</v>
      </c>
      <c r="H214" s="489">
        <v>61.95</v>
      </c>
      <c r="I214" s="506"/>
      <c r="L214" s="484"/>
      <c r="M214" s="490"/>
      <c r="N214" s="491"/>
      <c r="O214" s="491"/>
      <c r="P214" s="491"/>
      <c r="Q214" s="491"/>
      <c r="R214" s="491"/>
      <c r="S214" s="491"/>
      <c r="T214" s="492"/>
      <c r="AT214" s="487" t="s">
        <v>165</v>
      </c>
      <c r="AU214" s="487" t="s">
        <v>83</v>
      </c>
      <c r="AV214" s="485" t="s">
        <v>83</v>
      </c>
      <c r="AW214" s="485" t="s">
        <v>3</v>
      </c>
      <c r="AX214" s="485" t="s">
        <v>81</v>
      </c>
      <c r="AY214" s="487" t="s">
        <v>156</v>
      </c>
    </row>
    <row r="215" spans="2:65" s="398" customFormat="1" ht="24" customHeight="1">
      <c r="B215" s="399"/>
      <c r="C215" s="472" t="s">
        <v>549</v>
      </c>
      <c r="D215" s="472" t="s">
        <v>159</v>
      </c>
      <c r="E215" s="473" t="s">
        <v>309</v>
      </c>
      <c r="F215" s="474" t="s">
        <v>310</v>
      </c>
      <c r="G215" s="475" t="s">
        <v>277</v>
      </c>
      <c r="H215" s="476">
        <v>1573.298</v>
      </c>
      <c r="I215" s="290"/>
      <c r="J215" s="477">
        <f>ROUND(I215*H215,2)</f>
        <v>0</v>
      </c>
      <c r="K215" s="474" t="s">
        <v>172</v>
      </c>
      <c r="L215" s="399"/>
      <c r="M215" s="478" t="s">
        <v>1</v>
      </c>
      <c r="N215" s="479" t="s">
        <v>39</v>
      </c>
      <c r="O215" s="480">
        <v>0</v>
      </c>
      <c r="P215" s="480">
        <f>O215*H215</f>
        <v>0</v>
      </c>
      <c r="Q215" s="480">
        <v>0</v>
      </c>
      <c r="R215" s="480">
        <f>Q215*H215</f>
        <v>0</v>
      </c>
      <c r="S215" s="480">
        <v>0</v>
      </c>
      <c r="T215" s="481">
        <f>S215*H215</f>
        <v>0</v>
      </c>
      <c r="AR215" s="482" t="s">
        <v>242</v>
      </c>
      <c r="AT215" s="482" t="s">
        <v>159</v>
      </c>
      <c r="AU215" s="482" t="s">
        <v>83</v>
      </c>
      <c r="AY215" s="389" t="s">
        <v>156</v>
      </c>
      <c r="BE215" s="483">
        <f>IF(N215="základní",J215,0)</f>
        <v>0</v>
      </c>
      <c r="BF215" s="483">
        <f>IF(N215="snížená",J215,0)</f>
        <v>0</v>
      </c>
      <c r="BG215" s="483">
        <f>IF(N215="zákl. přenesená",J215,0)</f>
        <v>0</v>
      </c>
      <c r="BH215" s="483">
        <f>IF(N215="sníž. přenesená",J215,0)</f>
        <v>0</v>
      </c>
      <c r="BI215" s="483">
        <f>IF(N215="nulová",J215,0)</f>
        <v>0</v>
      </c>
      <c r="BJ215" s="389" t="s">
        <v>81</v>
      </c>
      <c r="BK215" s="483">
        <f>ROUND(I215*H215,2)</f>
        <v>0</v>
      </c>
      <c r="BL215" s="389" t="s">
        <v>242</v>
      </c>
      <c r="BM215" s="482" t="s">
        <v>745</v>
      </c>
    </row>
    <row r="216" spans="2:63" s="460" customFormat="1" ht="22.9" customHeight="1">
      <c r="B216" s="459"/>
      <c r="D216" s="461" t="s">
        <v>73</v>
      </c>
      <c r="E216" s="470" t="s">
        <v>746</v>
      </c>
      <c r="F216" s="470" t="s">
        <v>747</v>
      </c>
      <c r="I216" s="507"/>
      <c r="J216" s="471">
        <f>BK216</f>
        <v>0</v>
      </c>
      <c r="L216" s="459"/>
      <c r="M216" s="464"/>
      <c r="N216" s="465"/>
      <c r="O216" s="465"/>
      <c r="P216" s="466">
        <f>SUM(P217:P221)</f>
        <v>7.4319999999999995</v>
      </c>
      <c r="Q216" s="465"/>
      <c r="R216" s="466">
        <f>SUM(R217:R221)</f>
        <v>0.05012</v>
      </c>
      <c r="S216" s="465"/>
      <c r="T216" s="467">
        <f>SUM(T217:T221)</f>
        <v>0.022044</v>
      </c>
      <c r="AR216" s="461" t="s">
        <v>83</v>
      </c>
      <c r="AT216" s="468" t="s">
        <v>73</v>
      </c>
      <c r="AU216" s="468" t="s">
        <v>81</v>
      </c>
      <c r="AY216" s="461" t="s">
        <v>156</v>
      </c>
      <c r="BK216" s="469">
        <f>SUM(BK217:BK221)</f>
        <v>0</v>
      </c>
    </row>
    <row r="217" spans="2:65" s="398" customFormat="1" ht="16.5" customHeight="1">
      <c r="B217" s="399"/>
      <c r="C217" s="472" t="s">
        <v>221</v>
      </c>
      <c r="D217" s="472" t="s">
        <v>159</v>
      </c>
      <c r="E217" s="473" t="s">
        <v>748</v>
      </c>
      <c r="F217" s="474" t="s">
        <v>749</v>
      </c>
      <c r="G217" s="475" t="s">
        <v>162</v>
      </c>
      <c r="H217" s="476">
        <v>13.2</v>
      </c>
      <c r="I217" s="290"/>
      <c r="J217" s="477">
        <f>ROUND(I217*H217,2)</f>
        <v>0</v>
      </c>
      <c r="K217" s="474" t="s">
        <v>172</v>
      </c>
      <c r="L217" s="399"/>
      <c r="M217" s="478" t="s">
        <v>1</v>
      </c>
      <c r="N217" s="479" t="s">
        <v>39</v>
      </c>
      <c r="O217" s="480">
        <v>0.195</v>
      </c>
      <c r="P217" s="480">
        <f>O217*H217</f>
        <v>2.574</v>
      </c>
      <c r="Q217" s="480">
        <v>0</v>
      </c>
      <c r="R217" s="480">
        <f>Q217*H217</f>
        <v>0</v>
      </c>
      <c r="S217" s="480">
        <v>0.00167</v>
      </c>
      <c r="T217" s="481">
        <f>S217*H217</f>
        <v>0.022044</v>
      </c>
      <c r="AR217" s="482" t="s">
        <v>242</v>
      </c>
      <c r="AT217" s="482" t="s">
        <v>159</v>
      </c>
      <c r="AU217" s="482" t="s">
        <v>83</v>
      </c>
      <c r="AY217" s="389" t="s">
        <v>156</v>
      </c>
      <c r="BE217" s="483">
        <f>IF(N217="základní",J217,0)</f>
        <v>0</v>
      </c>
      <c r="BF217" s="483">
        <f>IF(N217="snížená",J217,0)</f>
        <v>0</v>
      </c>
      <c r="BG217" s="483">
        <f>IF(N217="zákl. přenesená",J217,0)</f>
        <v>0</v>
      </c>
      <c r="BH217" s="483">
        <f>IF(N217="sníž. přenesená",J217,0)</f>
        <v>0</v>
      </c>
      <c r="BI217" s="483">
        <f>IF(N217="nulová",J217,0)</f>
        <v>0</v>
      </c>
      <c r="BJ217" s="389" t="s">
        <v>81</v>
      </c>
      <c r="BK217" s="483">
        <f>ROUND(I217*H217,2)</f>
        <v>0</v>
      </c>
      <c r="BL217" s="389" t="s">
        <v>242</v>
      </c>
      <c r="BM217" s="482" t="s">
        <v>750</v>
      </c>
    </row>
    <row r="218" spans="2:51" s="485" customFormat="1" ht="12">
      <c r="B218" s="484"/>
      <c r="D218" s="486" t="s">
        <v>165</v>
      </c>
      <c r="E218" s="487" t="s">
        <v>1</v>
      </c>
      <c r="F218" s="488" t="s">
        <v>751</v>
      </c>
      <c r="H218" s="489">
        <v>13.2</v>
      </c>
      <c r="I218" s="506"/>
      <c r="L218" s="484"/>
      <c r="M218" s="490"/>
      <c r="N218" s="491"/>
      <c r="O218" s="491"/>
      <c r="P218" s="491"/>
      <c r="Q218" s="491"/>
      <c r="R218" s="491"/>
      <c r="S218" s="491"/>
      <c r="T218" s="492"/>
      <c r="AT218" s="487" t="s">
        <v>165</v>
      </c>
      <c r="AU218" s="487" t="s">
        <v>83</v>
      </c>
      <c r="AV218" s="485" t="s">
        <v>83</v>
      </c>
      <c r="AW218" s="485" t="s">
        <v>30</v>
      </c>
      <c r="AX218" s="485" t="s">
        <v>81</v>
      </c>
      <c r="AY218" s="487" t="s">
        <v>156</v>
      </c>
    </row>
    <row r="219" spans="2:65" s="398" customFormat="1" ht="24" customHeight="1">
      <c r="B219" s="399"/>
      <c r="C219" s="472" t="s">
        <v>534</v>
      </c>
      <c r="D219" s="472" t="s">
        <v>159</v>
      </c>
      <c r="E219" s="473" t="s">
        <v>752</v>
      </c>
      <c r="F219" s="474" t="s">
        <v>753</v>
      </c>
      <c r="G219" s="475" t="s">
        <v>162</v>
      </c>
      <c r="H219" s="476">
        <v>14</v>
      </c>
      <c r="I219" s="290"/>
      <c r="J219" s="477">
        <f>ROUND(I219*H219,2)</f>
        <v>0</v>
      </c>
      <c r="K219" s="474" t="s">
        <v>172</v>
      </c>
      <c r="L219" s="399"/>
      <c r="M219" s="478" t="s">
        <v>1</v>
      </c>
      <c r="N219" s="479" t="s">
        <v>39</v>
      </c>
      <c r="O219" s="480">
        <v>0.347</v>
      </c>
      <c r="P219" s="480">
        <f>O219*H219</f>
        <v>4.858</v>
      </c>
      <c r="Q219" s="480">
        <v>0.00358</v>
      </c>
      <c r="R219" s="480">
        <f>Q219*H219</f>
        <v>0.05012</v>
      </c>
      <c r="S219" s="480">
        <v>0</v>
      </c>
      <c r="T219" s="481">
        <f>S219*H219</f>
        <v>0</v>
      </c>
      <c r="AR219" s="482" t="s">
        <v>242</v>
      </c>
      <c r="AT219" s="482" t="s">
        <v>159</v>
      </c>
      <c r="AU219" s="482" t="s">
        <v>83</v>
      </c>
      <c r="AY219" s="389" t="s">
        <v>156</v>
      </c>
      <c r="BE219" s="483">
        <f>IF(N219="základní",J219,0)</f>
        <v>0</v>
      </c>
      <c r="BF219" s="483">
        <f>IF(N219="snížená",J219,0)</f>
        <v>0</v>
      </c>
      <c r="BG219" s="483">
        <f>IF(N219="zákl. přenesená",J219,0)</f>
        <v>0</v>
      </c>
      <c r="BH219" s="483">
        <f>IF(N219="sníž. přenesená",J219,0)</f>
        <v>0</v>
      </c>
      <c r="BI219" s="483">
        <f>IF(N219="nulová",J219,0)</f>
        <v>0</v>
      </c>
      <c r="BJ219" s="389" t="s">
        <v>81</v>
      </c>
      <c r="BK219" s="483">
        <f>ROUND(I219*H219,2)</f>
        <v>0</v>
      </c>
      <c r="BL219" s="389" t="s">
        <v>242</v>
      </c>
      <c r="BM219" s="482" t="s">
        <v>754</v>
      </c>
    </row>
    <row r="220" spans="2:51" s="485" customFormat="1" ht="12">
      <c r="B220" s="484"/>
      <c r="D220" s="486" t="s">
        <v>165</v>
      </c>
      <c r="E220" s="487" t="s">
        <v>1</v>
      </c>
      <c r="F220" s="488" t="s">
        <v>755</v>
      </c>
      <c r="H220" s="489">
        <v>14</v>
      </c>
      <c r="I220" s="506"/>
      <c r="L220" s="484"/>
      <c r="M220" s="490"/>
      <c r="N220" s="491"/>
      <c r="O220" s="491"/>
      <c r="P220" s="491"/>
      <c r="Q220" s="491"/>
      <c r="R220" s="491"/>
      <c r="S220" s="491"/>
      <c r="T220" s="492"/>
      <c r="AT220" s="487" t="s">
        <v>165</v>
      </c>
      <c r="AU220" s="487" t="s">
        <v>83</v>
      </c>
      <c r="AV220" s="485" t="s">
        <v>83</v>
      </c>
      <c r="AW220" s="485" t="s">
        <v>30</v>
      </c>
      <c r="AX220" s="485" t="s">
        <v>81</v>
      </c>
      <c r="AY220" s="487" t="s">
        <v>156</v>
      </c>
    </row>
    <row r="221" spans="2:65" s="398" customFormat="1" ht="24" customHeight="1">
      <c r="B221" s="399"/>
      <c r="C221" s="472" t="s">
        <v>554</v>
      </c>
      <c r="D221" s="472" t="s">
        <v>159</v>
      </c>
      <c r="E221" s="473" t="s">
        <v>756</v>
      </c>
      <c r="F221" s="474" t="s">
        <v>757</v>
      </c>
      <c r="G221" s="475" t="s">
        <v>277</v>
      </c>
      <c r="H221" s="476">
        <v>82.222</v>
      </c>
      <c r="I221" s="290"/>
      <c r="J221" s="477">
        <f>ROUND(I221*H221,2)</f>
        <v>0</v>
      </c>
      <c r="K221" s="474" t="s">
        <v>172</v>
      </c>
      <c r="L221" s="399"/>
      <c r="M221" s="478" t="s">
        <v>1</v>
      </c>
      <c r="N221" s="479" t="s">
        <v>39</v>
      </c>
      <c r="O221" s="480">
        <v>0</v>
      </c>
      <c r="P221" s="480">
        <f>O221*H221</f>
        <v>0</v>
      </c>
      <c r="Q221" s="480">
        <v>0</v>
      </c>
      <c r="R221" s="480">
        <f>Q221*H221</f>
        <v>0</v>
      </c>
      <c r="S221" s="480">
        <v>0</v>
      </c>
      <c r="T221" s="481">
        <f>S221*H221</f>
        <v>0</v>
      </c>
      <c r="AR221" s="482" t="s">
        <v>242</v>
      </c>
      <c r="AT221" s="482" t="s">
        <v>159</v>
      </c>
      <c r="AU221" s="482" t="s">
        <v>83</v>
      </c>
      <c r="AY221" s="389" t="s">
        <v>156</v>
      </c>
      <c r="BE221" s="483">
        <f>IF(N221="základní",J221,0)</f>
        <v>0</v>
      </c>
      <c r="BF221" s="483">
        <f>IF(N221="snížená",J221,0)</f>
        <v>0</v>
      </c>
      <c r="BG221" s="483">
        <f>IF(N221="zákl. přenesená",J221,0)</f>
        <v>0</v>
      </c>
      <c r="BH221" s="483">
        <f>IF(N221="sníž. přenesená",J221,0)</f>
        <v>0</v>
      </c>
      <c r="BI221" s="483">
        <f>IF(N221="nulová",J221,0)</f>
        <v>0</v>
      </c>
      <c r="BJ221" s="389" t="s">
        <v>81</v>
      </c>
      <c r="BK221" s="483">
        <f>ROUND(I221*H221,2)</f>
        <v>0</v>
      </c>
      <c r="BL221" s="389" t="s">
        <v>242</v>
      </c>
      <c r="BM221" s="482" t="s">
        <v>758</v>
      </c>
    </row>
    <row r="222" spans="2:63" s="460" customFormat="1" ht="22.9" customHeight="1">
      <c r="B222" s="459"/>
      <c r="D222" s="461" t="s">
        <v>73</v>
      </c>
      <c r="E222" s="470" t="s">
        <v>312</v>
      </c>
      <c r="F222" s="470" t="s">
        <v>313</v>
      </c>
      <c r="I222" s="507"/>
      <c r="J222" s="471">
        <f>BK222</f>
        <v>0</v>
      </c>
      <c r="L222" s="459"/>
      <c r="M222" s="464"/>
      <c r="N222" s="465"/>
      <c r="O222" s="465"/>
      <c r="P222" s="466">
        <f>SUM(P223:P237)</f>
        <v>0</v>
      </c>
      <c r="Q222" s="465"/>
      <c r="R222" s="466">
        <f>SUM(R223:R237)</f>
        <v>0</v>
      </c>
      <c r="S222" s="465"/>
      <c r="T222" s="467">
        <f>SUM(T223:T237)</f>
        <v>0</v>
      </c>
      <c r="AR222" s="461" t="s">
        <v>83</v>
      </c>
      <c r="AT222" s="468" t="s">
        <v>73</v>
      </c>
      <c r="AU222" s="468" t="s">
        <v>81</v>
      </c>
      <c r="AY222" s="461" t="s">
        <v>156</v>
      </c>
      <c r="BK222" s="469">
        <f>SUM(BK223:BK237)</f>
        <v>0</v>
      </c>
    </row>
    <row r="223" spans="2:65" s="398" customFormat="1" ht="24" customHeight="1">
      <c r="B223" s="399"/>
      <c r="C223" s="472" t="s">
        <v>495</v>
      </c>
      <c r="D223" s="472" t="s">
        <v>159</v>
      </c>
      <c r="E223" s="473" t="s">
        <v>315</v>
      </c>
      <c r="F223" s="474" t="s">
        <v>759</v>
      </c>
      <c r="G223" s="475" t="s">
        <v>317</v>
      </c>
      <c r="H223" s="476">
        <v>1</v>
      </c>
      <c r="I223" s="290"/>
      <c r="J223" s="477">
        <f>ROUND(I223*H223,2)</f>
        <v>0</v>
      </c>
      <c r="K223" s="474" t="s">
        <v>1</v>
      </c>
      <c r="L223" s="399"/>
      <c r="M223" s="478" t="s">
        <v>1</v>
      </c>
      <c r="N223" s="479" t="s">
        <v>39</v>
      </c>
      <c r="O223" s="480">
        <v>0</v>
      </c>
      <c r="P223" s="480">
        <f>O223*H223</f>
        <v>0</v>
      </c>
      <c r="Q223" s="480">
        <v>0</v>
      </c>
      <c r="R223" s="480">
        <f>Q223*H223</f>
        <v>0</v>
      </c>
      <c r="S223" s="480">
        <v>0</v>
      </c>
      <c r="T223" s="481">
        <f>S223*H223</f>
        <v>0</v>
      </c>
      <c r="AR223" s="482" t="s">
        <v>242</v>
      </c>
      <c r="AT223" s="482" t="s">
        <v>159</v>
      </c>
      <c r="AU223" s="482" t="s">
        <v>83</v>
      </c>
      <c r="AY223" s="389" t="s">
        <v>156</v>
      </c>
      <c r="BE223" s="483">
        <f>IF(N223="základní",J223,0)</f>
        <v>0</v>
      </c>
      <c r="BF223" s="483">
        <f>IF(N223="snížená",J223,0)</f>
        <v>0</v>
      </c>
      <c r="BG223" s="483">
        <f>IF(N223="zákl. přenesená",J223,0)</f>
        <v>0</v>
      </c>
      <c r="BH223" s="483">
        <f>IF(N223="sníž. přenesená",J223,0)</f>
        <v>0</v>
      </c>
      <c r="BI223" s="483">
        <f>IF(N223="nulová",J223,0)</f>
        <v>0</v>
      </c>
      <c r="BJ223" s="389" t="s">
        <v>81</v>
      </c>
      <c r="BK223" s="483">
        <f>ROUND(I223*H223,2)</f>
        <v>0</v>
      </c>
      <c r="BL223" s="389" t="s">
        <v>242</v>
      </c>
      <c r="BM223" s="482" t="s">
        <v>760</v>
      </c>
    </row>
    <row r="224" spans="2:51" s="485" customFormat="1" ht="12">
      <c r="B224" s="484"/>
      <c r="D224" s="486" t="s">
        <v>165</v>
      </c>
      <c r="E224" s="487" t="s">
        <v>1</v>
      </c>
      <c r="F224" s="488" t="s">
        <v>761</v>
      </c>
      <c r="H224" s="489">
        <v>1</v>
      </c>
      <c r="I224" s="506"/>
      <c r="L224" s="484"/>
      <c r="M224" s="490"/>
      <c r="N224" s="491"/>
      <c r="O224" s="491"/>
      <c r="P224" s="491"/>
      <c r="Q224" s="491"/>
      <c r="R224" s="491"/>
      <c r="S224" s="491"/>
      <c r="T224" s="492"/>
      <c r="AT224" s="487" t="s">
        <v>165</v>
      </c>
      <c r="AU224" s="487" t="s">
        <v>83</v>
      </c>
      <c r="AV224" s="485" t="s">
        <v>83</v>
      </c>
      <c r="AW224" s="485" t="s">
        <v>30</v>
      </c>
      <c r="AX224" s="485" t="s">
        <v>81</v>
      </c>
      <c r="AY224" s="487" t="s">
        <v>156</v>
      </c>
    </row>
    <row r="225" spans="2:65" s="398" customFormat="1" ht="16.5" customHeight="1">
      <c r="B225" s="399"/>
      <c r="C225" s="472" t="s">
        <v>499</v>
      </c>
      <c r="D225" s="472" t="s">
        <v>159</v>
      </c>
      <c r="E225" s="473" t="s">
        <v>321</v>
      </c>
      <c r="F225" s="474" t="s">
        <v>762</v>
      </c>
      <c r="G225" s="475" t="s">
        <v>317</v>
      </c>
      <c r="H225" s="476">
        <v>2</v>
      </c>
      <c r="I225" s="290"/>
      <c r="J225" s="477">
        <f>ROUND(I225*H225,2)</f>
        <v>0</v>
      </c>
      <c r="K225" s="474" t="s">
        <v>1</v>
      </c>
      <c r="L225" s="399"/>
      <c r="M225" s="478" t="s">
        <v>1</v>
      </c>
      <c r="N225" s="479" t="s">
        <v>39</v>
      </c>
      <c r="O225" s="480">
        <v>0</v>
      </c>
      <c r="P225" s="480">
        <f>O225*H225</f>
        <v>0</v>
      </c>
      <c r="Q225" s="480">
        <v>0</v>
      </c>
      <c r="R225" s="480">
        <f>Q225*H225</f>
        <v>0</v>
      </c>
      <c r="S225" s="480">
        <v>0</v>
      </c>
      <c r="T225" s="481">
        <f>S225*H225</f>
        <v>0</v>
      </c>
      <c r="AR225" s="482" t="s">
        <v>242</v>
      </c>
      <c r="AT225" s="482" t="s">
        <v>159</v>
      </c>
      <c r="AU225" s="482" t="s">
        <v>83</v>
      </c>
      <c r="AY225" s="389" t="s">
        <v>156</v>
      </c>
      <c r="BE225" s="483">
        <f>IF(N225="základní",J225,0)</f>
        <v>0</v>
      </c>
      <c r="BF225" s="483">
        <f>IF(N225="snížená",J225,0)</f>
        <v>0</v>
      </c>
      <c r="BG225" s="483">
        <f>IF(N225="zákl. přenesená",J225,0)</f>
        <v>0</v>
      </c>
      <c r="BH225" s="483">
        <f>IF(N225="sníž. přenesená",J225,0)</f>
        <v>0</v>
      </c>
      <c r="BI225" s="483">
        <f>IF(N225="nulová",J225,0)</f>
        <v>0</v>
      </c>
      <c r="BJ225" s="389" t="s">
        <v>81</v>
      </c>
      <c r="BK225" s="483">
        <f>ROUND(I225*H225,2)</f>
        <v>0</v>
      </c>
      <c r="BL225" s="389" t="s">
        <v>242</v>
      </c>
      <c r="BM225" s="482" t="s">
        <v>763</v>
      </c>
    </row>
    <row r="226" spans="2:51" s="485" customFormat="1" ht="12">
      <c r="B226" s="484"/>
      <c r="D226" s="486" t="s">
        <v>165</v>
      </c>
      <c r="E226" s="487" t="s">
        <v>1</v>
      </c>
      <c r="F226" s="488" t="s">
        <v>764</v>
      </c>
      <c r="H226" s="489">
        <v>2</v>
      </c>
      <c r="I226" s="506"/>
      <c r="L226" s="484"/>
      <c r="M226" s="490"/>
      <c r="N226" s="491"/>
      <c r="O226" s="491"/>
      <c r="P226" s="491"/>
      <c r="Q226" s="491"/>
      <c r="R226" s="491"/>
      <c r="S226" s="491"/>
      <c r="T226" s="492"/>
      <c r="AT226" s="487" t="s">
        <v>165</v>
      </c>
      <c r="AU226" s="487" t="s">
        <v>83</v>
      </c>
      <c r="AV226" s="485" t="s">
        <v>83</v>
      </c>
      <c r="AW226" s="485" t="s">
        <v>30</v>
      </c>
      <c r="AX226" s="485" t="s">
        <v>81</v>
      </c>
      <c r="AY226" s="487" t="s">
        <v>156</v>
      </c>
    </row>
    <row r="227" spans="2:65" s="398" customFormat="1" ht="16.5" customHeight="1">
      <c r="B227" s="399"/>
      <c r="C227" s="472" t="s">
        <v>504</v>
      </c>
      <c r="D227" s="472" t="s">
        <v>159</v>
      </c>
      <c r="E227" s="473" t="s">
        <v>326</v>
      </c>
      <c r="F227" s="474" t="s">
        <v>327</v>
      </c>
      <c r="G227" s="475" t="s">
        <v>317</v>
      </c>
      <c r="H227" s="476">
        <v>6</v>
      </c>
      <c r="I227" s="290"/>
      <c r="J227" s="477">
        <f>ROUND(I227*H227,2)</f>
        <v>0</v>
      </c>
      <c r="K227" s="474" t="s">
        <v>1</v>
      </c>
      <c r="L227" s="399"/>
      <c r="M227" s="478" t="s">
        <v>1</v>
      </c>
      <c r="N227" s="479" t="s">
        <v>39</v>
      </c>
      <c r="O227" s="480">
        <v>0</v>
      </c>
      <c r="P227" s="480">
        <f>O227*H227</f>
        <v>0</v>
      </c>
      <c r="Q227" s="480">
        <v>0</v>
      </c>
      <c r="R227" s="480">
        <f>Q227*H227</f>
        <v>0</v>
      </c>
      <c r="S227" s="480">
        <v>0</v>
      </c>
      <c r="T227" s="481">
        <f>S227*H227</f>
        <v>0</v>
      </c>
      <c r="AR227" s="482" t="s">
        <v>242</v>
      </c>
      <c r="AT227" s="482" t="s">
        <v>159</v>
      </c>
      <c r="AU227" s="482" t="s">
        <v>83</v>
      </c>
      <c r="AY227" s="389" t="s">
        <v>156</v>
      </c>
      <c r="BE227" s="483">
        <f>IF(N227="základní",J227,0)</f>
        <v>0</v>
      </c>
      <c r="BF227" s="483">
        <f>IF(N227="snížená",J227,0)</f>
        <v>0</v>
      </c>
      <c r="BG227" s="483">
        <f>IF(N227="zákl. přenesená",J227,0)</f>
        <v>0</v>
      </c>
      <c r="BH227" s="483">
        <f>IF(N227="sníž. přenesená",J227,0)</f>
        <v>0</v>
      </c>
      <c r="BI227" s="483">
        <f>IF(N227="nulová",J227,0)</f>
        <v>0</v>
      </c>
      <c r="BJ227" s="389" t="s">
        <v>81</v>
      </c>
      <c r="BK227" s="483">
        <f>ROUND(I227*H227,2)</f>
        <v>0</v>
      </c>
      <c r="BL227" s="389" t="s">
        <v>242</v>
      </c>
      <c r="BM227" s="482" t="s">
        <v>765</v>
      </c>
    </row>
    <row r="228" spans="2:51" s="485" customFormat="1" ht="12">
      <c r="B228" s="484"/>
      <c r="D228" s="486" t="s">
        <v>165</v>
      </c>
      <c r="E228" s="487" t="s">
        <v>1</v>
      </c>
      <c r="F228" s="488" t="s">
        <v>766</v>
      </c>
      <c r="H228" s="489">
        <v>6</v>
      </c>
      <c r="I228" s="506"/>
      <c r="L228" s="484"/>
      <c r="M228" s="490"/>
      <c r="N228" s="491"/>
      <c r="O228" s="491"/>
      <c r="P228" s="491"/>
      <c r="Q228" s="491"/>
      <c r="R228" s="491"/>
      <c r="S228" s="491"/>
      <c r="T228" s="492"/>
      <c r="AT228" s="487" t="s">
        <v>165</v>
      </c>
      <c r="AU228" s="487" t="s">
        <v>83</v>
      </c>
      <c r="AV228" s="485" t="s">
        <v>83</v>
      </c>
      <c r="AW228" s="485" t="s">
        <v>30</v>
      </c>
      <c r="AX228" s="485" t="s">
        <v>81</v>
      </c>
      <c r="AY228" s="487" t="s">
        <v>156</v>
      </c>
    </row>
    <row r="229" spans="2:65" s="398" customFormat="1" ht="36" customHeight="1">
      <c r="B229" s="399"/>
      <c r="C229" s="472" t="s">
        <v>509</v>
      </c>
      <c r="D229" s="472" t="s">
        <v>159</v>
      </c>
      <c r="E229" s="473" t="s">
        <v>331</v>
      </c>
      <c r="F229" s="474" t="s">
        <v>767</v>
      </c>
      <c r="G229" s="475" t="s">
        <v>317</v>
      </c>
      <c r="H229" s="476">
        <v>1</v>
      </c>
      <c r="I229" s="290"/>
      <c r="J229" s="477">
        <f>ROUND(I229*H229,2)</f>
        <v>0</v>
      </c>
      <c r="K229" s="474" t="s">
        <v>1</v>
      </c>
      <c r="L229" s="399"/>
      <c r="M229" s="478" t="s">
        <v>1</v>
      </c>
      <c r="N229" s="479" t="s">
        <v>39</v>
      </c>
      <c r="O229" s="480">
        <v>0</v>
      </c>
      <c r="P229" s="480">
        <f>O229*H229</f>
        <v>0</v>
      </c>
      <c r="Q229" s="480">
        <v>0</v>
      </c>
      <c r="R229" s="480">
        <f>Q229*H229</f>
        <v>0</v>
      </c>
      <c r="S229" s="480">
        <v>0</v>
      </c>
      <c r="T229" s="481">
        <f>S229*H229</f>
        <v>0</v>
      </c>
      <c r="AR229" s="482" t="s">
        <v>242</v>
      </c>
      <c r="AT229" s="482" t="s">
        <v>159</v>
      </c>
      <c r="AU229" s="482" t="s">
        <v>83</v>
      </c>
      <c r="AY229" s="389" t="s">
        <v>156</v>
      </c>
      <c r="BE229" s="483">
        <f>IF(N229="základní",J229,0)</f>
        <v>0</v>
      </c>
      <c r="BF229" s="483">
        <f>IF(N229="snížená",J229,0)</f>
        <v>0</v>
      </c>
      <c r="BG229" s="483">
        <f>IF(N229="zákl. přenesená",J229,0)</f>
        <v>0</v>
      </c>
      <c r="BH229" s="483">
        <f>IF(N229="sníž. přenesená",J229,0)</f>
        <v>0</v>
      </c>
      <c r="BI229" s="483">
        <f>IF(N229="nulová",J229,0)</f>
        <v>0</v>
      </c>
      <c r="BJ229" s="389" t="s">
        <v>81</v>
      </c>
      <c r="BK229" s="483">
        <f>ROUND(I229*H229,2)</f>
        <v>0</v>
      </c>
      <c r="BL229" s="389" t="s">
        <v>242</v>
      </c>
      <c r="BM229" s="482" t="s">
        <v>768</v>
      </c>
    </row>
    <row r="230" spans="2:51" s="485" customFormat="1" ht="12">
      <c r="B230" s="484"/>
      <c r="D230" s="486" t="s">
        <v>165</v>
      </c>
      <c r="E230" s="487" t="s">
        <v>1</v>
      </c>
      <c r="F230" s="488" t="s">
        <v>769</v>
      </c>
      <c r="H230" s="489">
        <v>1</v>
      </c>
      <c r="I230" s="506"/>
      <c r="L230" s="484"/>
      <c r="M230" s="490"/>
      <c r="N230" s="491"/>
      <c r="O230" s="491"/>
      <c r="P230" s="491"/>
      <c r="Q230" s="491"/>
      <c r="R230" s="491"/>
      <c r="S230" s="491"/>
      <c r="T230" s="492"/>
      <c r="AT230" s="487" t="s">
        <v>165</v>
      </c>
      <c r="AU230" s="487" t="s">
        <v>83</v>
      </c>
      <c r="AV230" s="485" t="s">
        <v>83</v>
      </c>
      <c r="AW230" s="485" t="s">
        <v>30</v>
      </c>
      <c r="AX230" s="485" t="s">
        <v>81</v>
      </c>
      <c r="AY230" s="487" t="s">
        <v>156</v>
      </c>
    </row>
    <row r="231" spans="2:65" s="398" customFormat="1" ht="24" customHeight="1">
      <c r="B231" s="399"/>
      <c r="C231" s="472" t="s">
        <v>515</v>
      </c>
      <c r="D231" s="472" t="s">
        <v>159</v>
      </c>
      <c r="E231" s="473" t="s">
        <v>770</v>
      </c>
      <c r="F231" s="474" t="s">
        <v>771</v>
      </c>
      <c r="G231" s="475" t="s">
        <v>317</v>
      </c>
      <c r="H231" s="476">
        <v>3</v>
      </c>
      <c r="I231" s="290"/>
      <c r="J231" s="477">
        <f>ROUND(I231*H231,2)</f>
        <v>0</v>
      </c>
      <c r="K231" s="474" t="s">
        <v>1</v>
      </c>
      <c r="L231" s="399"/>
      <c r="M231" s="478" t="s">
        <v>1</v>
      </c>
      <c r="N231" s="479" t="s">
        <v>39</v>
      </c>
      <c r="O231" s="480">
        <v>0</v>
      </c>
      <c r="P231" s="480">
        <f>O231*H231</f>
        <v>0</v>
      </c>
      <c r="Q231" s="480">
        <v>0</v>
      </c>
      <c r="R231" s="480">
        <f>Q231*H231</f>
        <v>0</v>
      </c>
      <c r="S231" s="480">
        <v>0</v>
      </c>
      <c r="T231" s="481">
        <f>S231*H231</f>
        <v>0</v>
      </c>
      <c r="AR231" s="482" t="s">
        <v>242</v>
      </c>
      <c r="AT231" s="482" t="s">
        <v>159</v>
      </c>
      <c r="AU231" s="482" t="s">
        <v>83</v>
      </c>
      <c r="AY231" s="389" t="s">
        <v>156</v>
      </c>
      <c r="BE231" s="483">
        <f>IF(N231="základní",J231,0)</f>
        <v>0</v>
      </c>
      <c r="BF231" s="483">
        <f>IF(N231="snížená",J231,0)</f>
        <v>0</v>
      </c>
      <c r="BG231" s="483">
        <f>IF(N231="zákl. přenesená",J231,0)</f>
        <v>0</v>
      </c>
      <c r="BH231" s="483">
        <f>IF(N231="sníž. přenesená",J231,0)</f>
        <v>0</v>
      </c>
      <c r="BI231" s="483">
        <f>IF(N231="nulová",J231,0)</f>
        <v>0</v>
      </c>
      <c r="BJ231" s="389" t="s">
        <v>81</v>
      </c>
      <c r="BK231" s="483">
        <f>ROUND(I231*H231,2)</f>
        <v>0</v>
      </c>
      <c r="BL231" s="389" t="s">
        <v>242</v>
      </c>
      <c r="BM231" s="482" t="s">
        <v>772</v>
      </c>
    </row>
    <row r="232" spans="2:51" s="485" customFormat="1" ht="12">
      <c r="B232" s="484"/>
      <c r="D232" s="486" t="s">
        <v>165</v>
      </c>
      <c r="E232" s="487" t="s">
        <v>1</v>
      </c>
      <c r="F232" s="488" t="s">
        <v>773</v>
      </c>
      <c r="H232" s="489">
        <v>3</v>
      </c>
      <c r="I232" s="506"/>
      <c r="L232" s="484"/>
      <c r="M232" s="490"/>
      <c r="N232" s="491"/>
      <c r="O232" s="491"/>
      <c r="P232" s="491"/>
      <c r="Q232" s="491"/>
      <c r="R232" s="491"/>
      <c r="S232" s="491"/>
      <c r="T232" s="492"/>
      <c r="AT232" s="487" t="s">
        <v>165</v>
      </c>
      <c r="AU232" s="487" t="s">
        <v>83</v>
      </c>
      <c r="AV232" s="485" t="s">
        <v>83</v>
      </c>
      <c r="AW232" s="485" t="s">
        <v>30</v>
      </c>
      <c r="AX232" s="485" t="s">
        <v>81</v>
      </c>
      <c r="AY232" s="487" t="s">
        <v>156</v>
      </c>
    </row>
    <row r="233" spans="2:65" s="398" customFormat="1" ht="24" customHeight="1">
      <c r="B233" s="399"/>
      <c r="C233" s="472" t="s">
        <v>521</v>
      </c>
      <c r="D233" s="472" t="s">
        <v>159</v>
      </c>
      <c r="E233" s="473" t="s">
        <v>336</v>
      </c>
      <c r="F233" s="474" t="s">
        <v>774</v>
      </c>
      <c r="G233" s="475" t="s">
        <v>183</v>
      </c>
      <c r="H233" s="476">
        <v>5.52</v>
      </c>
      <c r="I233" s="290"/>
      <c r="J233" s="477">
        <f>ROUND(I233*H233,2)</f>
        <v>0</v>
      </c>
      <c r="K233" s="474" t="s">
        <v>1</v>
      </c>
      <c r="L233" s="399"/>
      <c r="M233" s="478" t="s">
        <v>1</v>
      </c>
      <c r="N233" s="479" t="s">
        <v>39</v>
      </c>
      <c r="O233" s="480">
        <v>0</v>
      </c>
      <c r="P233" s="480">
        <f>O233*H233</f>
        <v>0</v>
      </c>
      <c r="Q233" s="480">
        <v>0</v>
      </c>
      <c r="R233" s="480">
        <f>Q233*H233</f>
        <v>0</v>
      </c>
      <c r="S233" s="480">
        <v>0</v>
      </c>
      <c r="T233" s="481">
        <f>S233*H233</f>
        <v>0</v>
      </c>
      <c r="AR233" s="482" t="s">
        <v>242</v>
      </c>
      <c r="AT233" s="482" t="s">
        <v>159</v>
      </c>
      <c r="AU233" s="482" t="s">
        <v>83</v>
      </c>
      <c r="AY233" s="389" t="s">
        <v>156</v>
      </c>
      <c r="BE233" s="483">
        <f>IF(N233="základní",J233,0)</f>
        <v>0</v>
      </c>
      <c r="BF233" s="483">
        <f>IF(N233="snížená",J233,0)</f>
        <v>0</v>
      </c>
      <c r="BG233" s="483">
        <f>IF(N233="zákl. přenesená",J233,0)</f>
        <v>0</v>
      </c>
      <c r="BH233" s="483">
        <f>IF(N233="sníž. přenesená",J233,0)</f>
        <v>0</v>
      </c>
      <c r="BI233" s="483">
        <f>IF(N233="nulová",J233,0)</f>
        <v>0</v>
      </c>
      <c r="BJ233" s="389" t="s">
        <v>81</v>
      </c>
      <c r="BK233" s="483">
        <f>ROUND(I233*H233,2)</f>
        <v>0</v>
      </c>
      <c r="BL233" s="389" t="s">
        <v>242</v>
      </c>
      <c r="BM233" s="482" t="s">
        <v>775</v>
      </c>
    </row>
    <row r="234" spans="2:51" s="485" customFormat="1" ht="12">
      <c r="B234" s="484"/>
      <c r="D234" s="486" t="s">
        <v>165</v>
      </c>
      <c r="E234" s="487" t="s">
        <v>1</v>
      </c>
      <c r="F234" s="488" t="s">
        <v>776</v>
      </c>
      <c r="H234" s="489">
        <v>5.52</v>
      </c>
      <c r="I234" s="506"/>
      <c r="L234" s="484"/>
      <c r="M234" s="490"/>
      <c r="N234" s="491"/>
      <c r="O234" s="491"/>
      <c r="P234" s="491"/>
      <c r="Q234" s="491"/>
      <c r="R234" s="491"/>
      <c r="S234" s="491"/>
      <c r="T234" s="492"/>
      <c r="AT234" s="487" t="s">
        <v>165</v>
      </c>
      <c r="AU234" s="487" t="s">
        <v>83</v>
      </c>
      <c r="AV234" s="485" t="s">
        <v>83</v>
      </c>
      <c r="AW234" s="485" t="s">
        <v>30</v>
      </c>
      <c r="AX234" s="485" t="s">
        <v>81</v>
      </c>
      <c r="AY234" s="487" t="s">
        <v>156</v>
      </c>
    </row>
    <row r="235" spans="2:65" s="398" customFormat="1" ht="24" customHeight="1">
      <c r="B235" s="399"/>
      <c r="C235" s="472" t="s">
        <v>605</v>
      </c>
      <c r="D235" s="472" t="s">
        <v>159</v>
      </c>
      <c r="E235" s="473" t="s">
        <v>777</v>
      </c>
      <c r="F235" s="474" t="s">
        <v>778</v>
      </c>
      <c r="G235" s="475" t="s">
        <v>317</v>
      </c>
      <c r="H235" s="476">
        <v>3</v>
      </c>
      <c r="I235" s="290"/>
      <c r="J235" s="477">
        <f>ROUND(I235*H235,2)</f>
        <v>0</v>
      </c>
      <c r="K235" s="474" t="s">
        <v>1</v>
      </c>
      <c r="L235" s="399"/>
      <c r="M235" s="478" t="s">
        <v>1</v>
      </c>
      <c r="N235" s="479" t="s">
        <v>39</v>
      </c>
      <c r="O235" s="480">
        <v>0</v>
      </c>
      <c r="P235" s="480">
        <f>O235*H235</f>
        <v>0</v>
      </c>
      <c r="Q235" s="480">
        <v>0</v>
      </c>
      <c r="R235" s="480">
        <f>Q235*H235</f>
        <v>0</v>
      </c>
      <c r="S235" s="480">
        <v>0</v>
      </c>
      <c r="T235" s="481">
        <f>S235*H235</f>
        <v>0</v>
      </c>
      <c r="AR235" s="482" t="s">
        <v>242</v>
      </c>
      <c r="AT235" s="482" t="s">
        <v>159</v>
      </c>
      <c r="AU235" s="482" t="s">
        <v>83</v>
      </c>
      <c r="AY235" s="389" t="s">
        <v>156</v>
      </c>
      <c r="BE235" s="483">
        <f>IF(N235="základní",J235,0)</f>
        <v>0</v>
      </c>
      <c r="BF235" s="483">
        <f>IF(N235="snížená",J235,0)</f>
        <v>0</v>
      </c>
      <c r="BG235" s="483">
        <f>IF(N235="zákl. přenesená",J235,0)</f>
        <v>0</v>
      </c>
      <c r="BH235" s="483">
        <f>IF(N235="sníž. přenesená",J235,0)</f>
        <v>0</v>
      </c>
      <c r="BI235" s="483">
        <f>IF(N235="nulová",J235,0)</f>
        <v>0</v>
      </c>
      <c r="BJ235" s="389" t="s">
        <v>81</v>
      </c>
      <c r="BK235" s="483">
        <f>ROUND(I235*H235,2)</f>
        <v>0</v>
      </c>
      <c r="BL235" s="389" t="s">
        <v>242</v>
      </c>
      <c r="BM235" s="482" t="s">
        <v>779</v>
      </c>
    </row>
    <row r="236" spans="2:51" s="485" customFormat="1" ht="12">
      <c r="B236" s="484"/>
      <c r="D236" s="486" t="s">
        <v>165</v>
      </c>
      <c r="E236" s="487" t="s">
        <v>1</v>
      </c>
      <c r="F236" s="488" t="s">
        <v>780</v>
      </c>
      <c r="H236" s="489">
        <v>3</v>
      </c>
      <c r="I236" s="506"/>
      <c r="L236" s="484"/>
      <c r="M236" s="490"/>
      <c r="N236" s="491"/>
      <c r="O236" s="491"/>
      <c r="P236" s="491"/>
      <c r="Q236" s="491"/>
      <c r="R236" s="491"/>
      <c r="S236" s="491"/>
      <c r="T236" s="492"/>
      <c r="AT236" s="487" t="s">
        <v>165</v>
      </c>
      <c r="AU236" s="487" t="s">
        <v>83</v>
      </c>
      <c r="AV236" s="485" t="s">
        <v>83</v>
      </c>
      <c r="AW236" s="485" t="s">
        <v>30</v>
      </c>
      <c r="AX236" s="485" t="s">
        <v>81</v>
      </c>
      <c r="AY236" s="487" t="s">
        <v>156</v>
      </c>
    </row>
    <row r="237" spans="2:65" s="398" customFormat="1" ht="24" customHeight="1">
      <c r="B237" s="399"/>
      <c r="C237" s="472" t="s">
        <v>526</v>
      </c>
      <c r="D237" s="472" t="s">
        <v>159</v>
      </c>
      <c r="E237" s="473" t="s">
        <v>347</v>
      </c>
      <c r="F237" s="474" t="s">
        <v>348</v>
      </c>
      <c r="G237" s="475" t="s">
        <v>277</v>
      </c>
      <c r="H237" s="476">
        <v>1287.56</v>
      </c>
      <c r="I237" s="290"/>
      <c r="J237" s="477">
        <f>ROUND(I237*H237,2)</f>
        <v>0</v>
      </c>
      <c r="K237" s="474" t="s">
        <v>172</v>
      </c>
      <c r="L237" s="399"/>
      <c r="M237" s="478" t="s">
        <v>1</v>
      </c>
      <c r="N237" s="479" t="s">
        <v>39</v>
      </c>
      <c r="O237" s="480">
        <v>0</v>
      </c>
      <c r="P237" s="480">
        <f>O237*H237</f>
        <v>0</v>
      </c>
      <c r="Q237" s="480">
        <v>0</v>
      </c>
      <c r="R237" s="480">
        <f>Q237*H237</f>
        <v>0</v>
      </c>
      <c r="S237" s="480">
        <v>0</v>
      </c>
      <c r="T237" s="481">
        <f>S237*H237</f>
        <v>0</v>
      </c>
      <c r="AR237" s="482" t="s">
        <v>242</v>
      </c>
      <c r="AT237" s="482" t="s">
        <v>159</v>
      </c>
      <c r="AU237" s="482" t="s">
        <v>83</v>
      </c>
      <c r="AY237" s="389" t="s">
        <v>156</v>
      </c>
      <c r="BE237" s="483">
        <f>IF(N237="základní",J237,0)</f>
        <v>0</v>
      </c>
      <c r="BF237" s="483">
        <f>IF(N237="snížená",J237,0)</f>
        <v>0</v>
      </c>
      <c r="BG237" s="483">
        <f>IF(N237="zákl. přenesená",J237,0)</f>
        <v>0</v>
      </c>
      <c r="BH237" s="483">
        <f>IF(N237="sníž. přenesená",J237,0)</f>
        <v>0</v>
      </c>
      <c r="BI237" s="483">
        <f>IF(N237="nulová",J237,0)</f>
        <v>0</v>
      </c>
      <c r="BJ237" s="389" t="s">
        <v>81</v>
      </c>
      <c r="BK237" s="483">
        <f>ROUND(I237*H237,2)</f>
        <v>0</v>
      </c>
      <c r="BL237" s="389" t="s">
        <v>242</v>
      </c>
      <c r="BM237" s="482" t="s">
        <v>781</v>
      </c>
    </row>
    <row r="238" spans="2:63" s="460" customFormat="1" ht="22.9" customHeight="1">
      <c r="B238" s="459"/>
      <c r="D238" s="461" t="s">
        <v>73</v>
      </c>
      <c r="E238" s="470" t="s">
        <v>350</v>
      </c>
      <c r="F238" s="470" t="s">
        <v>351</v>
      </c>
      <c r="I238" s="507"/>
      <c r="J238" s="471">
        <f>BK238</f>
        <v>0</v>
      </c>
      <c r="L238" s="459"/>
      <c r="M238" s="464"/>
      <c r="N238" s="465"/>
      <c r="O238" s="465"/>
      <c r="P238" s="466">
        <f>SUM(P239:P243)</f>
        <v>0</v>
      </c>
      <c r="Q238" s="465"/>
      <c r="R238" s="466">
        <f>SUM(R239:R243)</f>
        <v>0</v>
      </c>
      <c r="S238" s="465"/>
      <c r="T238" s="467">
        <f>SUM(T239:T243)</f>
        <v>0</v>
      </c>
      <c r="AR238" s="461" t="s">
        <v>83</v>
      </c>
      <c r="AT238" s="468" t="s">
        <v>73</v>
      </c>
      <c r="AU238" s="468" t="s">
        <v>81</v>
      </c>
      <c r="AY238" s="461" t="s">
        <v>156</v>
      </c>
      <c r="BK238" s="469">
        <f>SUM(BK239:BK243)</f>
        <v>0</v>
      </c>
    </row>
    <row r="239" spans="2:65" s="398" customFormat="1" ht="16.5" customHeight="1">
      <c r="B239" s="399"/>
      <c r="C239" s="472" t="s">
        <v>211</v>
      </c>
      <c r="D239" s="472" t="s">
        <v>159</v>
      </c>
      <c r="E239" s="473" t="s">
        <v>353</v>
      </c>
      <c r="F239" s="474" t="s">
        <v>782</v>
      </c>
      <c r="G239" s="475" t="s">
        <v>355</v>
      </c>
      <c r="H239" s="476">
        <v>189</v>
      </c>
      <c r="I239" s="290"/>
      <c r="J239" s="477">
        <f>ROUND(I239*H239,2)</f>
        <v>0</v>
      </c>
      <c r="K239" s="474" t="s">
        <v>1</v>
      </c>
      <c r="L239" s="399"/>
      <c r="M239" s="478" t="s">
        <v>1</v>
      </c>
      <c r="N239" s="479" t="s">
        <v>39</v>
      </c>
      <c r="O239" s="480">
        <v>0</v>
      </c>
      <c r="P239" s="480">
        <f>O239*H239</f>
        <v>0</v>
      </c>
      <c r="Q239" s="480">
        <v>0</v>
      </c>
      <c r="R239" s="480">
        <f>Q239*H239</f>
        <v>0</v>
      </c>
      <c r="S239" s="480">
        <v>0</v>
      </c>
      <c r="T239" s="481">
        <f>S239*H239</f>
        <v>0</v>
      </c>
      <c r="AR239" s="482" t="s">
        <v>242</v>
      </c>
      <c r="AT239" s="482" t="s">
        <v>159</v>
      </c>
      <c r="AU239" s="482" t="s">
        <v>83</v>
      </c>
      <c r="AY239" s="389" t="s">
        <v>156</v>
      </c>
      <c r="BE239" s="483">
        <f>IF(N239="základní",J239,0)</f>
        <v>0</v>
      </c>
      <c r="BF239" s="483">
        <f>IF(N239="snížená",J239,0)</f>
        <v>0</v>
      </c>
      <c r="BG239" s="483">
        <f>IF(N239="zákl. přenesená",J239,0)</f>
        <v>0</v>
      </c>
      <c r="BH239" s="483">
        <f>IF(N239="sníž. přenesená",J239,0)</f>
        <v>0</v>
      </c>
      <c r="BI239" s="483">
        <f>IF(N239="nulová",J239,0)</f>
        <v>0</v>
      </c>
      <c r="BJ239" s="389" t="s">
        <v>81</v>
      </c>
      <c r="BK239" s="483">
        <f>ROUND(I239*H239,2)</f>
        <v>0</v>
      </c>
      <c r="BL239" s="389" t="s">
        <v>242</v>
      </c>
      <c r="BM239" s="482" t="s">
        <v>783</v>
      </c>
    </row>
    <row r="240" spans="2:51" s="485" customFormat="1" ht="12">
      <c r="B240" s="484"/>
      <c r="D240" s="486" t="s">
        <v>165</v>
      </c>
      <c r="E240" s="487" t="s">
        <v>1</v>
      </c>
      <c r="F240" s="488" t="s">
        <v>784</v>
      </c>
      <c r="H240" s="489">
        <v>189</v>
      </c>
      <c r="I240" s="506"/>
      <c r="L240" s="484"/>
      <c r="M240" s="490"/>
      <c r="N240" s="491"/>
      <c r="O240" s="491"/>
      <c r="P240" s="491"/>
      <c r="Q240" s="491"/>
      <c r="R240" s="491"/>
      <c r="S240" s="491"/>
      <c r="T240" s="492"/>
      <c r="AT240" s="487" t="s">
        <v>165</v>
      </c>
      <c r="AU240" s="487" t="s">
        <v>83</v>
      </c>
      <c r="AV240" s="485" t="s">
        <v>83</v>
      </c>
      <c r="AW240" s="485" t="s">
        <v>30</v>
      </c>
      <c r="AX240" s="485" t="s">
        <v>81</v>
      </c>
      <c r="AY240" s="487" t="s">
        <v>156</v>
      </c>
    </row>
    <row r="241" spans="2:65" s="398" customFormat="1" ht="24" customHeight="1">
      <c r="B241" s="399"/>
      <c r="C241" s="472" t="s">
        <v>489</v>
      </c>
      <c r="D241" s="472" t="s">
        <v>159</v>
      </c>
      <c r="E241" s="473" t="s">
        <v>359</v>
      </c>
      <c r="F241" s="474" t="s">
        <v>785</v>
      </c>
      <c r="G241" s="475" t="s">
        <v>317</v>
      </c>
      <c r="H241" s="476">
        <v>1</v>
      </c>
      <c r="I241" s="290"/>
      <c r="J241" s="477">
        <f>ROUND(I241*H241,2)</f>
        <v>0</v>
      </c>
      <c r="K241" s="474" t="s">
        <v>1</v>
      </c>
      <c r="L241" s="399"/>
      <c r="M241" s="478" t="s">
        <v>1</v>
      </c>
      <c r="N241" s="479" t="s">
        <v>39</v>
      </c>
      <c r="O241" s="480">
        <v>0</v>
      </c>
      <c r="P241" s="480">
        <f>O241*H241</f>
        <v>0</v>
      </c>
      <c r="Q241" s="480">
        <v>0</v>
      </c>
      <c r="R241" s="480">
        <f>Q241*H241</f>
        <v>0</v>
      </c>
      <c r="S241" s="480">
        <v>0</v>
      </c>
      <c r="T241" s="481">
        <f>S241*H241</f>
        <v>0</v>
      </c>
      <c r="AR241" s="482" t="s">
        <v>242</v>
      </c>
      <c r="AT241" s="482" t="s">
        <v>159</v>
      </c>
      <c r="AU241" s="482" t="s">
        <v>83</v>
      </c>
      <c r="AY241" s="389" t="s">
        <v>156</v>
      </c>
      <c r="BE241" s="483">
        <f>IF(N241="základní",J241,0)</f>
        <v>0</v>
      </c>
      <c r="BF241" s="483">
        <f>IF(N241="snížená",J241,0)</f>
        <v>0</v>
      </c>
      <c r="BG241" s="483">
        <f>IF(N241="zákl. přenesená",J241,0)</f>
        <v>0</v>
      </c>
      <c r="BH241" s="483">
        <f>IF(N241="sníž. přenesená",J241,0)</f>
        <v>0</v>
      </c>
      <c r="BI241" s="483">
        <f>IF(N241="nulová",J241,0)</f>
        <v>0</v>
      </c>
      <c r="BJ241" s="389" t="s">
        <v>81</v>
      </c>
      <c r="BK241" s="483">
        <f>ROUND(I241*H241,2)</f>
        <v>0</v>
      </c>
      <c r="BL241" s="389" t="s">
        <v>242</v>
      </c>
      <c r="BM241" s="482" t="s">
        <v>786</v>
      </c>
    </row>
    <row r="242" spans="2:51" s="485" customFormat="1" ht="12">
      <c r="B242" s="484"/>
      <c r="D242" s="486" t="s">
        <v>165</v>
      </c>
      <c r="E242" s="487" t="s">
        <v>1</v>
      </c>
      <c r="F242" s="488" t="s">
        <v>787</v>
      </c>
      <c r="H242" s="489">
        <v>1</v>
      </c>
      <c r="I242" s="506"/>
      <c r="L242" s="484"/>
      <c r="M242" s="490"/>
      <c r="N242" s="491"/>
      <c r="O242" s="491"/>
      <c r="P242" s="491"/>
      <c r="Q242" s="491"/>
      <c r="R242" s="491"/>
      <c r="S242" s="491"/>
      <c r="T242" s="492"/>
      <c r="AT242" s="487" t="s">
        <v>165</v>
      </c>
      <c r="AU242" s="487" t="s">
        <v>83</v>
      </c>
      <c r="AV242" s="485" t="s">
        <v>83</v>
      </c>
      <c r="AW242" s="485" t="s">
        <v>30</v>
      </c>
      <c r="AX242" s="485" t="s">
        <v>81</v>
      </c>
      <c r="AY242" s="487" t="s">
        <v>156</v>
      </c>
    </row>
    <row r="243" spans="2:65" s="398" customFormat="1" ht="24" customHeight="1">
      <c r="B243" s="399"/>
      <c r="C243" s="472" t="s">
        <v>564</v>
      </c>
      <c r="D243" s="472" t="s">
        <v>159</v>
      </c>
      <c r="E243" s="473" t="s">
        <v>364</v>
      </c>
      <c r="F243" s="474" t="s">
        <v>365</v>
      </c>
      <c r="G243" s="475" t="s">
        <v>277</v>
      </c>
      <c r="H243" s="476">
        <v>549.43</v>
      </c>
      <c r="I243" s="290"/>
      <c r="J243" s="477">
        <f>ROUND(I243*H243,2)</f>
        <v>0</v>
      </c>
      <c r="K243" s="474" t="s">
        <v>172</v>
      </c>
      <c r="L243" s="399"/>
      <c r="M243" s="478" t="s">
        <v>1</v>
      </c>
      <c r="N243" s="479" t="s">
        <v>39</v>
      </c>
      <c r="O243" s="480">
        <v>0</v>
      </c>
      <c r="P243" s="480">
        <f>O243*H243</f>
        <v>0</v>
      </c>
      <c r="Q243" s="480">
        <v>0</v>
      </c>
      <c r="R243" s="480">
        <f>Q243*H243</f>
        <v>0</v>
      </c>
      <c r="S243" s="480">
        <v>0</v>
      </c>
      <c r="T243" s="481">
        <f>S243*H243</f>
        <v>0</v>
      </c>
      <c r="AR243" s="482" t="s">
        <v>242</v>
      </c>
      <c r="AT243" s="482" t="s">
        <v>159</v>
      </c>
      <c r="AU243" s="482" t="s">
        <v>83</v>
      </c>
      <c r="AY243" s="389" t="s">
        <v>156</v>
      </c>
      <c r="BE243" s="483">
        <f>IF(N243="základní",J243,0)</f>
        <v>0</v>
      </c>
      <c r="BF243" s="483">
        <f>IF(N243="snížená",J243,0)</f>
        <v>0</v>
      </c>
      <c r="BG243" s="483">
        <f>IF(N243="zákl. přenesená",J243,0)</f>
        <v>0</v>
      </c>
      <c r="BH243" s="483">
        <f>IF(N243="sníž. přenesená",J243,0)</f>
        <v>0</v>
      </c>
      <c r="BI243" s="483">
        <f>IF(N243="nulová",J243,0)</f>
        <v>0</v>
      </c>
      <c r="BJ243" s="389" t="s">
        <v>81</v>
      </c>
      <c r="BK243" s="483">
        <f>ROUND(I243*H243,2)</f>
        <v>0</v>
      </c>
      <c r="BL243" s="389" t="s">
        <v>242</v>
      </c>
      <c r="BM243" s="482" t="s">
        <v>788</v>
      </c>
    </row>
    <row r="244" spans="2:63" s="460" customFormat="1" ht="22.9" customHeight="1">
      <c r="B244" s="459"/>
      <c r="D244" s="461" t="s">
        <v>73</v>
      </c>
      <c r="E244" s="470" t="s">
        <v>367</v>
      </c>
      <c r="F244" s="470" t="s">
        <v>368</v>
      </c>
      <c r="I244" s="507"/>
      <c r="J244" s="471">
        <f>BK244</f>
        <v>0</v>
      </c>
      <c r="L244" s="459"/>
      <c r="M244" s="464"/>
      <c r="N244" s="465"/>
      <c r="O244" s="465"/>
      <c r="P244" s="466">
        <f>SUM(P245:P255)</f>
        <v>19.228886</v>
      </c>
      <c r="Q244" s="465"/>
      <c r="R244" s="466">
        <f>SUM(R245:R255)</f>
        <v>0.69090005</v>
      </c>
      <c r="S244" s="465"/>
      <c r="T244" s="467">
        <f>SUM(T245:T255)</f>
        <v>0</v>
      </c>
      <c r="AR244" s="461" t="s">
        <v>83</v>
      </c>
      <c r="AT244" s="468" t="s">
        <v>73</v>
      </c>
      <c r="AU244" s="468" t="s">
        <v>81</v>
      </c>
      <c r="AY244" s="461" t="s">
        <v>156</v>
      </c>
      <c r="BK244" s="469">
        <f>SUM(BK245:BK255)</f>
        <v>0</v>
      </c>
    </row>
    <row r="245" spans="2:65" s="398" customFormat="1" ht="16.5" customHeight="1">
      <c r="B245" s="399"/>
      <c r="C245" s="472" t="s">
        <v>304</v>
      </c>
      <c r="D245" s="472" t="s">
        <v>159</v>
      </c>
      <c r="E245" s="473" t="s">
        <v>370</v>
      </c>
      <c r="F245" s="474" t="s">
        <v>371</v>
      </c>
      <c r="G245" s="475" t="s">
        <v>183</v>
      </c>
      <c r="H245" s="476">
        <v>22.241</v>
      </c>
      <c r="I245" s="290"/>
      <c r="J245" s="477">
        <f>ROUND(I245*H245,2)</f>
        <v>0</v>
      </c>
      <c r="K245" s="474" t="s">
        <v>172</v>
      </c>
      <c r="L245" s="399"/>
      <c r="M245" s="478" t="s">
        <v>1</v>
      </c>
      <c r="N245" s="479" t="s">
        <v>39</v>
      </c>
      <c r="O245" s="480">
        <v>0.044</v>
      </c>
      <c r="P245" s="480">
        <f>O245*H245</f>
        <v>0.9786039999999999</v>
      </c>
      <c r="Q245" s="480">
        <v>0.0003</v>
      </c>
      <c r="R245" s="480">
        <f>Q245*H245</f>
        <v>0.006672299999999999</v>
      </c>
      <c r="S245" s="480">
        <v>0</v>
      </c>
      <c r="T245" s="481">
        <f>S245*H245</f>
        <v>0</v>
      </c>
      <c r="AR245" s="482" t="s">
        <v>242</v>
      </c>
      <c r="AT245" s="482" t="s">
        <v>159</v>
      </c>
      <c r="AU245" s="482" t="s">
        <v>83</v>
      </c>
      <c r="AY245" s="389" t="s">
        <v>156</v>
      </c>
      <c r="BE245" s="483">
        <f>IF(N245="základní",J245,0)</f>
        <v>0</v>
      </c>
      <c r="BF245" s="483">
        <f>IF(N245="snížená",J245,0)</f>
        <v>0</v>
      </c>
      <c r="BG245" s="483">
        <f>IF(N245="zákl. přenesená",J245,0)</f>
        <v>0</v>
      </c>
      <c r="BH245" s="483">
        <f>IF(N245="sníž. přenesená",J245,0)</f>
        <v>0</v>
      </c>
      <c r="BI245" s="483">
        <f>IF(N245="nulová",J245,0)</f>
        <v>0</v>
      </c>
      <c r="BJ245" s="389" t="s">
        <v>81</v>
      </c>
      <c r="BK245" s="483">
        <f>ROUND(I245*H245,2)</f>
        <v>0</v>
      </c>
      <c r="BL245" s="389" t="s">
        <v>242</v>
      </c>
      <c r="BM245" s="482" t="s">
        <v>789</v>
      </c>
    </row>
    <row r="246" spans="2:51" s="485" customFormat="1" ht="12">
      <c r="B246" s="484"/>
      <c r="D246" s="486" t="s">
        <v>165</v>
      </c>
      <c r="E246" s="487" t="s">
        <v>1</v>
      </c>
      <c r="F246" s="488" t="s">
        <v>790</v>
      </c>
      <c r="H246" s="489">
        <v>22.241</v>
      </c>
      <c r="I246" s="506"/>
      <c r="L246" s="484"/>
      <c r="M246" s="490"/>
      <c r="N246" s="491"/>
      <c r="O246" s="491"/>
      <c r="P246" s="491"/>
      <c r="Q246" s="491"/>
      <c r="R246" s="491"/>
      <c r="S246" s="491"/>
      <c r="T246" s="492"/>
      <c r="AT246" s="487" t="s">
        <v>165</v>
      </c>
      <c r="AU246" s="487" t="s">
        <v>83</v>
      </c>
      <c r="AV246" s="485" t="s">
        <v>83</v>
      </c>
      <c r="AW246" s="485" t="s">
        <v>30</v>
      </c>
      <c r="AX246" s="485" t="s">
        <v>81</v>
      </c>
      <c r="AY246" s="487" t="s">
        <v>156</v>
      </c>
    </row>
    <row r="247" spans="2:65" s="398" customFormat="1" ht="16.5" customHeight="1">
      <c r="B247" s="399"/>
      <c r="C247" s="472" t="s">
        <v>308</v>
      </c>
      <c r="D247" s="472" t="s">
        <v>159</v>
      </c>
      <c r="E247" s="473" t="s">
        <v>375</v>
      </c>
      <c r="F247" s="474" t="s">
        <v>376</v>
      </c>
      <c r="G247" s="475" t="s">
        <v>183</v>
      </c>
      <c r="H247" s="476">
        <v>22.241</v>
      </c>
      <c r="I247" s="290"/>
      <c r="J247" s="477">
        <f>ROUND(I247*H247,2)</f>
        <v>0</v>
      </c>
      <c r="K247" s="474" t="s">
        <v>172</v>
      </c>
      <c r="L247" s="399"/>
      <c r="M247" s="478" t="s">
        <v>1</v>
      </c>
      <c r="N247" s="479" t="s">
        <v>39</v>
      </c>
      <c r="O247" s="480">
        <v>0.192</v>
      </c>
      <c r="P247" s="480">
        <f>O247*H247</f>
        <v>4.270272</v>
      </c>
      <c r="Q247" s="480">
        <v>0.00455</v>
      </c>
      <c r="R247" s="480">
        <f>Q247*H247</f>
        <v>0.10119655000000001</v>
      </c>
      <c r="S247" s="480">
        <v>0</v>
      </c>
      <c r="T247" s="481">
        <f>S247*H247</f>
        <v>0</v>
      </c>
      <c r="AR247" s="482" t="s">
        <v>242</v>
      </c>
      <c r="AT247" s="482" t="s">
        <v>159</v>
      </c>
      <c r="AU247" s="482" t="s">
        <v>83</v>
      </c>
      <c r="AY247" s="389" t="s">
        <v>156</v>
      </c>
      <c r="BE247" s="483">
        <f>IF(N247="základní",J247,0)</f>
        <v>0</v>
      </c>
      <c r="BF247" s="483">
        <f>IF(N247="snížená",J247,0)</f>
        <v>0</v>
      </c>
      <c r="BG247" s="483">
        <f>IF(N247="zákl. přenesená",J247,0)</f>
        <v>0</v>
      </c>
      <c r="BH247" s="483">
        <f>IF(N247="sníž. přenesená",J247,0)</f>
        <v>0</v>
      </c>
      <c r="BI247" s="483">
        <f>IF(N247="nulová",J247,0)</f>
        <v>0</v>
      </c>
      <c r="BJ247" s="389" t="s">
        <v>81</v>
      </c>
      <c r="BK247" s="483">
        <f>ROUND(I247*H247,2)</f>
        <v>0</v>
      </c>
      <c r="BL247" s="389" t="s">
        <v>242</v>
      </c>
      <c r="BM247" s="482" t="s">
        <v>791</v>
      </c>
    </row>
    <row r="248" spans="2:65" s="398" customFormat="1" ht="24" customHeight="1">
      <c r="B248" s="399"/>
      <c r="C248" s="472" t="s">
        <v>325</v>
      </c>
      <c r="D248" s="472" t="s">
        <v>159</v>
      </c>
      <c r="E248" s="473" t="s">
        <v>792</v>
      </c>
      <c r="F248" s="474" t="s">
        <v>793</v>
      </c>
      <c r="G248" s="475" t="s">
        <v>162</v>
      </c>
      <c r="H248" s="476">
        <v>5.9</v>
      </c>
      <c r="I248" s="290"/>
      <c r="J248" s="477">
        <f>ROUND(I248*H248,2)</f>
        <v>0</v>
      </c>
      <c r="K248" s="474" t="s">
        <v>172</v>
      </c>
      <c r="L248" s="399"/>
      <c r="M248" s="478" t="s">
        <v>1</v>
      </c>
      <c r="N248" s="479" t="s">
        <v>39</v>
      </c>
      <c r="O248" s="480">
        <v>0.07</v>
      </c>
      <c r="P248" s="480">
        <f>O248*H248</f>
        <v>0.4130000000000001</v>
      </c>
      <c r="Q248" s="480">
        <v>0.0002</v>
      </c>
      <c r="R248" s="480">
        <f>Q248*H248</f>
        <v>0.00118</v>
      </c>
      <c r="S248" s="480">
        <v>0</v>
      </c>
      <c r="T248" s="481">
        <f>S248*H248</f>
        <v>0</v>
      </c>
      <c r="AR248" s="482" t="s">
        <v>242</v>
      </c>
      <c r="AT248" s="482" t="s">
        <v>159</v>
      </c>
      <c r="AU248" s="482" t="s">
        <v>83</v>
      </c>
      <c r="AY248" s="389" t="s">
        <v>156</v>
      </c>
      <c r="BE248" s="483">
        <f>IF(N248="základní",J248,0)</f>
        <v>0</v>
      </c>
      <c r="BF248" s="483">
        <f>IF(N248="snížená",J248,0)</f>
        <v>0</v>
      </c>
      <c r="BG248" s="483">
        <f>IF(N248="zákl. přenesená",J248,0)</f>
        <v>0</v>
      </c>
      <c r="BH248" s="483">
        <f>IF(N248="sníž. přenesená",J248,0)</f>
        <v>0</v>
      </c>
      <c r="BI248" s="483">
        <f>IF(N248="nulová",J248,0)</f>
        <v>0</v>
      </c>
      <c r="BJ248" s="389" t="s">
        <v>81</v>
      </c>
      <c r="BK248" s="483">
        <f>ROUND(I248*H248,2)</f>
        <v>0</v>
      </c>
      <c r="BL248" s="389" t="s">
        <v>242</v>
      </c>
      <c r="BM248" s="482" t="s">
        <v>794</v>
      </c>
    </row>
    <row r="249" spans="2:51" s="485" customFormat="1" ht="12">
      <c r="B249" s="484"/>
      <c r="D249" s="486" t="s">
        <v>165</v>
      </c>
      <c r="E249" s="487" t="s">
        <v>1</v>
      </c>
      <c r="F249" s="488" t="s">
        <v>795</v>
      </c>
      <c r="H249" s="489">
        <v>5.9</v>
      </c>
      <c r="I249" s="506"/>
      <c r="L249" s="484"/>
      <c r="M249" s="490"/>
      <c r="N249" s="491"/>
      <c r="O249" s="491"/>
      <c r="P249" s="491"/>
      <c r="Q249" s="491"/>
      <c r="R249" s="491"/>
      <c r="S249" s="491"/>
      <c r="T249" s="492"/>
      <c r="AT249" s="487" t="s">
        <v>165</v>
      </c>
      <c r="AU249" s="487" t="s">
        <v>83</v>
      </c>
      <c r="AV249" s="485" t="s">
        <v>83</v>
      </c>
      <c r="AW249" s="485" t="s">
        <v>30</v>
      </c>
      <c r="AX249" s="485" t="s">
        <v>81</v>
      </c>
      <c r="AY249" s="487" t="s">
        <v>156</v>
      </c>
    </row>
    <row r="250" spans="2:65" s="398" customFormat="1" ht="24" customHeight="1">
      <c r="B250" s="399"/>
      <c r="C250" s="493" t="s">
        <v>330</v>
      </c>
      <c r="D250" s="493" t="s">
        <v>383</v>
      </c>
      <c r="E250" s="494" t="s">
        <v>796</v>
      </c>
      <c r="F250" s="495" t="s">
        <v>797</v>
      </c>
      <c r="G250" s="496" t="s">
        <v>162</v>
      </c>
      <c r="H250" s="497">
        <v>6.49</v>
      </c>
      <c r="I250" s="291"/>
      <c r="J250" s="498">
        <f>ROUND(I250*H250,2)</f>
        <v>0</v>
      </c>
      <c r="K250" s="495" t="s">
        <v>172</v>
      </c>
      <c r="L250" s="499"/>
      <c r="M250" s="500" t="s">
        <v>1</v>
      </c>
      <c r="N250" s="501" t="s">
        <v>39</v>
      </c>
      <c r="O250" s="480">
        <v>0</v>
      </c>
      <c r="P250" s="480">
        <f>O250*H250</f>
        <v>0</v>
      </c>
      <c r="Q250" s="480">
        <v>0.00021</v>
      </c>
      <c r="R250" s="480">
        <f>Q250*H250</f>
        <v>0.0013629</v>
      </c>
      <c r="S250" s="480">
        <v>0</v>
      </c>
      <c r="T250" s="481">
        <f>S250*H250</f>
        <v>0</v>
      </c>
      <c r="AR250" s="482" t="s">
        <v>325</v>
      </c>
      <c r="AT250" s="482" t="s">
        <v>383</v>
      </c>
      <c r="AU250" s="482" t="s">
        <v>83</v>
      </c>
      <c r="AY250" s="389" t="s">
        <v>156</v>
      </c>
      <c r="BE250" s="483">
        <f>IF(N250="základní",J250,0)</f>
        <v>0</v>
      </c>
      <c r="BF250" s="483">
        <f>IF(N250="snížená",J250,0)</f>
        <v>0</v>
      </c>
      <c r="BG250" s="483">
        <f>IF(N250="zákl. přenesená",J250,0)</f>
        <v>0</v>
      </c>
      <c r="BH250" s="483">
        <f>IF(N250="sníž. přenesená",J250,0)</f>
        <v>0</v>
      </c>
      <c r="BI250" s="483">
        <f>IF(N250="nulová",J250,0)</f>
        <v>0</v>
      </c>
      <c r="BJ250" s="389" t="s">
        <v>81</v>
      </c>
      <c r="BK250" s="483">
        <f>ROUND(I250*H250,2)</f>
        <v>0</v>
      </c>
      <c r="BL250" s="389" t="s">
        <v>242</v>
      </c>
      <c r="BM250" s="482" t="s">
        <v>798</v>
      </c>
    </row>
    <row r="251" spans="2:51" s="485" customFormat="1" ht="12">
      <c r="B251" s="484"/>
      <c r="D251" s="486" t="s">
        <v>165</v>
      </c>
      <c r="F251" s="488" t="s">
        <v>799</v>
      </c>
      <c r="H251" s="489">
        <v>6.49</v>
      </c>
      <c r="I251" s="506"/>
      <c r="L251" s="484"/>
      <c r="M251" s="490"/>
      <c r="N251" s="491"/>
      <c r="O251" s="491"/>
      <c r="P251" s="491"/>
      <c r="Q251" s="491"/>
      <c r="R251" s="491"/>
      <c r="S251" s="491"/>
      <c r="T251" s="492"/>
      <c r="AT251" s="487" t="s">
        <v>165</v>
      </c>
      <c r="AU251" s="487" t="s">
        <v>83</v>
      </c>
      <c r="AV251" s="485" t="s">
        <v>83</v>
      </c>
      <c r="AW251" s="485" t="s">
        <v>3</v>
      </c>
      <c r="AX251" s="485" t="s">
        <v>81</v>
      </c>
      <c r="AY251" s="487" t="s">
        <v>156</v>
      </c>
    </row>
    <row r="252" spans="2:65" s="398" customFormat="1" ht="24" customHeight="1">
      <c r="B252" s="399"/>
      <c r="C252" s="472" t="s">
        <v>314</v>
      </c>
      <c r="D252" s="472" t="s">
        <v>159</v>
      </c>
      <c r="E252" s="473" t="s">
        <v>800</v>
      </c>
      <c r="F252" s="474" t="s">
        <v>801</v>
      </c>
      <c r="G252" s="475" t="s">
        <v>183</v>
      </c>
      <c r="H252" s="476">
        <v>22.241</v>
      </c>
      <c r="I252" s="290"/>
      <c r="J252" s="477">
        <f>ROUND(I252*H252,2)</f>
        <v>0</v>
      </c>
      <c r="K252" s="474" t="s">
        <v>172</v>
      </c>
      <c r="L252" s="399"/>
      <c r="M252" s="478" t="s">
        <v>1</v>
      </c>
      <c r="N252" s="479" t="s">
        <v>39</v>
      </c>
      <c r="O252" s="480">
        <v>0.61</v>
      </c>
      <c r="P252" s="480">
        <f>O252*H252</f>
        <v>13.56701</v>
      </c>
      <c r="Q252" s="480">
        <v>0.0063</v>
      </c>
      <c r="R252" s="480">
        <f>Q252*H252</f>
        <v>0.1401183</v>
      </c>
      <c r="S252" s="480">
        <v>0</v>
      </c>
      <c r="T252" s="481">
        <f>S252*H252</f>
        <v>0</v>
      </c>
      <c r="AR252" s="482" t="s">
        <v>242</v>
      </c>
      <c r="AT252" s="482" t="s">
        <v>159</v>
      </c>
      <c r="AU252" s="482" t="s">
        <v>83</v>
      </c>
      <c r="AY252" s="389" t="s">
        <v>156</v>
      </c>
      <c r="BE252" s="483">
        <f>IF(N252="základní",J252,0)</f>
        <v>0</v>
      </c>
      <c r="BF252" s="483">
        <f>IF(N252="snížená",J252,0)</f>
        <v>0</v>
      </c>
      <c r="BG252" s="483">
        <f>IF(N252="zákl. přenesená",J252,0)</f>
        <v>0</v>
      </c>
      <c r="BH252" s="483">
        <f>IF(N252="sníž. přenesená",J252,0)</f>
        <v>0</v>
      </c>
      <c r="BI252" s="483">
        <f>IF(N252="nulová",J252,0)</f>
        <v>0</v>
      </c>
      <c r="BJ252" s="389" t="s">
        <v>81</v>
      </c>
      <c r="BK252" s="483">
        <f>ROUND(I252*H252,2)</f>
        <v>0</v>
      </c>
      <c r="BL252" s="389" t="s">
        <v>242</v>
      </c>
      <c r="BM252" s="482" t="s">
        <v>802</v>
      </c>
    </row>
    <row r="253" spans="2:65" s="398" customFormat="1" ht="24" customHeight="1">
      <c r="B253" s="399"/>
      <c r="C253" s="493" t="s">
        <v>320</v>
      </c>
      <c r="D253" s="493" t="s">
        <v>383</v>
      </c>
      <c r="E253" s="494" t="s">
        <v>803</v>
      </c>
      <c r="F253" s="495" t="s">
        <v>804</v>
      </c>
      <c r="G253" s="496" t="s">
        <v>183</v>
      </c>
      <c r="H253" s="497">
        <v>24.465</v>
      </c>
      <c r="I253" s="291"/>
      <c r="J253" s="498">
        <f>ROUND(I253*H253,2)</f>
        <v>0</v>
      </c>
      <c r="K253" s="495" t="s">
        <v>172</v>
      </c>
      <c r="L253" s="499"/>
      <c r="M253" s="500" t="s">
        <v>1</v>
      </c>
      <c r="N253" s="501" t="s">
        <v>39</v>
      </c>
      <c r="O253" s="480">
        <v>0</v>
      </c>
      <c r="P253" s="480">
        <f>O253*H253</f>
        <v>0</v>
      </c>
      <c r="Q253" s="480">
        <v>0.018</v>
      </c>
      <c r="R253" s="480">
        <f>Q253*H253</f>
        <v>0.44037</v>
      </c>
      <c r="S253" s="480">
        <v>0</v>
      </c>
      <c r="T253" s="481">
        <f>S253*H253</f>
        <v>0</v>
      </c>
      <c r="AR253" s="482" t="s">
        <v>325</v>
      </c>
      <c r="AT253" s="482" t="s">
        <v>383</v>
      </c>
      <c r="AU253" s="482" t="s">
        <v>83</v>
      </c>
      <c r="AY253" s="389" t="s">
        <v>156</v>
      </c>
      <c r="BE253" s="483">
        <f>IF(N253="základní",J253,0)</f>
        <v>0</v>
      </c>
      <c r="BF253" s="483">
        <f>IF(N253="snížená",J253,0)</f>
        <v>0</v>
      </c>
      <c r="BG253" s="483">
        <f>IF(N253="zákl. přenesená",J253,0)</f>
        <v>0</v>
      </c>
      <c r="BH253" s="483">
        <f>IF(N253="sníž. přenesená",J253,0)</f>
        <v>0</v>
      </c>
      <c r="BI253" s="483">
        <f>IF(N253="nulová",J253,0)</f>
        <v>0</v>
      </c>
      <c r="BJ253" s="389" t="s">
        <v>81</v>
      </c>
      <c r="BK253" s="483">
        <f>ROUND(I253*H253,2)</f>
        <v>0</v>
      </c>
      <c r="BL253" s="389" t="s">
        <v>242</v>
      </c>
      <c r="BM253" s="482" t="s">
        <v>805</v>
      </c>
    </row>
    <row r="254" spans="2:51" s="485" customFormat="1" ht="12">
      <c r="B254" s="484"/>
      <c r="D254" s="486" t="s">
        <v>165</v>
      </c>
      <c r="F254" s="488" t="s">
        <v>806</v>
      </c>
      <c r="H254" s="489">
        <v>24.465</v>
      </c>
      <c r="I254" s="506"/>
      <c r="L254" s="484"/>
      <c r="M254" s="490"/>
      <c r="N254" s="491"/>
      <c r="O254" s="491"/>
      <c r="P254" s="491"/>
      <c r="Q254" s="491"/>
      <c r="R254" s="491"/>
      <c r="S254" s="491"/>
      <c r="T254" s="492"/>
      <c r="AT254" s="487" t="s">
        <v>165</v>
      </c>
      <c r="AU254" s="487" t="s">
        <v>83</v>
      </c>
      <c r="AV254" s="485" t="s">
        <v>83</v>
      </c>
      <c r="AW254" s="485" t="s">
        <v>3</v>
      </c>
      <c r="AX254" s="485" t="s">
        <v>81</v>
      </c>
      <c r="AY254" s="487" t="s">
        <v>156</v>
      </c>
    </row>
    <row r="255" spans="2:65" s="398" customFormat="1" ht="24" customHeight="1">
      <c r="B255" s="399"/>
      <c r="C255" s="472" t="s">
        <v>807</v>
      </c>
      <c r="D255" s="472" t="s">
        <v>159</v>
      </c>
      <c r="E255" s="473" t="s">
        <v>398</v>
      </c>
      <c r="F255" s="474" t="s">
        <v>399</v>
      </c>
      <c r="G255" s="475" t="s">
        <v>277</v>
      </c>
      <c r="H255" s="476">
        <v>311.957</v>
      </c>
      <c r="I255" s="290"/>
      <c r="J255" s="477">
        <f>ROUND(I255*H255,2)</f>
        <v>0</v>
      </c>
      <c r="K255" s="474" t="s">
        <v>172</v>
      </c>
      <c r="L255" s="399"/>
      <c r="M255" s="478" t="s">
        <v>1</v>
      </c>
      <c r="N255" s="479" t="s">
        <v>39</v>
      </c>
      <c r="O255" s="480">
        <v>0</v>
      </c>
      <c r="P255" s="480">
        <f>O255*H255</f>
        <v>0</v>
      </c>
      <c r="Q255" s="480">
        <v>0</v>
      </c>
      <c r="R255" s="480">
        <f>Q255*H255</f>
        <v>0</v>
      </c>
      <c r="S255" s="480">
        <v>0</v>
      </c>
      <c r="T255" s="481">
        <f>S255*H255</f>
        <v>0</v>
      </c>
      <c r="AR255" s="482" t="s">
        <v>242</v>
      </c>
      <c r="AT255" s="482" t="s">
        <v>159</v>
      </c>
      <c r="AU255" s="482" t="s">
        <v>83</v>
      </c>
      <c r="AY255" s="389" t="s">
        <v>156</v>
      </c>
      <c r="BE255" s="483">
        <f>IF(N255="základní",J255,0)</f>
        <v>0</v>
      </c>
      <c r="BF255" s="483">
        <f>IF(N255="snížená",J255,0)</f>
        <v>0</v>
      </c>
      <c r="BG255" s="483">
        <f>IF(N255="zákl. přenesená",J255,0)</f>
        <v>0</v>
      </c>
      <c r="BH255" s="483">
        <f>IF(N255="sníž. přenesená",J255,0)</f>
        <v>0</v>
      </c>
      <c r="BI255" s="483">
        <f>IF(N255="nulová",J255,0)</f>
        <v>0</v>
      </c>
      <c r="BJ255" s="389" t="s">
        <v>81</v>
      </c>
      <c r="BK255" s="483">
        <f>ROUND(I255*H255,2)</f>
        <v>0</v>
      </c>
      <c r="BL255" s="389" t="s">
        <v>242</v>
      </c>
      <c r="BM255" s="482" t="s">
        <v>808</v>
      </c>
    </row>
    <row r="256" spans="2:63" s="460" customFormat="1" ht="22.9" customHeight="1">
      <c r="B256" s="459"/>
      <c r="D256" s="461" t="s">
        <v>73</v>
      </c>
      <c r="E256" s="470" t="s">
        <v>401</v>
      </c>
      <c r="F256" s="470" t="s">
        <v>402</v>
      </c>
      <c r="I256" s="507"/>
      <c r="J256" s="471">
        <f>BK256</f>
        <v>0</v>
      </c>
      <c r="L256" s="459"/>
      <c r="M256" s="464"/>
      <c r="N256" s="465"/>
      <c r="O256" s="465"/>
      <c r="P256" s="466">
        <f>SUM(P257:P269)</f>
        <v>96.45827700000001</v>
      </c>
      <c r="Q256" s="465"/>
      <c r="R256" s="466">
        <f>SUM(R257:R269)</f>
        <v>1.17774418</v>
      </c>
      <c r="S256" s="465"/>
      <c r="T256" s="467">
        <f>SUM(T257:T269)</f>
        <v>0.414225</v>
      </c>
      <c r="AR256" s="461" t="s">
        <v>83</v>
      </c>
      <c r="AT256" s="468" t="s">
        <v>73</v>
      </c>
      <c r="AU256" s="468" t="s">
        <v>81</v>
      </c>
      <c r="AY256" s="461" t="s">
        <v>156</v>
      </c>
      <c r="BK256" s="469">
        <f>SUM(BK257:BK269)</f>
        <v>0</v>
      </c>
    </row>
    <row r="257" spans="2:65" s="398" customFormat="1" ht="16.5" customHeight="1">
      <c r="B257" s="399"/>
      <c r="C257" s="472" t="s">
        <v>403</v>
      </c>
      <c r="D257" s="472" t="s">
        <v>159</v>
      </c>
      <c r="E257" s="473" t="s">
        <v>809</v>
      </c>
      <c r="F257" s="474" t="s">
        <v>810</v>
      </c>
      <c r="G257" s="475" t="s">
        <v>183</v>
      </c>
      <c r="H257" s="476">
        <v>54.186</v>
      </c>
      <c r="I257" s="290"/>
      <c r="J257" s="477">
        <f>ROUND(I257*H257,2)</f>
        <v>0</v>
      </c>
      <c r="K257" s="474" t="s">
        <v>1</v>
      </c>
      <c r="L257" s="399"/>
      <c r="M257" s="478" t="s">
        <v>1</v>
      </c>
      <c r="N257" s="479" t="s">
        <v>39</v>
      </c>
      <c r="O257" s="480">
        <v>0</v>
      </c>
      <c r="P257" s="480">
        <f>O257*H257</f>
        <v>0</v>
      </c>
      <c r="Q257" s="480">
        <v>0</v>
      </c>
      <c r="R257" s="480">
        <f>Q257*H257</f>
        <v>0</v>
      </c>
      <c r="S257" s="480">
        <v>0</v>
      </c>
      <c r="T257" s="481">
        <f>S257*H257</f>
        <v>0</v>
      </c>
      <c r="AR257" s="482" t="s">
        <v>242</v>
      </c>
      <c r="AT257" s="482" t="s">
        <v>159</v>
      </c>
      <c r="AU257" s="482" t="s">
        <v>83</v>
      </c>
      <c r="AY257" s="389" t="s">
        <v>156</v>
      </c>
      <c r="BE257" s="483">
        <f>IF(N257="základní",J257,0)</f>
        <v>0</v>
      </c>
      <c r="BF257" s="483">
        <f>IF(N257="snížená",J257,0)</f>
        <v>0</v>
      </c>
      <c r="BG257" s="483">
        <f>IF(N257="zákl. přenesená",J257,0)</f>
        <v>0</v>
      </c>
      <c r="BH257" s="483">
        <f>IF(N257="sníž. přenesená",J257,0)</f>
        <v>0</v>
      </c>
      <c r="BI257" s="483">
        <f>IF(N257="nulová",J257,0)</f>
        <v>0</v>
      </c>
      <c r="BJ257" s="389" t="s">
        <v>81</v>
      </c>
      <c r="BK257" s="483">
        <f>ROUND(I257*H257,2)</f>
        <v>0</v>
      </c>
      <c r="BL257" s="389" t="s">
        <v>242</v>
      </c>
      <c r="BM257" s="482" t="s">
        <v>811</v>
      </c>
    </row>
    <row r="258" spans="2:51" s="485" customFormat="1" ht="12">
      <c r="B258" s="484"/>
      <c r="D258" s="486" t="s">
        <v>165</v>
      </c>
      <c r="E258" s="487" t="s">
        <v>1</v>
      </c>
      <c r="F258" s="488" t="s">
        <v>812</v>
      </c>
      <c r="H258" s="489">
        <v>54.186</v>
      </c>
      <c r="I258" s="506"/>
      <c r="L258" s="484"/>
      <c r="M258" s="490"/>
      <c r="N258" s="491"/>
      <c r="O258" s="491"/>
      <c r="P258" s="491"/>
      <c r="Q258" s="491"/>
      <c r="R258" s="491"/>
      <c r="S258" s="491"/>
      <c r="T258" s="492"/>
      <c r="AT258" s="487" t="s">
        <v>165</v>
      </c>
      <c r="AU258" s="487" t="s">
        <v>83</v>
      </c>
      <c r="AV258" s="485" t="s">
        <v>83</v>
      </c>
      <c r="AW258" s="485" t="s">
        <v>30</v>
      </c>
      <c r="AX258" s="485" t="s">
        <v>81</v>
      </c>
      <c r="AY258" s="487" t="s">
        <v>156</v>
      </c>
    </row>
    <row r="259" spans="2:65" s="398" customFormat="1" ht="24" customHeight="1">
      <c r="B259" s="399"/>
      <c r="C259" s="472" t="s">
        <v>363</v>
      </c>
      <c r="D259" s="472" t="s">
        <v>159</v>
      </c>
      <c r="E259" s="473" t="s">
        <v>404</v>
      </c>
      <c r="F259" s="474" t="s">
        <v>405</v>
      </c>
      <c r="G259" s="475" t="s">
        <v>183</v>
      </c>
      <c r="H259" s="476">
        <v>168.788</v>
      </c>
      <c r="I259" s="290"/>
      <c r="J259" s="477">
        <f>ROUND(I259*H259,2)</f>
        <v>0</v>
      </c>
      <c r="K259" s="474" t="s">
        <v>172</v>
      </c>
      <c r="L259" s="399"/>
      <c r="M259" s="478" t="s">
        <v>1</v>
      </c>
      <c r="N259" s="479" t="s">
        <v>39</v>
      </c>
      <c r="O259" s="480">
        <v>0.058</v>
      </c>
      <c r="P259" s="480">
        <f>O259*H259</f>
        <v>9.789704</v>
      </c>
      <c r="Q259" s="480">
        <v>3E-05</v>
      </c>
      <c r="R259" s="480">
        <f>Q259*H259</f>
        <v>0.00506364</v>
      </c>
      <c r="S259" s="480">
        <v>0</v>
      </c>
      <c r="T259" s="481">
        <f>S259*H259</f>
        <v>0</v>
      </c>
      <c r="AR259" s="482" t="s">
        <v>242</v>
      </c>
      <c r="AT259" s="482" t="s">
        <v>159</v>
      </c>
      <c r="AU259" s="482" t="s">
        <v>83</v>
      </c>
      <c r="AY259" s="389" t="s">
        <v>156</v>
      </c>
      <c r="BE259" s="483">
        <f>IF(N259="základní",J259,0)</f>
        <v>0</v>
      </c>
      <c r="BF259" s="483">
        <f>IF(N259="snížená",J259,0)</f>
        <v>0</v>
      </c>
      <c r="BG259" s="483">
        <f>IF(N259="zákl. přenesená",J259,0)</f>
        <v>0</v>
      </c>
      <c r="BH259" s="483">
        <f>IF(N259="sníž. přenesená",J259,0)</f>
        <v>0</v>
      </c>
      <c r="BI259" s="483">
        <f>IF(N259="nulová",J259,0)</f>
        <v>0</v>
      </c>
      <c r="BJ259" s="389" t="s">
        <v>81</v>
      </c>
      <c r="BK259" s="483">
        <f>ROUND(I259*H259,2)</f>
        <v>0</v>
      </c>
      <c r="BL259" s="389" t="s">
        <v>242</v>
      </c>
      <c r="BM259" s="482" t="s">
        <v>813</v>
      </c>
    </row>
    <row r="260" spans="2:51" s="485" customFormat="1" ht="22.5">
      <c r="B260" s="484"/>
      <c r="D260" s="486" t="s">
        <v>165</v>
      </c>
      <c r="E260" s="487" t="s">
        <v>1</v>
      </c>
      <c r="F260" s="488" t="s">
        <v>814</v>
      </c>
      <c r="H260" s="489">
        <v>168.788</v>
      </c>
      <c r="I260" s="506"/>
      <c r="L260" s="484"/>
      <c r="M260" s="490"/>
      <c r="N260" s="491"/>
      <c r="O260" s="491"/>
      <c r="P260" s="491"/>
      <c r="Q260" s="491"/>
      <c r="R260" s="491"/>
      <c r="S260" s="491"/>
      <c r="T260" s="492"/>
      <c r="AT260" s="487" t="s">
        <v>165</v>
      </c>
      <c r="AU260" s="487" t="s">
        <v>83</v>
      </c>
      <c r="AV260" s="485" t="s">
        <v>83</v>
      </c>
      <c r="AW260" s="485" t="s">
        <v>30</v>
      </c>
      <c r="AX260" s="485" t="s">
        <v>81</v>
      </c>
      <c r="AY260" s="487" t="s">
        <v>156</v>
      </c>
    </row>
    <row r="261" spans="2:65" s="398" customFormat="1" ht="24" customHeight="1">
      <c r="B261" s="399"/>
      <c r="C261" s="472" t="s">
        <v>369</v>
      </c>
      <c r="D261" s="472" t="s">
        <v>159</v>
      </c>
      <c r="E261" s="473" t="s">
        <v>409</v>
      </c>
      <c r="F261" s="474" t="s">
        <v>410</v>
      </c>
      <c r="G261" s="475" t="s">
        <v>183</v>
      </c>
      <c r="H261" s="476">
        <v>168.788</v>
      </c>
      <c r="I261" s="290"/>
      <c r="J261" s="477">
        <f>ROUND(I261*H261,2)</f>
        <v>0</v>
      </c>
      <c r="K261" s="474" t="s">
        <v>172</v>
      </c>
      <c r="L261" s="399"/>
      <c r="M261" s="478" t="s">
        <v>1</v>
      </c>
      <c r="N261" s="479" t="s">
        <v>39</v>
      </c>
      <c r="O261" s="480">
        <v>0.192</v>
      </c>
      <c r="P261" s="480">
        <f>O261*H261</f>
        <v>32.407296</v>
      </c>
      <c r="Q261" s="480">
        <v>0.00455</v>
      </c>
      <c r="R261" s="480">
        <f>Q261*H261</f>
        <v>0.7679854</v>
      </c>
      <c r="S261" s="480">
        <v>0</v>
      </c>
      <c r="T261" s="481">
        <f>S261*H261</f>
        <v>0</v>
      </c>
      <c r="AR261" s="482" t="s">
        <v>242</v>
      </c>
      <c r="AT261" s="482" t="s">
        <v>159</v>
      </c>
      <c r="AU261" s="482" t="s">
        <v>83</v>
      </c>
      <c r="AY261" s="389" t="s">
        <v>156</v>
      </c>
      <c r="BE261" s="483">
        <f>IF(N261="základní",J261,0)</f>
        <v>0</v>
      </c>
      <c r="BF261" s="483">
        <f>IF(N261="snížená",J261,0)</f>
        <v>0</v>
      </c>
      <c r="BG261" s="483">
        <f>IF(N261="zákl. přenesená",J261,0)</f>
        <v>0</v>
      </c>
      <c r="BH261" s="483">
        <f>IF(N261="sníž. přenesená",J261,0)</f>
        <v>0</v>
      </c>
      <c r="BI261" s="483">
        <f>IF(N261="nulová",J261,0)</f>
        <v>0</v>
      </c>
      <c r="BJ261" s="389" t="s">
        <v>81</v>
      </c>
      <c r="BK261" s="483">
        <f>ROUND(I261*H261,2)</f>
        <v>0</v>
      </c>
      <c r="BL261" s="389" t="s">
        <v>242</v>
      </c>
      <c r="BM261" s="482" t="s">
        <v>815</v>
      </c>
    </row>
    <row r="262" spans="2:65" s="398" customFormat="1" ht="24" customHeight="1">
      <c r="B262" s="399"/>
      <c r="C262" s="472" t="s">
        <v>179</v>
      </c>
      <c r="D262" s="472" t="s">
        <v>159</v>
      </c>
      <c r="E262" s="473" t="s">
        <v>413</v>
      </c>
      <c r="F262" s="474" t="s">
        <v>414</v>
      </c>
      <c r="G262" s="475" t="s">
        <v>183</v>
      </c>
      <c r="H262" s="476">
        <v>165.69</v>
      </c>
      <c r="I262" s="290"/>
      <c r="J262" s="477">
        <f>ROUND(I262*H262,2)</f>
        <v>0</v>
      </c>
      <c r="K262" s="474" t="s">
        <v>172</v>
      </c>
      <c r="L262" s="399"/>
      <c r="M262" s="478" t="s">
        <v>1</v>
      </c>
      <c r="N262" s="479" t="s">
        <v>39</v>
      </c>
      <c r="O262" s="480">
        <v>0.105</v>
      </c>
      <c r="P262" s="480">
        <f>O262*H262</f>
        <v>17.39745</v>
      </c>
      <c r="Q262" s="480">
        <v>0</v>
      </c>
      <c r="R262" s="480">
        <f>Q262*H262</f>
        <v>0</v>
      </c>
      <c r="S262" s="480">
        <v>0.0025</v>
      </c>
      <c r="T262" s="481">
        <f>S262*H262</f>
        <v>0.414225</v>
      </c>
      <c r="AR262" s="482" t="s">
        <v>242</v>
      </c>
      <c r="AT262" s="482" t="s">
        <v>159</v>
      </c>
      <c r="AU262" s="482" t="s">
        <v>83</v>
      </c>
      <c r="AY262" s="389" t="s">
        <v>156</v>
      </c>
      <c r="BE262" s="483">
        <f>IF(N262="základní",J262,0)</f>
        <v>0</v>
      </c>
      <c r="BF262" s="483">
        <f>IF(N262="snížená",J262,0)</f>
        <v>0</v>
      </c>
      <c r="BG262" s="483">
        <f>IF(N262="zákl. přenesená",J262,0)</f>
        <v>0</v>
      </c>
      <c r="BH262" s="483">
        <f>IF(N262="sníž. přenesená",J262,0)</f>
        <v>0</v>
      </c>
      <c r="BI262" s="483">
        <f>IF(N262="nulová",J262,0)</f>
        <v>0</v>
      </c>
      <c r="BJ262" s="389" t="s">
        <v>81</v>
      </c>
      <c r="BK262" s="483">
        <f>ROUND(I262*H262,2)</f>
        <v>0</v>
      </c>
      <c r="BL262" s="389" t="s">
        <v>242</v>
      </c>
      <c r="BM262" s="482" t="s">
        <v>816</v>
      </c>
    </row>
    <row r="263" spans="2:51" s="485" customFormat="1" ht="12">
      <c r="B263" s="484"/>
      <c r="D263" s="486" t="s">
        <v>165</v>
      </c>
      <c r="E263" s="487" t="s">
        <v>1</v>
      </c>
      <c r="F263" s="488" t="s">
        <v>817</v>
      </c>
      <c r="H263" s="489">
        <v>165.69</v>
      </c>
      <c r="I263" s="506"/>
      <c r="L263" s="484"/>
      <c r="M263" s="490"/>
      <c r="N263" s="491"/>
      <c r="O263" s="491"/>
      <c r="P263" s="491"/>
      <c r="Q263" s="491"/>
      <c r="R263" s="491"/>
      <c r="S263" s="491"/>
      <c r="T263" s="492"/>
      <c r="AT263" s="487" t="s">
        <v>165</v>
      </c>
      <c r="AU263" s="487" t="s">
        <v>83</v>
      </c>
      <c r="AV263" s="485" t="s">
        <v>83</v>
      </c>
      <c r="AW263" s="485" t="s">
        <v>30</v>
      </c>
      <c r="AX263" s="485" t="s">
        <v>81</v>
      </c>
      <c r="AY263" s="487" t="s">
        <v>156</v>
      </c>
    </row>
    <row r="264" spans="2:65" s="398" customFormat="1" ht="16.5" customHeight="1">
      <c r="B264" s="399"/>
      <c r="C264" s="472" t="s">
        <v>374</v>
      </c>
      <c r="D264" s="472" t="s">
        <v>159</v>
      </c>
      <c r="E264" s="473" t="s">
        <v>418</v>
      </c>
      <c r="F264" s="474" t="s">
        <v>419</v>
      </c>
      <c r="G264" s="475" t="s">
        <v>183</v>
      </c>
      <c r="H264" s="476">
        <v>117.065</v>
      </c>
      <c r="I264" s="290"/>
      <c r="J264" s="477">
        <f>ROUND(I264*H264,2)</f>
        <v>0</v>
      </c>
      <c r="K264" s="474" t="s">
        <v>172</v>
      </c>
      <c r="L264" s="399"/>
      <c r="M264" s="478" t="s">
        <v>1</v>
      </c>
      <c r="N264" s="479" t="s">
        <v>39</v>
      </c>
      <c r="O264" s="480">
        <v>0.233</v>
      </c>
      <c r="P264" s="480">
        <f>O264*H264</f>
        <v>27.276145</v>
      </c>
      <c r="Q264" s="480">
        <v>0.0003</v>
      </c>
      <c r="R264" s="480">
        <f>Q264*H264</f>
        <v>0.0351195</v>
      </c>
      <c r="S264" s="480">
        <v>0</v>
      </c>
      <c r="T264" s="481">
        <f>S264*H264</f>
        <v>0</v>
      </c>
      <c r="AR264" s="482" t="s">
        <v>242</v>
      </c>
      <c r="AT264" s="482" t="s">
        <v>159</v>
      </c>
      <c r="AU264" s="482" t="s">
        <v>83</v>
      </c>
      <c r="AY264" s="389" t="s">
        <v>156</v>
      </c>
      <c r="BE264" s="483">
        <f>IF(N264="základní",J264,0)</f>
        <v>0</v>
      </c>
      <c r="BF264" s="483">
        <f>IF(N264="snížená",J264,0)</f>
        <v>0</v>
      </c>
      <c r="BG264" s="483">
        <f>IF(N264="zákl. přenesená",J264,0)</f>
        <v>0</v>
      </c>
      <c r="BH264" s="483">
        <f>IF(N264="sníž. přenesená",J264,0)</f>
        <v>0</v>
      </c>
      <c r="BI264" s="483">
        <f>IF(N264="nulová",J264,0)</f>
        <v>0</v>
      </c>
      <c r="BJ264" s="389" t="s">
        <v>81</v>
      </c>
      <c r="BK264" s="483">
        <f>ROUND(I264*H264,2)</f>
        <v>0</v>
      </c>
      <c r="BL264" s="389" t="s">
        <v>242</v>
      </c>
      <c r="BM264" s="482" t="s">
        <v>818</v>
      </c>
    </row>
    <row r="265" spans="2:65" s="398" customFormat="1" ht="36" customHeight="1">
      <c r="B265" s="399"/>
      <c r="C265" s="493" t="s">
        <v>388</v>
      </c>
      <c r="D265" s="493" t="s">
        <v>383</v>
      </c>
      <c r="E265" s="494" t="s">
        <v>422</v>
      </c>
      <c r="F265" s="495" t="s">
        <v>423</v>
      </c>
      <c r="G265" s="496" t="s">
        <v>183</v>
      </c>
      <c r="H265" s="497">
        <v>128.772</v>
      </c>
      <c r="I265" s="291"/>
      <c r="J265" s="498">
        <f>ROUND(I265*H265,2)</f>
        <v>0</v>
      </c>
      <c r="K265" s="495" t="s">
        <v>172</v>
      </c>
      <c r="L265" s="499"/>
      <c r="M265" s="500" t="s">
        <v>1</v>
      </c>
      <c r="N265" s="501" t="s">
        <v>39</v>
      </c>
      <c r="O265" s="480">
        <v>0</v>
      </c>
      <c r="P265" s="480">
        <f>O265*H265</f>
        <v>0</v>
      </c>
      <c r="Q265" s="480">
        <v>0.00287</v>
      </c>
      <c r="R265" s="480">
        <f>Q265*H265</f>
        <v>0.36957564</v>
      </c>
      <c r="S265" s="480">
        <v>0</v>
      </c>
      <c r="T265" s="481">
        <f>S265*H265</f>
        <v>0</v>
      </c>
      <c r="AR265" s="482" t="s">
        <v>325</v>
      </c>
      <c r="AT265" s="482" t="s">
        <v>383</v>
      </c>
      <c r="AU265" s="482" t="s">
        <v>83</v>
      </c>
      <c r="AY265" s="389" t="s">
        <v>156</v>
      </c>
      <c r="BE265" s="483">
        <f>IF(N265="základní",J265,0)</f>
        <v>0</v>
      </c>
      <c r="BF265" s="483">
        <f>IF(N265="snížená",J265,0)</f>
        <v>0</v>
      </c>
      <c r="BG265" s="483">
        <f>IF(N265="zákl. přenesená",J265,0)</f>
        <v>0</v>
      </c>
      <c r="BH265" s="483">
        <f>IF(N265="sníž. přenesená",J265,0)</f>
        <v>0</v>
      </c>
      <c r="BI265" s="483">
        <f>IF(N265="nulová",J265,0)</f>
        <v>0</v>
      </c>
      <c r="BJ265" s="389" t="s">
        <v>81</v>
      </c>
      <c r="BK265" s="483">
        <f>ROUND(I265*H265,2)</f>
        <v>0</v>
      </c>
      <c r="BL265" s="389" t="s">
        <v>242</v>
      </c>
      <c r="BM265" s="482" t="s">
        <v>819</v>
      </c>
    </row>
    <row r="266" spans="2:51" s="485" customFormat="1" ht="12">
      <c r="B266" s="484"/>
      <c r="D266" s="486" t="s">
        <v>165</v>
      </c>
      <c r="F266" s="488" t="s">
        <v>820</v>
      </c>
      <c r="H266" s="489">
        <v>128.772</v>
      </c>
      <c r="I266" s="506"/>
      <c r="L266" s="484"/>
      <c r="M266" s="490"/>
      <c r="N266" s="491"/>
      <c r="O266" s="491"/>
      <c r="P266" s="491"/>
      <c r="Q266" s="491"/>
      <c r="R266" s="491"/>
      <c r="S266" s="491"/>
      <c r="T266" s="492"/>
      <c r="AT266" s="487" t="s">
        <v>165</v>
      </c>
      <c r="AU266" s="487" t="s">
        <v>83</v>
      </c>
      <c r="AV266" s="485" t="s">
        <v>83</v>
      </c>
      <c r="AW266" s="485" t="s">
        <v>3</v>
      </c>
      <c r="AX266" s="485" t="s">
        <v>81</v>
      </c>
      <c r="AY266" s="487" t="s">
        <v>156</v>
      </c>
    </row>
    <row r="267" spans="2:65" s="398" customFormat="1" ht="24" customHeight="1">
      <c r="B267" s="399"/>
      <c r="C267" s="472" t="s">
        <v>392</v>
      </c>
      <c r="D267" s="472" t="s">
        <v>159</v>
      </c>
      <c r="E267" s="473" t="s">
        <v>427</v>
      </c>
      <c r="F267" s="474" t="s">
        <v>428</v>
      </c>
      <c r="G267" s="475" t="s">
        <v>162</v>
      </c>
      <c r="H267" s="476">
        <v>81.946</v>
      </c>
      <c r="I267" s="290"/>
      <c r="J267" s="477">
        <f>ROUND(I267*H267,2)</f>
        <v>0</v>
      </c>
      <c r="K267" s="474" t="s">
        <v>172</v>
      </c>
      <c r="L267" s="399"/>
      <c r="M267" s="478" t="s">
        <v>1</v>
      </c>
      <c r="N267" s="479" t="s">
        <v>39</v>
      </c>
      <c r="O267" s="480">
        <v>0.117</v>
      </c>
      <c r="P267" s="480">
        <f>O267*H267</f>
        <v>9.587682000000001</v>
      </c>
      <c r="Q267" s="480">
        <v>0</v>
      </c>
      <c r="R267" s="480">
        <f>Q267*H267</f>
        <v>0</v>
      </c>
      <c r="S267" s="480">
        <v>0</v>
      </c>
      <c r="T267" s="481">
        <f>S267*H267</f>
        <v>0</v>
      </c>
      <c r="AR267" s="482" t="s">
        <v>242</v>
      </c>
      <c r="AT267" s="482" t="s">
        <v>159</v>
      </c>
      <c r="AU267" s="482" t="s">
        <v>83</v>
      </c>
      <c r="AY267" s="389" t="s">
        <v>156</v>
      </c>
      <c r="BE267" s="483">
        <f>IF(N267="základní",J267,0)</f>
        <v>0</v>
      </c>
      <c r="BF267" s="483">
        <f>IF(N267="snížená",J267,0)</f>
        <v>0</v>
      </c>
      <c r="BG267" s="483">
        <f>IF(N267="zákl. přenesená",J267,0)</f>
        <v>0</v>
      </c>
      <c r="BH267" s="483">
        <f>IF(N267="sníž. přenesená",J267,0)</f>
        <v>0</v>
      </c>
      <c r="BI267" s="483">
        <f>IF(N267="nulová",J267,0)</f>
        <v>0</v>
      </c>
      <c r="BJ267" s="389" t="s">
        <v>81</v>
      </c>
      <c r="BK267" s="483">
        <f>ROUND(I267*H267,2)</f>
        <v>0</v>
      </c>
      <c r="BL267" s="389" t="s">
        <v>242</v>
      </c>
      <c r="BM267" s="482" t="s">
        <v>821</v>
      </c>
    </row>
    <row r="268" spans="2:51" s="485" customFormat="1" ht="12">
      <c r="B268" s="484"/>
      <c r="D268" s="486" t="s">
        <v>165</v>
      </c>
      <c r="E268" s="487" t="s">
        <v>1</v>
      </c>
      <c r="F268" s="488" t="s">
        <v>822</v>
      </c>
      <c r="H268" s="489">
        <v>81.946</v>
      </c>
      <c r="I268" s="506"/>
      <c r="L268" s="484"/>
      <c r="M268" s="490"/>
      <c r="N268" s="491"/>
      <c r="O268" s="491"/>
      <c r="P268" s="491"/>
      <c r="Q268" s="491"/>
      <c r="R268" s="491"/>
      <c r="S268" s="491"/>
      <c r="T268" s="492"/>
      <c r="AT268" s="487" t="s">
        <v>165</v>
      </c>
      <c r="AU268" s="487" t="s">
        <v>83</v>
      </c>
      <c r="AV268" s="485" t="s">
        <v>83</v>
      </c>
      <c r="AW268" s="485" t="s">
        <v>30</v>
      </c>
      <c r="AX268" s="485" t="s">
        <v>81</v>
      </c>
      <c r="AY268" s="487" t="s">
        <v>156</v>
      </c>
    </row>
    <row r="269" spans="2:65" s="398" customFormat="1" ht="24" customHeight="1">
      <c r="B269" s="399"/>
      <c r="C269" s="472" t="s">
        <v>397</v>
      </c>
      <c r="D269" s="472" t="s">
        <v>159</v>
      </c>
      <c r="E269" s="473" t="s">
        <v>432</v>
      </c>
      <c r="F269" s="474" t="s">
        <v>433</v>
      </c>
      <c r="G269" s="475" t="s">
        <v>277</v>
      </c>
      <c r="H269" s="476">
        <v>1623.285</v>
      </c>
      <c r="I269" s="290"/>
      <c r="J269" s="477">
        <f>ROUND(I269*H269,2)</f>
        <v>0</v>
      </c>
      <c r="K269" s="474" t="s">
        <v>172</v>
      </c>
      <c r="L269" s="399"/>
      <c r="M269" s="478" t="s">
        <v>1</v>
      </c>
      <c r="N269" s="479" t="s">
        <v>39</v>
      </c>
      <c r="O269" s="480">
        <v>0</v>
      </c>
      <c r="P269" s="480">
        <f>O269*H269</f>
        <v>0</v>
      </c>
      <c r="Q269" s="480">
        <v>0</v>
      </c>
      <c r="R269" s="480">
        <f>Q269*H269</f>
        <v>0</v>
      </c>
      <c r="S269" s="480">
        <v>0</v>
      </c>
      <c r="T269" s="481">
        <f>S269*H269</f>
        <v>0</v>
      </c>
      <c r="AR269" s="482" t="s">
        <v>242</v>
      </c>
      <c r="AT269" s="482" t="s">
        <v>159</v>
      </c>
      <c r="AU269" s="482" t="s">
        <v>83</v>
      </c>
      <c r="AY269" s="389" t="s">
        <v>156</v>
      </c>
      <c r="BE269" s="483">
        <f>IF(N269="základní",J269,0)</f>
        <v>0</v>
      </c>
      <c r="BF269" s="483">
        <f>IF(N269="snížená",J269,0)</f>
        <v>0</v>
      </c>
      <c r="BG269" s="483">
        <f>IF(N269="zákl. přenesená",J269,0)</f>
        <v>0</v>
      </c>
      <c r="BH269" s="483">
        <f>IF(N269="sníž. přenesená",J269,0)</f>
        <v>0</v>
      </c>
      <c r="BI269" s="483">
        <f>IF(N269="nulová",J269,0)</f>
        <v>0</v>
      </c>
      <c r="BJ269" s="389" t="s">
        <v>81</v>
      </c>
      <c r="BK269" s="483">
        <f>ROUND(I269*H269,2)</f>
        <v>0</v>
      </c>
      <c r="BL269" s="389" t="s">
        <v>242</v>
      </c>
      <c r="BM269" s="482" t="s">
        <v>823</v>
      </c>
    </row>
    <row r="270" spans="2:63" s="460" customFormat="1" ht="22.9" customHeight="1">
      <c r="B270" s="459"/>
      <c r="D270" s="461" t="s">
        <v>73</v>
      </c>
      <c r="E270" s="470" t="s">
        <v>435</v>
      </c>
      <c r="F270" s="470" t="s">
        <v>436</v>
      </c>
      <c r="I270" s="507"/>
      <c r="J270" s="471">
        <f>BK270</f>
        <v>0</v>
      </c>
      <c r="L270" s="459"/>
      <c r="M270" s="464"/>
      <c r="N270" s="465"/>
      <c r="O270" s="465"/>
      <c r="P270" s="466">
        <f>SUM(P271:P280)</f>
        <v>61.97648</v>
      </c>
      <c r="Q270" s="465"/>
      <c r="R270" s="466">
        <f>SUM(R271:R280)</f>
        <v>1.5844494</v>
      </c>
      <c r="S270" s="465"/>
      <c r="T270" s="467">
        <f>SUM(T271:T280)</f>
        <v>0</v>
      </c>
      <c r="AR270" s="461" t="s">
        <v>83</v>
      </c>
      <c r="AT270" s="468" t="s">
        <v>73</v>
      </c>
      <c r="AU270" s="468" t="s">
        <v>81</v>
      </c>
      <c r="AY270" s="461" t="s">
        <v>156</v>
      </c>
      <c r="BK270" s="469">
        <f>SUM(BK271:BK280)</f>
        <v>0</v>
      </c>
    </row>
    <row r="271" spans="2:65" s="398" customFormat="1" ht="16.5" customHeight="1">
      <c r="B271" s="399"/>
      <c r="C271" s="472" t="s">
        <v>335</v>
      </c>
      <c r="D271" s="472" t="s">
        <v>159</v>
      </c>
      <c r="E271" s="473" t="s">
        <v>438</v>
      </c>
      <c r="F271" s="474" t="s">
        <v>439</v>
      </c>
      <c r="G271" s="475" t="s">
        <v>183</v>
      </c>
      <c r="H271" s="476">
        <v>81.68</v>
      </c>
      <c r="I271" s="290"/>
      <c r="J271" s="477">
        <f>ROUND(I271*H271,2)</f>
        <v>0</v>
      </c>
      <c r="K271" s="474" t="s">
        <v>172</v>
      </c>
      <c r="L271" s="399"/>
      <c r="M271" s="478" t="s">
        <v>1</v>
      </c>
      <c r="N271" s="479" t="s">
        <v>39</v>
      </c>
      <c r="O271" s="480">
        <v>0.044</v>
      </c>
      <c r="P271" s="480">
        <f>O271*H271</f>
        <v>3.5939200000000002</v>
      </c>
      <c r="Q271" s="480">
        <v>0.0003</v>
      </c>
      <c r="R271" s="480">
        <f>Q271*H271</f>
        <v>0.024504</v>
      </c>
      <c r="S271" s="480">
        <v>0</v>
      </c>
      <c r="T271" s="481">
        <f>S271*H271</f>
        <v>0</v>
      </c>
      <c r="AR271" s="482" t="s">
        <v>242</v>
      </c>
      <c r="AT271" s="482" t="s">
        <v>159</v>
      </c>
      <c r="AU271" s="482" t="s">
        <v>83</v>
      </c>
      <c r="AY271" s="389" t="s">
        <v>156</v>
      </c>
      <c r="BE271" s="483">
        <f>IF(N271="základní",J271,0)</f>
        <v>0</v>
      </c>
      <c r="BF271" s="483">
        <f>IF(N271="snížená",J271,0)</f>
        <v>0</v>
      </c>
      <c r="BG271" s="483">
        <f>IF(N271="zákl. přenesená",J271,0)</f>
        <v>0</v>
      </c>
      <c r="BH271" s="483">
        <f>IF(N271="sníž. přenesená",J271,0)</f>
        <v>0</v>
      </c>
      <c r="BI271" s="483">
        <f>IF(N271="nulová",J271,0)</f>
        <v>0</v>
      </c>
      <c r="BJ271" s="389" t="s">
        <v>81</v>
      </c>
      <c r="BK271" s="483">
        <f>ROUND(I271*H271,2)</f>
        <v>0</v>
      </c>
      <c r="BL271" s="389" t="s">
        <v>242</v>
      </c>
      <c r="BM271" s="482" t="s">
        <v>824</v>
      </c>
    </row>
    <row r="272" spans="2:51" s="485" customFormat="1" ht="12">
      <c r="B272" s="484"/>
      <c r="D272" s="486" t="s">
        <v>165</v>
      </c>
      <c r="E272" s="487" t="s">
        <v>1</v>
      </c>
      <c r="F272" s="488" t="s">
        <v>825</v>
      </c>
      <c r="H272" s="489">
        <v>8.79</v>
      </c>
      <c r="I272" s="506"/>
      <c r="L272" s="484"/>
      <c r="M272" s="490"/>
      <c r="N272" s="491"/>
      <c r="O272" s="491"/>
      <c r="P272" s="491"/>
      <c r="Q272" s="491"/>
      <c r="R272" s="491"/>
      <c r="S272" s="491"/>
      <c r="T272" s="492"/>
      <c r="AT272" s="487" t="s">
        <v>165</v>
      </c>
      <c r="AU272" s="487" t="s">
        <v>83</v>
      </c>
      <c r="AV272" s="485" t="s">
        <v>83</v>
      </c>
      <c r="AW272" s="485" t="s">
        <v>30</v>
      </c>
      <c r="AX272" s="485" t="s">
        <v>74</v>
      </c>
      <c r="AY272" s="487" t="s">
        <v>156</v>
      </c>
    </row>
    <row r="273" spans="2:51" s="485" customFormat="1" ht="12">
      <c r="B273" s="484"/>
      <c r="D273" s="486" t="s">
        <v>165</v>
      </c>
      <c r="E273" s="487" t="s">
        <v>1</v>
      </c>
      <c r="F273" s="488" t="s">
        <v>826</v>
      </c>
      <c r="H273" s="489">
        <v>7.231</v>
      </c>
      <c r="I273" s="506"/>
      <c r="L273" s="484"/>
      <c r="M273" s="490"/>
      <c r="N273" s="491"/>
      <c r="O273" s="491"/>
      <c r="P273" s="491"/>
      <c r="Q273" s="491"/>
      <c r="R273" s="491"/>
      <c r="S273" s="491"/>
      <c r="T273" s="492"/>
      <c r="AT273" s="487" t="s">
        <v>165</v>
      </c>
      <c r="AU273" s="487" t="s">
        <v>83</v>
      </c>
      <c r="AV273" s="485" t="s">
        <v>83</v>
      </c>
      <c r="AW273" s="485" t="s">
        <v>30</v>
      </c>
      <c r="AX273" s="485" t="s">
        <v>74</v>
      </c>
      <c r="AY273" s="487" t="s">
        <v>156</v>
      </c>
    </row>
    <row r="274" spans="2:51" s="485" customFormat="1" ht="22.5">
      <c r="B274" s="484"/>
      <c r="D274" s="486" t="s">
        <v>165</v>
      </c>
      <c r="E274" s="487" t="s">
        <v>1</v>
      </c>
      <c r="F274" s="488" t="s">
        <v>827</v>
      </c>
      <c r="H274" s="489">
        <v>65.659</v>
      </c>
      <c r="I274" s="506"/>
      <c r="L274" s="484"/>
      <c r="M274" s="490"/>
      <c r="N274" s="491"/>
      <c r="O274" s="491"/>
      <c r="P274" s="491"/>
      <c r="Q274" s="491"/>
      <c r="R274" s="491"/>
      <c r="S274" s="491"/>
      <c r="T274" s="492"/>
      <c r="AT274" s="487" t="s">
        <v>165</v>
      </c>
      <c r="AU274" s="487" t="s">
        <v>83</v>
      </c>
      <c r="AV274" s="485" t="s">
        <v>83</v>
      </c>
      <c r="AW274" s="485" t="s">
        <v>30</v>
      </c>
      <c r="AX274" s="485" t="s">
        <v>74</v>
      </c>
      <c r="AY274" s="487" t="s">
        <v>156</v>
      </c>
    </row>
    <row r="275" spans="2:51" s="509" customFormat="1" ht="12">
      <c r="B275" s="508"/>
      <c r="D275" s="486" t="s">
        <v>165</v>
      </c>
      <c r="E275" s="510" t="s">
        <v>1</v>
      </c>
      <c r="F275" s="511" t="s">
        <v>828</v>
      </c>
      <c r="H275" s="512">
        <v>81.68</v>
      </c>
      <c r="I275" s="516"/>
      <c r="L275" s="508"/>
      <c r="M275" s="513"/>
      <c r="N275" s="514"/>
      <c r="O275" s="514"/>
      <c r="P275" s="514"/>
      <c r="Q275" s="514"/>
      <c r="R275" s="514"/>
      <c r="S275" s="514"/>
      <c r="T275" s="515"/>
      <c r="AT275" s="510" t="s">
        <v>165</v>
      </c>
      <c r="AU275" s="510" t="s">
        <v>83</v>
      </c>
      <c r="AV275" s="509" t="s">
        <v>163</v>
      </c>
      <c r="AW275" s="509" t="s">
        <v>30</v>
      </c>
      <c r="AX275" s="509" t="s">
        <v>81</v>
      </c>
      <c r="AY275" s="510" t="s">
        <v>156</v>
      </c>
    </row>
    <row r="276" spans="2:65" s="398" customFormat="1" ht="24" customHeight="1">
      <c r="B276" s="399"/>
      <c r="C276" s="472" t="s">
        <v>341</v>
      </c>
      <c r="D276" s="472" t="s">
        <v>159</v>
      </c>
      <c r="E276" s="473" t="s">
        <v>443</v>
      </c>
      <c r="F276" s="474" t="s">
        <v>444</v>
      </c>
      <c r="G276" s="475" t="s">
        <v>183</v>
      </c>
      <c r="H276" s="476">
        <v>81.68</v>
      </c>
      <c r="I276" s="290"/>
      <c r="J276" s="477">
        <f>ROUND(I276*H276,2)</f>
        <v>0</v>
      </c>
      <c r="K276" s="474" t="s">
        <v>172</v>
      </c>
      <c r="L276" s="399"/>
      <c r="M276" s="478" t="s">
        <v>1</v>
      </c>
      <c r="N276" s="479" t="s">
        <v>39</v>
      </c>
      <c r="O276" s="480">
        <v>0.642</v>
      </c>
      <c r="P276" s="480">
        <f>O276*H276</f>
        <v>52.43856</v>
      </c>
      <c r="Q276" s="480">
        <v>0.006</v>
      </c>
      <c r="R276" s="480">
        <f>Q276*H276</f>
        <v>0.49008000000000007</v>
      </c>
      <c r="S276" s="480">
        <v>0</v>
      </c>
      <c r="T276" s="481">
        <f>S276*H276</f>
        <v>0</v>
      </c>
      <c r="AR276" s="482" t="s">
        <v>242</v>
      </c>
      <c r="AT276" s="482" t="s">
        <v>159</v>
      </c>
      <c r="AU276" s="482" t="s">
        <v>83</v>
      </c>
      <c r="AY276" s="389" t="s">
        <v>156</v>
      </c>
      <c r="BE276" s="483">
        <f>IF(N276="základní",J276,0)</f>
        <v>0</v>
      </c>
      <c r="BF276" s="483">
        <f>IF(N276="snížená",J276,0)</f>
        <v>0</v>
      </c>
      <c r="BG276" s="483">
        <f>IF(N276="zákl. přenesená",J276,0)</f>
        <v>0</v>
      </c>
      <c r="BH276" s="483">
        <f>IF(N276="sníž. přenesená",J276,0)</f>
        <v>0</v>
      </c>
      <c r="BI276" s="483">
        <f>IF(N276="nulová",J276,0)</f>
        <v>0</v>
      </c>
      <c r="BJ276" s="389" t="s">
        <v>81</v>
      </c>
      <c r="BK276" s="483">
        <f>ROUND(I276*H276,2)</f>
        <v>0</v>
      </c>
      <c r="BL276" s="389" t="s">
        <v>242</v>
      </c>
      <c r="BM276" s="482" t="s">
        <v>829</v>
      </c>
    </row>
    <row r="277" spans="2:65" s="398" customFormat="1" ht="16.5" customHeight="1">
      <c r="B277" s="399"/>
      <c r="C277" s="493" t="s">
        <v>346</v>
      </c>
      <c r="D277" s="493" t="s">
        <v>383</v>
      </c>
      <c r="E277" s="494" t="s">
        <v>447</v>
      </c>
      <c r="F277" s="495" t="s">
        <v>448</v>
      </c>
      <c r="G277" s="496" t="s">
        <v>183</v>
      </c>
      <c r="H277" s="497">
        <v>89.848</v>
      </c>
      <c r="I277" s="291"/>
      <c r="J277" s="498">
        <f>ROUND(I277*H277,2)</f>
        <v>0</v>
      </c>
      <c r="K277" s="495" t="s">
        <v>172</v>
      </c>
      <c r="L277" s="499"/>
      <c r="M277" s="500" t="s">
        <v>1</v>
      </c>
      <c r="N277" s="501" t="s">
        <v>39</v>
      </c>
      <c r="O277" s="480">
        <v>0</v>
      </c>
      <c r="P277" s="480">
        <f>O277*H277</f>
        <v>0</v>
      </c>
      <c r="Q277" s="480">
        <v>0.0118</v>
      </c>
      <c r="R277" s="480">
        <f>Q277*H277</f>
        <v>1.0602064</v>
      </c>
      <c r="S277" s="480">
        <v>0</v>
      </c>
      <c r="T277" s="481">
        <f>S277*H277</f>
        <v>0</v>
      </c>
      <c r="AR277" s="482" t="s">
        <v>325</v>
      </c>
      <c r="AT277" s="482" t="s">
        <v>383</v>
      </c>
      <c r="AU277" s="482" t="s">
        <v>83</v>
      </c>
      <c r="AY277" s="389" t="s">
        <v>156</v>
      </c>
      <c r="BE277" s="483">
        <f>IF(N277="základní",J277,0)</f>
        <v>0</v>
      </c>
      <c r="BF277" s="483">
        <f>IF(N277="snížená",J277,0)</f>
        <v>0</v>
      </c>
      <c r="BG277" s="483">
        <f>IF(N277="zákl. přenesená",J277,0)</f>
        <v>0</v>
      </c>
      <c r="BH277" s="483">
        <f>IF(N277="sníž. přenesená",J277,0)</f>
        <v>0</v>
      </c>
      <c r="BI277" s="483">
        <f>IF(N277="nulová",J277,0)</f>
        <v>0</v>
      </c>
      <c r="BJ277" s="389" t="s">
        <v>81</v>
      </c>
      <c r="BK277" s="483">
        <f>ROUND(I277*H277,2)</f>
        <v>0</v>
      </c>
      <c r="BL277" s="389" t="s">
        <v>242</v>
      </c>
      <c r="BM277" s="482" t="s">
        <v>830</v>
      </c>
    </row>
    <row r="278" spans="2:51" s="485" customFormat="1" ht="12">
      <c r="B278" s="484"/>
      <c r="D278" s="486" t="s">
        <v>165</v>
      </c>
      <c r="F278" s="488" t="s">
        <v>831</v>
      </c>
      <c r="H278" s="489">
        <v>89.848</v>
      </c>
      <c r="I278" s="506"/>
      <c r="L278" s="484"/>
      <c r="M278" s="490"/>
      <c r="N278" s="491"/>
      <c r="O278" s="491"/>
      <c r="P278" s="491"/>
      <c r="Q278" s="491"/>
      <c r="R278" s="491"/>
      <c r="S278" s="491"/>
      <c r="T278" s="492"/>
      <c r="AT278" s="487" t="s">
        <v>165</v>
      </c>
      <c r="AU278" s="487" t="s">
        <v>83</v>
      </c>
      <c r="AV278" s="485" t="s">
        <v>83</v>
      </c>
      <c r="AW278" s="485" t="s">
        <v>3</v>
      </c>
      <c r="AX278" s="485" t="s">
        <v>81</v>
      </c>
      <c r="AY278" s="487" t="s">
        <v>156</v>
      </c>
    </row>
    <row r="279" spans="2:65" s="398" customFormat="1" ht="16.5" customHeight="1">
      <c r="B279" s="399"/>
      <c r="C279" s="472" t="s">
        <v>352</v>
      </c>
      <c r="D279" s="472" t="s">
        <v>159</v>
      </c>
      <c r="E279" s="473" t="s">
        <v>462</v>
      </c>
      <c r="F279" s="474" t="s">
        <v>463</v>
      </c>
      <c r="G279" s="475" t="s">
        <v>162</v>
      </c>
      <c r="H279" s="476">
        <v>37.15</v>
      </c>
      <c r="I279" s="290"/>
      <c r="J279" s="477">
        <f>ROUND(I279*H279,2)</f>
        <v>0</v>
      </c>
      <c r="K279" s="474" t="s">
        <v>172</v>
      </c>
      <c r="L279" s="399"/>
      <c r="M279" s="478" t="s">
        <v>1</v>
      </c>
      <c r="N279" s="479" t="s">
        <v>39</v>
      </c>
      <c r="O279" s="480">
        <v>0.16</v>
      </c>
      <c r="P279" s="480">
        <f>O279*H279</f>
        <v>5.944</v>
      </c>
      <c r="Q279" s="480">
        <v>0.00026</v>
      </c>
      <c r="R279" s="480">
        <f>Q279*H279</f>
        <v>0.009659</v>
      </c>
      <c r="S279" s="480">
        <v>0</v>
      </c>
      <c r="T279" s="481">
        <f>S279*H279</f>
        <v>0</v>
      </c>
      <c r="AR279" s="482" t="s">
        <v>242</v>
      </c>
      <c r="AT279" s="482" t="s">
        <v>159</v>
      </c>
      <c r="AU279" s="482" t="s">
        <v>83</v>
      </c>
      <c r="AY279" s="389" t="s">
        <v>156</v>
      </c>
      <c r="BE279" s="483">
        <f>IF(N279="základní",J279,0)</f>
        <v>0</v>
      </c>
      <c r="BF279" s="483">
        <f>IF(N279="snížená",J279,0)</f>
        <v>0</v>
      </c>
      <c r="BG279" s="483">
        <f>IF(N279="zákl. přenesená",J279,0)</f>
        <v>0</v>
      </c>
      <c r="BH279" s="483">
        <f>IF(N279="sníž. přenesená",J279,0)</f>
        <v>0</v>
      </c>
      <c r="BI279" s="483">
        <f>IF(N279="nulová",J279,0)</f>
        <v>0</v>
      </c>
      <c r="BJ279" s="389" t="s">
        <v>81</v>
      </c>
      <c r="BK279" s="483">
        <f>ROUND(I279*H279,2)</f>
        <v>0</v>
      </c>
      <c r="BL279" s="389" t="s">
        <v>242</v>
      </c>
      <c r="BM279" s="482" t="s">
        <v>832</v>
      </c>
    </row>
    <row r="280" spans="2:65" s="398" customFormat="1" ht="24" customHeight="1">
      <c r="B280" s="399"/>
      <c r="C280" s="472" t="s">
        <v>358</v>
      </c>
      <c r="D280" s="472" t="s">
        <v>159</v>
      </c>
      <c r="E280" s="473" t="s">
        <v>466</v>
      </c>
      <c r="F280" s="474" t="s">
        <v>467</v>
      </c>
      <c r="G280" s="475" t="s">
        <v>277</v>
      </c>
      <c r="H280" s="476">
        <v>784.812</v>
      </c>
      <c r="I280" s="290"/>
      <c r="J280" s="477">
        <f>ROUND(I280*H280,2)</f>
        <v>0</v>
      </c>
      <c r="K280" s="474" t="s">
        <v>172</v>
      </c>
      <c r="L280" s="399"/>
      <c r="M280" s="478" t="s">
        <v>1</v>
      </c>
      <c r="N280" s="479" t="s">
        <v>39</v>
      </c>
      <c r="O280" s="480">
        <v>0</v>
      </c>
      <c r="P280" s="480">
        <f>O280*H280</f>
        <v>0</v>
      </c>
      <c r="Q280" s="480">
        <v>0</v>
      </c>
      <c r="R280" s="480">
        <f>Q280*H280</f>
        <v>0</v>
      </c>
      <c r="S280" s="480">
        <v>0</v>
      </c>
      <c r="T280" s="481">
        <f>S280*H280</f>
        <v>0</v>
      </c>
      <c r="AR280" s="482" t="s">
        <v>242</v>
      </c>
      <c r="AT280" s="482" t="s">
        <v>159</v>
      </c>
      <c r="AU280" s="482" t="s">
        <v>83</v>
      </c>
      <c r="AY280" s="389" t="s">
        <v>156</v>
      </c>
      <c r="BE280" s="483">
        <f>IF(N280="základní",J280,0)</f>
        <v>0</v>
      </c>
      <c r="BF280" s="483">
        <f>IF(N280="snížená",J280,0)</f>
        <v>0</v>
      </c>
      <c r="BG280" s="483">
        <f>IF(N280="zákl. přenesená",J280,0)</f>
        <v>0</v>
      </c>
      <c r="BH280" s="483">
        <f>IF(N280="sníž. přenesená",J280,0)</f>
        <v>0</v>
      </c>
      <c r="BI280" s="483">
        <f>IF(N280="nulová",J280,0)</f>
        <v>0</v>
      </c>
      <c r="BJ280" s="389" t="s">
        <v>81</v>
      </c>
      <c r="BK280" s="483">
        <f>ROUND(I280*H280,2)</f>
        <v>0</v>
      </c>
      <c r="BL280" s="389" t="s">
        <v>242</v>
      </c>
      <c r="BM280" s="482" t="s">
        <v>833</v>
      </c>
    </row>
    <row r="281" spans="2:63" s="460" customFormat="1" ht="22.9" customHeight="1">
      <c r="B281" s="459"/>
      <c r="D281" s="461" t="s">
        <v>73</v>
      </c>
      <c r="E281" s="470" t="s">
        <v>493</v>
      </c>
      <c r="F281" s="470" t="s">
        <v>494</v>
      </c>
      <c r="I281" s="507"/>
      <c r="J281" s="471">
        <f>BK281</f>
        <v>0</v>
      </c>
      <c r="L281" s="459"/>
      <c r="M281" s="464"/>
      <c r="N281" s="465"/>
      <c r="O281" s="465"/>
      <c r="P281" s="466">
        <f>SUM(P282:P287)</f>
        <v>176.30913200000003</v>
      </c>
      <c r="Q281" s="465"/>
      <c r="R281" s="466">
        <f>SUM(R282:R287)</f>
        <v>1.1768049</v>
      </c>
      <c r="S281" s="465"/>
      <c r="T281" s="467">
        <f>SUM(T282:T287)</f>
        <v>0.23378588</v>
      </c>
      <c r="AR281" s="461" t="s">
        <v>83</v>
      </c>
      <c r="AT281" s="468" t="s">
        <v>73</v>
      </c>
      <c r="AU281" s="468" t="s">
        <v>81</v>
      </c>
      <c r="AY281" s="461" t="s">
        <v>156</v>
      </c>
      <c r="BK281" s="469">
        <f>SUM(BK282:BK287)</f>
        <v>0</v>
      </c>
    </row>
    <row r="282" spans="2:65" s="398" customFormat="1" ht="16.5" customHeight="1">
      <c r="B282" s="399"/>
      <c r="C282" s="472" t="s">
        <v>579</v>
      </c>
      <c r="D282" s="472" t="s">
        <v>159</v>
      </c>
      <c r="E282" s="473" t="s">
        <v>496</v>
      </c>
      <c r="F282" s="474" t="s">
        <v>834</v>
      </c>
      <c r="G282" s="475" t="s">
        <v>183</v>
      </c>
      <c r="H282" s="476">
        <v>54</v>
      </c>
      <c r="I282" s="290"/>
      <c r="J282" s="477">
        <f>ROUND(I282*H282,2)</f>
        <v>0</v>
      </c>
      <c r="K282" s="474" t="s">
        <v>1</v>
      </c>
      <c r="L282" s="399"/>
      <c r="M282" s="478" t="s">
        <v>1</v>
      </c>
      <c r="N282" s="479" t="s">
        <v>39</v>
      </c>
      <c r="O282" s="480">
        <v>0</v>
      </c>
      <c r="P282" s="480">
        <f>O282*H282</f>
        <v>0</v>
      </c>
      <c r="Q282" s="480">
        <v>0</v>
      </c>
      <c r="R282" s="480">
        <f>Q282*H282</f>
        <v>0</v>
      </c>
      <c r="S282" s="480">
        <v>0</v>
      </c>
      <c r="T282" s="481">
        <f>S282*H282</f>
        <v>0</v>
      </c>
      <c r="AR282" s="482" t="s">
        <v>242</v>
      </c>
      <c r="AT282" s="482" t="s">
        <v>159</v>
      </c>
      <c r="AU282" s="482" t="s">
        <v>83</v>
      </c>
      <c r="AY282" s="389" t="s">
        <v>156</v>
      </c>
      <c r="BE282" s="483">
        <f>IF(N282="základní",J282,0)</f>
        <v>0</v>
      </c>
      <c r="BF282" s="483">
        <f>IF(N282="snížená",J282,0)</f>
        <v>0</v>
      </c>
      <c r="BG282" s="483">
        <f>IF(N282="zákl. přenesená",J282,0)</f>
        <v>0</v>
      </c>
      <c r="BH282" s="483">
        <f>IF(N282="sníž. přenesená",J282,0)</f>
        <v>0</v>
      </c>
      <c r="BI282" s="483">
        <f>IF(N282="nulová",J282,0)</f>
        <v>0</v>
      </c>
      <c r="BJ282" s="389" t="s">
        <v>81</v>
      </c>
      <c r="BK282" s="483">
        <f>ROUND(I282*H282,2)</f>
        <v>0</v>
      </c>
      <c r="BL282" s="389" t="s">
        <v>242</v>
      </c>
      <c r="BM282" s="482" t="s">
        <v>835</v>
      </c>
    </row>
    <row r="283" spans="2:65" s="398" customFormat="1" ht="16.5" customHeight="1">
      <c r="B283" s="399"/>
      <c r="C283" s="472" t="s">
        <v>231</v>
      </c>
      <c r="D283" s="472" t="s">
        <v>159</v>
      </c>
      <c r="E283" s="473" t="s">
        <v>500</v>
      </c>
      <c r="F283" s="474" t="s">
        <v>501</v>
      </c>
      <c r="G283" s="475" t="s">
        <v>183</v>
      </c>
      <c r="H283" s="476">
        <v>754.148</v>
      </c>
      <c r="I283" s="290"/>
      <c r="J283" s="477">
        <f>ROUND(I283*H283,2)</f>
        <v>0</v>
      </c>
      <c r="K283" s="474" t="s">
        <v>172</v>
      </c>
      <c r="L283" s="399"/>
      <c r="M283" s="478" t="s">
        <v>1</v>
      </c>
      <c r="N283" s="479" t="s">
        <v>39</v>
      </c>
      <c r="O283" s="480">
        <v>0.074</v>
      </c>
      <c r="P283" s="480">
        <f>O283*H283</f>
        <v>55.806952</v>
      </c>
      <c r="Q283" s="480">
        <v>0.001</v>
      </c>
      <c r="R283" s="480">
        <f>Q283*H283</f>
        <v>0.754148</v>
      </c>
      <c r="S283" s="480">
        <v>0.00031</v>
      </c>
      <c r="T283" s="481">
        <f>S283*H283</f>
        <v>0.23378588</v>
      </c>
      <c r="AR283" s="482" t="s">
        <v>242</v>
      </c>
      <c r="AT283" s="482" t="s">
        <v>159</v>
      </c>
      <c r="AU283" s="482" t="s">
        <v>83</v>
      </c>
      <c r="AY283" s="389" t="s">
        <v>156</v>
      </c>
      <c r="BE283" s="483">
        <f>IF(N283="základní",J283,0)</f>
        <v>0</v>
      </c>
      <c r="BF283" s="483">
        <f>IF(N283="snížená",J283,0)</f>
        <v>0</v>
      </c>
      <c r="BG283" s="483">
        <f>IF(N283="zákl. přenesená",J283,0)</f>
        <v>0</v>
      </c>
      <c r="BH283" s="483">
        <f>IF(N283="sníž. přenesená",J283,0)</f>
        <v>0</v>
      </c>
      <c r="BI283" s="483">
        <f>IF(N283="nulová",J283,0)</f>
        <v>0</v>
      </c>
      <c r="BJ283" s="389" t="s">
        <v>81</v>
      </c>
      <c r="BK283" s="483">
        <f>ROUND(I283*H283,2)</f>
        <v>0</v>
      </c>
      <c r="BL283" s="389" t="s">
        <v>242</v>
      </c>
      <c r="BM283" s="482" t="s">
        <v>836</v>
      </c>
    </row>
    <row r="284" spans="2:51" s="485" customFormat="1" ht="12">
      <c r="B284" s="484"/>
      <c r="D284" s="486" t="s">
        <v>165</v>
      </c>
      <c r="E284" s="487" t="s">
        <v>1</v>
      </c>
      <c r="F284" s="488" t="s">
        <v>837</v>
      </c>
      <c r="H284" s="489">
        <v>754.148</v>
      </c>
      <c r="I284" s="506"/>
      <c r="L284" s="484"/>
      <c r="M284" s="490"/>
      <c r="N284" s="491"/>
      <c r="O284" s="491"/>
      <c r="P284" s="491"/>
      <c r="Q284" s="491"/>
      <c r="R284" s="491"/>
      <c r="S284" s="491"/>
      <c r="T284" s="492"/>
      <c r="AT284" s="487" t="s">
        <v>165</v>
      </c>
      <c r="AU284" s="487" t="s">
        <v>83</v>
      </c>
      <c r="AV284" s="485" t="s">
        <v>83</v>
      </c>
      <c r="AW284" s="485" t="s">
        <v>30</v>
      </c>
      <c r="AX284" s="485" t="s">
        <v>81</v>
      </c>
      <c r="AY284" s="487" t="s">
        <v>156</v>
      </c>
    </row>
    <row r="285" spans="2:65" s="398" customFormat="1" ht="24" customHeight="1">
      <c r="B285" s="399"/>
      <c r="C285" s="472" t="s">
        <v>412</v>
      </c>
      <c r="D285" s="472" t="s">
        <v>159</v>
      </c>
      <c r="E285" s="473" t="s">
        <v>505</v>
      </c>
      <c r="F285" s="474" t="s">
        <v>506</v>
      </c>
      <c r="G285" s="475" t="s">
        <v>183</v>
      </c>
      <c r="H285" s="476">
        <v>899.27</v>
      </c>
      <c r="I285" s="290"/>
      <c r="J285" s="477">
        <f>ROUND(I285*H285,2)</f>
        <v>0</v>
      </c>
      <c r="K285" s="474" t="s">
        <v>172</v>
      </c>
      <c r="L285" s="399"/>
      <c r="M285" s="478" t="s">
        <v>1</v>
      </c>
      <c r="N285" s="479" t="s">
        <v>39</v>
      </c>
      <c r="O285" s="480">
        <v>0.033</v>
      </c>
      <c r="P285" s="480">
        <f>O285*H285</f>
        <v>29.675910000000002</v>
      </c>
      <c r="Q285" s="480">
        <v>0.0002</v>
      </c>
      <c r="R285" s="480">
        <f>Q285*H285</f>
        <v>0.179854</v>
      </c>
      <c r="S285" s="480">
        <v>0</v>
      </c>
      <c r="T285" s="481">
        <f>S285*H285</f>
        <v>0</v>
      </c>
      <c r="AR285" s="482" t="s">
        <v>242</v>
      </c>
      <c r="AT285" s="482" t="s">
        <v>159</v>
      </c>
      <c r="AU285" s="482" t="s">
        <v>83</v>
      </c>
      <c r="AY285" s="389" t="s">
        <v>156</v>
      </c>
      <c r="BE285" s="483">
        <f>IF(N285="základní",J285,0)</f>
        <v>0</v>
      </c>
      <c r="BF285" s="483">
        <f>IF(N285="snížená",J285,0)</f>
        <v>0</v>
      </c>
      <c r="BG285" s="483">
        <f>IF(N285="zákl. přenesená",J285,0)</f>
        <v>0</v>
      </c>
      <c r="BH285" s="483">
        <f>IF(N285="sníž. přenesená",J285,0)</f>
        <v>0</v>
      </c>
      <c r="BI285" s="483">
        <f>IF(N285="nulová",J285,0)</f>
        <v>0</v>
      </c>
      <c r="BJ285" s="389" t="s">
        <v>81</v>
      </c>
      <c r="BK285" s="483">
        <f>ROUND(I285*H285,2)</f>
        <v>0</v>
      </c>
      <c r="BL285" s="389" t="s">
        <v>242</v>
      </c>
      <c r="BM285" s="482" t="s">
        <v>838</v>
      </c>
    </row>
    <row r="286" spans="2:51" s="485" customFormat="1" ht="12">
      <c r="B286" s="484"/>
      <c r="D286" s="486" t="s">
        <v>165</v>
      </c>
      <c r="E286" s="487" t="s">
        <v>1</v>
      </c>
      <c r="F286" s="488" t="s">
        <v>839</v>
      </c>
      <c r="H286" s="489">
        <v>899.27</v>
      </c>
      <c r="I286" s="506"/>
      <c r="L286" s="484"/>
      <c r="M286" s="490"/>
      <c r="N286" s="491"/>
      <c r="O286" s="491"/>
      <c r="P286" s="491"/>
      <c r="Q286" s="491"/>
      <c r="R286" s="491"/>
      <c r="S286" s="491"/>
      <c r="T286" s="492"/>
      <c r="AT286" s="487" t="s">
        <v>165</v>
      </c>
      <c r="AU286" s="487" t="s">
        <v>83</v>
      </c>
      <c r="AV286" s="485" t="s">
        <v>83</v>
      </c>
      <c r="AW286" s="485" t="s">
        <v>30</v>
      </c>
      <c r="AX286" s="485" t="s">
        <v>81</v>
      </c>
      <c r="AY286" s="487" t="s">
        <v>156</v>
      </c>
    </row>
    <row r="287" spans="2:65" s="398" customFormat="1" ht="24" customHeight="1">
      <c r="B287" s="399"/>
      <c r="C287" s="472" t="s">
        <v>417</v>
      </c>
      <c r="D287" s="472" t="s">
        <v>159</v>
      </c>
      <c r="E287" s="473" t="s">
        <v>510</v>
      </c>
      <c r="F287" s="474" t="s">
        <v>511</v>
      </c>
      <c r="G287" s="475" t="s">
        <v>183</v>
      </c>
      <c r="H287" s="476">
        <v>899.27</v>
      </c>
      <c r="I287" s="290"/>
      <c r="J287" s="477">
        <f>ROUND(I287*H287,2)</f>
        <v>0</v>
      </c>
      <c r="K287" s="474" t="s">
        <v>172</v>
      </c>
      <c r="L287" s="399"/>
      <c r="M287" s="478" t="s">
        <v>1</v>
      </c>
      <c r="N287" s="479" t="s">
        <v>39</v>
      </c>
      <c r="O287" s="480">
        <v>0.101</v>
      </c>
      <c r="P287" s="480">
        <f>O287*H287</f>
        <v>90.82627000000001</v>
      </c>
      <c r="Q287" s="480">
        <v>0.00027</v>
      </c>
      <c r="R287" s="480">
        <f>Q287*H287</f>
        <v>0.2428029</v>
      </c>
      <c r="S287" s="480">
        <v>0</v>
      </c>
      <c r="T287" s="481">
        <f>S287*H287</f>
        <v>0</v>
      </c>
      <c r="AR287" s="482" t="s">
        <v>242</v>
      </c>
      <c r="AT287" s="482" t="s">
        <v>159</v>
      </c>
      <c r="AU287" s="482" t="s">
        <v>83</v>
      </c>
      <c r="AY287" s="389" t="s">
        <v>156</v>
      </c>
      <c r="BE287" s="483">
        <f>IF(N287="základní",J287,0)</f>
        <v>0</v>
      </c>
      <c r="BF287" s="483">
        <f>IF(N287="snížená",J287,0)</f>
        <v>0</v>
      </c>
      <c r="BG287" s="483">
        <f>IF(N287="zákl. přenesená",J287,0)</f>
        <v>0</v>
      </c>
      <c r="BH287" s="483">
        <f>IF(N287="sníž. přenesená",J287,0)</f>
        <v>0</v>
      </c>
      <c r="BI287" s="483">
        <f>IF(N287="nulová",J287,0)</f>
        <v>0</v>
      </c>
      <c r="BJ287" s="389" t="s">
        <v>81</v>
      </c>
      <c r="BK287" s="483">
        <f>ROUND(I287*H287,2)</f>
        <v>0</v>
      </c>
      <c r="BL287" s="389" t="s">
        <v>242</v>
      </c>
      <c r="BM287" s="482" t="s">
        <v>840</v>
      </c>
    </row>
    <row r="288" spans="2:63" s="460" customFormat="1" ht="22.9" customHeight="1">
      <c r="B288" s="459"/>
      <c r="D288" s="461" t="s">
        <v>73</v>
      </c>
      <c r="E288" s="470" t="s">
        <v>841</v>
      </c>
      <c r="F288" s="470" t="s">
        <v>514</v>
      </c>
      <c r="I288" s="507"/>
      <c r="J288" s="471">
        <f>BK288</f>
        <v>0</v>
      </c>
      <c r="L288" s="459"/>
      <c r="M288" s="464"/>
      <c r="N288" s="465"/>
      <c r="O288" s="465"/>
      <c r="P288" s="466">
        <f>SUM(P289:P302)</f>
        <v>0</v>
      </c>
      <c r="Q288" s="465"/>
      <c r="R288" s="466">
        <f>SUM(R289:R302)</f>
        <v>0</v>
      </c>
      <c r="S288" s="465"/>
      <c r="T288" s="467">
        <f>SUM(T289:T302)</f>
        <v>0</v>
      </c>
      <c r="AR288" s="461" t="s">
        <v>83</v>
      </c>
      <c r="AT288" s="468" t="s">
        <v>73</v>
      </c>
      <c r="AU288" s="468" t="s">
        <v>81</v>
      </c>
      <c r="AY288" s="461" t="s">
        <v>156</v>
      </c>
      <c r="BK288" s="469">
        <f>SUM(BK289:BK302)</f>
        <v>0</v>
      </c>
    </row>
    <row r="289" spans="2:65" s="398" customFormat="1" ht="36" customHeight="1">
      <c r="B289" s="399"/>
      <c r="C289" s="472" t="s">
        <v>421</v>
      </c>
      <c r="D289" s="472" t="s">
        <v>159</v>
      </c>
      <c r="E289" s="473" t="s">
        <v>842</v>
      </c>
      <c r="F289" s="474" t="s">
        <v>843</v>
      </c>
      <c r="G289" s="475" t="s">
        <v>317</v>
      </c>
      <c r="H289" s="476">
        <v>1</v>
      </c>
      <c r="I289" s="290"/>
      <c r="J289" s="477">
        <f>ROUND(I289*H289,2)</f>
        <v>0</v>
      </c>
      <c r="K289" s="474" t="s">
        <v>1</v>
      </c>
      <c r="L289" s="399"/>
      <c r="M289" s="478" t="s">
        <v>1</v>
      </c>
      <c r="N289" s="479" t="s">
        <v>39</v>
      </c>
      <c r="O289" s="480">
        <v>0</v>
      </c>
      <c r="P289" s="480">
        <f>O289*H289</f>
        <v>0</v>
      </c>
      <c r="Q289" s="480">
        <v>0</v>
      </c>
      <c r="R289" s="480">
        <f>Q289*H289</f>
        <v>0</v>
      </c>
      <c r="S289" s="480">
        <v>0</v>
      </c>
      <c r="T289" s="481">
        <f>S289*H289</f>
        <v>0</v>
      </c>
      <c r="AR289" s="482" t="s">
        <v>242</v>
      </c>
      <c r="AT289" s="482" t="s">
        <v>159</v>
      </c>
      <c r="AU289" s="482" t="s">
        <v>83</v>
      </c>
      <c r="AY289" s="389" t="s">
        <v>156</v>
      </c>
      <c r="BE289" s="483">
        <f>IF(N289="základní",J289,0)</f>
        <v>0</v>
      </c>
      <c r="BF289" s="483">
        <f>IF(N289="snížená",J289,0)</f>
        <v>0</v>
      </c>
      <c r="BG289" s="483">
        <f>IF(N289="zákl. přenesená",J289,0)</f>
        <v>0</v>
      </c>
      <c r="BH289" s="483">
        <f>IF(N289="sníž. přenesená",J289,0)</f>
        <v>0</v>
      </c>
      <c r="BI289" s="483">
        <f>IF(N289="nulová",J289,0)</f>
        <v>0</v>
      </c>
      <c r="BJ289" s="389" t="s">
        <v>81</v>
      </c>
      <c r="BK289" s="483">
        <f>ROUND(I289*H289,2)</f>
        <v>0</v>
      </c>
      <c r="BL289" s="389" t="s">
        <v>242</v>
      </c>
      <c r="BM289" s="482" t="s">
        <v>844</v>
      </c>
    </row>
    <row r="290" spans="2:51" s="485" customFormat="1" ht="12">
      <c r="B290" s="484"/>
      <c r="D290" s="486" t="s">
        <v>165</v>
      </c>
      <c r="E290" s="487" t="s">
        <v>1</v>
      </c>
      <c r="F290" s="488" t="s">
        <v>520</v>
      </c>
      <c r="H290" s="489">
        <v>1</v>
      </c>
      <c r="I290" s="506"/>
      <c r="L290" s="484"/>
      <c r="M290" s="490"/>
      <c r="N290" s="491"/>
      <c r="O290" s="491"/>
      <c r="P290" s="491"/>
      <c r="Q290" s="491"/>
      <c r="R290" s="491"/>
      <c r="S290" s="491"/>
      <c r="T290" s="492"/>
      <c r="AT290" s="487" t="s">
        <v>165</v>
      </c>
      <c r="AU290" s="487" t="s">
        <v>83</v>
      </c>
      <c r="AV290" s="485" t="s">
        <v>83</v>
      </c>
      <c r="AW290" s="485" t="s">
        <v>30</v>
      </c>
      <c r="AX290" s="485" t="s">
        <v>81</v>
      </c>
      <c r="AY290" s="487" t="s">
        <v>156</v>
      </c>
    </row>
    <row r="291" spans="2:65" s="398" customFormat="1" ht="24" customHeight="1">
      <c r="B291" s="399"/>
      <c r="C291" s="472" t="s">
        <v>426</v>
      </c>
      <c r="D291" s="472" t="s">
        <v>159</v>
      </c>
      <c r="E291" s="473" t="s">
        <v>845</v>
      </c>
      <c r="F291" s="474" t="s">
        <v>846</v>
      </c>
      <c r="G291" s="475" t="s">
        <v>338</v>
      </c>
      <c r="H291" s="476">
        <v>1.95</v>
      </c>
      <c r="I291" s="290"/>
      <c r="J291" s="477">
        <f>ROUND(I291*H291,2)</f>
        <v>0</v>
      </c>
      <c r="K291" s="474" t="s">
        <v>1</v>
      </c>
      <c r="L291" s="399"/>
      <c r="M291" s="478" t="s">
        <v>1</v>
      </c>
      <c r="N291" s="479" t="s">
        <v>39</v>
      </c>
      <c r="O291" s="480">
        <v>0</v>
      </c>
      <c r="P291" s="480">
        <f>O291*H291</f>
        <v>0</v>
      </c>
      <c r="Q291" s="480">
        <v>0</v>
      </c>
      <c r="R291" s="480">
        <f>Q291*H291</f>
        <v>0</v>
      </c>
      <c r="S291" s="480">
        <v>0</v>
      </c>
      <c r="T291" s="481">
        <f>S291*H291</f>
        <v>0</v>
      </c>
      <c r="AR291" s="482" t="s">
        <v>242</v>
      </c>
      <c r="AT291" s="482" t="s">
        <v>159</v>
      </c>
      <c r="AU291" s="482" t="s">
        <v>83</v>
      </c>
      <c r="AY291" s="389" t="s">
        <v>156</v>
      </c>
      <c r="BE291" s="483">
        <f>IF(N291="základní",J291,0)</f>
        <v>0</v>
      </c>
      <c r="BF291" s="483">
        <f>IF(N291="snížená",J291,0)</f>
        <v>0</v>
      </c>
      <c r="BG291" s="483">
        <f>IF(N291="zákl. přenesená",J291,0)</f>
        <v>0</v>
      </c>
      <c r="BH291" s="483">
        <f>IF(N291="sníž. přenesená",J291,0)</f>
        <v>0</v>
      </c>
      <c r="BI291" s="483">
        <f>IF(N291="nulová",J291,0)</f>
        <v>0</v>
      </c>
      <c r="BJ291" s="389" t="s">
        <v>81</v>
      </c>
      <c r="BK291" s="483">
        <f>ROUND(I291*H291,2)</f>
        <v>0</v>
      </c>
      <c r="BL291" s="389" t="s">
        <v>242</v>
      </c>
      <c r="BM291" s="482" t="s">
        <v>847</v>
      </c>
    </row>
    <row r="292" spans="2:51" s="485" customFormat="1" ht="12">
      <c r="B292" s="484"/>
      <c r="D292" s="486" t="s">
        <v>165</v>
      </c>
      <c r="E292" s="487" t="s">
        <v>1</v>
      </c>
      <c r="F292" s="488" t="s">
        <v>848</v>
      </c>
      <c r="H292" s="489">
        <v>1.95</v>
      </c>
      <c r="I292" s="506"/>
      <c r="L292" s="484"/>
      <c r="M292" s="490"/>
      <c r="N292" s="491"/>
      <c r="O292" s="491"/>
      <c r="P292" s="491"/>
      <c r="Q292" s="491"/>
      <c r="R292" s="491"/>
      <c r="S292" s="491"/>
      <c r="T292" s="492"/>
      <c r="AT292" s="487" t="s">
        <v>165</v>
      </c>
      <c r="AU292" s="487" t="s">
        <v>83</v>
      </c>
      <c r="AV292" s="485" t="s">
        <v>83</v>
      </c>
      <c r="AW292" s="485" t="s">
        <v>30</v>
      </c>
      <c r="AX292" s="485" t="s">
        <v>81</v>
      </c>
      <c r="AY292" s="487" t="s">
        <v>156</v>
      </c>
    </row>
    <row r="293" spans="2:65" s="398" customFormat="1" ht="24" customHeight="1">
      <c r="B293" s="399"/>
      <c r="C293" s="472" t="s">
        <v>451</v>
      </c>
      <c r="D293" s="472" t="s">
        <v>159</v>
      </c>
      <c r="E293" s="473" t="s">
        <v>849</v>
      </c>
      <c r="F293" s="474" t="s">
        <v>850</v>
      </c>
      <c r="G293" s="475" t="s">
        <v>317</v>
      </c>
      <c r="H293" s="476">
        <v>8</v>
      </c>
      <c r="I293" s="290"/>
      <c r="J293" s="477">
        <f>ROUND(I293*H293,2)</f>
        <v>0</v>
      </c>
      <c r="K293" s="474" t="s">
        <v>1</v>
      </c>
      <c r="L293" s="399"/>
      <c r="M293" s="478" t="s">
        <v>1</v>
      </c>
      <c r="N293" s="479" t="s">
        <v>39</v>
      </c>
      <c r="O293" s="480">
        <v>0</v>
      </c>
      <c r="P293" s="480">
        <f>O293*H293</f>
        <v>0</v>
      </c>
      <c r="Q293" s="480">
        <v>0</v>
      </c>
      <c r="R293" s="480">
        <f>Q293*H293</f>
        <v>0</v>
      </c>
      <c r="S293" s="480">
        <v>0</v>
      </c>
      <c r="T293" s="481">
        <f>S293*H293</f>
        <v>0</v>
      </c>
      <c r="AR293" s="482" t="s">
        <v>242</v>
      </c>
      <c r="AT293" s="482" t="s">
        <v>159</v>
      </c>
      <c r="AU293" s="482" t="s">
        <v>83</v>
      </c>
      <c r="AY293" s="389" t="s">
        <v>156</v>
      </c>
      <c r="BE293" s="483">
        <f>IF(N293="základní",J293,0)</f>
        <v>0</v>
      </c>
      <c r="BF293" s="483">
        <f>IF(N293="snížená",J293,0)</f>
        <v>0</v>
      </c>
      <c r="BG293" s="483">
        <f>IF(N293="zákl. přenesená",J293,0)</f>
        <v>0</v>
      </c>
      <c r="BH293" s="483">
        <f>IF(N293="sníž. přenesená",J293,0)</f>
        <v>0</v>
      </c>
      <c r="BI293" s="483">
        <f>IF(N293="nulová",J293,0)</f>
        <v>0</v>
      </c>
      <c r="BJ293" s="389" t="s">
        <v>81</v>
      </c>
      <c r="BK293" s="483">
        <f>ROUND(I293*H293,2)</f>
        <v>0</v>
      </c>
      <c r="BL293" s="389" t="s">
        <v>242</v>
      </c>
      <c r="BM293" s="482" t="s">
        <v>851</v>
      </c>
    </row>
    <row r="294" spans="2:51" s="485" customFormat="1" ht="12">
      <c r="B294" s="484"/>
      <c r="D294" s="486" t="s">
        <v>165</v>
      </c>
      <c r="E294" s="487" t="s">
        <v>1</v>
      </c>
      <c r="F294" s="488" t="s">
        <v>852</v>
      </c>
      <c r="H294" s="489">
        <v>8</v>
      </c>
      <c r="I294" s="506"/>
      <c r="L294" s="484"/>
      <c r="M294" s="490"/>
      <c r="N294" s="491"/>
      <c r="O294" s="491"/>
      <c r="P294" s="491"/>
      <c r="Q294" s="491"/>
      <c r="R294" s="491"/>
      <c r="S294" s="491"/>
      <c r="T294" s="492"/>
      <c r="AT294" s="487" t="s">
        <v>165</v>
      </c>
      <c r="AU294" s="487" t="s">
        <v>83</v>
      </c>
      <c r="AV294" s="485" t="s">
        <v>83</v>
      </c>
      <c r="AW294" s="485" t="s">
        <v>30</v>
      </c>
      <c r="AX294" s="485" t="s">
        <v>81</v>
      </c>
      <c r="AY294" s="487" t="s">
        <v>156</v>
      </c>
    </row>
    <row r="295" spans="2:65" s="398" customFormat="1" ht="16.5" customHeight="1">
      <c r="B295" s="399"/>
      <c r="C295" s="472" t="s">
        <v>471</v>
      </c>
      <c r="D295" s="472" t="s">
        <v>159</v>
      </c>
      <c r="E295" s="473" t="s">
        <v>853</v>
      </c>
      <c r="F295" s="474" t="s">
        <v>854</v>
      </c>
      <c r="G295" s="475" t="s">
        <v>317</v>
      </c>
      <c r="H295" s="476">
        <v>2</v>
      </c>
      <c r="I295" s="290"/>
      <c r="J295" s="477">
        <f>ROUND(I295*H295,2)</f>
        <v>0</v>
      </c>
      <c r="K295" s="474" t="s">
        <v>1</v>
      </c>
      <c r="L295" s="399"/>
      <c r="M295" s="478" t="s">
        <v>1</v>
      </c>
      <c r="N295" s="479" t="s">
        <v>39</v>
      </c>
      <c r="O295" s="480">
        <v>0</v>
      </c>
      <c r="P295" s="480">
        <f>O295*H295</f>
        <v>0</v>
      </c>
      <c r="Q295" s="480">
        <v>0</v>
      </c>
      <c r="R295" s="480">
        <f>Q295*H295</f>
        <v>0</v>
      </c>
      <c r="S295" s="480">
        <v>0</v>
      </c>
      <c r="T295" s="481">
        <f>S295*H295</f>
        <v>0</v>
      </c>
      <c r="AR295" s="482" t="s">
        <v>242</v>
      </c>
      <c r="AT295" s="482" t="s">
        <v>159</v>
      </c>
      <c r="AU295" s="482" t="s">
        <v>83</v>
      </c>
      <c r="AY295" s="389" t="s">
        <v>156</v>
      </c>
      <c r="BE295" s="483">
        <f>IF(N295="základní",J295,0)</f>
        <v>0</v>
      </c>
      <c r="BF295" s="483">
        <f>IF(N295="snížená",J295,0)</f>
        <v>0</v>
      </c>
      <c r="BG295" s="483">
        <f>IF(N295="zákl. přenesená",J295,0)</f>
        <v>0</v>
      </c>
      <c r="BH295" s="483">
        <f>IF(N295="sníž. přenesená",J295,0)</f>
        <v>0</v>
      </c>
      <c r="BI295" s="483">
        <f>IF(N295="nulová",J295,0)</f>
        <v>0</v>
      </c>
      <c r="BJ295" s="389" t="s">
        <v>81</v>
      </c>
      <c r="BK295" s="483">
        <f>ROUND(I295*H295,2)</f>
        <v>0</v>
      </c>
      <c r="BL295" s="389" t="s">
        <v>242</v>
      </c>
      <c r="BM295" s="482" t="s">
        <v>855</v>
      </c>
    </row>
    <row r="296" spans="2:51" s="485" customFormat="1" ht="12">
      <c r="B296" s="484"/>
      <c r="D296" s="486" t="s">
        <v>165</v>
      </c>
      <c r="E296" s="487" t="s">
        <v>1</v>
      </c>
      <c r="F296" s="488" t="s">
        <v>856</v>
      </c>
      <c r="H296" s="489">
        <v>2</v>
      </c>
      <c r="I296" s="506"/>
      <c r="L296" s="484"/>
      <c r="M296" s="490"/>
      <c r="N296" s="491"/>
      <c r="O296" s="491"/>
      <c r="P296" s="491"/>
      <c r="Q296" s="491"/>
      <c r="R296" s="491"/>
      <c r="S296" s="491"/>
      <c r="T296" s="492"/>
      <c r="AT296" s="487" t="s">
        <v>165</v>
      </c>
      <c r="AU296" s="487" t="s">
        <v>83</v>
      </c>
      <c r="AV296" s="485" t="s">
        <v>83</v>
      </c>
      <c r="AW296" s="485" t="s">
        <v>30</v>
      </c>
      <c r="AX296" s="485" t="s">
        <v>81</v>
      </c>
      <c r="AY296" s="487" t="s">
        <v>156</v>
      </c>
    </row>
    <row r="297" spans="2:65" s="398" customFormat="1" ht="24" customHeight="1">
      <c r="B297" s="399"/>
      <c r="C297" s="472" t="s">
        <v>476</v>
      </c>
      <c r="D297" s="472" t="s">
        <v>159</v>
      </c>
      <c r="E297" s="473" t="s">
        <v>857</v>
      </c>
      <c r="F297" s="474" t="s">
        <v>858</v>
      </c>
      <c r="G297" s="475" t="s">
        <v>317</v>
      </c>
      <c r="H297" s="476">
        <v>3</v>
      </c>
      <c r="I297" s="290"/>
      <c r="J297" s="477">
        <f>ROUND(I297*H297,2)</f>
        <v>0</v>
      </c>
      <c r="K297" s="474" t="s">
        <v>1</v>
      </c>
      <c r="L297" s="399"/>
      <c r="M297" s="478" t="s">
        <v>1</v>
      </c>
      <c r="N297" s="479" t="s">
        <v>39</v>
      </c>
      <c r="O297" s="480">
        <v>0</v>
      </c>
      <c r="P297" s="480">
        <f>O297*H297</f>
        <v>0</v>
      </c>
      <c r="Q297" s="480">
        <v>0</v>
      </c>
      <c r="R297" s="480">
        <f>Q297*H297</f>
        <v>0</v>
      </c>
      <c r="S297" s="480">
        <v>0</v>
      </c>
      <c r="T297" s="481">
        <f>S297*H297</f>
        <v>0</v>
      </c>
      <c r="AR297" s="482" t="s">
        <v>242</v>
      </c>
      <c r="AT297" s="482" t="s">
        <v>159</v>
      </c>
      <c r="AU297" s="482" t="s">
        <v>83</v>
      </c>
      <c r="AY297" s="389" t="s">
        <v>156</v>
      </c>
      <c r="BE297" s="483">
        <f>IF(N297="základní",J297,0)</f>
        <v>0</v>
      </c>
      <c r="BF297" s="483">
        <f>IF(N297="snížená",J297,0)</f>
        <v>0</v>
      </c>
      <c r="BG297" s="483">
        <f>IF(N297="zákl. přenesená",J297,0)</f>
        <v>0</v>
      </c>
      <c r="BH297" s="483">
        <f>IF(N297="sníž. přenesená",J297,0)</f>
        <v>0</v>
      </c>
      <c r="BI297" s="483">
        <f>IF(N297="nulová",J297,0)</f>
        <v>0</v>
      </c>
      <c r="BJ297" s="389" t="s">
        <v>81</v>
      </c>
      <c r="BK297" s="483">
        <f>ROUND(I297*H297,2)</f>
        <v>0</v>
      </c>
      <c r="BL297" s="389" t="s">
        <v>242</v>
      </c>
      <c r="BM297" s="482" t="s">
        <v>859</v>
      </c>
    </row>
    <row r="298" spans="2:51" s="485" customFormat="1" ht="12">
      <c r="B298" s="484"/>
      <c r="D298" s="486" t="s">
        <v>165</v>
      </c>
      <c r="E298" s="487" t="s">
        <v>1</v>
      </c>
      <c r="F298" s="488" t="s">
        <v>860</v>
      </c>
      <c r="H298" s="489">
        <v>3</v>
      </c>
      <c r="I298" s="506"/>
      <c r="L298" s="484"/>
      <c r="M298" s="490"/>
      <c r="N298" s="491"/>
      <c r="O298" s="491"/>
      <c r="P298" s="491"/>
      <c r="Q298" s="491"/>
      <c r="R298" s="491"/>
      <c r="S298" s="491"/>
      <c r="T298" s="492"/>
      <c r="AT298" s="487" t="s">
        <v>165</v>
      </c>
      <c r="AU298" s="487" t="s">
        <v>83</v>
      </c>
      <c r="AV298" s="485" t="s">
        <v>83</v>
      </c>
      <c r="AW298" s="485" t="s">
        <v>30</v>
      </c>
      <c r="AX298" s="485" t="s">
        <v>81</v>
      </c>
      <c r="AY298" s="487" t="s">
        <v>156</v>
      </c>
    </row>
    <row r="299" spans="2:65" s="398" customFormat="1" ht="16.5" customHeight="1">
      <c r="B299" s="399"/>
      <c r="C299" s="472" t="s">
        <v>481</v>
      </c>
      <c r="D299" s="472" t="s">
        <v>159</v>
      </c>
      <c r="E299" s="473" t="s">
        <v>861</v>
      </c>
      <c r="F299" s="474" t="s">
        <v>862</v>
      </c>
      <c r="G299" s="475" t="s">
        <v>317</v>
      </c>
      <c r="H299" s="476">
        <v>1</v>
      </c>
      <c r="I299" s="290"/>
      <c r="J299" s="477">
        <f>ROUND(I299*H299,2)</f>
        <v>0</v>
      </c>
      <c r="K299" s="474" t="s">
        <v>1</v>
      </c>
      <c r="L299" s="399"/>
      <c r="M299" s="478" t="s">
        <v>1</v>
      </c>
      <c r="N299" s="479" t="s">
        <v>39</v>
      </c>
      <c r="O299" s="480">
        <v>0</v>
      </c>
      <c r="P299" s="480">
        <f>O299*H299</f>
        <v>0</v>
      </c>
      <c r="Q299" s="480">
        <v>0</v>
      </c>
      <c r="R299" s="480">
        <f>Q299*H299</f>
        <v>0</v>
      </c>
      <c r="S299" s="480">
        <v>0</v>
      </c>
      <c r="T299" s="481">
        <f>S299*H299</f>
        <v>0</v>
      </c>
      <c r="AR299" s="482" t="s">
        <v>242</v>
      </c>
      <c r="AT299" s="482" t="s">
        <v>159</v>
      </c>
      <c r="AU299" s="482" t="s">
        <v>83</v>
      </c>
      <c r="AY299" s="389" t="s">
        <v>156</v>
      </c>
      <c r="BE299" s="483">
        <f>IF(N299="základní",J299,0)</f>
        <v>0</v>
      </c>
      <c r="BF299" s="483">
        <f>IF(N299="snížená",J299,0)</f>
        <v>0</v>
      </c>
      <c r="BG299" s="483">
        <f>IF(N299="zákl. přenesená",J299,0)</f>
        <v>0</v>
      </c>
      <c r="BH299" s="483">
        <f>IF(N299="sníž. přenesená",J299,0)</f>
        <v>0</v>
      </c>
      <c r="BI299" s="483">
        <f>IF(N299="nulová",J299,0)</f>
        <v>0</v>
      </c>
      <c r="BJ299" s="389" t="s">
        <v>81</v>
      </c>
      <c r="BK299" s="483">
        <f>ROUND(I299*H299,2)</f>
        <v>0</v>
      </c>
      <c r="BL299" s="389" t="s">
        <v>242</v>
      </c>
      <c r="BM299" s="482" t="s">
        <v>863</v>
      </c>
    </row>
    <row r="300" spans="2:51" s="485" customFormat="1" ht="12">
      <c r="B300" s="484"/>
      <c r="D300" s="486" t="s">
        <v>165</v>
      </c>
      <c r="E300" s="487" t="s">
        <v>1</v>
      </c>
      <c r="F300" s="488" t="s">
        <v>538</v>
      </c>
      <c r="H300" s="489">
        <v>1</v>
      </c>
      <c r="I300" s="506"/>
      <c r="L300" s="484"/>
      <c r="M300" s="490"/>
      <c r="N300" s="491"/>
      <c r="O300" s="491"/>
      <c r="P300" s="491"/>
      <c r="Q300" s="491"/>
      <c r="R300" s="491"/>
      <c r="S300" s="491"/>
      <c r="T300" s="492"/>
      <c r="AT300" s="487" t="s">
        <v>165</v>
      </c>
      <c r="AU300" s="487" t="s">
        <v>83</v>
      </c>
      <c r="AV300" s="485" t="s">
        <v>83</v>
      </c>
      <c r="AW300" s="485" t="s">
        <v>30</v>
      </c>
      <c r="AX300" s="485" t="s">
        <v>81</v>
      </c>
      <c r="AY300" s="487" t="s">
        <v>156</v>
      </c>
    </row>
    <row r="301" spans="2:65" s="398" customFormat="1" ht="24" customHeight="1">
      <c r="B301" s="399"/>
      <c r="C301" s="472" t="s">
        <v>485</v>
      </c>
      <c r="D301" s="472" t="s">
        <v>159</v>
      </c>
      <c r="E301" s="473" t="s">
        <v>864</v>
      </c>
      <c r="F301" s="474" t="s">
        <v>865</v>
      </c>
      <c r="G301" s="475" t="s">
        <v>317</v>
      </c>
      <c r="H301" s="476">
        <v>1</v>
      </c>
      <c r="I301" s="290"/>
      <c r="J301" s="477">
        <f>ROUND(I301*H301,2)</f>
        <v>0</v>
      </c>
      <c r="K301" s="474" t="s">
        <v>1</v>
      </c>
      <c r="L301" s="399"/>
      <c r="M301" s="478" t="s">
        <v>1</v>
      </c>
      <c r="N301" s="479" t="s">
        <v>39</v>
      </c>
      <c r="O301" s="480">
        <v>0</v>
      </c>
      <c r="P301" s="480">
        <f>O301*H301</f>
        <v>0</v>
      </c>
      <c r="Q301" s="480">
        <v>0</v>
      </c>
      <c r="R301" s="480">
        <f>Q301*H301</f>
        <v>0</v>
      </c>
      <c r="S301" s="480">
        <v>0</v>
      </c>
      <c r="T301" s="481">
        <f>S301*H301</f>
        <v>0</v>
      </c>
      <c r="AR301" s="482" t="s">
        <v>242</v>
      </c>
      <c r="AT301" s="482" t="s">
        <v>159</v>
      </c>
      <c r="AU301" s="482" t="s">
        <v>83</v>
      </c>
      <c r="AY301" s="389" t="s">
        <v>156</v>
      </c>
      <c r="BE301" s="483">
        <f>IF(N301="základní",J301,0)</f>
        <v>0</v>
      </c>
      <c r="BF301" s="483">
        <f>IF(N301="snížená",J301,0)</f>
        <v>0</v>
      </c>
      <c r="BG301" s="483">
        <f>IF(N301="zákl. přenesená",J301,0)</f>
        <v>0</v>
      </c>
      <c r="BH301" s="483">
        <f>IF(N301="sníž. přenesená",J301,0)</f>
        <v>0</v>
      </c>
      <c r="BI301" s="483">
        <f>IF(N301="nulová",J301,0)</f>
        <v>0</v>
      </c>
      <c r="BJ301" s="389" t="s">
        <v>81</v>
      </c>
      <c r="BK301" s="483">
        <f>ROUND(I301*H301,2)</f>
        <v>0</v>
      </c>
      <c r="BL301" s="389" t="s">
        <v>242</v>
      </c>
      <c r="BM301" s="482" t="s">
        <v>866</v>
      </c>
    </row>
    <row r="302" spans="2:51" s="485" customFormat="1" ht="12">
      <c r="B302" s="484"/>
      <c r="D302" s="486" t="s">
        <v>165</v>
      </c>
      <c r="E302" s="487" t="s">
        <v>1</v>
      </c>
      <c r="F302" s="488" t="s">
        <v>867</v>
      </c>
      <c r="H302" s="489">
        <v>1</v>
      </c>
      <c r="I302" s="506"/>
      <c r="L302" s="484"/>
      <c r="M302" s="490"/>
      <c r="N302" s="491"/>
      <c r="O302" s="491"/>
      <c r="P302" s="491"/>
      <c r="Q302" s="491"/>
      <c r="R302" s="491"/>
      <c r="S302" s="491"/>
      <c r="T302" s="492"/>
      <c r="AT302" s="487" t="s">
        <v>165</v>
      </c>
      <c r="AU302" s="487" t="s">
        <v>83</v>
      </c>
      <c r="AV302" s="485" t="s">
        <v>83</v>
      </c>
      <c r="AW302" s="485" t="s">
        <v>30</v>
      </c>
      <c r="AX302" s="485" t="s">
        <v>81</v>
      </c>
      <c r="AY302" s="487" t="s">
        <v>156</v>
      </c>
    </row>
    <row r="303" spans="2:63" s="460" customFormat="1" ht="25.9" customHeight="1">
      <c r="B303" s="459"/>
      <c r="D303" s="461" t="s">
        <v>73</v>
      </c>
      <c r="E303" s="462" t="s">
        <v>592</v>
      </c>
      <c r="F303" s="462" t="s">
        <v>593</v>
      </c>
      <c r="I303" s="507"/>
      <c r="J303" s="463">
        <f>BK303</f>
        <v>0</v>
      </c>
      <c r="L303" s="459"/>
      <c r="M303" s="464"/>
      <c r="N303" s="465"/>
      <c r="O303" s="465"/>
      <c r="P303" s="466">
        <f>SUM(P304:P305)</f>
        <v>105</v>
      </c>
      <c r="Q303" s="465"/>
      <c r="R303" s="466">
        <f>SUM(R304:R305)</f>
        <v>0</v>
      </c>
      <c r="S303" s="465"/>
      <c r="T303" s="467">
        <f>SUM(T304:T305)</f>
        <v>0</v>
      </c>
      <c r="AR303" s="461" t="s">
        <v>163</v>
      </c>
      <c r="AT303" s="468" t="s">
        <v>73</v>
      </c>
      <c r="AU303" s="468" t="s">
        <v>74</v>
      </c>
      <c r="AY303" s="461" t="s">
        <v>156</v>
      </c>
      <c r="BK303" s="469">
        <f>SUM(BK304:BK305)</f>
        <v>0</v>
      </c>
    </row>
    <row r="304" spans="2:65" s="398" customFormat="1" ht="24" customHeight="1">
      <c r="B304" s="399"/>
      <c r="C304" s="472" t="s">
        <v>242</v>
      </c>
      <c r="D304" s="472" t="s">
        <v>159</v>
      </c>
      <c r="E304" s="473" t="s">
        <v>602</v>
      </c>
      <c r="F304" s="474" t="s">
        <v>603</v>
      </c>
      <c r="G304" s="475" t="s">
        <v>597</v>
      </c>
      <c r="H304" s="476">
        <v>80</v>
      </c>
      <c r="I304" s="290"/>
      <c r="J304" s="477">
        <f>ROUND(I304*H304,2)</f>
        <v>0</v>
      </c>
      <c r="K304" s="474" t="s">
        <v>172</v>
      </c>
      <c r="L304" s="399"/>
      <c r="M304" s="478" t="s">
        <v>1</v>
      </c>
      <c r="N304" s="479" t="s">
        <v>39</v>
      </c>
      <c r="O304" s="480">
        <v>1</v>
      </c>
      <c r="P304" s="480">
        <f>O304*H304</f>
        <v>80</v>
      </c>
      <c r="Q304" s="480">
        <v>0</v>
      </c>
      <c r="R304" s="480">
        <f>Q304*H304</f>
        <v>0</v>
      </c>
      <c r="S304" s="480">
        <v>0</v>
      </c>
      <c r="T304" s="481">
        <f>S304*H304</f>
        <v>0</v>
      </c>
      <c r="AR304" s="482" t="s">
        <v>598</v>
      </c>
      <c r="AT304" s="482" t="s">
        <v>159</v>
      </c>
      <c r="AU304" s="482" t="s">
        <v>81</v>
      </c>
      <c r="AY304" s="389" t="s">
        <v>156</v>
      </c>
      <c r="BE304" s="483">
        <f>IF(N304="základní",J304,0)</f>
        <v>0</v>
      </c>
      <c r="BF304" s="483">
        <f>IF(N304="snížená",J304,0)</f>
        <v>0</v>
      </c>
      <c r="BG304" s="483">
        <f>IF(N304="zákl. přenesená",J304,0)</f>
        <v>0</v>
      </c>
      <c r="BH304" s="483">
        <f>IF(N304="sníž. přenesená",J304,0)</f>
        <v>0</v>
      </c>
      <c r="BI304" s="483">
        <f>IF(N304="nulová",J304,0)</f>
        <v>0</v>
      </c>
      <c r="BJ304" s="389" t="s">
        <v>81</v>
      </c>
      <c r="BK304" s="483">
        <f>ROUND(I304*H304,2)</f>
        <v>0</v>
      </c>
      <c r="BL304" s="389" t="s">
        <v>598</v>
      </c>
      <c r="BM304" s="482" t="s">
        <v>868</v>
      </c>
    </row>
    <row r="305" spans="2:65" s="398" customFormat="1" ht="24" customHeight="1">
      <c r="B305" s="399"/>
      <c r="C305" s="472" t="s">
        <v>869</v>
      </c>
      <c r="D305" s="472" t="s">
        <v>159</v>
      </c>
      <c r="E305" s="473" t="s">
        <v>602</v>
      </c>
      <c r="F305" s="474" t="s">
        <v>603</v>
      </c>
      <c r="G305" s="475" t="s">
        <v>597</v>
      </c>
      <c r="H305" s="476">
        <v>25</v>
      </c>
      <c r="I305" s="290"/>
      <c r="J305" s="477">
        <f>ROUND(I305*H305,2)</f>
        <v>0</v>
      </c>
      <c r="K305" s="474" t="s">
        <v>172</v>
      </c>
      <c r="L305" s="399"/>
      <c r="M305" s="478" t="s">
        <v>1</v>
      </c>
      <c r="N305" s="479" t="s">
        <v>39</v>
      </c>
      <c r="O305" s="480">
        <v>1</v>
      </c>
      <c r="P305" s="480">
        <f>O305*H305</f>
        <v>25</v>
      </c>
      <c r="Q305" s="480">
        <v>0</v>
      </c>
      <c r="R305" s="480">
        <f>Q305*H305</f>
        <v>0</v>
      </c>
      <c r="S305" s="480">
        <v>0</v>
      </c>
      <c r="T305" s="481">
        <f>S305*H305</f>
        <v>0</v>
      </c>
      <c r="AR305" s="482" t="s">
        <v>598</v>
      </c>
      <c r="AT305" s="482" t="s">
        <v>159</v>
      </c>
      <c r="AU305" s="482" t="s">
        <v>81</v>
      </c>
      <c r="AY305" s="389" t="s">
        <v>156</v>
      </c>
      <c r="BE305" s="483">
        <f>IF(N305="základní",J305,0)</f>
        <v>0</v>
      </c>
      <c r="BF305" s="483">
        <f>IF(N305="snížená",J305,0)</f>
        <v>0</v>
      </c>
      <c r="BG305" s="483">
        <f>IF(N305="zákl. přenesená",J305,0)</f>
        <v>0</v>
      </c>
      <c r="BH305" s="483">
        <f>IF(N305="sníž. přenesená",J305,0)</f>
        <v>0</v>
      </c>
      <c r="BI305" s="483">
        <f>IF(N305="nulová",J305,0)</f>
        <v>0</v>
      </c>
      <c r="BJ305" s="389" t="s">
        <v>81</v>
      </c>
      <c r="BK305" s="483">
        <f>ROUND(I305*H305,2)</f>
        <v>0</v>
      </c>
      <c r="BL305" s="389" t="s">
        <v>598</v>
      </c>
      <c r="BM305" s="482" t="s">
        <v>870</v>
      </c>
    </row>
    <row r="306" spans="2:63" s="460" customFormat="1" ht="25.9" customHeight="1">
      <c r="B306" s="459"/>
      <c r="D306" s="461" t="s">
        <v>73</v>
      </c>
      <c r="E306" s="462" t="s">
        <v>607</v>
      </c>
      <c r="F306" s="462" t="s">
        <v>608</v>
      </c>
      <c r="I306" s="507"/>
      <c r="J306" s="463">
        <f>BK306</f>
        <v>0</v>
      </c>
      <c r="L306" s="459"/>
      <c r="M306" s="464"/>
      <c r="N306" s="465"/>
      <c r="O306" s="465"/>
      <c r="P306" s="466">
        <f>P307+P310</f>
        <v>0</v>
      </c>
      <c r="Q306" s="465"/>
      <c r="R306" s="466">
        <f>R307+R310</f>
        <v>0</v>
      </c>
      <c r="S306" s="465"/>
      <c r="T306" s="467">
        <f>T307+T310</f>
        <v>0</v>
      </c>
      <c r="AR306" s="461" t="s">
        <v>188</v>
      </c>
      <c r="AT306" s="468" t="s">
        <v>73</v>
      </c>
      <c r="AU306" s="468" t="s">
        <v>74</v>
      </c>
      <c r="AY306" s="461" t="s">
        <v>156</v>
      </c>
      <c r="BK306" s="469">
        <f>BK307+BK310</f>
        <v>0</v>
      </c>
    </row>
    <row r="307" spans="2:63" s="460" customFormat="1" ht="22.9" customHeight="1">
      <c r="B307" s="459"/>
      <c r="D307" s="461" t="s">
        <v>73</v>
      </c>
      <c r="E307" s="470" t="s">
        <v>609</v>
      </c>
      <c r="F307" s="470" t="s">
        <v>610</v>
      </c>
      <c r="I307" s="507"/>
      <c r="J307" s="471">
        <f>BK307</f>
        <v>0</v>
      </c>
      <c r="L307" s="459"/>
      <c r="M307" s="464"/>
      <c r="N307" s="465"/>
      <c r="O307" s="465"/>
      <c r="P307" s="466">
        <f>SUM(P308:P309)</f>
        <v>0</v>
      </c>
      <c r="Q307" s="465"/>
      <c r="R307" s="466">
        <f>SUM(R308:R309)</f>
        <v>0</v>
      </c>
      <c r="S307" s="465"/>
      <c r="T307" s="467">
        <f>SUM(T308:T309)</f>
        <v>0</v>
      </c>
      <c r="AR307" s="461" t="s">
        <v>188</v>
      </c>
      <c r="AT307" s="468" t="s">
        <v>73</v>
      </c>
      <c r="AU307" s="468" t="s">
        <v>81</v>
      </c>
      <c r="AY307" s="461" t="s">
        <v>156</v>
      </c>
      <c r="BK307" s="469">
        <f>SUM(BK308:BK309)</f>
        <v>0</v>
      </c>
    </row>
    <row r="308" spans="2:65" s="398" customFormat="1" ht="16.5" customHeight="1">
      <c r="B308" s="399"/>
      <c r="C308" s="472" t="s">
        <v>623</v>
      </c>
      <c r="D308" s="472" t="s">
        <v>159</v>
      </c>
      <c r="E308" s="473" t="s">
        <v>612</v>
      </c>
      <c r="F308" s="474" t="s">
        <v>613</v>
      </c>
      <c r="G308" s="475" t="s">
        <v>614</v>
      </c>
      <c r="H308" s="476">
        <v>1</v>
      </c>
      <c r="I308" s="290"/>
      <c r="J308" s="477">
        <f>ROUND(I308*H308,2)</f>
        <v>0</v>
      </c>
      <c r="K308" s="474" t="s">
        <v>172</v>
      </c>
      <c r="L308" s="399"/>
      <c r="M308" s="478" t="s">
        <v>1</v>
      </c>
      <c r="N308" s="479" t="s">
        <v>39</v>
      </c>
      <c r="O308" s="480">
        <v>0</v>
      </c>
      <c r="P308" s="480">
        <f>O308*H308</f>
        <v>0</v>
      </c>
      <c r="Q308" s="480">
        <v>0</v>
      </c>
      <c r="R308" s="480">
        <f>Q308*H308</f>
        <v>0</v>
      </c>
      <c r="S308" s="480">
        <v>0</v>
      </c>
      <c r="T308" s="481">
        <f>S308*H308</f>
        <v>0</v>
      </c>
      <c r="AR308" s="482" t="s">
        <v>615</v>
      </c>
      <c r="AT308" s="482" t="s">
        <v>159</v>
      </c>
      <c r="AU308" s="482" t="s">
        <v>83</v>
      </c>
      <c r="AY308" s="389" t="s">
        <v>156</v>
      </c>
      <c r="BE308" s="483">
        <f>IF(N308="základní",J308,0)</f>
        <v>0</v>
      </c>
      <c r="BF308" s="483">
        <f>IF(N308="snížená",J308,0)</f>
        <v>0</v>
      </c>
      <c r="BG308" s="483">
        <f>IF(N308="zákl. přenesená",J308,0)</f>
        <v>0</v>
      </c>
      <c r="BH308" s="483">
        <f>IF(N308="sníž. přenesená",J308,0)</f>
        <v>0</v>
      </c>
      <c r="BI308" s="483">
        <f>IF(N308="nulová",J308,0)</f>
        <v>0</v>
      </c>
      <c r="BJ308" s="389" t="s">
        <v>81</v>
      </c>
      <c r="BK308" s="483">
        <f>ROUND(I308*H308,2)</f>
        <v>0</v>
      </c>
      <c r="BL308" s="389" t="s">
        <v>615</v>
      </c>
      <c r="BM308" s="482" t="s">
        <v>871</v>
      </c>
    </row>
    <row r="309" spans="2:65" s="398" customFormat="1" ht="16.5" customHeight="1">
      <c r="B309" s="399"/>
      <c r="C309" s="472" t="s">
        <v>530</v>
      </c>
      <c r="D309" s="472" t="s">
        <v>159</v>
      </c>
      <c r="E309" s="473" t="s">
        <v>618</v>
      </c>
      <c r="F309" s="474" t="s">
        <v>872</v>
      </c>
      <c r="G309" s="475" t="s">
        <v>614</v>
      </c>
      <c r="H309" s="476">
        <v>1</v>
      </c>
      <c r="I309" s="290"/>
      <c r="J309" s="477">
        <f>ROUND(I309*H309,2)</f>
        <v>0</v>
      </c>
      <c r="K309" s="474" t="s">
        <v>1</v>
      </c>
      <c r="L309" s="399"/>
      <c r="M309" s="478" t="s">
        <v>1</v>
      </c>
      <c r="N309" s="479" t="s">
        <v>39</v>
      </c>
      <c r="O309" s="480">
        <v>0</v>
      </c>
      <c r="P309" s="480">
        <f>O309*H309</f>
        <v>0</v>
      </c>
      <c r="Q309" s="480">
        <v>0</v>
      </c>
      <c r="R309" s="480">
        <f>Q309*H309</f>
        <v>0</v>
      </c>
      <c r="S309" s="480">
        <v>0</v>
      </c>
      <c r="T309" s="481">
        <f>S309*H309</f>
        <v>0</v>
      </c>
      <c r="AR309" s="482" t="s">
        <v>615</v>
      </c>
      <c r="AT309" s="482" t="s">
        <v>159</v>
      </c>
      <c r="AU309" s="482" t="s">
        <v>83</v>
      </c>
      <c r="AY309" s="389" t="s">
        <v>156</v>
      </c>
      <c r="BE309" s="483">
        <f>IF(N309="základní",J309,0)</f>
        <v>0</v>
      </c>
      <c r="BF309" s="483">
        <f>IF(N309="snížená",J309,0)</f>
        <v>0</v>
      </c>
      <c r="BG309" s="483">
        <f>IF(N309="zákl. přenesená",J309,0)</f>
        <v>0</v>
      </c>
      <c r="BH309" s="483">
        <f>IF(N309="sníž. přenesená",J309,0)</f>
        <v>0</v>
      </c>
      <c r="BI309" s="483">
        <f>IF(N309="nulová",J309,0)</f>
        <v>0</v>
      </c>
      <c r="BJ309" s="389" t="s">
        <v>81</v>
      </c>
      <c r="BK309" s="483">
        <f>ROUND(I309*H309,2)</f>
        <v>0</v>
      </c>
      <c r="BL309" s="389" t="s">
        <v>615</v>
      </c>
      <c r="BM309" s="482" t="s">
        <v>873</v>
      </c>
    </row>
    <row r="310" spans="2:63" s="460" customFormat="1" ht="22.9" customHeight="1">
      <c r="B310" s="459"/>
      <c r="D310" s="461" t="s">
        <v>73</v>
      </c>
      <c r="E310" s="470" t="s">
        <v>621</v>
      </c>
      <c r="F310" s="470" t="s">
        <v>622</v>
      </c>
      <c r="I310" s="507"/>
      <c r="J310" s="471">
        <f>BK310</f>
        <v>0</v>
      </c>
      <c r="L310" s="459"/>
      <c r="M310" s="464"/>
      <c r="N310" s="465"/>
      <c r="O310" s="465"/>
      <c r="P310" s="466">
        <f>SUM(P311:P313)</f>
        <v>0</v>
      </c>
      <c r="Q310" s="465"/>
      <c r="R310" s="466">
        <f>SUM(R311:R313)</f>
        <v>0</v>
      </c>
      <c r="S310" s="465"/>
      <c r="T310" s="467">
        <f>SUM(T311:T313)</f>
        <v>0</v>
      </c>
      <c r="AR310" s="461" t="s">
        <v>188</v>
      </c>
      <c r="AT310" s="468" t="s">
        <v>73</v>
      </c>
      <c r="AU310" s="468" t="s">
        <v>81</v>
      </c>
      <c r="AY310" s="461" t="s">
        <v>156</v>
      </c>
      <c r="BK310" s="469">
        <f>SUM(BK311:BK313)</f>
        <v>0</v>
      </c>
    </row>
    <row r="311" spans="2:65" s="398" customFormat="1" ht="16.5" customHeight="1">
      <c r="B311" s="399"/>
      <c r="C311" s="472" t="s">
        <v>627</v>
      </c>
      <c r="D311" s="472" t="s">
        <v>159</v>
      </c>
      <c r="E311" s="473" t="s">
        <v>624</v>
      </c>
      <c r="F311" s="474" t="s">
        <v>625</v>
      </c>
      <c r="G311" s="475" t="s">
        <v>614</v>
      </c>
      <c r="H311" s="476">
        <v>1</v>
      </c>
      <c r="I311" s="290"/>
      <c r="J311" s="477">
        <f>ROUND(I311*H311,2)</f>
        <v>0</v>
      </c>
      <c r="K311" s="474" t="s">
        <v>172</v>
      </c>
      <c r="L311" s="399"/>
      <c r="M311" s="478" t="s">
        <v>1</v>
      </c>
      <c r="N311" s="479" t="s">
        <v>39</v>
      </c>
      <c r="O311" s="480">
        <v>0</v>
      </c>
      <c r="P311" s="480">
        <f>O311*H311</f>
        <v>0</v>
      </c>
      <c r="Q311" s="480">
        <v>0</v>
      </c>
      <c r="R311" s="480">
        <f>Q311*H311</f>
        <v>0</v>
      </c>
      <c r="S311" s="480">
        <v>0</v>
      </c>
      <c r="T311" s="481">
        <f>S311*H311</f>
        <v>0</v>
      </c>
      <c r="AR311" s="482" t="s">
        <v>615</v>
      </c>
      <c r="AT311" s="482" t="s">
        <v>159</v>
      </c>
      <c r="AU311" s="482" t="s">
        <v>83</v>
      </c>
      <c r="AY311" s="389" t="s">
        <v>156</v>
      </c>
      <c r="BE311" s="483">
        <f>IF(N311="základní",J311,0)</f>
        <v>0</v>
      </c>
      <c r="BF311" s="483">
        <f>IF(N311="snížená",J311,0)</f>
        <v>0</v>
      </c>
      <c r="BG311" s="483">
        <f>IF(N311="zákl. přenesená",J311,0)</f>
        <v>0</v>
      </c>
      <c r="BH311" s="483">
        <f>IF(N311="sníž. přenesená",J311,0)</f>
        <v>0</v>
      </c>
      <c r="BI311" s="483">
        <f>IF(N311="nulová",J311,0)</f>
        <v>0</v>
      </c>
      <c r="BJ311" s="389" t="s">
        <v>81</v>
      </c>
      <c r="BK311" s="483">
        <f>ROUND(I311*H311,2)</f>
        <v>0</v>
      </c>
      <c r="BL311" s="389" t="s">
        <v>615</v>
      </c>
      <c r="BM311" s="482" t="s">
        <v>874</v>
      </c>
    </row>
    <row r="312" spans="2:65" s="398" customFormat="1" ht="16.5" customHeight="1">
      <c r="B312" s="399"/>
      <c r="C312" s="472" t="s">
        <v>631</v>
      </c>
      <c r="D312" s="472" t="s">
        <v>159</v>
      </c>
      <c r="E312" s="473" t="s">
        <v>628</v>
      </c>
      <c r="F312" s="474" t="s">
        <v>629</v>
      </c>
      <c r="G312" s="475" t="s">
        <v>614</v>
      </c>
      <c r="H312" s="476">
        <v>1</v>
      </c>
      <c r="I312" s="290"/>
      <c r="J312" s="477">
        <f>ROUND(I312*H312,2)</f>
        <v>0</v>
      </c>
      <c r="K312" s="474" t="s">
        <v>172</v>
      </c>
      <c r="L312" s="399"/>
      <c r="M312" s="478" t="s">
        <v>1</v>
      </c>
      <c r="N312" s="479" t="s">
        <v>39</v>
      </c>
      <c r="O312" s="480">
        <v>0</v>
      </c>
      <c r="P312" s="480">
        <f>O312*H312</f>
        <v>0</v>
      </c>
      <c r="Q312" s="480">
        <v>0</v>
      </c>
      <c r="R312" s="480">
        <f>Q312*H312</f>
        <v>0</v>
      </c>
      <c r="S312" s="480">
        <v>0</v>
      </c>
      <c r="T312" s="481">
        <f>S312*H312</f>
        <v>0</v>
      </c>
      <c r="AR312" s="482" t="s">
        <v>615</v>
      </c>
      <c r="AT312" s="482" t="s">
        <v>159</v>
      </c>
      <c r="AU312" s="482" t="s">
        <v>83</v>
      </c>
      <c r="AY312" s="389" t="s">
        <v>156</v>
      </c>
      <c r="BE312" s="483">
        <f>IF(N312="základní",J312,0)</f>
        <v>0</v>
      </c>
      <c r="BF312" s="483">
        <f>IF(N312="snížená",J312,0)</f>
        <v>0</v>
      </c>
      <c r="BG312" s="483">
        <f>IF(N312="zákl. přenesená",J312,0)</f>
        <v>0</v>
      </c>
      <c r="BH312" s="483">
        <f>IF(N312="sníž. přenesená",J312,0)</f>
        <v>0</v>
      </c>
      <c r="BI312" s="483">
        <f>IF(N312="nulová",J312,0)</f>
        <v>0</v>
      </c>
      <c r="BJ312" s="389" t="s">
        <v>81</v>
      </c>
      <c r="BK312" s="483">
        <f>ROUND(I312*H312,2)</f>
        <v>0</v>
      </c>
      <c r="BL312" s="389" t="s">
        <v>615</v>
      </c>
      <c r="BM312" s="482" t="s">
        <v>875</v>
      </c>
    </row>
    <row r="313" spans="2:65" s="398" customFormat="1" ht="16.5" customHeight="1">
      <c r="B313" s="399"/>
      <c r="C313" s="472" t="s">
        <v>635</v>
      </c>
      <c r="D313" s="472" t="s">
        <v>159</v>
      </c>
      <c r="E313" s="473" t="s">
        <v>636</v>
      </c>
      <c r="F313" s="474" t="s">
        <v>637</v>
      </c>
      <c r="G313" s="475" t="s">
        <v>614</v>
      </c>
      <c r="H313" s="476">
        <v>1</v>
      </c>
      <c r="I313" s="290"/>
      <c r="J313" s="477">
        <f>ROUND(I313*H313,2)</f>
        <v>0</v>
      </c>
      <c r="K313" s="474" t="s">
        <v>172</v>
      </c>
      <c r="L313" s="399"/>
      <c r="M313" s="502" t="s">
        <v>1</v>
      </c>
      <c r="N313" s="503" t="s">
        <v>39</v>
      </c>
      <c r="O313" s="504">
        <v>0</v>
      </c>
      <c r="P313" s="504">
        <f>O313*H313</f>
        <v>0</v>
      </c>
      <c r="Q313" s="504">
        <v>0</v>
      </c>
      <c r="R313" s="504">
        <f>Q313*H313</f>
        <v>0</v>
      </c>
      <c r="S313" s="504">
        <v>0</v>
      </c>
      <c r="T313" s="505">
        <f>S313*H313</f>
        <v>0</v>
      </c>
      <c r="AR313" s="482" t="s">
        <v>615</v>
      </c>
      <c r="AT313" s="482" t="s">
        <v>159</v>
      </c>
      <c r="AU313" s="482" t="s">
        <v>83</v>
      </c>
      <c r="AY313" s="389" t="s">
        <v>156</v>
      </c>
      <c r="BE313" s="483">
        <f>IF(N313="základní",J313,0)</f>
        <v>0</v>
      </c>
      <c r="BF313" s="483">
        <f>IF(N313="snížená",J313,0)</f>
        <v>0</v>
      </c>
      <c r="BG313" s="483">
        <f>IF(N313="zákl. přenesená",J313,0)</f>
        <v>0</v>
      </c>
      <c r="BH313" s="483">
        <f>IF(N313="sníž. přenesená",J313,0)</f>
        <v>0</v>
      </c>
      <c r="BI313" s="483">
        <f>IF(N313="nulová",J313,0)</f>
        <v>0</v>
      </c>
      <c r="BJ313" s="389" t="s">
        <v>81</v>
      </c>
      <c r="BK313" s="483">
        <f>ROUND(I313*H313,2)</f>
        <v>0</v>
      </c>
      <c r="BL313" s="389" t="s">
        <v>615</v>
      </c>
      <c r="BM313" s="482" t="s">
        <v>876</v>
      </c>
    </row>
    <row r="314" spans="2:12" s="398" customFormat="1" ht="6.95" customHeight="1">
      <c r="B314" s="427"/>
      <c r="C314" s="428"/>
      <c r="D314" s="428"/>
      <c r="E314" s="428"/>
      <c r="F314" s="428"/>
      <c r="G314" s="428"/>
      <c r="H314" s="428"/>
      <c r="I314" s="428"/>
      <c r="J314" s="428"/>
      <c r="K314" s="428"/>
      <c r="L314" s="399"/>
    </row>
  </sheetData>
  <sheetProtection algorithmName="SHA-512" hashValue="/0/l+Q/Nr2gqxgsQf9J7jlmsM6ilD964RhqGeOsw1BZkCHm8kkO57yoTirn6v3NS7K4jOISKowGqduL4Vda4JA==" saltValue="p7o6dSZ7xp6FlMavnlAESg==" spinCount="100000" sheet="1" objects="1" scenarios="1"/>
  <autoFilter ref="C142:K313"/>
  <mergeCells count="11">
    <mergeCell ref="L2:V2"/>
    <mergeCell ref="E87:H87"/>
    <mergeCell ref="E89:H89"/>
    <mergeCell ref="E131:H131"/>
    <mergeCell ref="E133:H133"/>
    <mergeCell ref="E135:H135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22"/>
  <sheetViews>
    <sheetView showGridLines="0" workbookViewId="0" topLeftCell="A107">
      <selection activeCell="I121" sqref="I12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6"/>
    </row>
    <row r="2" spans="12:46" ht="36.95" customHeight="1">
      <c r="L2" s="299" t="s">
        <v>5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3" t="s">
        <v>97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ht="24.95" customHeight="1">
      <c r="B4" s="16"/>
      <c r="D4" s="17" t="s">
        <v>110</v>
      </c>
      <c r="L4" s="16"/>
      <c r="M4" s="8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333" t="str">
        <f>'Rekapitulace stavby'!K6</f>
        <v>Modernizace techn.zázemí vrátnice a společných prostor 1PP vchody E-F</v>
      </c>
      <c r="F7" s="334"/>
      <c r="G7" s="334"/>
      <c r="H7" s="334"/>
      <c r="L7" s="16"/>
    </row>
    <row r="8" spans="2:12" s="1" customFormat="1" ht="12" customHeight="1">
      <c r="B8" s="25"/>
      <c r="D8" s="22" t="s">
        <v>111</v>
      </c>
      <c r="L8" s="25"/>
    </row>
    <row r="9" spans="2:12" s="1" customFormat="1" ht="36.95" customHeight="1">
      <c r="B9" s="25"/>
      <c r="E9" s="323" t="s">
        <v>877</v>
      </c>
      <c r="F9" s="332"/>
      <c r="G9" s="332"/>
      <c r="H9" s="332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2:12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 t="str">
        <f>'Rekapitulace stavby'!AN8</f>
        <v>8. 6. 2019</v>
      </c>
      <c r="L12" s="25"/>
    </row>
    <row r="13" spans="2:12" s="1" customFormat="1" ht="10.9" customHeight="1">
      <c r="B13" s="25"/>
      <c r="L13" s="25"/>
    </row>
    <row r="14" spans="2:12" s="1" customFormat="1" ht="12" customHeight="1">
      <c r="B14" s="25"/>
      <c r="D14" s="22" t="s">
        <v>22</v>
      </c>
      <c r="I14" s="22" t="s">
        <v>23</v>
      </c>
      <c r="J14" s="20" t="s">
        <v>1</v>
      </c>
      <c r="L14" s="25"/>
    </row>
    <row r="15" spans="2:12" s="1" customFormat="1" ht="18" customHeight="1">
      <c r="B15" s="25"/>
      <c r="E15" s="20" t="s">
        <v>24</v>
      </c>
      <c r="I15" s="22" t="s">
        <v>25</v>
      </c>
      <c r="J15" s="20" t="s">
        <v>1</v>
      </c>
      <c r="L15" s="25"/>
    </row>
    <row r="16" spans="2:12" s="1" customFormat="1" ht="6.95" customHeight="1">
      <c r="B16" s="25"/>
      <c r="L16" s="25"/>
    </row>
    <row r="17" spans="2:12" s="1" customFormat="1" ht="12" customHeight="1">
      <c r="B17" s="25"/>
      <c r="D17" s="22" t="s">
        <v>26</v>
      </c>
      <c r="I17" s="22" t="s">
        <v>23</v>
      </c>
      <c r="J17" s="20" t="s">
        <v>1</v>
      </c>
      <c r="L17" s="25"/>
    </row>
    <row r="18" spans="2:12" s="1" customFormat="1" ht="18" customHeight="1">
      <c r="B18" s="25"/>
      <c r="E18" s="20" t="s">
        <v>27</v>
      </c>
      <c r="I18" s="22" t="s">
        <v>25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23</v>
      </c>
      <c r="J20" s="20" t="s">
        <v>1</v>
      </c>
      <c r="L20" s="25"/>
    </row>
    <row r="21" spans="2:12" s="1" customFormat="1" ht="18" customHeight="1">
      <c r="B21" s="25"/>
      <c r="E21" s="20" t="s">
        <v>29</v>
      </c>
      <c r="I21" s="22" t="s">
        <v>25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31</v>
      </c>
      <c r="I23" s="22" t="s">
        <v>23</v>
      </c>
      <c r="J23" s="20" t="s">
        <v>1</v>
      </c>
      <c r="L23" s="25"/>
    </row>
    <row r="24" spans="2:12" s="1" customFormat="1" ht="18" customHeight="1">
      <c r="B24" s="25"/>
      <c r="E24" s="20" t="s">
        <v>32</v>
      </c>
      <c r="I24" s="22" t="s">
        <v>25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33</v>
      </c>
      <c r="L26" s="25"/>
    </row>
    <row r="27" spans="2:12" s="7" customFormat="1" ht="16.5" customHeight="1">
      <c r="B27" s="88"/>
      <c r="E27" s="300" t="s">
        <v>1</v>
      </c>
      <c r="F27" s="300"/>
      <c r="G27" s="300"/>
      <c r="H27" s="300"/>
      <c r="L27" s="88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9" t="s">
        <v>34</v>
      </c>
      <c r="J30" s="59">
        <f>ROUND(J118,2)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36</v>
      </c>
      <c r="I32" s="28" t="s">
        <v>35</v>
      </c>
      <c r="J32" s="28" t="s">
        <v>37</v>
      </c>
      <c r="L32" s="25"/>
    </row>
    <row r="33" spans="2:12" s="1" customFormat="1" ht="14.45" customHeight="1">
      <c r="B33" s="25"/>
      <c r="D33" s="90" t="s">
        <v>38</v>
      </c>
      <c r="E33" s="22" t="s">
        <v>39</v>
      </c>
      <c r="F33" s="91">
        <f>ROUND((SUM(BE118:BE121)),2)</f>
        <v>0</v>
      </c>
      <c r="I33" s="92">
        <v>0.21</v>
      </c>
      <c r="J33" s="91">
        <f>ROUND(((SUM(BE118:BE121))*I33),2)</f>
        <v>0</v>
      </c>
      <c r="L33" s="25"/>
    </row>
    <row r="34" spans="2:12" s="1" customFormat="1" ht="14.45" customHeight="1">
      <c r="B34" s="25"/>
      <c r="E34" s="22" t="s">
        <v>40</v>
      </c>
      <c r="F34" s="91">
        <f>ROUND((SUM(BF118:BF121)),2)</f>
        <v>0</v>
      </c>
      <c r="I34" s="92">
        <v>0.15</v>
      </c>
      <c r="J34" s="91">
        <f>ROUND(((SUM(BF118:BF121))*I34),2)</f>
        <v>0</v>
      </c>
      <c r="L34" s="25"/>
    </row>
    <row r="35" spans="2:12" s="1" customFormat="1" ht="14.45" customHeight="1" hidden="1">
      <c r="B35" s="25"/>
      <c r="E35" s="22" t="s">
        <v>41</v>
      </c>
      <c r="F35" s="91">
        <f>ROUND((SUM(BG118:BG121)),2)</f>
        <v>0</v>
      </c>
      <c r="I35" s="92">
        <v>0.21</v>
      </c>
      <c r="J35" s="91">
        <f>0</f>
        <v>0</v>
      </c>
      <c r="L35" s="25"/>
    </row>
    <row r="36" spans="2:12" s="1" customFormat="1" ht="14.45" customHeight="1" hidden="1">
      <c r="B36" s="25"/>
      <c r="E36" s="22" t="s">
        <v>42</v>
      </c>
      <c r="F36" s="91">
        <f>ROUND((SUM(BH118:BH121)),2)</f>
        <v>0</v>
      </c>
      <c r="I36" s="92">
        <v>0.15</v>
      </c>
      <c r="J36" s="91">
        <f>0</f>
        <v>0</v>
      </c>
      <c r="L36" s="25"/>
    </row>
    <row r="37" spans="2:12" s="1" customFormat="1" ht="14.45" customHeight="1" hidden="1">
      <c r="B37" s="25"/>
      <c r="E37" s="22" t="s">
        <v>43</v>
      </c>
      <c r="F37" s="91">
        <f>ROUND((SUM(BI118:BI121)),2)</f>
        <v>0</v>
      </c>
      <c r="I37" s="92">
        <v>0</v>
      </c>
      <c r="J37" s="91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3"/>
      <c r="D39" s="94" t="s">
        <v>44</v>
      </c>
      <c r="E39" s="50"/>
      <c r="F39" s="50"/>
      <c r="G39" s="95" t="s">
        <v>45</v>
      </c>
      <c r="H39" s="96" t="s">
        <v>46</v>
      </c>
      <c r="I39" s="50"/>
      <c r="J39" s="97">
        <f>SUM(J30:J37)</f>
        <v>0</v>
      </c>
      <c r="K39" s="98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47</v>
      </c>
      <c r="E50" s="35"/>
      <c r="F50" s="35"/>
      <c r="G50" s="34" t="s">
        <v>48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49</v>
      </c>
      <c r="E61" s="27"/>
      <c r="F61" s="99" t="s">
        <v>50</v>
      </c>
      <c r="G61" s="36" t="s">
        <v>49</v>
      </c>
      <c r="H61" s="27"/>
      <c r="I61" s="27"/>
      <c r="J61" s="100" t="s">
        <v>50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51</v>
      </c>
      <c r="E65" s="35"/>
      <c r="F65" s="35"/>
      <c r="G65" s="34" t="s">
        <v>52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49</v>
      </c>
      <c r="E76" s="27"/>
      <c r="F76" s="99" t="s">
        <v>50</v>
      </c>
      <c r="G76" s="36" t="s">
        <v>49</v>
      </c>
      <c r="H76" s="27"/>
      <c r="I76" s="27"/>
      <c r="J76" s="100" t="s">
        <v>50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115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333" t="str">
        <f>E7</f>
        <v>Modernizace techn.zázemí vrátnice a společných prostor 1PP vchody E-F</v>
      </c>
      <c r="F85" s="334"/>
      <c r="G85" s="334"/>
      <c r="H85" s="334"/>
      <c r="L85" s="25"/>
    </row>
    <row r="86" spans="2:12" s="1" customFormat="1" ht="12" customHeight="1">
      <c r="B86" s="25"/>
      <c r="C86" s="22" t="s">
        <v>111</v>
      </c>
      <c r="L86" s="25"/>
    </row>
    <row r="87" spans="2:12" s="1" customFormat="1" ht="16.5" customHeight="1">
      <c r="B87" s="25"/>
      <c r="E87" s="323" t="str">
        <f>E9</f>
        <v xml:space="preserve">UHK-2ETAPA-3 - Ústřední vytápění </v>
      </c>
      <c r="F87" s="332"/>
      <c r="G87" s="332"/>
      <c r="H87" s="332"/>
      <c r="L87" s="25"/>
    </row>
    <row r="88" spans="2:12" s="1" customFormat="1" ht="6.95" customHeight="1">
      <c r="B88" s="25"/>
      <c r="L88" s="25"/>
    </row>
    <row r="89" spans="2:12" s="1" customFormat="1" ht="12" customHeight="1">
      <c r="B89" s="25"/>
      <c r="C89" s="22" t="s">
        <v>18</v>
      </c>
      <c r="F89" s="20" t="str">
        <f>F12</f>
        <v xml:space="preserve">UHK ,Palachovy koleje </v>
      </c>
      <c r="I89" s="22" t="s">
        <v>20</v>
      </c>
      <c r="J89" s="45" t="str">
        <f>IF(J12="","",J12)</f>
        <v>8. 6. 2019</v>
      </c>
      <c r="L89" s="25"/>
    </row>
    <row r="90" spans="2:12" s="1" customFormat="1" ht="6.95" customHeight="1">
      <c r="B90" s="25"/>
      <c r="L90" s="25"/>
    </row>
    <row r="91" spans="2:12" s="1" customFormat="1" ht="27.95" customHeight="1">
      <c r="B91" s="25"/>
      <c r="C91" s="22" t="s">
        <v>22</v>
      </c>
      <c r="F91" s="20" t="str">
        <f>E15</f>
        <v>UHK,Rokitanského 62  HK 3</v>
      </c>
      <c r="I91" s="22" t="s">
        <v>28</v>
      </c>
      <c r="J91" s="23" t="str">
        <f>E21</f>
        <v>Pridos Hradec Králové</v>
      </c>
      <c r="L91" s="25"/>
    </row>
    <row r="92" spans="2:12" s="1" customFormat="1" ht="15.2" customHeight="1">
      <c r="B92" s="25"/>
      <c r="C92" s="22" t="s">
        <v>26</v>
      </c>
      <c r="F92" s="20" t="str">
        <f>IF(E18="","",E18)</f>
        <v>bude určen ve výběrovém řízení</v>
      </c>
      <c r="I92" s="22" t="s">
        <v>31</v>
      </c>
      <c r="J92" s="23" t="str">
        <f>E24</f>
        <v>Ing.Pavel Michálek</v>
      </c>
      <c r="L92" s="25"/>
    </row>
    <row r="93" spans="2:12" s="1" customFormat="1" ht="10.35" customHeight="1">
      <c r="B93" s="25"/>
      <c r="L93" s="25"/>
    </row>
    <row r="94" spans="2:12" s="1" customFormat="1" ht="29.25" customHeight="1">
      <c r="B94" s="25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25"/>
    </row>
    <row r="95" spans="2:12" s="1" customFormat="1" ht="10.35" customHeight="1">
      <c r="B95" s="25"/>
      <c r="L95" s="25"/>
    </row>
    <row r="96" spans="2:47" s="1" customFormat="1" ht="22.9" customHeight="1">
      <c r="B96" s="25"/>
      <c r="C96" s="103" t="s">
        <v>118</v>
      </c>
      <c r="J96" s="59">
        <f>J118</f>
        <v>0</v>
      </c>
      <c r="L96" s="25"/>
      <c r="AU96" s="13" t="s">
        <v>119</v>
      </c>
    </row>
    <row r="97" spans="2:12" s="8" customFormat="1" ht="24.95" customHeight="1">
      <c r="B97" s="104"/>
      <c r="D97" s="105" t="s">
        <v>126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9" customHeight="1">
      <c r="B98" s="108"/>
      <c r="D98" s="109" t="s">
        <v>878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customHeight="1">
      <c r="B99" s="25"/>
      <c r="L99" s="25"/>
    </row>
    <row r="100" spans="2:12" s="1" customFormat="1" ht="6.9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5"/>
    </row>
    <row r="105" spans="2:12" s="1" customFormat="1" ht="24.95" customHeight="1">
      <c r="B105" s="25"/>
      <c r="C105" s="17" t="s">
        <v>141</v>
      </c>
      <c r="L105" s="25"/>
    </row>
    <row r="106" spans="2:12" s="1" customFormat="1" ht="6.95" customHeight="1">
      <c r="B106" s="25"/>
      <c r="L106" s="25"/>
    </row>
    <row r="107" spans="2:12" s="1" customFormat="1" ht="12" customHeight="1">
      <c r="B107" s="25"/>
      <c r="C107" s="22" t="s">
        <v>14</v>
      </c>
      <c r="L107" s="25"/>
    </row>
    <row r="108" spans="2:12" s="1" customFormat="1" ht="16.5" customHeight="1">
      <c r="B108" s="25"/>
      <c r="E108" s="333" t="str">
        <f>E7</f>
        <v>Modernizace techn.zázemí vrátnice a společných prostor 1PP vchody E-F</v>
      </c>
      <c r="F108" s="334"/>
      <c r="G108" s="334"/>
      <c r="H108" s="334"/>
      <c r="L108" s="25"/>
    </row>
    <row r="109" spans="2:12" s="1" customFormat="1" ht="12" customHeight="1">
      <c r="B109" s="25"/>
      <c r="C109" s="22" t="s">
        <v>111</v>
      </c>
      <c r="L109" s="25"/>
    </row>
    <row r="110" spans="2:12" s="1" customFormat="1" ht="16.5" customHeight="1">
      <c r="B110" s="25"/>
      <c r="E110" s="323" t="str">
        <f>E9</f>
        <v xml:space="preserve">UHK-2ETAPA-3 - Ústřední vytápění </v>
      </c>
      <c r="F110" s="332"/>
      <c r="G110" s="332"/>
      <c r="H110" s="332"/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18</v>
      </c>
      <c r="F112" s="20" t="str">
        <f>F12</f>
        <v xml:space="preserve">UHK ,Palachovy koleje </v>
      </c>
      <c r="I112" s="22" t="s">
        <v>20</v>
      </c>
      <c r="J112" s="45" t="str">
        <f>IF(J12="","",J12)</f>
        <v>8. 6. 2019</v>
      </c>
      <c r="L112" s="25"/>
    </row>
    <row r="113" spans="2:12" s="1" customFormat="1" ht="6.95" customHeight="1">
      <c r="B113" s="25"/>
      <c r="L113" s="25"/>
    </row>
    <row r="114" spans="2:12" s="1" customFormat="1" ht="27.95" customHeight="1">
      <c r="B114" s="25"/>
      <c r="C114" s="22" t="s">
        <v>22</v>
      </c>
      <c r="F114" s="20" t="str">
        <f>E15</f>
        <v>UHK,Rokitanského 62  HK 3</v>
      </c>
      <c r="I114" s="22" t="s">
        <v>28</v>
      </c>
      <c r="J114" s="23" t="str">
        <f>E21</f>
        <v>Pridos Hradec Králové</v>
      </c>
      <c r="L114" s="25"/>
    </row>
    <row r="115" spans="2:12" s="1" customFormat="1" ht="15.2" customHeight="1">
      <c r="B115" s="25"/>
      <c r="C115" s="22" t="s">
        <v>26</v>
      </c>
      <c r="F115" s="20" t="str">
        <f>IF(E18="","",E18)</f>
        <v>bude určen ve výběrovém řízení</v>
      </c>
      <c r="I115" s="22" t="s">
        <v>31</v>
      </c>
      <c r="J115" s="23" t="str">
        <f>E24</f>
        <v>Ing.Pavel Michálek</v>
      </c>
      <c r="L115" s="25"/>
    </row>
    <row r="116" spans="2:12" s="1" customFormat="1" ht="10.35" customHeight="1">
      <c r="B116" s="25"/>
      <c r="L116" s="25"/>
    </row>
    <row r="117" spans="2:20" s="10" customFormat="1" ht="29.25" customHeight="1">
      <c r="B117" s="112"/>
      <c r="C117" s="113" t="s">
        <v>142</v>
      </c>
      <c r="D117" s="114" t="s">
        <v>59</v>
      </c>
      <c r="E117" s="114" t="s">
        <v>55</v>
      </c>
      <c r="F117" s="114" t="s">
        <v>56</v>
      </c>
      <c r="G117" s="114" t="s">
        <v>143</v>
      </c>
      <c r="H117" s="114" t="s">
        <v>144</v>
      </c>
      <c r="I117" s="114" t="s">
        <v>145</v>
      </c>
      <c r="J117" s="114" t="s">
        <v>117</v>
      </c>
      <c r="K117" s="115" t="s">
        <v>146</v>
      </c>
      <c r="L117" s="112"/>
      <c r="M117" s="52" t="s">
        <v>1</v>
      </c>
      <c r="N117" s="53" t="s">
        <v>38</v>
      </c>
      <c r="O117" s="53" t="s">
        <v>147</v>
      </c>
      <c r="P117" s="53" t="s">
        <v>148</v>
      </c>
      <c r="Q117" s="53" t="s">
        <v>149</v>
      </c>
      <c r="R117" s="53" t="s">
        <v>150</v>
      </c>
      <c r="S117" s="53" t="s">
        <v>151</v>
      </c>
      <c r="T117" s="54" t="s">
        <v>152</v>
      </c>
    </row>
    <row r="118" spans="2:63" s="1" customFormat="1" ht="22.9" customHeight="1">
      <c r="B118" s="25"/>
      <c r="C118" s="57" t="s">
        <v>153</v>
      </c>
      <c r="J118" s="116">
        <f>BK118</f>
        <v>0</v>
      </c>
      <c r="L118" s="25"/>
      <c r="M118" s="55"/>
      <c r="N118" s="46"/>
      <c r="O118" s="46"/>
      <c r="P118" s="117">
        <f>P119</f>
        <v>0</v>
      </c>
      <c r="Q118" s="46"/>
      <c r="R118" s="117">
        <f>R119</f>
        <v>0</v>
      </c>
      <c r="S118" s="46"/>
      <c r="T118" s="118">
        <f>T119</f>
        <v>0</v>
      </c>
      <c r="AT118" s="13" t="s">
        <v>73</v>
      </c>
      <c r="AU118" s="13" t="s">
        <v>119</v>
      </c>
      <c r="BK118" s="119">
        <f>BK119</f>
        <v>0</v>
      </c>
    </row>
    <row r="119" spans="2:63" s="11" customFormat="1" ht="25.9" customHeight="1">
      <c r="B119" s="120"/>
      <c r="D119" s="121" t="s">
        <v>73</v>
      </c>
      <c r="E119" s="122" t="s">
        <v>266</v>
      </c>
      <c r="F119" s="122" t="s">
        <v>267</v>
      </c>
      <c r="J119" s="123">
        <f>BK119</f>
        <v>0</v>
      </c>
      <c r="L119" s="120"/>
      <c r="M119" s="124"/>
      <c r="N119" s="125"/>
      <c r="O119" s="125"/>
      <c r="P119" s="126">
        <f>P120</f>
        <v>0</v>
      </c>
      <c r="Q119" s="125"/>
      <c r="R119" s="126">
        <f>R120</f>
        <v>0</v>
      </c>
      <c r="S119" s="125"/>
      <c r="T119" s="127">
        <f>T120</f>
        <v>0</v>
      </c>
      <c r="AR119" s="121" t="s">
        <v>83</v>
      </c>
      <c r="AT119" s="128" t="s">
        <v>73</v>
      </c>
      <c r="AU119" s="128" t="s">
        <v>74</v>
      </c>
      <c r="AY119" s="121" t="s">
        <v>156</v>
      </c>
      <c r="BK119" s="129">
        <f>BK120</f>
        <v>0</v>
      </c>
    </row>
    <row r="120" spans="2:63" s="11" customFormat="1" ht="22.9" customHeight="1">
      <c r="B120" s="120"/>
      <c r="D120" s="121" t="s">
        <v>73</v>
      </c>
      <c r="E120" s="130" t="s">
        <v>879</v>
      </c>
      <c r="F120" s="130" t="s">
        <v>96</v>
      </c>
      <c r="J120" s="131">
        <f>BK120</f>
        <v>0</v>
      </c>
      <c r="L120" s="120"/>
      <c r="M120" s="124"/>
      <c r="N120" s="125"/>
      <c r="O120" s="125"/>
      <c r="P120" s="126">
        <f>P121</f>
        <v>0</v>
      </c>
      <c r="Q120" s="125"/>
      <c r="R120" s="126">
        <f>R121</f>
        <v>0</v>
      </c>
      <c r="S120" s="125"/>
      <c r="T120" s="127">
        <f>T121</f>
        <v>0</v>
      </c>
      <c r="AR120" s="121" t="s">
        <v>83</v>
      </c>
      <c r="AT120" s="128" t="s">
        <v>73</v>
      </c>
      <c r="AU120" s="128" t="s">
        <v>81</v>
      </c>
      <c r="AY120" s="121" t="s">
        <v>156</v>
      </c>
      <c r="BK120" s="129">
        <f>BK121</f>
        <v>0</v>
      </c>
    </row>
    <row r="121" spans="2:65" s="1" customFormat="1" ht="16.5" customHeight="1">
      <c r="B121" s="132"/>
      <c r="C121" s="133" t="s">
        <v>81</v>
      </c>
      <c r="D121" s="133" t="s">
        <v>159</v>
      </c>
      <c r="E121" s="134" t="s">
        <v>880</v>
      </c>
      <c r="F121" s="135" t="s">
        <v>881</v>
      </c>
      <c r="G121" s="136" t="s">
        <v>518</v>
      </c>
      <c r="H121" s="137">
        <v>1</v>
      </c>
      <c r="I121" s="138">
        <f>'UHK-2ETAPA-3 - Ústřední v.2'!F50</f>
        <v>0</v>
      </c>
      <c r="J121" s="138">
        <f>ROUND(I121*H121,2)</f>
        <v>0</v>
      </c>
      <c r="K121" s="135" t="s">
        <v>1</v>
      </c>
      <c r="L121" s="25"/>
      <c r="M121" s="143" t="s">
        <v>1</v>
      </c>
      <c r="N121" s="144" t="s">
        <v>39</v>
      </c>
      <c r="O121" s="145">
        <v>0</v>
      </c>
      <c r="P121" s="145">
        <f>O121*H121</f>
        <v>0</v>
      </c>
      <c r="Q121" s="145">
        <v>0</v>
      </c>
      <c r="R121" s="145">
        <f>Q121*H121</f>
        <v>0</v>
      </c>
      <c r="S121" s="145">
        <v>0</v>
      </c>
      <c r="T121" s="146">
        <f>S121*H121</f>
        <v>0</v>
      </c>
      <c r="AR121" s="141" t="s">
        <v>242</v>
      </c>
      <c r="AT121" s="141" t="s">
        <v>159</v>
      </c>
      <c r="AU121" s="141" t="s">
        <v>83</v>
      </c>
      <c r="AY121" s="13" t="s">
        <v>156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3" t="s">
        <v>81</v>
      </c>
      <c r="BK121" s="142">
        <f>ROUND(I121*H121,2)</f>
        <v>0</v>
      </c>
      <c r="BL121" s="13" t="s">
        <v>242</v>
      </c>
      <c r="BM121" s="141" t="s">
        <v>882</v>
      </c>
    </row>
    <row r="122" spans="2:12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25"/>
    </row>
  </sheetData>
  <autoFilter ref="C117:K121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6"/>
  <sheetViews>
    <sheetView showGridLines="0" workbookViewId="0" topLeftCell="A1">
      <selection activeCell="E9" sqref="E9"/>
    </sheetView>
  </sheetViews>
  <sheetFormatPr defaultColWidth="9.140625" defaultRowHeight="12"/>
  <cols>
    <col min="1" max="1" width="5.00390625" style="517" customWidth="1"/>
    <col min="2" max="2" width="61.00390625" style="517" customWidth="1"/>
    <col min="3" max="3" width="5.421875" style="517" customWidth="1"/>
    <col min="4" max="4" width="8.140625" style="517" customWidth="1"/>
    <col min="5" max="5" width="9.7109375" style="517" customWidth="1"/>
    <col min="6" max="6" width="13.140625" style="517" customWidth="1"/>
    <col min="7" max="256" width="9.28125" style="517" customWidth="1"/>
    <col min="257" max="257" width="5.00390625" style="517" customWidth="1"/>
    <col min="258" max="258" width="61.00390625" style="517" customWidth="1"/>
    <col min="259" max="259" width="5.421875" style="517" customWidth="1"/>
    <col min="260" max="260" width="8.140625" style="517" customWidth="1"/>
    <col min="261" max="261" width="9.7109375" style="517" customWidth="1"/>
    <col min="262" max="262" width="13.140625" style="517" customWidth="1"/>
    <col min="263" max="512" width="9.28125" style="517" customWidth="1"/>
    <col min="513" max="513" width="5.00390625" style="517" customWidth="1"/>
    <col min="514" max="514" width="61.00390625" style="517" customWidth="1"/>
    <col min="515" max="515" width="5.421875" style="517" customWidth="1"/>
    <col min="516" max="516" width="8.140625" style="517" customWidth="1"/>
    <col min="517" max="517" width="9.7109375" style="517" customWidth="1"/>
    <col min="518" max="518" width="13.140625" style="517" customWidth="1"/>
    <col min="519" max="768" width="9.28125" style="517" customWidth="1"/>
    <col min="769" max="769" width="5.00390625" style="517" customWidth="1"/>
    <col min="770" max="770" width="61.00390625" style="517" customWidth="1"/>
    <col min="771" max="771" width="5.421875" style="517" customWidth="1"/>
    <col min="772" max="772" width="8.140625" style="517" customWidth="1"/>
    <col min="773" max="773" width="9.7109375" style="517" customWidth="1"/>
    <col min="774" max="774" width="13.140625" style="517" customWidth="1"/>
    <col min="775" max="1024" width="9.28125" style="517" customWidth="1"/>
    <col min="1025" max="1025" width="5.00390625" style="517" customWidth="1"/>
    <col min="1026" max="1026" width="61.00390625" style="517" customWidth="1"/>
    <col min="1027" max="1027" width="5.421875" style="517" customWidth="1"/>
    <col min="1028" max="1028" width="8.140625" style="517" customWidth="1"/>
    <col min="1029" max="1029" width="9.7109375" style="517" customWidth="1"/>
    <col min="1030" max="1030" width="13.140625" style="517" customWidth="1"/>
    <col min="1031" max="1280" width="9.28125" style="517" customWidth="1"/>
    <col min="1281" max="1281" width="5.00390625" style="517" customWidth="1"/>
    <col min="1282" max="1282" width="61.00390625" style="517" customWidth="1"/>
    <col min="1283" max="1283" width="5.421875" style="517" customWidth="1"/>
    <col min="1284" max="1284" width="8.140625" style="517" customWidth="1"/>
    <col min="1285" max="1285" width="9.7109375" style="517" customWidth="1"/>
    <col min="1286" max="1286" width="13.140625" style="517" customWidth="1"/>
    <col min="1287" max="1536" width="9.28125" style="517" customWidth="1"/>
    <col min="1537" max="1537" width="5.00390625" style="517" customWidth="1"/>
    <col min="1538" max="1538" width="61.00390625" style="517" customWidth="1"/>
    <col min="1539" max="1539" width="5.421875" style="517" customWidth="1"/>
    <col min="1540" max="1540" width="8.140625" style="517" customWidth="1"/>
    <col min="1541" max="1541" width="9.7109375" style="517" customWidth="1"/>
    <col min="1542" max="1542" width="13.140625" style="517" customWidth="1"/>
    <col min="1543" max="1792" width="9.28125" style="517" customWidth="1"/>
    <col min="1793" max="1793" width="5.00390625" style="517" customWidth="1"/>
    <col min="1794" max="1794" width="61.00390625" style="517" customWidth="1"/>
    <col min="1795" max="1795" width="5.421875" style="517" customWidth="1"/>
    <col min="1796" max="1796" width="8.140625" style="517" customWidth="1"/>
    <col min="1797" max="1797" width="9.7109375" style="517" customWidth="1"/>
    <col min="1798" max="1798" width="13.140625" style="517" customWidth="1"/>
    <col min="1799" max="2048" width="9.28125" style="517" customWidth="1"/>
    <col min="2049" max="2049" width="5.00390625" style="517" customWidth="1"/>
    <col min="2050" max="2050" width="61.00390625" style="517" customWidth="1"/>
    <col min="2051" max="2051" width="5.421875" style="517" customWidth="1"/>
    <col min="2052" max="2052" width="8.140625" style="517" customWidth="1"/>
    <col min="2053" max="2053" width="9.7109375" style="517" customWidth="1"/>
    <col min="2054" max="2054" width="13.140625" style="517" customWidth="1"/>
    <col min="2055" max="2304" width="9.28125" style="517" customWidth="1"/>
    <col min="2305" max="2305" width="5.00390625" style="517" customWidth="1"/>
    <col min="2306" max="2306" width="61.00390625" style="517" customWidth="1"/>
    <col min="2307" max="2307" width="5.421875" style="517" customWidth="1"/>
    <col min="2308" max="2308" width="8.140625" style="517" customWidth="1"/>
    <col min="2309" max="2309" width="9.7109375" style="517" customWidth="1"/>
    <col min="2310" max="2310" width="13.140625" style="517" customWidth="1"/>
    <col min="2311" max="2560" width="9.28125" style="517" customWidth="1"/>
    <col min="2561" max="2561" width="5.00390625" style="517" customWidth="1"/>
    <col min="2562" max="2562" width="61.00390625" style="517" customWidth="1"/>
    <col min="2563" max="2563" width="5.421875" style="517" customWidth="1"/>
    <col min="2564" max="2564" width="8.140625" style="517" customWidth="1"/>
    <col min="2565" max="2565" width="9.7109375" style="517" customWidth="1"/>
    <col min="2566" max="2566" width="13.140625" style="517" customWidth="1"/>
    <col min="2567" max="2816" width="9.28125" style="517" customWidth="1"/>
    <col min="2817" max="2817" width="5.00390625" style="517" customWidth="1"/>
    <col min="2818" max="2818" width="61.00390625" style="517" customWidth="1"/>
    <col min="2819" max="2819" width="5.421875" style="517" customWidth="1"/>
    <col min="2820" max="2820" width="8.140625" style="517" customWidth="1"/>
    <col min="2821" max="2821" width="9.7109375" style="517" customWidth="1"/>
    <col min="2822" max="2822" width="13.140625" style="517" customWidth="1"/>
    <col min="2823" max="3072" width="9.28125" style="517" customWidth="1"/>
    <col min="3073" max="3073" width="5.00390625" style="517" customWidth="1"/>
    <col min="3074" max="3074" width="61.00390625" style="517" customWidth="1"/>
    <col min="3075" max="3075" width="5.421875" style="517" customWidth="1"/>
    <col min="3076" max="3076" width="8.140625" style="517" customWidth="1"/>
    <col min="3077" max="3077" width="9.7109375" style="517" customWidth="1"/>
    <col min="3078" max="3078" width="13.140625" style="517" customWidth="1"/>
    <col min="3079" max="3328" width="9.28125" style="517" customWidth="1"/>
    <col min="3329" max="3329" width="5.00390625" style="517" customWidth="1"/>
    <col min="3330" max="3330" width="61.00390625" style="517" customWidth="1"/>
    <col min="3331" max="3331" width="5.421875" style="517" customWidth="1"/>
    <col min="3332" max="3332" width="8.140625" style="517" customWidth="1"/>
    <col min="3333" max="3333" width="9.7109375" style="517" customWidth="1"/>
    <col min="3334" max="3334" width="13.140625" style="517" customWidth="1"/>
    <col min="3335" max="3584" width="9.28125" style="517" customWidth="1"/>
    <col min="3585" max="3585" width="5.00390625" style="517" customWidth="1"/>
    <col min="3586" max="3586" width="61.00390625" style="517" customWidth="1"/>
    <col min="3587" max="3587" width="5.421875" style="517" customWidth="1"/>
    <col min="3588" max="3588" width="8.140625" style="517" customWidth="1"/>
    <col min="3589" max="3589" width="9.7109375" style="517" customWidth="1"/>
    <col min="3590" max="3590" width="13.140625" style="517" customWidth="1"/>
    <col min="3591" max="3840" width="9.28125" style="517" customWidth="1"/>
    <col min="3841" max="3841" width="5.00390625" style="517" customWidth="1"/>
    <col min="3842" max="3842" width="61.00390625" style="517" customWidth="1"/>
    <col min="3843" max="3843" width="5.421875" style="517" customWidth="1"/>
    <col min="3844" max="3844" width="8.140625" style="517" customWidth="1"/>
    <col min="3845" max="3845" width="9.7109375" style="517" customWidth="1"/>
    <col min="3846" max="3846" width="13.140625" style="517" customWidth="1"/>
    <col min="3847" max="4096" width="9.28125" style="517" customWidth="1"/>
    <col min="4097" max="4097" width="5.00390625" style="517" customWidth="1"/>
    <col min="4098" max="4098" width="61.00390625" style="517" customWidth="1"/>
    <col min="4099" max="4099" width="5.421875" style="517" customWidth="1"/>
    <col min="4100" max="4100" width="8.140625" style="517" customWidth="1"/>
    <col min="4101" max="4101" width="9.7109375" style="517" customWidth="1"/>
    <col min="4102" max="4102" width="13.140625" style="517" customWidth="1"/>
    <col min="4103" max="4352" width="9.28125" style="517" customWidth="1"/>
    <col min="4353" max="4353" width="5.00390625" style="517" customWidth="1"/>
    <col min="4354" max="4354" width="61.00390625" style="517" customWidth="1"/>
    <col min="4355" max="4355" width="5.421875" style="517" customWidth="1"/>
    <col min="4356" max="4356" width="8.140625" style="517" customWidth="1"/>
    <col min="4357" max="4357" width="9.7109375" style="517" customWidth="1"/>
    <col min="4358" max="4358" width="13.140625" style="517" customWidth="1"/>
    <col min="4359" max="4608" width="9.28125" style="517" customWidth="1"/>
    <col min="4609" max="4609" width="5.00390625" style="517" customWidth="1"/>
    <col min="4610" max="4610" width="61.00390625" style="517" customWidth="1"/>
    <col min="4611" max="4611" width="5.421875" style="517" customWidth="1"/>
    <col min="4612" max="4612" width="8.140625" style="517" customWidth="1"/>
    <col min="4613" max="4613" width="9.7109375" style="517" customWidth="1"/>
    <col min="4614" max="4614" width="13.140625" style="517" customWidth="1"/>
    <col min="4615" max="4864" width="9.28125" style="517" customWidth="1"/>
    <col min="4865" max="4865" width="5.00390625" style="517" customWidth="1"/>
    <col min="4866" max="4866" width="61.00390625" style="517" customWidth="1"/>
    <col min="4867" max="4867" width="5.421875" style="517" customWidth="1"/>
    <col min="4868" max="4868" width="8.140625" style="517" customWidth="1"/>
    <col min="4869" max="4869" width="9.7109375" style="517" customWidth="1"/>
    <col min="4870" max="4870" width="13.140625" style="517" customWidth="1"/>
    <col min="4871" max="5120" width="9.28125" style="517" customWidth="1"/>
    <col min="5121" max="5121" width="5.00390625" style="517" customWidth="1"/>
    <col min="5122" max="5122" width="61.00390625" style="517" customWidth="1"/>
    <col min="5123" max="5123" width="5.421875" style="517" customWidth="1"/>
    <col min="5124" max="5124" width="8.140625" style="517" customWidth="1"/>
    <col min="5125" max="5125" width="9.7109375" style="517" customWidth="1"/>
    <col min="5126" max="5126" width="13.140625" style="517" customWidth="1"/>
    <col min="5127" max="5376" width="9.28125" style="517" customWidth="1"/>
    <col min="5377" max="5377" width="5.00390625" style="517" customWidth="1"/>
    <col min="5378" max="5378" width="61.00390625" style="517" customWidth="1"/>
    <col min="5379" max="5379" width="5.421875" style="517" customWidth="1"/>
    <col min="5380" max="5380" width="8.140625" style="517" customWidth="1"/>
    <col min="5381" max="5381" width="9.7109375" style="517" customWidth="1"/>
    <col min="5382" max="5382" width="13.140625" style="517" customWidth="1"/>
    <col min="5383" max="5632" width="9.28125" style="517" customWidth="1"/>
    <col min="5633" max="5633" width="5.00390625" style="517" customWidth="1"/>
    <col min="5634" max="5634" width="61.00390625" style="517" customWidth="1"/>
    <col min="5635" max="5635" width="5.421875" style="517" customWidth="1"/>
    <col min="5636" max="5636" width="8.140625" style="517" customWidth="1"/>
    <col min="5637" max="5637" width="9.7109375" style="517" customWidth="1"/>
    <col min="5638" max="5638" width="13.140625" style="517" customWidth="1"/>
    <col min="5639" max="5888" width="9.28125" style="517" customWidth="1"/>
    <col min="5889" max="5889" width="5.00390625" style="517" customWidth="1"/>
    <col min="5890" max="5890" width="61.00390625" style="517" customWidth="1"/>
    <col min="5891" max="5891" width="5.421875" style="517" customWidth="1"/>
    <col min="5892" max="5892" width="8.140625" style="517" customWidth="1"/>
    <col min="5893" max="5893" width="9.7109375" style="517" customWidth="1"/>
    <col min="5894" max="5894" width="13.140625" style="517" customWidth="1"/>
    <col min="5895" max="6144" width="9.28125" style="517" customWidth="1"/>
    <col min="6145" max="6145" width="5.00390625" style="517" customWidth="1"/>
    <col min="6146" max="6146" width="61.00390625" style="517" customWidth="1"/>
    <col min="6147" max="6147" width="5.421875" style="517" customWidth="1"/>
    <col min="6148" max="6148" width="8.140625" style="517" customWidth="1"/>
    <col min="6149" max="6149" width="9.7109375" style="517" customWidth="1"/>
    <col min="6150" max="6150" width="13.140625" style="517" customWidth="1"/>
    <col min="6151" max="6400" width="9.28125" style="517" customWidth="1"/>
    <col min="6401" max="6401" width="5.00390625" style="517" customWidth="1"/>
    <col min="6402" max="6402" width="61.00390625" style="517" customWidth="1"/>
    <col min="6403" max="6403" width="5.421875" style="517" customWidth="1"/>
    <col min="6404" max="6404" width="8.140625" style="517" customWidth="1"/>
    <col min="6405" max="6405" width="9.7109375" style="517" customWidth="1"/>
    <col min="6406" max="6406" width="13.140625" style="517" customWidth="1"/>
    <col min="6407" max="6656" width="9.28125" style="517" customWidth="1"/>
    <col min="6657" max="6657" width="5.00390625" style="517" customWidth="1"/>
    <col min="6658" max="6658" width="61.00390625" style="517" customWidth="1"/>
    <col min="6659" max="6659" width="5.421875" style="517" customWidth="1"/>
    <col min="6660" max="6660" width="8.140625" style="517" customWidth="1"/>
    <col min="6661" max="6661" width="9.7109375" style="517" customWidth="1"/>
    <col min="6662" max="6662" width="13.140625" style="517" customWidth="1"/>
    <col min="6663" max="6912" width="9.28125" style="517" customWidth="1"/>
    <col min="6913" max="6913" width="5.00390625" style="517" customWidth="1"/>
    <col min="6914" max="6914" width="61.00390625" style="517" customWidth="1"/>
    <col min="6915" max="6915" width="5.421875" style="517" customWidth="1"/>
    <col min="6916" max="6916" width="8.140625" style="517" customWidth="1"/>
    <col min="6917" max="6917" width="9.7109375" style="517" customWidth="1"/>
    <col min="6918" max="6918" width="13.140625" style="517" customWidth="1"/>
    <col min="6919" max="7168" width="9.28125" style="517" customWidth="1"/>
    <col min="7169" max="7169" width="5.00390625" style="517" customWidth="1"/>
    <col min="7170" max="7170" width="61.00390625" style="517" customWidth="1"/>
    <col min="7171" max="7171" width="5.421875" style="517" customWidth="1"/>
    <col min="7172" max="7172" width="8.140625" style="517" customWidth="1"/>
    <col min="7173" max="7173" width="9.7109375" style="517" customWidth="1"/>
    <col min="7174" max="7174" width="13.140625" style="517" customWidth="1"/>
    <col min="7175" max="7424" width="9.28125" style="517" customWidth="1"/>
    <col min="7425" max="7425" width="5.00390625" style="517" customWidth="1"/>
    <col min="7426" max="7426" width="61.00390625" style="517" customWidth="1"/>
    <col min="7427" max="7427" width="5.421875" style="517" customWidth="1"/>
    <col min="7428" max="7428" width="8.140625" style="517" customWidth="1"/>
    <col min="7429" max="7429" width="9.7109375" style="517" customWidth="1"/>
    <col min="7430" max="7430" width="13.140625" style="517" customWidth="1"/>
    <col min="7431" max="7680" width="9.28125" style="517" customWidth="1"/>
    <col min="7681" max="7681" width="5.00390625" style="517" customWidth="1"/>
    <col min="7682" max="7682" width="61.00390625" style="517" customWidth="1"/>
    <col min="7683" max="7683" width="5.421875" style="517" customWidth="1"/>
    <col min="7684" max="7684" width="8.140625" style="517" customWidth="1"/>
    <col min="7685" max="7685" width="9.7109375" style="517" customWidth="1"/>
    <col min="7686" max="7686" width="13.140625" style="517" customWidth="1"/>
    <col min="7687" max="7936" width="9.28125" style="517" customWidth="1"/>
    <col min="7937" max="7937" width="5.00390625" style="517" customWidth="1"/>
    <col min="7938" max="7938" width="61.00390625" style="517" customWidth="1"/>
    <col min="7939" max="7939" width="5.421875" style="517" customWidth="1"/>
    <col min="7940" max="7940" width="8.140625" style="517" customWidth="1"/>
    <col min="7941" max="7941" width="9.7109375" style="517" customWidth="1"/>
    <col min="7942" max="7942" width="13.140625" style="517" customWidth="1"/>
    <col min="7943" max="8192" width="9.28125" style="517" customWidth="1"/>
    <col min="8193" max="8193" width="5.00390625" style="517" customWidth="1"/>
    <col min="8194" max="8194" width="61.00390625" style="517" customWidth="1"/>
    <col min="8195" max="8195" width="5.421875" style="517" customWidth="1"/>
    <col min="8196" max="8196" width="8.140625" style="517" customWidth="1"/>
    <col min="8197" max="8197" width="9.7109375" style="517" customWidth="1"/>
    <col min="8198" max="8198" width="13.140625" style="517" customWidth="1"/>
    <col min="8199" max="8448" width="9.28125" style="517" customWidth="1"/>
    <col min="8449" max="8449" width="5.00390625" style="517" customWidth="1"/>
    <col min="8450" max="8450" width="61.00390625" style="517" customWidth="1"/>
    <col min="8451" max="8451" width="5.421875" style="517" customWidth="1"/>
    <col min="8452" max="8452" width="8.140625" style="517" customWidth="1"/>
    <col min="8453" max="8453" width="9.7109375" style="517" customWidth="1"/>
    <col min="8454" max="8454" width="13.140625" style="517" customWidth="1"/>
    <col min="8455" max="8704" width="9.28125" style="517" customWidth="1"/>
    <col min="8705" max="8705" width="5.00390625" style="517" customWidth="1"/>
    <col min="8706" max="8706" width="61.00390625" style="517" customWidth="1"/>
    <col min="8707" max="8707" width="5.421875" style="517" customWidth="1"/>
    <col min="8708" max="8708" width="8.140625" style="517" customWidth="1"/>
    <col min="8709" max="8709" width="9.7109375" style="517" customWidth="1"/>
    <col min="8710" max="8710" width="13.140625" style="517" customWidth="1"/>
    <col min="8711" max="8960" width="9.28125" style="517" customWidth="1"/>
    <col min="8961" max="8961" width="5.00390625" style="517" customWidth="1"/>
    <col min="8962" max="8962" width="61.00390625" style="517" customWidth="1"/>
    <col min="8963" max="8963" width="5.421875" style="517" customWidth="1"/>
    <col min="8964" max="8964" width="8.140625" style="517" customWidth="1"/>
    <col min="8965" max="8965" width="9.7109375" style="517" customWidth="1"/>
    <col min="8966" max="8966" width="13.140625" style="517" customWidth="1"/>
    <col min="8967" max="9216" width="9.28125" style="517" customWidth="1"/>
    <col min="9217" max="9217" width="5.00390625" style="517" customWidth="1"/>
    <col min="9218" max="9218" width="61.00390625" style="517" customWidth="1"/>
    <col min="9219" max="9219" width="5.421875" style="517" customWidth="1"/>
    <col min="9220" max="9220" width="8.140625" style="517" customWidth="1"/>
    <col min="9221" max="9221" width="9.7109375" style="517" customWidth="1"/>
    <col min="9222" max="9222" width="13.140625" style="517" customWidth="1"/>
    <col min="9223" max="9472" width="9.28125" style="517" customWidth="1"/>
    <col min="9473" max="9473" width="5.00390625" style="517" customWidth="1"/>
    <col min="9474" max="9474" width="61.00390625" style="517" customWidth="1"/>
    <col min="9475" max="9475" width="5.421875" style="517" customWidth="1"/>
    <col min="9476" max="9476" width="8.140625" style="517" customWidth="1"/>
    <col min="9477" max="9477" width="9.7109375" style="517" customWidth="1"/>
    <col min="9478" max="9478" width="13.140625" style="517" customWidth="1"/>
    <col min="9479" max="9728" width="9.28125" style="517" customWidth="1"/>
    <col min="9729" max="9729" width="5.00390625" style="517" customWidth="1"/>
    <col min="9730" max="9730" width="61.00390625" style="517" customWidth="1"/>
    <col min="9731" max="9731" width="5.421875" style="517" customWidth="1"/>
    <col min="9732" max="9732" width="8.140625" style="517" customWidth="1"/>
    <col min="9733" max="9733" width="9.7109375" style="517" customWidth="1"/>
    <col min="9734" max="9734" width="13.140625" style="517" customWidth="1"/>
    <col min="9735" max="9984" width="9.28125" style="517" customWidth="1"/>
    <col min="9985" max="9985" width="5.00390625" style="517" customWidth="1"/>
    <col min="9986" max="9986" width="61.00390625" style="517" customWidth="1"/>
    <col min="9987" max="9987" width="5.421875" style="517" customWidth="1"/>
    <col min="9988" max="9988" width="8.140625" style="517" customWidth="1"/>
    <col min="9989" max="9989" width="9.7109375" style="517" customWidth="1"/>
    <col min="9990" max="9990" width="13.140625" style="517" customWidth="1"/>
    <col min="9991" max="10240" width="9.28125" style="517" customWidth="1"/>
    <col min="10241" max="10241" width="5.00390625" style="517" customWidth="1"/>
    <col min="10242" max="10242" width="61.00390625" style="517" customWidth="1"/>
    <col min="10243" max="10243" width="5.421875" style="517" customWidth="1"/>
    <col min="10244" max="10244" width="8.140625" style="517" customWidth="1"/>
    <col min="10245" max="10245" width="9.7109375" style="517" customWidth="1"/>
    <col min="10246" max="10246" width="13.140625" style="517" customWidth="1"/>
    <col min="10247" max="10496" width="9.28125" style="517" customWidth="1"/>
    <col min="10497" max="10497" width="5.00390625" style="517" customWidth="1"/>
    <col min="10498" max="10498" width="61.00390625" style="517" customWidth="1"/>
    <col min="10499" max="10499" width="5.421875" style="517" customWidth="1"/>
    <col min="10500" max="10500" width="8.140625" style="517" customWidth="1"/>
    <col min="10501" max="10501" width="9.7109375" style="517" customWidth="1"/>
    <col min="10502" max="10502" width="13.140625" style="517" customWidth="1"/>
    <col min="10503" max="10752" width="9.28125" style="517" customWidth="1"/>
    <col min="10753" max="10753" width="5.00390625" style="517" customWidth="1"/>
    <col min="10754" max="10754" width="61.00390625" style="517" customWidth="1"/>
    <col min="10755" max="10755" width="5.421875" style="517" customWidth="1"/>
    <col min="10756" max="10756" width="8.140625" style="517" customWidth="1"/>
    <col min="10757" max="10757" width="9.7109375" style="517" customWidth="1"/>
    <col min="10758" max="10758" width="13.140625" style="517" customWidth="1"/>
    <col min="10759" max="11008" width="9.28125" style="517" customWidth="1"/>
    <col min="11009" max="11009" width="5.00390625" style="517" customWidth="1"/>
    <col min="11010" max="11010" width="61.00390625" style="517" customWidth="1"/>
    <col min="11011" max="11011" width="5.421875" style="517" customWidth="1"/>
    <col min="11012" max="11012" width="8.140625" style="517" customWidth="1"/>
    <col min="11013" max="11013" width="9.7109375" style="517" customWidth="1"/>
    <col min="11014" max="11014" width="13.140625" style="517" customWidth="1"/>
    <col min="11015" max="11264" width="9.28125" style="517" customWidth="1"/>
    <col min="11265" max="11265" width="5.00390625" style="517" customWidth="1"/>
    <col min="11266" max="11266" width="61.00390625" style="517" customWidth="1"/>
    <col min="11267" max="11267" width="5.421875" style="517" customWidth="1"/>
    <col min="11268" max="11268" width="8.140625" style="517" customWidth="1"/>
    <col min="11269" max="11269" width="9.7109375" style="517" customWidth="1"/>
    <col min="11270" max="11270" width="13.140625" style="517" customWidth="1"/>
    <col min="11271" max="11520" width="9.28125" style="517" customWidth="1"/>
    <col min="11521" max="11521" width="5.00390625" style="517" customWidth="1"/>
    <col min="11522" max="11522" width="61.00390625" style="517" customWidth="1"/>
    <col min="11523" max="11523" width="5.421875" style="517" customWidth="1"/>
    <col min="11524" max="11524" width="8.140625" style="517" customWidth="1"/>
    <col min="11525" max="11525" width="9.7109375" style="517" customWidth="1"/>
    <col min="11526" max="11526" width="13.140625" style="517" customWidth="1"/>
    <col min="11527" max="11776" width="9.28125" style="517" customWidth="1"/>
    <col min="11777" max="11777" width="5.00390625" style="517" customWidth="1"/>
    <col min="11778" max="11778" width="61.00390625" style="517" customWidth="1"/>
    <col min="11779" max="11779" width="5.421875" style="517" customWidth="1"/>
    <col min="11780" max="11780" width="8.140625" style="517" customWidth="1"/>
    <col min="11781" max="11781" width="9.7109375" style="517" customWidth="1"/>
    <col min="11782" max="11782" width="13.140625" style="517" customWidth="1"/>
    <col min="11783" max="12032" width="9.28125" style="517" customWidth="1"/>
    <col min="12033" max="12033" width="5.00390625" style="517" customWidth="1"/>
    <col min="12034" max="12034" width="61.00390625" style="517" customWidth="1"/>
    <col min="12035" max="12035" width="5.421875" style="517" customWidth="1"/>
    <col min="12036" max="12036" width="8.140625" style="517" customWidth="1"/>
    <col min="12037" max="12037" width="9.7109375" style="517" customWidth="1"/>
    <col min="12038" max="12038" width="13.140625" style="517" customWidth="1"/>
    <col min="12039" max="12288" width="9.28125" style="517" customWidth="1"/>
    <col min="12289" max="12289" width="5.00390625" style="517" customWidth="1"/>
    <col min="12290" max="12290" width="61.00390625" style="517" customWidth="1"/>
    <col min="12291" max="12291" width="5.421875" style="517" customWidth="1"/>
    <col min="12292" max="12292" width="8.140625" style="517" customWidth="1"/>
    <col min="12293" max="12293" width="9.7109375" style="517" customWidth="1"/>
    <col min="12294" max="12294" width="13.140625" style="517" customWidth="1"/>
    <col min="12295" max="12544" width="9.28125" style="517" customWidth="1"/>
    <col min="12545" max="12545" width="5.00390625" style="517" customWidth="1"/>
    <col min="12546" max="12546" width="61.00390625" style="517" customWidth="1"/>
    <col min="12547" max="12547" width="5.421875" style="517" customWidth="1"/>
    <col min="12548" max="12548" width="8.140625" style="517" customWidth="1"/>
    <col min="12549" max="12549" width="9.7109375" style="517" customWidth="1"/>
    <col min="12550" max="12550" width="13.140625" style="517" customWidth="1"/>
    <col min="12551" max="12800" width="9.28125" style="517" customWidth="1"/>
    <col min="12801" max="12801" width="5.00390625" style="517" customWidth="1"/>
    <col min="12802" max="12802" width="61.00390625" style="517" customWidth="1"/>
    <col min="12803" max="12803" width="5.421875" style="517" customWidth="1"/>
    <col min="12804" max="12804" width="8.140625" style="517" customWidth="1"/>
    <col min="12805" max="12805" width="9.7109375" style="517" customWidth="1"/>
    <col min="12806" max="12806" width="13.140625" style="517" customWidth="1"/>
    <col min="12807" max="13056" width="9.28125" style="517" customWidth="1"/>
    <col min="13057" max="13057" width="5.00390625" style="517" customWidth="1"/>
    <col min="13058" max="13058" width="61.00390625" style="517" customWidth="1"/>
    <col min="13059" max="13059" width="5.421875" style="517" customWidth="1"/>
    <col min="13060" max="13060" width="8.140625" style="517" customWidth="1"/>
    <col min="13061" max="13061" width="9.7109375" style="517" customWidth="1"/>
    <col min="13062" max="13062" width="13.140625" style="517" customWidth="1"/>
    <col min="13063" max="13312" width="9.28125" style="517" customWidth="1"/>
    <col min="13313" max="13313" width="5.00390625" style="517" customWidth="1"/>
    <col min="13314" max="13314" width="61.00390625" style="517" customWidth="1"/>
    <col min="13315" max="13315" width="5.421875" style="517" customWidth="1"/>
    <col min="13316" max="13316" width="8.140625" style="517" customWidth="1"/>
    <col min="13317" max="13317" width="9.7109375" style="517" customWidth="1"/>
    <col min="13318" max="13318" width="13.140625" style="517" customWidth="1"/>
    <col min="13319" max="13568" width="9.28125" style="517" customWidth="1"/>
    <col min="13569" max="13569" width="5.00390625" style="517" customWidth="1"/>
    <col min="13570" max="13570" width="61.00390625" style="517" customWidth="1"/>
    <col min="13571" max="13571" width="5.421875" style="517" customWidth="1"/>
    <col min="13572" max="13572" width="8.140625" style="517" customWidth="1"/>
    <col min="13573" max="13573" width="9.7109375" style="517" customWidth="1"/>
    <col min="13574" max="13574" width="13.140625" style="517" customWidth="1"/>
    <col min="13575" max="13824" width="9.28125" style="517" customWidth="1"/>
    <col min="13825" max="13825" width="5.00390625" style="517" customWidth="1"/>
    <col min="13826" max="13826" width="61.00390625" style="517" customWidth="1"/>
    <col min="13827" max="13827" width="5.421875" style="517" customWidth="1"/>
    <col min="13828" max="13828" width="8.140625" style="517" customWidth="1"/>
    <col min="13829" max="13829" width="9.7109375" style="517" customWidth="1"/>
    <col min="13830" max="13830" width="13.140625" style="517" customWidth="1"/>
    <col min="13831" max="14080" width="9.28125" style="517" customWidth="1"/>
    <col min="14081" max="14081" width="5.00390625" style="517" customWidth="1"/>
    <col min="14082" max="14082" width="61.00390625" style="517" customWidth="1"/>
    <col min="14083" max="14083" width="5.421875" style="517" customWidth="1"/>
    <col min="14084" max="14084" width="8.140625" style="517" customWidth="1"/>
    <col min="14085" max="14085" width="9.7109375" style="517" customWidth="1"/>
    <col min="14086" max="14086" width="13.140625" style="517" customWidth="1"/>
    <col min="14087" max="14336" width="9.28125" style="517" customWidth="1"/>
    <col min="14337" max="14337" width="5.00390625" style="517" customWidth="1"/>
    <col min="14338" max="14338" width="61.00390625" style="517" customWidth="1"/>
    <col min="14339" max="14339" width="5.421875" style="517" customWidth="1"/>
    <col min="14340" max="14340" width="8.140625" style="517" customWidth="1"/>
    <col min="14341" max="14341" width="9.7109375" style="517" customWidth="1"/>
    <col min="14342" max="14342" width="13.140625" style="517" customWidth="1"/>
    <col min="14343" max="14592" width="9.28125" style="517" customWidth="1"/>
    <col min="14593" max="14593" width="5.00390625" style="517" customWidth="1"/>
    <col min="14594" max="14594" width="61.00390625" style="517" customWidth="1"/>
    <col min="14595" max="14595" width="5.421875" style="517" customWidth="1"/>
    <col min="14596" max="14596" width="8.140625" style="517" customWidth="1"/>
    <col min="14597" max="14597" width="9.7109375" style="517" customWidth="1"/>
    <col min="14598" max="14598" width="13.140625" style="517" customWidth="1"/>
    <col min="14599" max="14848" width="9.28125" style="517" customWidth="1"/>
    <col min="14849" max="14849" width="5.00390625" style="517" customWidth="1"/>
    <col min="14850" max="14850" width="61.00390625" style="517" customWidth="1"/>
    <col min="14851" max="14851" width="5.421875" style="517" customWidth="1"/>
    <col min="14852" max="14852" width="8.140625" style="517" customWidth="1"/>
    <col min="14853" max="14853" width="9.7109375" style="517" customWidth="1"/>
    <col min="14854" max="14854" width="13.140625" style="517" customWidth="1"/>
    <col min="14855" max="15104" width="9.28125" style="517" customWidth="1"/>
    <col min="15105" max="15105" width="5.00390625" style="517" customWidth="1"/>
    <col min="15106" max="15106" width="61.00390625" style="517" customWidth="1"/>
    <col min="15107" max="15107" width="5.421875" style="517" customWidth="1"/>
    <col min="15108" max="15108" width="8.140625" style="517" customWidth="1"/>
    <col min="15109" max="15109" width="9.7109375" style="517" customWidth="1"/>
    <col min="15110" max="15110" width="13.140625" style="517" customWidth="1"/>
    <col min="15111" max="15360" width="9.28125" style="517" customWidth="1"/>
    <col min="15361" max="15361" width="5.00390625" style="517" customWidth="1"/>
    <col min="15362" max="15362" width="61.00390625" style="517" customWidth="1"/>
    <col min="15363" max="15363" width="5.421875" style="517" customWidth="1"/>
    <col min="15364" max="15364" width="8.140625" style="517" customWidth="1"/>
    <col min="15365" max="15365" width="9.7109375" style="517" customWidth="1"/>
    <col min="15366" max="15366" width="13.140625" style="517" customWidth="1"/>
    <col min="15367" max="15616" width="9.28125" style="517" customWidth="1"/>
    <col min="15617" max="15617" width="5.00390625" style="517" customWidth="1"/>
    <col min="15618" max="15618" width="61.00390625" style="517" customWidth="1"/>
    <col min="15619" max="15619" width="5.421875" style="517" customWidth="1"/>
    <col min="15620" max="15620" width="8.140625" style="517" customWidth="1"/>
    <col min="15621" max="15621" width="9.7109375" style="517" customWidth="1"/>
    <col min="15622" max="15622" width="13.140625" style="517" customWidth="1"/>
    <col min="15623" max="15872" width="9.28125" style="517" customWidth="1"/>
    <col min="15873" max="15873" width="5.00390625" style="517" customWidth="1"/>
    <col min="15874" max="15874" width="61.00390625" style="517" customWidth="1"/>
    <col min="15875" max="15875" width="5.421875" style="517" customWidth="1"/>
    <col min="15876" max="15876" width="8.140625" style="517" customWidth="1"/>
    <col min="15877" max="15877" width="9.7109375" style="517" customWidth="1"/>
    <col min="15878" max="15878" width="13.140625" style="517" customWidth="1"/>
    <col min="15879" max="16128" width="9.28125" style="517" customWidth="1"/>
    <col min="16129" max="16129" width="5.00390625" style="517" customWidth="1"/>
    <col min="16130" max="16130" width="61.00390625" style="517" customWidth="1"/>
    <col min="16131" max="16131" width="5.421875" style="517" customWidth="1"/>
    <col min="16132" max="16132" width="8.140625" style="517" customWidth="1"/>
    <col min="16133" max="16133" width="9.7109375" style="517" customWidth="1"/>
    <col min="16134" max="16134" width="13.140625" style="517" customWidth="1"/>
    <col min="16135" max="16384" width="9.28125" style="517" customWidth="1"/>
  </cols>
  <sheetData>
    <row r="1" spans="1:6" ht="21" customHeight="1">
      <c r="A1" s="335" t="s">
        <v>909</v>
      </c>
      <c r="B1" s="336"/>
      <c r="C1" s="336"/>
      <c r="D1" s="336"/>
      <c r="E1" s="336"/>
      <c r="F1" s="336"/>
    </row>
    <row r="2" spans="1:6" ht="21" customHeight="1">
      <c r="A2" s="335" t="s">
        <v>910</v>
      </c>
      <c r="B2" s="336"/>
      <c r="C2" s="336"/>
      <c r="D2" s="336"/>
      <c r="E2" s="336"/>
      <c r="F2" s="336"/>
    </row>
    <row r="3" spans="1:6" ht="12.75" customHeight="1">
      <c r="A3" s="337" t="s">
        <v>911</v>
      </c>
      <c r="B3" s="518"/>
      <c r="C3" s="148"/>
      <c r="D3" s="148"/>
      <c r="E3" s="148"/>
      <c r="F3" s="149"/>
    </row>
    <row r="4" spans="1:6" ht="3" customHeight="1">
      <c r="A4" s="148"/>
      <c r="B4" s="148"/>
      <c r="C4" s="148"/>
      <c r="D4" s="148"/>
      <c r="E4" s="148"/>
      <c r="F4" s="149"/>
    </row>
    <row r="5" spans="1:6" ht="21" customHeight="1">
      <c r="A5" s="150" t="s">
        <v>912</v>
      </c>
      <c r="B5" s="151" t="s">
        <v>56</v>
      </c>
      <c r="C5" s="151" t="s">
        <v>143</v>
      </c>
      <c r="D5" s="151" t="s">
        <v>913</v>
      </c>
      <c r="E5" s="151" t="s">
        <v>914</v>
      </c>
      <c r="F5" s="151" t="s">
        <v>915</v>
      </c>
    </row>
    <row r="6" spans="1:6" ht="21" customHeight="1">
      <c r="A6" s="152">
        <v>1</v>
      </c>
      <c r="B6" s="153">
        <v>5</v>
      </c>
      <c r="C6" s="153">
        <v>6</v>
      </c>
      <c r="D6" s="153">
        <v>7</v>
      </c>
      <c r="E6" s="153">
        <v>8</v>
      </c>
      <c r="F6" s="153">
        <v>9</v>
      </c>
    </row>
    <row r="7" spans="1:6" ht="12.75" customHeight="1">
      <c r="A7" s="154">
        <v>1</v>
      </c>
      <c r="B7" s="155" t="s">
        <v>155</v>
      </c>
      <c r="C7" s="156"/>
      <c r="D7" s="157"/>
      <c r="E7" s="158"/>
      <c r="F7" s="158"/>
    </row>
    <row r="8" spans="1:7" ht="12.75" customHeight="1">
      <c r="A8" s="154">
        <f>A7+1</f>
        <v>2</v>
      </c>
      <c r="B8" s="159" t="s">
        <v>916</v>
      </c>
      <c r="C8" s="160"/>
      <c r="D8" s="161"/>
      <c r="E8" s="162"/>
      <c r="F8" s="162"/>
      <c r="G8" s="519"/>
    </row>
    <row r="9" spans="1:7" ht="12.75" customHeight="1">
      <c r="A9" s="154">
        <f aca="true" t="shared" si="0" ref="A9:A50">A8+1</f>
        <v>3</v>
      </c>
      <c r="B9" s="164" t="s">
        <v>1369</v>
      </c>
      <c r="C9" s="154" t="s">
        <v>344</v>
      </c>
      <c r="D9" s="165">
        <v>1</v>
      </c>
      <c r="E9" s="523"/>
      <c r="F9" s="167">
        <f>E9*D9</f>
        <v>0</v>
      </c>
      <c r="G9" s="519"/>
    </row>
    <row r="10" spans="1:7" ht="12.75" customHeight="1">
      <c r="A10" s="154">
        <f t="shared" si="0"/>
        <v>4</v>
      </c>
      <c r="B10" s="168" t="s">
        <v>916</v>
      </c>
      <c r="C10" s="169"/>
      <c r="D10" s="170"/>
      <c r="E10" s="524"/>
      <c r="F10" s="171">
        <f>SUM(F9:F9)</f>
        <v>0</v>
      </c>
      <c r="G10" s="519"/>
    </row>
    <row r="11" spans="1:7" ht="12.75" customHeight="1">
      <c r="A11" s="154">
        <f t="shared" si="0"/>
        <v>5</v>
      </c>
      <c r="B11" s="155" t="s">
        <v>917</v>
      </c>
      <c r="C11" s="156"/>
      <c r="D11" s="157"/>
      <c r="E11" s="525"/>
      <c r="F11" s="158">
        <f>F10</f>
        <v>0</v>
      </c>
      <c r="G11" s="519"/>
    </row>
    <row r="12" spans="1:7" ht="12.75" customHeight="1">
      <c r="A12" s="154">
        <f t="shared" si="0"/>
        <v>6</v>
      </c>
      <c r="B12" s="155" t="s">
        <v>267</v>
      </c>
      <c r="C12" s="156"/>
      <c r="D12" s="157"/>
      <c r="E12" s="525"/>
      <c r="F12" s="158"/>
      <c r="G12" s="519"/>
    </row>
    <row r="13" spans="1:7" ht="12.75" customHeight="1">
      <c r="A13" s="154">
        <f t="shared" si="0"/>
        <v>7</v>
      </c>
      <c r="B13" s="159" t="s">
        <v>918</v>
      </c>
      <c r="C13" s="160"/>
      <c r="D13" s="172"/>
      <c r="E13" s="526"/>
      <c r="F13" s="162"/>
      <c r="G13" s="519"/>
    </row>
    <row r="14" spans="1:7" ht="12.75" customHeight="1">
      <c r="A14" s="154">
        <f t="shared" si="0"/>
        <v>8</v>
      </c>
      <c r="B14" s="164" t="s">
        <v>919</v>
      </c>
      <c r="C14" s="154" t="s">
        <v>162</v>
      </c>
      <c r="D14" s="165">
        <v>10</v>
      </c>
      <c r="E14" s="523"/>
      <c r="F14" s="166">
        <f>E14*D14</f>
        <v>0</v>
      </c>
      <c r="G14" s="519"/>
    </row>
    <row r="15" spans="1:7" ht="12.75" customHeight="1">
      <c r="A15" s="154">
        <f t="shared" si="0"/>
        <v>9</v>
      </c>
      <c r="B15" s="164" t="s">
        <v>920</v>
      </c>
      <c r="C15" s="154" t="s">
        <v>162</v>
      </c>
      <c r="D15" s="165">
        <v>70</v>
      </c>
      <c r="E15" s="523"/>
      <c r="F15" s="166">
        <f aca="true" t="shared" si="1" ref="F15:F23">D15*E15</f>
        <v>0</v>
      </c>
      <c r="G15" s="519"/>
    </row>
    <row r="16" spans="1:7" ht="12.75" customHeight="1">
      <c r="A16" s="154">
        <f t="shared" si="0"/>
        <v>10</v>
      </c>
      <c r="B16" s="164" t="s">
        <v>921</v>
      </c>
      <c r="C16" s="154" t="s">
        <v>162</v>
      </c>
      <c r="D16" s="165">
        <v>14</v>
      </c>
      <c r="E16" s="523"/>
      <c r="F16" s="166">
        <f t="shared" si="1"/>
        <v>0</v>
      </c>
      <c r="G16" s="519"/>
    </row>
    <row r="17" spans="1:7" ht="12.75" customHeight="1">
      <c r="A17" s="154">
        <f t="shared" si="0"/>
        <v>11</v>
      </c>
      <c r="B17" s="164" t="s">
        <v>922</v>
      </c>
      <c r="C17" s="154" t="s">
        <v>162</v>
      </c>
      <c r="D17" s="165">
        <v>36</v>
      </c>
      <c r="E17" s="523"/>
      <c r="F17" s="166">
        <f t="shared" si="1"/>
        <v>0</v>
      </c>
      <c r="G17" s="519"/>
    </row>
    <row r="18" spans="1:7" ht="12.75" customHeight="1">
      <c r="A18" s="154">
        <f t="shared" si="0"/>
        <v>12</v>
      </c>
      <c r="B18" s="164" t="s">
        <v>923</v>
      </c>
      <c r="C18" s="154" t="s">
        <v>344</v>
      </c>
      <c r="D18" s="165">
        <v>14</v>
      </c>
      <c r="E18" s="523"/>
      <c r="F18" s="166">
        <f t="shared" si="1"/>
        <v>0</v>
      </c>
      <c r="G18" s="519"/>
    </row>
    <row r="19" spans="1:7" ht="12.75" customHeight="1">
      <c r="A19" s="154">
        <f t="shared" si="0"/>
        <v>13</v>
      </c>
      <c r="B19" s="164" t="s">
        <v>924</v>
      </c>
      <c r="C19" s="154" t="s">
        <v>162</v>
      </c>
      <c r="D19" s="165">
        <v>5</v>
      </c>
      <c r="E19" s="523"/>
      <c r="F19" s="166">
        <f t="shared" si="1"/>
        <v>0</v>
      </c>
      <c r="G19" s="519"/>
    </row>
    <row r="20" spans="1:7" ht="12.75" customHeight="1">
      <c r="A20" s="154">
        <f t="shared" si="0"/>
        <v>14</v>
      </c>
      <c r="B20" s="164" t="s">
        <v>925</v>
      </c>
      <c r="C20" s="154" t="s">
        <v>344</v>
      </c>
      <c r="D20" s="165">
        <v>2</v>
      </c>
      <c r="E20" s="523"/>
      <c r="F20" s="166">
        <f t="shared" si="1"/>
        <v>0</v>
      </c>
      <c r="G20" s="519"/>
    </row>
    <row r="21" spans="1:7" ht="12.75" customHeight="1">
      <c r="A21" s="154">
        <f t="shared" si="0"/>
        <v>15</v>
      </c>
      <c r="B21" s="164" t="s">
        <v>926</v>
      </c>
      <c r="C21" s="154" t="s">
        <v>344</v>
      </c>
      <c r="D21" s="165">
        <v>2</v>
      </c>
      <c r="E21" s="523"/>
      <c r="F21" s="166">
        <f t="shared" si="1"/>
        <v>0</v>
      </c>
      <c r="G21" s="519"/>
    </row>
    <row r="22" spans="1:7" ht="12.75" customHeight="1">
      <c r="A22" s="154">
        <f t="shared" si="0"/>
        <v>16</v>
      </c>
      <c r="B22" s="164" t="s">
        <v>927</v>
      </c>
      <c r="C22" s="154" t="s">
        <v>162</v>
      </c>
      <c r="D22" s="165">
        <f>SUM(D15:D17)</f>
        <v>120</v>
      </c>
      <c r="E22" s="523"/>
      <c r="F22" s="166">
        <f t="shared" si="1"/>
        <v>0</v>
      </c>
      <c r="G22" s="519"/>
    </row>
    <row r="23" spans="1:7" ht="12.75" customHeight="1">
      <c r="A23" s="154">
        <f t="shared" si="0"/>
        <v>17</v>
      </c>
      <c r="B23" s="164" t="s">
        <v>928</v>
      </c>
      <c r="C23" s="154" t="s">
        <v>277</v>
      </c>
      <c r="D23" s="165">
        <v>2.5</v>
      </c>
      <c r="E23" s="523"/>
      <c r="F23" s="166">
        <f t="shared" si="1"/>
        <v>0</v>
      </c>
      <c r="G23" s="519"/>
    </row>
    <row r="24" spans="1:7" ht="12.75" customHeight="1">
      <c r="A24" s="154">
        <f t="shared" si="0"/>
        <v>18</v>
      </c>
      <c r="B24" s="168" t="s">
        <v>918</v>
      </c>
      <c r="C24" s="169"/>
      <c r="D24" s="173"/>
      <c r="E24" s="524"/>
      <c r="F24" s="171">
        <f>SUM(F14:F23)</f>
        <v>0</v>
      </c>
      <c r="G24" s="519"/>
    </row>
    <row r="25" spans="1:7" ht="12.75" customHeight="1">
      <c r="A25" s="154">
        <f t="shared" si="0"/>
        <v>19</v>
      </c>
      <c r="B25" s="159" t="s">
        <v>929</v>
      </c>
      <c r="C25" s="160"/>
      <c r="D25" s="172"/>
      <c r="E25" s="526"/>
      <c r="F25" s="162"/>
      <c r="G25" s="519"/>
    </row>
    <row r="26" spans="1:7" ht="12.75" customHeight="1">
      <c r="A26" s="154">
        <f t="shared" si="0"/>
        <v>20</v>
      </c>
      <c r="B26" s="164" t="s">
        <v>930</v>
      </c>
      <c r="C26" s="154" t="s">
        <v>344</v>
      </c>
      <c r="D26" s="165">
        <v>80</v>
      </c>
      <c r="E26" s="523"/>
      <c r="F26" s="166">
        <f aca="true" t="shared" si="2" ref="F26:F35">D26*E26</f>
        <v>0</v>
      </c>
      <c r="G26" s="519"/>
    </row>
    <row r="27" spans="1:7" ht="12.75" customHeight="1">
      <c r="A27" s="154">
        <f t="shared" si="0"/>
        <v>21</v>
      </c>
      <c r="B27" s="164" t="s">
        <v>931</v>
      </c>
      <c r="C27" s="154" t="s">
        <v>344</v>
      </c>
      <c r="D27" s="165">
        <v>17</v>
      </c>
      <c r="E27" s="523"/>
      <c r="F27" s="166">
        <f t="shared" si="2"/>
        <v>0</v>
      </c>
      <c r="G27" s="519"/>
    </row>
    <row r="28" spans="1:7" ht="12.75" customHeight="1">
      <c r="A28" s="154">
        <f t="shared" si="0"/>
        <v>22</v>
      </c>
      <c r="B28" s="164" t="s">
        <v>932</v>
      </c>
      <c r="C28" s="154" t="s">
        <v>344</v>
      </c>
      <c r="D28" s="165">
        <v>2</v>
      </c>
      <c r="E28" s="523"/>
      <c r="F28" s="166">
        <f t="shared" si="2"/>
        <v>0</v>
      </c>
      <c r="G28" s="519"/>
    </row>
    <row r="29" spans="1:7" ht="12.75" customHeight="1">
      <c r="A29" s="154">
        <f t="shared" si="0"/>
        <v>23</v>
      </c>
      <c r="B29" s="164" t="s">
        <v>933</v>
      </c>
      <c r="C29" s="154" t="s">
        <v>344</v>
      </c>
      <c r="D29" s="165">
        <v>2</v>
      </c>
      <c r="E29" s="523"/>
      <c r="F29" s="166">
        <f t="shared" si="2"/>
        <v>0</v>
      </c>
      <c r="G29" s="519"/>
    </row>
    <row r="30" spans="1:7" ht="12.75" customHeight="1">
      <c r="A30" s="154">
        <f t="shared" si="0"/>
        <v>24</v>
      </c>
      <c r="B30" s="164" t="s">
        <v>934</v>
      </c>
      <c r="C30" s="154" t="s">
        <v>344</v>
      </c>
      <c r="D30" s="165">
        <v>38</v>
      </c>
      <c r="E30" s="523"/>
      <c r="F30" s="166">
        <f t="shared" si="2"/>
        <v>0</v>
      </c>
      <c r="G30" s="519"/>
    </row>
    <row r="31" spans="1:7" ht="12.75" customHeight="1">
      <c r="A31" s="154">
        <f t="shared" si="0"/>
        <v>25</v>
      </c>
      <c r="B31" s="164" t="s">
        <v>935</v>
      </c>
      <c r="C31" s="154" t="s">
        <v>344</v>
      </c>
      <c r="D31" s="165">
        <v>6</v>
      </c>
      <c r="E31" s="523"/>
      <c r="F31" s="166">
        <f t="shared" si="2"/>
        <v>0</v>
      </c>
      <c r="G31" s="519"/>
    </row>
    <row r="32" spans="1:7" ht="12.75" customHeight="1">
      <c r="A32" s="154">
        <f t="shared" si="0"/>
        <v>26</v>
      </c>
      <c r="B32" s="164" t="s">
        <v>936</v>
      </c>
      <c r="C32" s="154" t="s">
        <v>344</v>
      </c>
      <c r="D32" s="165">
        <v>6</v>
      </c>
      <c r="E32" s="523"/>
      <c r="F32" s="166">
        <f t="shared" si="2"/>
        <v>0</v>
      </c>
      <c r="G32" s="519"/>
    </row>
    <row r="33" spans="1:7" ht="12.75" customHeight="1">
      <c r="A33" s="154">
        <f t="shared" si="0"/>
        <v>27</v>
      </c>
      <c r="B33" s="164" t="s">
        <v>937</v>
      </c>
      <c r="C33" s="154" t="s">
        <v>344</v>
      </c>
      <c r="D33" s="165">
        <v>4</v>
      </c>
      <c r="E33" s="523"/>
      <c r="F33" s="166">
        <f>D33*E33</f>
        <v>0</v>
      </c>
      <c r="G33" s="519"/>
    </row>
    <row r="34" spans="1:7" ht="12.75" customHeight="1">
      <c r="A34" s="154">
        <f t="shared" si="0"/>
        <v>28</v>
      </c>
      <c r="B34" s="164" t="s">
        <v>938</v>
      </c>
      <c r="C34" s="154" t="s">
        <v>344</v>
      </c>
      <c r="D34" s="165">
        <v>4</v>
      </c>
      <c r="E34" s="523"/>
      <c r="F34" s="166">
        <f t="shared" si="2"/>
        <v>0</v>
      </c>
      <c r="G34" s="519"/>
    </row>
    <row r="35" spans="1:7" ht="12.75" customHeight="1">
      <c r="A35" s="154">
        <f t="shared" si="0"/>
        <v>29</v>
      </c>
      <c r="B35" s="164" t="s">
        <v>939</v>
      </c>
      <c r="C35" s="154" t="s">
        <v>277</v>
      </c>
      <c r="D35" s="165">
        <v>2.5</v>
      </c>
      <c r="E35" s="523"/>
      <c r="F35" s="166">
        <f t="shared" si="2"/>
        <v>0</v>
      </c>
      <c r="G35" s="519"/>
    </row>
    <row r="36" spans="1:7" ht="12.75" customHeight="1">
      <c r="A36" s="154">
        <f t="shared" si="0"/>
        <v>30</v>
      </c>
      <c r="B36" s="168" t="s">
        <v>929</v>
      </c>
      <c r="C36" s="169"/>
      <c r="D36" s="173"/>
      <c r="E36" s="524"/>
      <c r="F36" s="171">
        <f>SUM(F26:F35)</f>
        <v>0</v>
      </c>
      <c r="G36" s="519"/>
    </row>
    <row r="37" spans="1:7" ht="12.75" customHeight="1">
      <c r="A37" s="154">
        <f t="shared" si="0"/>
        <v>31</v>
      </c>
      <c r="B37" s="159" t="s">
        <v>940</v>
      </c>
      <c r="C37" s="160"/>
      <c r="D37" s="172"/>
      <c r="E37" s="526"/>
      <c r="F37" s="162"/>
      <c r="G37" s="519"/>
    </row>
    <row r="38" spans="1:7" ht="12.75" customHeight="1">
      <c r="A38" s="154">
        <f t="shared" si="0"/>
        <v>32</v>
      </c>
      <c r="B38" s="164" t="s">
        <v>941</v>
      </c>
      <c r="C38" s="154" t="s">
        <v>344</v>
      </c>
      <c r="D38" s="165">
        <f>SUM(D39:D44)</f>
        <v>15</v>
      </c>
      <c r="E38" s="523"/>
      <c r="F38" s="166">
        <f>E38*D38</f>
        <v>0</v>
      </c>
      <c r="G38" s="519"/>
    </row>
    <row r="39" spans="1:7" ht="12.75" customHeight="1">
      <c r="A39" s="154">
        <f t="shared" si="0"/>
        <v>33</v>
      </c>
      <c r="B39" s="164" t="s">
        <v>942</v>
      </c>
      <c r="C39" s="154" t="s">
        <v>344</v>
      </c>
      <c r="D39" s="165">
        <v>2</v>
      </c>
      <c r="E39" s="523"/>
      <c r="F39" s="166">
        <f aca="true" t="shared" si="3" ref="F39:F47">E39*D39</f>
        <v>0</v>
      </c>
      <c r="G39" s="519"/>
    </row>
    <row r="40" spans="1:7" ht="12.75" customHeight="1">
      <c r="A40" s="154">
        <f t="shared" si="0"/>
        <v>34</v>
      </c>
      <c r="B40" s="164" t="s">
        <v>943</v>
      </c>
      <c r="C40" s="154" t="s">
        <v>344</v>
      </c>
      <c r="D40" s="165">
        <v>3</v>
      </c>
      <c r="E40" s="523"/>
      <c r="F40" s="166">
        <f t="shared" si="3"/>
        <v>0</v>
      </c>
      <c r="G40" s="519"/>
    </row>
    <row r="41" spans="1:7" ht="12.75" customHeight="1">
      <c r="A41" s="154">
        <f t="shared" si="0"/>
        <v>35</v>
      </c>
      <c r="B41" s="164" t="s">
        <v>944</v>
      </c>
      <c r="C41" s="154" t="s">
        <v>344</v>
      </c>
      <c r="D41" s="165">
        <v>2</v>
      </c>
      <c r="E41" s="523"/>
      <c r="F41" s="166">
        <f t="shared" si="3"/>
        <v>0</v>
      </c>
      <c r="G41" s="519"/>
    </row>
    <row r="42" spans="1:7" ht="12.75" customHeight="1">
      <c r="A42" s="154">
        <f t="shared" si="0"/>
        <v>36</v>
      </c>
      <c r="B42" s="164" t="s">
        <v>945</v>
      </c>
      <c r="C42" s="154" t="s">
        <v>344</v>
      </c>
      <c r="D42" s="165">
        <v>5</v>
      </c>
      <c r="E42" s="523"/>
      <c r="F42" s="166">
        <f t="shared" si="3"/>
        <v>0</v>
      </c>
      <c r="G42" s="519"/>
    </row>
    <row r="43" spans="1:7" ht="12.75" customHeight="1">
      <c r="A43" s="154">
        <f t="shared" si="0"/>
        <v>37</v>
      </c>
      <c r="B43" s="164" t="s">
        <v>946</v>
      </c>
      <c r="C43" s="154" t="s">
        <v>344</v>
      </c>
      <c r="D43" s="165">
        <v>1</v>
      </c>
      <c r="E43" s="523"/>
      <c r="F43" s="166">
        <f t="shared" si="3"/>
        <v>0</v>
      </c>
      <c r="G43" s="519"/>
    </row>
    <row r="44" spans="1:7" ht="12.75" customHeight="1">
      <c r="A44" s="154">
        <f t="shared" si="0"/>
        <v>38</v>
      </c>
      <c r="B44" s="164" t="s">
        <v>947</v>
      </c>
      <c r="C44" s="154" t="s">
        <v>344</v>
      </c>
      <c r="D44" s="165">
        <v>2</v>
      </c>
      <c r="E44" s="523"/>
      <c r="F44" s="166">
        <f t="shared" si="3"/>
        <v>0</v>
      </c>
      <c r="G44" s="519"/>
    </row>
    <row r="45" spans="1:7" ht="12.75" customHeight="1">
      <c r="A45" s="154">
        <f t="shared" si="0"/>
        <v>39</v>
      </c>
      <c r="B45" s="164" t="s">
        <v>948</v>
      </c>
      <c r="C45" s="154" t="s">
        <v>344</v>
      </c>
      <c r="D45" s="165">
        <v>5</v>
      </c>
      <c r="E45" s="523"/>
      <c r="F45" s="166">
        <f t="shared" si="3"/>
        <v>0</v>
      </c>
      <c r="G45" s="519"/>
    </row>
    <row r="46" spans="1:7" ht="12.75" customHeight="1">
      <c r="A46" s="154">
        <f t="shared" si="0"/>
        <v>40</v>
      </c>
      <c r="B46" s="164" t="s">
        <v>949</v>
      </c>
      <c r="C46" s="154" t="s">
        <v>344</v>
      </c>
      <c r="D46" s="165">
        <v>3</v>
      </c>
      <c r="E46" s="523"/>
      <c r="F46" s="166">
        <f t="shared" si="3"/>
        <v>0</v>
      </c>
      <c r="G46" s="519"/>
    </row>
    <row r="47" spans="1:7" ht="12.75" customHeight="1">
      <c r="A47" s="154">
        <f t="shared" si="0"/>
        <v>41</v>
      </c>
      <c r="B47" s="164" t="s">
        <v>950</v>
      </c>
      <c r="C47" s="154" t="s">
        <v>277</v>
      </c>
      <c r="D47" s="165">
        <v>2.5</v>
      </c>
      <c r="E47" s="523"/>
      <c r="F47" s="166">
        <f t="shared" si="3"/>
        <v>0</v>
      </c>
      <c r="G47" s="519"/>
    </row>
    <row r="48" spans="1:7" ht="12.75" customHeight="1">
      <c r="A48" s="154">
        <f t="shared" si="0"/>
        <v>42</v>
      </c>
      <c r="B48" s="159" t="str">
        <f>B37</f>
        <v>Ústřední vytápění - otopná tělesa</v>
      </c>
      <c r="C48" s="154"/>
      <c r="D48" s="174"/>
      <c r="E48" s="166"/>
      <c r="F48" s="171">
        <f>SUM(F38:F47)</f>
        <v>0</v>
      </c>
      <c r="G48" s="519"/>
    </row>
    <row r="49" spans="1:7" ht="12.75" customHeight="1">
      <c r="A49" s="154">
        <f t="shared" si="0"/>
        <v>43</v>
      </c>
      <c r="B49" s="155" t="s">
        <v>951</v>
      </c>
      <c r="C49" s="156"/>
      <c r="D49" s="157"/>
      <c r="E49" s="158"/>
      <c r="F49" s="158">
        <f>F48+F36+F24</f>
        <v>0</v>
      </c>
      <c r="G49" s="519"/>
    </row>
    <row r="50" spans="1:7" ht="12.75" customHeight="1">
      <c r="A50" s="154">
        <f t="shared" si="0"/>
        <v>44</v>
      </c>
      <c r="B50" s="175" t="s">
        <v>952</v>
      </c>
      <c r="C50" s="176"/>
      <c r="D50" s="177"/>
      <c r="E50" s="178"/>
      <c r="F50" s="178">
        <f>F49+F11</f>
        <v>0</v>
      </c>
      <c r="G50" s="519"/>
    </row>
    <row r="51" spans="1:7" ht="12.75" customHeight="1">
      <c r="A51" s="154"/>
      <c r="B51" s="520"/>
      <c r="C51" s="520"/>
      <c r="D51" s="520"/>
      <c r="E51" s="520"/>
      <c r="F51" s="520"/>
      <c r="G51" s="519"/>
    </row>
    <row r="52" spans="1:7" ht="12.75" customHeight="1">
      <c r="A52" s="154"/>
      <c r="B52" s="521" t="s">
        <v>953</v>
      </c>
      <c r="C52" s="520"/>
      <c r="D52" s="520"/>
      <c r="E52" s="520"/>
      <c r="F52" s="520"/>
      <c r="G52" s="519"/>
    </row>
    <row r="53" spans="1:7" ht="12.75" customHeight="1">
      <c r="A53" s="154"/>
      <c r="B53" s="520"/>
      <c r="C53" s="520"/>
      <c r="D53" s="520"/>
      <c r="E53" s="520"/>
      <c r="F53" s="520"/>
      <c r="G53" s="519"/>
    </row>
    <row r="54" spans="1:7" ht="12.75" customHeight="1">
      <c r="A54" s="154"/>
      <c r="B54" s="521"/>
      <c r="C54" s="520"/>
      <c r="D54" s="520"/>
      <c r="E54" s="520"/>
      <c r="F54" s="520"/>
      <c r="G54" s="519"/>
    </row>
    <row r="55" spans="1:7" ht="12">
      <c r="A55" s="522"/>
      <c r="B55" s="522"/>
      <c r="C55" s="522"/>
      <c r="D55" s="522"/>
      <c r="E55" s="522"/>
      <c r="F55" s="522"/>
      <c r="G55" s="519"/>
    </row>
    <row r="56" spans="1:7" ht="12">
      <c r="A56" s="522"/>
      <c r="B56" s="522"/>
      <c r="C56" s="522"/>
      <c r="D56" s="522"/>
      <c r="E56" s="522"/>
      <c r="F56" s="522"/>
      <c r="G56" s="519"/>
    </row>
  </sheetData>
  <sheetProtection algorithmName="SHA-512" hashValue="3ytIQMSD3O/sEYgg3981bs7GgfmxXqgaR2Txu3aLHZ4wKVdW58k20zovlI+Yx1brt5drOLs976NE/X6JRPJr6g==" saltValue="2srHC8hBB9l5vTAjpdaEJw==" spinCount="100000" sheet="1" objects="1" scenarios="1"/>
  <mergeCells count="3">
    <mergeCell ref="A1:F1"/>
    <mergeCell ref="A2:F2"/>
    <mergeCell ref="A3:B3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22"/>
  <sheetViews>
    <sheetView showGridLines="0" workbookViewId="0" topLeftCell="A98">
      <selection activeCell="I122" sqref="I1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6"/>
    </row>
    <row r="2" spans="12:46" ht="36.95" customHeight="1">
      <c r="L2" s="299" t="s">
        <v>5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3" t="s">
        <v>100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ht="24.95" customHeight="1">
      <c r="B4" s="16"/>
      <c r="D4" s="17" t="s">
        <v>110</v>
      </c>
      <c r="L4" s="16"/>
      <c r="M4" s="8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333" t="str">
        <f>'Rekapitulace stavby'!K6</f>
        <v>Modernizace techn.zázemí vrátnice a společných prostor 1PP vchody E-F</v>
      </c>
      <c r="F7" s="334"/>
      <c r="G7" s="334"/>
      <c r="H7" s="334"/>
      <c r="L7" s="16"/>
    </row>
    <row r="8" spans="2:12" s="1" customFormat="1" ht="12" customHeight="1">
      <c r="B8" s="25"/>
      <c r="D8" s="22" t="s">
        <v>111</v>
      </c>
      <c r="L8" s="25"/>
    </row>
    <row r="9" spans="2:12" s="1" customFormat="1" ht="36.95" customHeight="1">
      <c r="B9" s="25"/>
      <c r="E9" s="323" t="s">
        <v>883</v>
      </c>
      <c r="F9" s="332"/>
      <c r="G9" s="332"/>
      <c r="H9" s="332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2:12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 t="str">
        <f>'Rekapitulace stavby'!AN8</f>
        <v>8. 6. 2019</v>
      </c>
      <c r="L12" s="25"/>
    </row>
    <row r="13" spans="2:12" s="1" customFormat="1" ht="10.9" customHeight="1">
      <c r="B13" s="25"/>
      <c r="L13" s="25"/>
    </row>
    <row r="14" spans="2:12" s="1" customFormat="1" ht="12" customHeight="1">
      <c r="B14" s="25"/>
      <c r="D14" s="22" t="s">
        <v>22</v>
      </c>
      <c r="I14" s="22" t="s">
        <v>23</v>
      </c>
      <c r="J14" s="20" t="s">
        <v>1</v>
      </c>
      <c r="L14" s="25"/>
    </row>
    <row r="15" spans="2:12" s="1" customFormat="1" ht="18" customHeight="1">
      <c r="B15" s="25"/>
      <c r="E15" s="20" t="s">
        <v>24</v>
      </c>
      <c r="I15" s="22" t="s">
        <v>25</v>
      </c>
      <c r="J15" s="20" t="s">
        <v>1</v>
      </c>
      <c r="L15" s="25"/>
    </row>
    <row r="16" spans="2:12" s="1" customFormat="1" ht="6.95" customHeight="1">
      <c r="B16" s="25"/>
      <c r="L16" s="25"/>
    </row>
    <row r="17" spans="2:12" s="1" customFormat="1" ht="12" customHeight="1">
      <c r="B17" s="25"/>
      <c r="D17" s="22" t="s">
        <v>26</v>
      </c>
      <c r="I17" s="22" t="s">
        <v>23</v>
      </c>
      <c r="J17" s="20" t="s">
        <v>1</v>
      </c>
      <c r="L17" s="25"/>
    </row>
    <row r="18" spans="2:12" s="1" customFormat="1" ht="18" customHeight="1">
      <c r="B18" s="25"/>
      <c r="E18" s="20" t="s">
        <v>27</v>
      </c>
      <c r="I18" s="22" t="s">
        <v>25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23</v>
      </c>
      <c r="J20" s="20" t="s">
        <v>1</v>
      </c>
      <c r="L20" s="25"/>
    </row>
    <row r="21" spans="2:12" s="1" customFormat="1" ht="18" customHeight="1">
      <c r="B21" s="25"/>
      <c r="E21" s="20" t="s">
        <v>29</v>
      </c>
      <c r="I21" s="22" t="s">
        <v>25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31</v>
      </c>
      <c r="I23" s="22" t="s">
        <v>23</v>
      </c>
      <c r="J23" s="20" t="s">
        <v>1</v>
      </c>
      <c r="L23" s="25"/>
    </row>
    <row r="24" spans="2:12" s="1" customFormat="1" ht="18" customHeight="1">
      <c r="B24" s="25"/>
      <c r="E24" s="20" t="s">
        <v>32</v>
      </c>
      <c r="I24" s="22" t="s">
        <v>25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33</v>
      </c>
      <c r="L26" s="25"/>
    </row>
    <row r="27" spans="2:12" s="7" customFormat="1" ht="16.5" customHeight="1">
      <c r="B27" s="88"/>
      <c r="E27" s="300" t="s">
        <v>1</v>
      </c>
      <c r="F27" s="300"/>
      <c r="G27" s="300"/>
      <c r="H27" s="300"/>
      <c r="L27" s="88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9" t="s">
        <v>34</v>
      </c>
      <c r="J30" s="59">
        <f>ROUND(J118,2)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36</v>
      </c>
      <c r="I32" s="28" t="s">
        <v>35</v>
      </c>
      <c r="J32" s="28" t="s">
        <v>37</v>
      </c>
      <c r="L32" s="25"/>
    </row>
    <row r="33" spans="2:12" s="1" customFormat="1" ht="14.45" customHeight="1">
      <c r="B33" s="25"/>
      <c r="D33" s="90" t="s">
        <v>38</v>
      </c>
      <c r="E33" s="22" t="s">
        <v>39</v>
      </c>
      <c r="F33" s="91">
        <f>ROUND((SUM(BE118:BE121)),2)</f>
        <v>0</v>
      </c>
      <c r="I33" s="92">
        <v>0.21</v>
      </c>
      <c r="J33" s="91">
        <f>ROUND(((SUM(BE118:BE121))*I33),2)</f>
        <v>0</v>
      </c>
      <c r="L33" s="25"/>
    </row>
    <row r="34" spans="2:12" s="1" customFormat="1" ht="14.45" customHeight="1">
      <c r="B34" s="25"/>
      <c r="E34" s="22" t="s">
        <v>40</v>
      </c>
      <c r="F34" s="91">
        <f>ROUND((SUM(BF118:BF121)),2)</f>
        <v>0</v>
      </c>
      <c r="I34" s="92">
        <v>0.15</v>
      </c>
      <c r="J34" s="91">
        <f>ROUND(((SUM(BF118:BF121))*I34),2)</f>
        <v>0</v>
      </c>
      <c r="L34" s="25"/>
    </row>
    <row r="35" spans="2:12" s="1" customFormat="1" ht="14.45" customHeight="1" hidden="1">
      <c r="B35" s="25"/>
      <c r="E35" s="22" t="s">
        <v>41</v>
      </c>
      <c r="F35" s="91">
        <f>ROUND((SUM(BG118:BG121)),2)</f>
        <v>0</v>
      </c>
      <c r="I35" s="92">
        <v>0.21</v>
      </c>
      <c r="J35" s="91">
        <f>0</f>
        <v>0</v>
      </c>
      <c r="L35" s="25"/>
    </row>
    <row r="36" spans="2:12" s="1" customFormat="1" ht="14.45" customHeight="1" hidden="1">
      <c r="B36" s="25"/>
      <c r="E36" s="22" t="s">
        <v>42</v>
      </c>
      <c r="F36" s="91">
        <f>ROUND((SUM(BH118:BH121)),2)</f>
        <v>0</v>
      </c>
      <c r="I36" s="92">
        <v>0.15</v>
      </c>
      <c r="J36" s="91">
        <f>0</f>
        <v>0</v>
      </c>
      <c r="L36" s="25"/>
    </row>
    <row r="37" spans="2:12" s="1" customFormat="1" ht="14.45" customHeight="1" hidden="1">
      <c r="B37" s="25"/>
      <c r="E37" s="22" t="s">
        <v>43</v>
      </c>
      <c r="F37" s="91">
        <f>ROUND((SUM(BI118:BI121)),2)</f>
        <v>0</v>
      </c>
      <c r="I37" s="92">
        <v>0</v>
      </c>
      <c r="J37" s="91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3"/>
      <c r="D39" s="94" t="s">
        <v>44</v>
      </c>
      <c r="E39" s="50"/>
      <c r="F39" s="50"/>
      <c r="G39" s="95" t="s">
        <v>45</v>
      </c>
      <c r="H39" s="96" t="s">
        <v>46</v>
      </c>
      <c r="I39" s="50"/>
      <c r="J39" s="97">
        <f>SUM(J30:J37)</f>
        <v>0</v>
      </c>
      <c r="K39" s="98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47</v>
      </c>
      <c r="E50" s="35"/>
      <c r="F50" s="35"/>
      <c r="G50" s="34" t="s">
        <v>48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49</v>
      </c>
      <c r="E61" s="27"/>
      <c r="F61" s="99" t="s">
        <v>50</v>
      </c>
      <c r="G61" s="36" t="s">
        <v>49</v>
      </c>
      <c r="H61" s="27"/>
      <c r="I61" s="27"/>
      <c r="J61" s="100" t="s">
        <v>50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51</v>
      </c>
      <c r="E65" s="35"/>
      <c r="F65" s="35"/>
      <c r="G65" s="34" t="s">
        <v>52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49</v>
      </c>
      <c r="E76" s="27"/>
      <c r="F76" s="99" t="s">
        <v>50</v>
      </c>
      <c r="G76" s="36" t="s">
        <v>49</v>
      </c>
      <c r="H76" s="27"/>
      <c r="I76" s="27"/>
      <c r="J76" s="100" t="s">
        <v>50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115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333" t="str">
        <f>E7</f>
        <v>Modernizace techn.zázemí vrátnice a společných prostor 1PP vchody E-F</v>
      </c>
      <c r="F85" s="334"/>
      <c r="G85" s="334"/>
      <c r="H85" s="334"/>
      <c r="L85" s="25"/>
    </row>
    <row r="86" spans="2:12" s="1" customFormat="1" ht="12" customHeight="1">
      <c r="B86" s="25"/>
      <c r="C86" s="22" t="s">
        <v>111</v>
      </c>
      <c r="L86" s="25"/>
    </row>
    <row r="87" spans="2:12" s="1" customFormat="1" ht="16.5" customHeight="1">
      <c r="B87" s="25"/>
      <c r="E87" s="323" t="str">
        <f>E9</f>
        <v>UHK-2ETAPA-4 - Zdravotní technika</v>
      </c>
      <c r="F87" s="332"/>
      <c r="G87" s="332"/>
      <c r="H87" s="332"/>
      <c r="L87" s="25"/>
    </row>
    <row r="88" spans="2:12" s="1" customFormat="1" ht="6.95" customHeight="1">
      <c r="B88" s="25"/>
      <c r="L88" s="25"/>
    </row>
    <row r="89" spans="2:12" s="1" customFormat="1" ht="12" customHeight="1">
      <c r="B89" s="25"/>
      <c r="C89" s="22" t="s">
        <v>18</v>
      </c>
      <c r="F89" s="20" t="str">
        <f>F12</f>
        <v xml:space="preserve">UHK ,Palachovy koleje </v>
      </c>
      <c r="I89" s="22" t="s">
        <v>20</v>
      </c>
      <c r="J89" s="45" t="str">
        <f>IF(J12="","",J12)</f>
        <v>8. 6. 2019</v>
      </c>
      <c r="L89" s="25"/>
    </row>
    <row r="90" spans="2:12" s="1" customFormat="1" ht="6.95" customHeight="1">
      <c r="B90" s="25"/>
      <c r="L90" s="25"/>
    </row>
    <row r="91" spans="2:12" s="1" customFormat="1" ht="27.95" customHeight="1">
      <c r="B91" s="25"/>
      <c r="C91" s="22" t="s">
        <v>22</v>
      </c>
      <c r="F91" s="20" t="str">
        <f>E15</f>
        <v>UHK,Rokitanského 62  HK 3</v>
      </c>
      <c r="I91" s="22" t="s">
        <v>28</v>
      </c>
      <c r="J91" s="23" t="str">
        <f>E21</f>
        <v>Pridos Hradec Králové</v>
      </c>
      <c r="L91" s="25"/>
    </row>
    <row r="92" spans="2:12" s="1" customFormat="1" ht="15.2" customHeight="1">
      <c r="B92" s="25"/>
      <c r="C92" s="22" t="s">
        <v>26</v>
      </c>
      <c r="F92" s="20" t="str">
        <f>IF(E18="","",E18)</f>
        <v>bude určen ve výběrovém řízení</v>
      </c>
      <c r="I92" s="22" t="s">
        <v>31</v>
      </c>
      <c r="J92" s="23" t="str">
        <f>E24</f>
        <v>Ing.Pavel Michálek</v>
      </c>
      <c r="L92" s="25"/>
    </row>
    <row r="93" spans="2:12" s="1" customFormat="1" ht="10.35" customHeight="1">
      <c r="B93" s="25"/>
      <c r="L93" s="25"/>
    </row>
    <row r="94" spans="2:12" s="1" customFormat="1" ht="29.25" customHeight="1">
      <c r="B94" s="25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25"/>
    </row>
    <row r="95" spans="2:12" s="1" customFormat="1" ht="10.35" customHeight="1">
      <c r="B95" s="25"/>
      <c r="L95" s="25"/>
    </row>
    <row r="96" spans="2:47" s="1" customFormat="1" ht="22.9" customHeight="1">
      <c r="B96" s="25"/>
      <c r="C96" s="103" t="s">
        <v>118</v>
      </c>
      <c r="J96" s="59">
        <f>J118</f>
        <v>0</v>
      </c>
      <c r="L96" s="25"/>
      <c r="AU96" s="13" t="s">
        <v>119</v>
      </c>
    </row>
    <row r="97" spans="2:12" s="8" customFormat="1" ht="24.95" customHeight="1">
      <c r="B97" s="104"/>
      <c r="D97" s="105" t="s">
        <v>126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9" customHeight="1">
      <c r="B98" s="108"/>
      <c r="D98" s="109" t="s">
        <v>884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customHeight="1">
      <c r="B99" s="25"/>
      <c r="L99" s="25"/>
    </row>
    <row r="100" spans="2:12" s="1" customFormat="1" ht="6.9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5"/>
    </row>
    <row r="105" spans="2:12" s="1" customFormat="1" ht="24.95" customHeight="1">
      <c r="B105" s="25"/>
      <c r="C105" s="17" t="s">
        <v>141</v>
      </c>
      <c r="L105" s="25"/>
    </row>
    <row r="106" spans="2:12" s="1" customFormat="1" ht="6.95" customHeight="1">
      <c r="B106" s="25"/>
      <c r="L106" s="25"/>
    </row>
    <row r="107" spans="2:12" s="1" customFormat="1" ht="12" customHeight="1">
      <c r="B107" s="25"/>
      <c r="C107" s="22" t="s">
        <v>14</v>
      </c>
      <c r="L107" s="25"/>
    </row>
    <row r="108" spans="2:12" s="1" customFormat="1" ht="16.5" customHeight="1">
      <c r="B108" s="25"/>
      <c r="E108" s="333" t="str">
        <f>E7</f>
        <v>Modernizace techn.zázemí vrátnice a společných prostor 1PP vchody E-F</v>
      </c>
      <c r="F108" s="334"/>
      <c r="G108" s="334"/>
      <c r="H108" s="334"/>
      <c r="L108" s="25"/>
    </row>
    <row r="109" spans="2:12" s="1" customFormat="1" ht="12" customHeight="1">
      <c r="B109" s="25"/>
      <c r="C109" s="22" t="s">
        <v>111</v>
      </c>
      <c r="L109" s="25"/>
    </row>
    <row r="110" spans="2:12" s="1" customFormat="1" ht="16.5" customHeight="1">
      <c r="B110" s="25"/>
      <c r="E110" s="323" t="str">
        <f>E9</f>
        <v>UHK-2ETAPA-4 - Zdravotní technika</v>
      </c>
      <c r="F110" s="332"/>
      <c r="G110" s="332"/>
      <c r="H110" s="332"/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18</v>
      </c>
      <c r="F112" s="20" t="str">
        <f>F12</f>
        <v xml:space="preserve">UHK ,Palachovy koleje </v>
      </c>
      <c r="I112" s="22" t="s">
        <v>20</v>
      </c>
      <c r="J112" s="45" t="str">
        <f>IF(J12="","",J12)</f>
        <v>8. 6. 2019</v>
      </c>
      <c r="L112" s="25"/>
    </row>
    <row r="113" spans="2:12" s="1" customFormat="1" ht="6.95" customHeight="1">
      <c r="B113" s="25"/>
      <c r="L113" s="25"/>
    </row>
    <row r="114" spans="2:12" s="1" customFormat="1" ht="27.95" customHeight="1">
      <c r="B114" s="25"/>
      <c r="C114" s="22" t="s">
        <v>22</v>
      </c>
      <c r="F114" s="20" t="str">
        <f>E15</f>
        <v>UHK,Rokitanského 62  HK 3</v>
      </c>
      <c r="I114" s="22" t="s">
        <v>28</v>
      </c>
      <c r="J114" s="23" t="str">
        <f>E21</f>
        <v>Pridos Hradec Králové</v>
      </c>
      <c r="L114" s="25"/>
    </row>
    <row r="115" spans="2:12" s="1" customFormat="1" ht="15.2" customHeight="1">
      <c r="B115" s="25"/>
      <c r="C115" s="22" t="s">
        <v>26</v>
      </c>
      <c r="F115" s="20" t="str">
        <f>IF(E18="","",E18)</f>
        <v>bude určen ve výběrovém řízení</v>
      </c>
      <c r="I115" s="22" t="s">
        <v>31</v>
      </c>
      <c r="J115" s="23" t="str">
        <f>E24</f>
        <v>Ing.Pavel Michálek</v>
      </c>
      <c r="L115" s="25"/>
    </row>
    <row r="116" spans="2:12" s="1" customFormat="1" ht="10.35" customHeight="1">
      <c r="B116" s="25"/>
      <c r="L116" s="25"/>
    </row>
    <row r="117" spans="2:20" s="10" customFormat="1" ht="29.25" customHeight="1">
      <c r="B117" s="112"/>
      <c r="C117" s="113" t="s">
        <v>142</v>
      </c>
      <c r="D117" s="114" t="s">
        <v>59</v>
      </c>
      <c r="E117" s="114" t="s">
        <v>55</v>
      </c>
      <c r="F117" s="114" t="s">
        <v>56</v>
      </c>
      <c r="G117" s="114" t="s">
        <v>143</v>
      </c>
      <c r="H117" s="114" t="s">
        <v>144</v>
      </c>
      <c r="I117" s="114" t="s">
        <v>145</v>
      </c>
      <c r="J117" s="114" t="s">
        <v>117</v>
      </c>
      <c r="K117" s="115" t="s">
        <v>146</v>
      </c>
      <c r="L117" s="112"/>
      <c r="M117" s="52" t="s">
        <v>1</v>
      </c>
      <c r="N117" s="53" t="s">
        <v>38</v>
      </c>
      <c r="O117" s="53" t="s">
        <v>147</v>
      </c>
      <c r="P117" s="53" t="s">
        <v>148</v>
      </c>
      <c r="Q117" s="53" t="s">
        <v>149</v>
      </c>
      <c r="R117" s="53" t="s">
        <v>150</v>
      </c>
      <c r="S117" s="53" t="s">
        <v>151</v>
      </c>
      <c r="T117" s="54" t="s">
        <v>152</v>
      </c>
    </row>
    <row r="118" spans="2:63" s="1" customFormat="1" ht="22.9" customHeight="1">
      <c r="B118" s="25"/>
      <c r="C118" s="57" t="s">
        <v>153</v>
      </c>
      <c r="J118" s="116">
        <f>BK118</f>
        <v>0</v>
      </c>
      <c r="L118" s="25"/>
      <c r="M118" s="55"/>
      <c r="N118" s="46"/>
      <c r="O118" s="46"/>
      <c r="P118" s="117">
        <f>P119</f>
        <v>0</v>
      </c>
      <c r="Q118" s="46"/>
      <c r="R118" s="117">
        <f>R119</f>
        <v>0</v>
      </c>
      <c r="S118" s="46"/>
      <c r="T118" s="118">
        <f>T119</f>
        <v>0</v>
      </c>
      <c r="AT118" s="13" t="s">
        <v>73</v>
      </c>
      <c r="AU118" s="13" t="s">
        <v>119</v>
      </c>
      <c r="BK118" s="119">
        <f>BK119</f>
        <v>0</v>
      </c>
    </row>
    <row r="119" spans="2:63" s="11" customFormat="1" ht="25.9" customHeight="1">
      <c r="B119" s="120"/>
      <c r="D119" s="121" t="s">
        <v>73</v>
      </c>
      <c r="E119" s="122" t="s">
        <v>266</v>
      </c>
      <c r="F119" s="122" t="s">
        <v>267</v>
      </c>
      <c r="J119" s="123">
        <f>BK119</f>
        <v>0</v>
      </c>
      <c r="L119" s="120"/>
      <c r="M119" s="124"/>
      <c r="N119" s="125"/>
      <c r="O119" s="125"/>
      <c r="P119" s="126">
        <f>P120</f>
        <v>0</v>
      </c>
      <c r="Q119" s="125"/>
      <c r="R119" s="126">
        <f>R120</f>
        <v>0</v>
      </c>
      <c r="S119" s="125"/>
      <c r="T119" s="127">
        <f>T120</f>
        <v>0</v>
      </c>
      <c r="AR119" s="121" t="s">
        <v>83</v>
      </c>
      <c r="AT119" s="128" t="s">
        <v>73</v>
      </c>
      <c r="AU119" s="128" t="s">
        <v>74</v>
      </c>
      <c r="AY119" s="121" t="s">
        <v>156</v>
      </c>
      <c r="BK119" s="129">
        <f>BK120</f>
        <v>0</v>
      </c>
    </row>
    <row r="120" spans="2:63" s="11" customFormat="1" ht="22.9" customHeight="1">
      <c r="B120" s="120"/>
      <c r="D120" s="121" t="s">
        <v>73</v>
      </c>
      <c r="E120" s="130" t="s">
        <v>885</v>
      </c>
      <c r="F120" s="130" t="s">
        <v>886</v>
      </c>
      <c r="J120" s="131">
        <f>BK120</f>
        <v>0</v>
      </c>
      <c r="L120" s="120"/>
      <c r="M120" s="124"/>
      <c r="N120" s="125"/>
      <c r="O120" s="125"/>
      <c r="P120" s="126">
        <f>P121</f>
        <v>0</v>
      </c>
      <c r="Q120" s="125"/>
      <c r="R120" s="126">
        <f>R121</f>
        <v>0</v>
      </c>
      <c r="S120" s="125"/>
      <c r="T120" s="127">
        <f>T121</f>
        <v>0</v>
      </c>
      <c r="AR120" s="121" t="s">
        <v>83</v>
      </c>
      <c r="AT120" s="128" t="s">
        <v>73</v>
      </c>
      <c r="AU120" s="128" t="s">
        <v>81</v>
      </c>
      <c r="AY120" s="121" t="s">
        <v>156</v>
      </c>
      <c r="BK120" s="129">
        <f>BK121</f>
        <v>0</v>
      </c>
    </row>
    <row r="121" spans="2:65" s="1" customFormat="1" ht="24" customHeight="1">
      <c r="B121" s="132"/>
      <c r="C121" s="133" t="s">
        <v>81</v>
      </c>
      <c r="D121" s="133" t="s">
        <v>159</v>
      </c>
      <c r="E121" s="134" t="s">
        <v>887</v>
      </c>
      <c r="F121" s="135" t="s">
        <v>888</v>
      </c>
      <c r="G121" s="136" t="s">
        <v>518</v>
      </c>
      <c r="H121" s="137">
        <v>1</v>
      </c>
      <c r="I121" s="138">
        <f>'UHK-2ETAPA-4 - Zdravotní ..2'!F76</f>
        <v>0</v>
      </c>
      <c r="J121" s="138">
        <f>ROUND(I121*H121,2)</f>
        <v>0</v>
      </c>
      <c r="K121" s="135" t="s">
        <v>1</v>
      </c>
      <c r="L121" s="25"/>
      <c r="M121" s="143" t="s">
        <v>1</v>
      </c>
      <c r="N121" s="144" t="s">
        <v>39</v>
      </c>
      <c r="O121" s="145">
        <v>0</v>
      </c>
      <c r="P121" s="145">
        <f>O121*H121</f>
        <v>0</v>
      </c>
      <c r="Q121" s="145">
        <v>0</v>
      </c>
      <c r="R121" s="145">
        <f>Q121*H121</f>
        <v>0</v>
      </c>
      <c r="S121" s="145">
        <v>0</v>
      </c>
      <c r="T121" s="146">
        <f>S121*H121</f>
        <v>0</v>
      </c>
      <c r="AR121" s="141" t="s">
        <v>242</v>
      </c>
      <c r="AT121" s="141" t="s">
        <v>159</v>
      </c>
      <c r="AU121" s="141" t="s">
        <v>83</v>
      </c>
      <c r="AY121" s="13" t="s">
        <v>156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3" t="s">
        <v>81</v>
      </c>
      <c r="BK121" s="142">
        <f>ROUND(I121*H121,2)</f>
        <v>0</v>
      </c>
      <c r="BL121" s="13" t="s">
        <v>242</v>
      </c>
      <c r="BM121" s="141" t="s">
        <v>889</v>
      </c>
    </row>
    <row r="122" spans="2:12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25"/>
    </row>
  </sheetData>
  <autoFilter ref="C117:K121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79"/>
  <sheetViews>
    <sheetView showGridLines="0" workbookViewId="0" topLeftCell="A1">
      <selection activeCell="E73" sqref="E73"/>
    </sheetView>
  </sheetViews>
  <sheetFormatPr defaultColWidth="9.140625" defaultRowHeight="12"/>
  <cols>
    <col min="1" max="1" width="5.00390625" style="147" customWidth="1"/>
    <col min="2" max="2" width="102.140625" style="147" customWidth="1"/>
    <col min="3" max="3" width="5.421875" style="147" customWidth="1"/>
    <col min="4" max="4" width="7.8515625" style="147" customWidth="1"/>
    <col min="5" max="5" width="11.28125" style="147" customWidth="1"/>
    <col min="6" max="6" width="10.28125" style="147" customWidth="1"/>
    <col min="7" max="256" width="9.28125" style="147" customWidth="1"/>
    <col min="257" max="257" width="5.00390625" style="147" customWidth="1"/>
    <col min="258" max="258" width="102.140625" style="147" customWidth="1"/>
    <col min="259" max="259" width="5.421875" style="147" customWidth="1"/>
    <col min="260" max="260" width="7.8515625" style="147" customWidth="1"/>
    <col min="261" max="261" width="11.28125" style="147" customWidth="1"/>
    <col min="262" max="262" width="10.28125" style="147" customWidth="1"/>
    <col min="263" max="512" width="9.28125" style="147" customWidth="1"/>
    <col min="513" max="513" width="5.00390625" style="147" customWidth="1"/>
    <col min="514" max="514" width="102.140625" style="147" customWidth="1"/>
    <col min="515" max="515" width="5.421875" style="147" customWidth="1"/>
    <col min="516" max="516" width="7.8515625" style="147" customWidth="1"/>
    <col min="517" max="517" width="11.28125" style="147" customWidth="1"/>
    <col min="518" max="518" width="10.28125" style="147" customWidth="1"/>
    <col min="519" max="768" width="9.28125" style="147" customWidth="1"/>
    <col min="769" max="769" width="5.00390625" style="147" customWidth="1"/>
    <col min="770" max="770" width="102.140625" style="147" customWidth="1"/>
    <col min="771" max="771" width="5.421875" style="147" customWidth="1"/>
    <col min="772" max="772" width="7.8515625" style="147" customWidth="1"/>
    <col min="773" max="773" width="11.28125" style="147" customWidth="1"/>
    <col min="774" max="774" width="10.28125" style="147" customWidth="1"/>
    <col min="775" max="1024" width="9.28125" style="147" customWidth="1"/>
    <col min="1025" max="1025" width="5.00390625" style="147" customWidth="1"/>
    <col min="1026" max="1026" width="102.140625" style="147" customWidth="1"/>
    <col min="1027" max="1027" width="5.421875" style="147" customWidth="1"/>
    <col min="1028" max="1028" width="7.8515625" style="147" customWidth="1"/>
    <col min="1029" max="1029" width="11.28125" style="147" customWidth="1"/>
    <col min="1030" max="1030" width="10.28125" style="147" customWidth="1"/>
    <col min="1031" max="1280" width="9.28125" style="147" customWidth="1"/>
    <col min="1281" max="1281" width="5.00390625" style="147" customWidth="1"/>
    <col min="1282" max="1282" width="102.140625" style="147" customWidth="1"/>
    <col min="1283" max="1283" width="5.421875" style="147" customWidth="1"/>
    <col min="1284" max="1284" width="7.8515625" style="147" customWidth="1"/>
    <col min="1285" max="1285" width="11.28125" style="147" customWidth="1"/>
    <col min="1286" max="1286" width="10.28125" style="147" customWidth="1"/>
    <col min="1287" max="1536" width="9.28125" style="147" customWidth="1"/>
    <col min="1537" max="1537" width="5.00390625" style="147" customWidth="1"/>
    <col min="1538" max="1538" width="102.140625" style="147" customWidth="1"/>
    <col min="1539" max="1539" width="5.421875" style="147" customWidth="1"/>
    <col min="1540" max="1540" width="7.8515625" style="147" customWidth="1"/>
    <col min="1541" max="1541" width="11.28125" style="147" customWidth="1"/>
    <col min="1542" max="1542" width="10.28125" style="147" customWidth="1"/>
    <col min="1543" max="1792" width="9.28125" style="147" customWidth="1"/>
    <col min="1793" max="1793" width="5.00390625" style="147" customWidth="1"/>
    <col min="1794" max="1794" width="102.140625" style="147" customWidth="1"/>
    <col min="1795" max="1795" width="5.421875" style="147" customWidth="1"/>
    <col min="1796" max="1796" width="7.8515625" style="147" customWidth="1"/>
    <col min="1797" max="1797" width="11.28125" style="147" customWidth="1"/>
    <col min="1798" max="1798" width="10.28125" style="147" customWidth="1"/>
    <col min="1799" max="2048" width="9.28125" style="147" customWidth="1"/>
    <col min="2049" max="2049" width="5.00390625" style="147" customWidth="1"/>
    <col min="2050" max="2050" width="102.140625" style="147" customWidth="1"/>
    <col min="2051" max="2051" width="5.421875" style="147" customWidth="1"/>
    <col min="2052" max="2052" width="7.8515625" style="147" customWidth="1"/>
    <col min="2053" max="2053" width="11.28125" style="147" customWidth="1"/>
    <col min="2054" max="2054" width="10.28125" style="147" customWidth="1"/>
    <col min="2055" max="2304" width="9.28125" style="147" customWidth="1"/>
    <col min="2305" max="2305" width="5.00390625" style="147" customWidth="1"/>
    <col min="2306" max="2306" width="102.140625" style="147" customWidth="1"/>
    <col min="2307" max="2307" width="5.421875" style="147" customWidth="1"/>
    <col min="2308" max="2308" width="7.8515625" style="147" customWidth="1"/>
    <col min="2309" max="2309" width="11.28125" style="147" customWidth="1"/>
    <col min="2310" max="2310" width="10.28125" style="147" customWidth="1"/>
    <col min="2311" max="2560" width="9.28125" style="147" customWidth="1"/>
    <col min="2561" max="2561" width="5.00390625" style="147" customWidth="1"/>
    <col min="2562" max="2562" width="102.140625" style="147" customWidth="1"/>
    <col min="2563" max="2563" width="5.421875" style="147" customWidth="1"/>
    <col min="2564" max="2564" width="7.8515625" style="147" customWidth="1"/>
    <col min="2565" max="2565" width="11.28125" style="147" customWidth="1"/>
    <col min="2566" max="2566" width="10.28125" style="147" customWidth="1"/>
    <col min="2567" max="2816" width="9.28125" style="147" customWidth="1"/>
    <col min="2817" max="2817" width="5.00390625" style="147" customWidth="1"/>
    <col min="2818" max="2818" width="102.140625" style="147" customWidth="1"/>
    <col min="2819" max="2819" width="5.421875" style="147" customWidth="1"/>
    <col min="2820" max="2820" width="7.8515625" style="147" customWidth="1"/>
    <col min="2821" max="2821" width="11.28125" style="147" customWidth="1"/>
    <col min="2822" max="2822" width="10.28125" style="147" customWidth="1"/>
    <col min="2823" max="3072" width="9.28125" style="147" customWidth="1"/>
    <col min="3073" max="3073" width="5.00390625" style="147" customWidth="1"/>
    <col min="3074" max="3074" width="102.140625" style="147" customWidth="1"/>
    <col min="3075" max="3075" width="5.421875" style="147" customWidth="1"/>
    <col min="3076" max="3076" width="7.8515625" style="147" customWidth="1"/>
    <col min="3077" max="3077" width="11.28125" style="147" customWidth="1"/>
    <col min="3078" max="3078" width="10.28125" style="147" customWidth="1"/>
    <col min="3079" max="3328" width="9.28125" style="147" customWidth="1"/>
    <col min="3329" max="3329" width="5.00390625" style="147" customWidth="1"/>
    <col min="3330" max="3330" width="102.140625" style="147" customWidth="1"/>
    <col min="3331" max="3331" width="5.421875" style="147" customWidth="1"/>
    <col min="3332" max="3332" width="7.8515625" style="147" customWidth="1"/>
    <col min="3333" max="3333" width="11.28125" style="147" customWidth="1"/>
    <col min="3334" max="3334" width="10.28125" style="147" customWidth="1"/>
    <col min="3335" max="3584" width="9.28125" style="147" customWidth="1"/>
    <col min="3585" max="3585" width="5.00390625" style="147" customWidth="1"/>
    <col min="3586" max="3586" width="102.140625" style="147" customWidth="1"/>
    <col min="3587" max="3587" width="5.421875" style="147" customWidth="1"/>
    <col min="3588" max="3588" width="7.8515625" style="147" customWidth="1"/>
    <col min="3589" max="3589" width="11.28125" style="147" customWidth="1"/>
    <col min="3590" max="3590" width="10.28125" style="147" customWidth="1"/>
    <col min="3591" max="3840" width="9.28125" style="147" customWidth="1"/>
    <col min="3841" max="3841" width="5.00390625" style="147" customWidth="1"/>
    <col min="3842" max="3842" width="102.140625" style="147" customWidth="1"/>
    <col min="3843" max="3843" width="5.421875" style="147" customWidth="1"/>
    <col min="3844" max="3844" width="7.8515625" style="147" customWidth="1"/>
    <col min="3845" max="3845" width="11.28125" style="147" customWidth="1"/>
    <col min="3846" max="3846" width="10.28125" style="147" customWidth="1"/>
    <col min="3847" max="4096" width="9.28125" style="147" customWidth="1"/>
    <col min="4097" max="4097" width="5.00390625" style="147" customWidth="1"/>
    <col min="4098" max="4098" width="102.140625" style="147" customWidth="1"/>
    <col min="4099" max="4099" width="5.421875" style="147" customWidth="1"/>
    <col min="4100" max="4100" width="7.8515625" style="147" customWidth="1"/>
    <col min="4101" max="4101" width="11.28125" style="147" customWidth="1"/>
    <col min="4102" max="4102" width="10.28125" style="147" customWidth="1"/>
    <col min="4103" max="4352" width="9.28125" style="147" customWidth="1"/>
    <col min="4353" max="4353" width="5.00390625" style="147" customWidth="1"/>
    <col min="4354" max="4354" width="102.140625" style="147" customWidth="1"/>
    <col min="4355" max="4355" width="5.421875" style="147" customWidth="1"/>
    <col min="4356" max="4356" width="7.8515625" style="147" customWidth="1"/>
    <col min="4357" max="4357" width="11.28125" style="147" customWidth="1"/>
    <col min="4358" max="4358" width="10.28125" style="147" customWidth="1"/>
    <col min="4359" max="4608" width="9.28125" style="147" customWidth="1"/>
    <col min="4609" max="4609" width="5.00390625" style="147" customWidth="1"/>
    <col min="4610" max="4610" width="102.140625" style="147" customWidth="1"/>
    <col min="4611" max="4611" width="5.421875" style="147" customWidth="1"/>
    <col min="4612" max="4612" width="7.8515625" style="147" customWidth="1"/>
    <col min="4613" max="4613" width="11.28125" style="147" customWidth="1"/>
    <col min="4614" max="4614" width="10.28125" style="147" customWidth="1"/>
    <col min="4615" max="4864" width="9.28125" style="147" customWidth="1"/>
    <col min="4865" max="4865" width="5.00390625" style="147" customWidth="1"/>
    <col min="4866" max="4866" width="102.140625" style="147" customWidth="1"/>
    <col min="4867" max="4867" width="5.421875" style="147" customWidth="1"/>
    <col min="4868" max="4868" width="7.8515625" style="147" customWidth="1"/>
    <col min="4869" max="4869" width="11.28125" style="147" customWidth="1"/>
    <col min="4870" max="4870" width="10.28125" style="147" customWidth="1"/>
    <col min="4871" max="5120" width="9.28125" style="147" customWidth="1"/>
    <col min="5121" max="5121" width="5.00390625" style="147" customWidth="1"/>
    <col min="5122" max="5122" width="102.140625" style="147" customWidth="1"/>
    <col min="5123" max="5123" width="5.421875" style="147" customWidth="1"/>
    <col min="5124" max="5124" width="7.8515625" style="147" customWidth="1"/>
    <col min="5125" max="5125" width="11.28125" style="147" customWidth="1"/>
    <col min="5126" max="5126" width="10.28125" style="147" customWidth="1"/>
    <col min="5127" max="5376" width="9.28125" style="147" customWidth="1"/>
    <col min="5377" max="5377" width="5.00390625" style="147" customWidth="1"/>
    <col min="5378" max="5378" width="102.140625" style="147" customWidth="1"/>
    <col min="5379" max="5379" width="5.421875" style="147" customWidth="1"/>
    <col min="5380" max="5380" width="7.8515625" style="147" customWidth="1"/>
    <col min="5381" max="5381" width="11.28125" style="147" customWidth="1"/>
    <col min="5382" max="5382" width="10.28125" style="147" customWidth="1"/>
    <col min="5383" max="5632" width="9.28125" style="147" customWidth="1"/>
    <col min="5633" max="5633" width="5.00390625" style="147" customWidth="1"/>
    <col min="5634" max="5634" width="102.140625" style="147" customWidth="1"/>
    <col min="5635" max="5635" width="5.421875" style="147" customWidth="1"/>
    <col min="5636" max="5636" width="7.8515625" style="147" customWidth="1"/>
    <col min="5637" max="5637" width="11.28125" style="147" customWidth="1"/>
    <col min="5638" max="5638" width="10.28125" style="147" customWidth="1"/>
    <col min="5639" max="5888" width="9.28125" style="147" customWidth="1"/>
    <col min="5889" max="5889" width="5.00390625" style="147" customWidth="1"/>
    <col min="5890" max="5890" width="102.140625" style="147" customWidth="1"/>
    <col min="5891" max="5891" width="5.421875" style="147" customWidth="1"/>
    <col min="5892" max="5892" width="7.8515625" style="147" customWidth="1"/>
    <col min="5893" max="5893" width="11.28125" style="147" customWidth="1"/>
    <col min="5894" max="5894" width="10.28125" style="147" customWidth="1"/>
    <col min="5895" max="6144" width="9.28125" style="147" customWidth="1"/>
    <col min="6145" max="6145" width="5.00390625" style="147" customWidth="1"/>
    <col min="6146" max="6146" width="102.140625" style="147" customWidth="1"/>
    <col min="6147" max="6147" width="5.421875" style="147" customWidth="1"/>
    <col min="6148" max="6148" width="7.8515625" style="147" customWidth="1"/>
    <col min="6149" max="6149" width="11.28125" style="147" customWidth="1"/>
    <col min="6150" max="6150" width="10.28125" style="147" customWidth="1"/>
    <col min="6151" max="6400" width="9.28125" style="147" customWidth="1"/>
    <col min="6401" max="6401" width="5.00390625" style="147" customWidth="1"/>
    <col min="6402" max="6402" width="102.140625" style="147" customWidth="1"/>
    <col min="6403" max="6403" width="5.421875" style="147" customWidth="1"/>
    <col min="6404" max="6404" width="7.8515625" style="147" customWidth="1"/>
    <col min="6405" max="6405" width="11.28125" style="147" customWidth="1"/>
    <col min="6406" max="6406" width="10.28125" style="147" customWidth="1"/>
    <col min="6407" max="6656" width="9.28125" style="147" customWidth="1"/>
    <col min="6657" max="6657" width="5.00390625" style="147" customWidth="1"/>
    <col min="6658" max="6658" width="102.140625" style="147" customWidth="1"/>
    <col min="6659" max="6659" width="5.421875" style="147" customWidth="1"/>
    <col min="6660" max="6660" width="7.8515625" style="147" customWidth="1"/>
    <col min="6661" max="6661" width="11.28125" style="147" customWidth="1"/>
    <col min="6662" max="6662" width="10.28125" style="147" customWidth="1"/>
    <col min="6663" max="6912" width="9.28125" style="147" customWidth="1"/>
    <col min="6913" max="6913" width="5.00390625" style="147" customWidth="1"/>
    <col min="6914" max="6914" width="102.140625" style="147" customWidth="1"/>
    <col min="6915" max="6915" width="5.421875" style="147" customWidth="1"/>
    <col min="6916" max="6916" width="7.8515625" style="147" customWidth="1"/>
    <col min="6917" max="6917" width="11.28125" style="147" customWidth="1"/>
    <col min="6918" max="6918" width="10.28125" style="147" customWidth="1"/>
    <col min="6919" max="7168" width="9.28125" style="147" customWidth="1"/>
    <col min="7169" max="7169" width="5.00390625" style="147" customWidth="1"/>
    <col min="7170" max="7170" width="102.140625" style="147" customWidth="1"/>
    <col min="7171" max="7171" width="5.421875" style="147" customWidth="1"/>
    <col min="7172" max="7172" width="7.8515625" style="147" customWidth="1"/>
    <col min="7173" max="7173" width="11.28125" style="147" customWidth="1"/>
    <col min="7174" max="7174" width="10.28125" style="147" customWidth="1"/>
    <col min="7175" max="7424" width="9.28125" style="147" customWidth="1"/>
    <col min="7425" max="7425" width="5.00390625" style="147" customWidth="1"/>
    <col min="7426" max="7426" width="102.140625" style="147" customWidth="1"/>
    <col min="7427" max="7427" width="5.421875" style="147" customWidth="1"/>
    <col min="7428" max="7428" width="7.8515625" style="147" customWidth="1"/>
    <col min="7429" max="7429" width="11.28125" style="147" customWidth="1"/>
    <col min="7430" max="7430" width="10.28125" style="147" customWidth="1"/>
    <col min="7431" max="7680" width="9.28125" style="147" customWidth="1"/>
    <col min="7681" max="7681" width="5.00390625" style="147" customWidth="1"/>
    <col min="7682" max="7682" width="102.140625" style="147" customWidth="1"/>
    <col min="7683" max="7683" width="5.421875" style="147" customWidth="1"/>
    <col min="7684" max="7684" width="7.8515625" style="147" customWidth="1"/>
    <col min="7685" max="7685" width="11.28125" style="147" customWidth="1"/>
    <col min="7686" max="7686" width="10.28125" style="147" customWidth="1"/>
    <col min="7687" max="7936" width="9.28125" style="147" customWidth="1"/>
    <col min="7937" max="7937" width="5.00390625" style="147" customWidth="1"/>
    <col min="7938" max="7938" width="102.140625" style="147" customWidth="1"/>
    <col min="7939" max="7939" width="5.421875" style="147" customWidth="1"/>
    <col min="7940" max="7940" width="7.8515625" style="147" customWidth="1"/>
    <col min="7941" max="7941" width="11.28125" style="147" customWidth="1"/>
    <col min="7942" max="7942" width="10.28125" style="147" customWidth="1"/>
    <col min="7943" max="8192" width="9.28125" style="147" customWidth="1"/>
    <col min="8193" max="8193" width="5.00390625" style="147" customWidth="1"/>
    <col min="8194" max="8194" width="102.140625" style="147" customWidth="1"/>
    <col min="8195" max="8195" width="5.421875" style="147" customWidth="1"/>
    <col min="8196" max="8196" width="7.8515625" style="147" customWidth="1"/>
    <col min="8197" max="8197" width="11.28125" style="147" customWidth="1"/>
    <col min="8198" max="8198" width="10.28125" style="147" customWidth="1"/>
    <col min="8199" max="8448" width="9.28125" style="147" customWidth="1"/>
    <col min="8449" max="8449" width="5.00390625" style="147" customWidth="1"/>
    <col min="8450" max="8450" width="102.140625" style="147" customWidth="1"/>
    <col min="8451" max="8451" width="5.421875" style="147" customWidth="1"/>
    <col min="8452" max="8452" width="7.8515625" style="147" customWidth="1"/>
    <col min="8453" max="8453" width="11.28125" style="147" customWidth="1"/>
    <col min="8454" max="8454" width="10.28125" style="147" customWidth="1"/>
    <col min="8455" max="8704" width="9.28125" style="147" customWidth="1"/>
    <col min="8705" max="8705" width="5.00390625" style="147" customWidth="1"/>
    <col min="8706" max="8706" width="102.140625" style="147" customWidth="1"/>
    <col min="8707" max="8707" width="5.421875" style="147" customWidth="1"/>
    <col min="8708" max="8708" width="7.8515625" style="147" customWidth="1"/>
    <col min="8709" max="8709" width="11.28125" style="147" customWidth="1"/>
    <col min="8710" max="8710" width="10.28125" style="147" customWidth="1"/>
    <col min="8711" max="8960" width="9.28125" style="147" customWidth="1"/>
    <col min="8961" max="8961" width="5.00390625" style="147" customWidth="1"/>
    <col min="8962" max="8962" width="102.140625" style="147" customWidth="1"/>
    <col min="8963" max="8963" width="5.421875" style="147" customWidth="1"/>
    <col min="8964" max="8964" width="7.8515625" style="147" customWidth="1"/>
    <col min="8965" max="8965" width="11.28125" style="147" customWidth="1"/>
    <col min="8966" max="8966" width="10.28125" style="147" customWidth="1"/>
    <col min="8967" max="9216" width="9.28125" style="147" customWidth="1"/>
    <col min="9217" max="9217" width="5.00390625" style="147" customWidth="1"/>
    <col min="9218" max="9218" width="102.140625" style="147" customWidth="1"/>
    <col min="9219" max="9219" width="5.421875" style="147" customWidth="1"/>
    <col min="9220" max="9220" width="7.8515625" style="147" customWidth="1"/>
    <col min="9221" max="9221" width="11.28125" style="147" customWidth="1"/>
    <col min="9222" max="9222" width="10.28125" style="147" customWidth="1"/>
    <col min="9223" max="9472" width="9.28125" style="147" customWidth="1"/>
    <col min="9473" max="9473" width="5.00390625" style="147" customWidth="1"/>
    <col min="9474" max="9474" width="102.140625" style="147" customWidth="1"/>
    <col min="9475" max="9475" width="5.421875" style="147" customWidth="1"/>
    <col min="9476" max="9476" width="7.8515625" style="147" customWidth="1"/>
    <col min="9477" max="9477" width="11.28125" style="147" customWidth="1"/>
    <col min="9478" max="9478" width="10.28125" style="147" customWidth="1"/>
    <col min="9479" max="9728" width="9.28125" style="147" customWidth="1"/>
    <col min="9729" max="9729" width="5.00390625" style="147" customWidth="1"/>
    <col min="9730" max="9730" width="102.140625" style="147" customWidth="1"/>
    <col min="9731" max="9731" width="5.421875" style="147" customWidth="1"/>
    <col min="9732" max="9732" width="7.8515625" style="147" customWidth="1"/>
    <col min="9733" max="9733" width="11.28125" style="147" customWidth="1"/>
    <col min="9734" max="9734" width="10.28125" style="147" customWidth="1"/>
    <col min="9735" max="9984" width="9.28125" style="147" customWidth="1"/>
    <col min="9985" max="9985" width="5.00390625" style="147" customWidth="1"/>
    <col min="9986" max="9986" width="102.140625" style="147" customWidth="1"/>
    <col min="9987" max="9987" width="5.421875" style="147" customWidth="1"/>
    <col min="9988" max="9988" width="7.8515625" style="147" customWidth="1"/>
    <col min="9989" max="9989" width="11.28125" style="147" customWidth="1"/>
    <col min="9990" max="9990" width="10.28125" style="147" customWidth="1"/>
    <col min="9991" max="10240" width="9.28125" style="147" customWidth="1"/>
    <col min="10241" max="10241" width="5.00390625" style="147" customWidth="1"/>
    <col min="10242" max="10242" width="102.140625" style="147" customWidth="1"/>
    <col min="10243" max="10243" width="5.421875" style="147" customWidth="1"/>
    <col min="10244" max="10244" width="7.8515625" style="147" customWidth="1"/>
    <col min="10245" max="10245" width="11.28125" style="147" customWidth="1"/>
    <col min="10246" max="10246" width="10.28125" style="147" customWidth="1"/>
    <col min="10247" max="10496" width="9.28125" style="147" customWidth="1"/>
    <col min="10497" max="10497" width="5.00390625" style="147" customWidth="1"/>
    <col min="10498" max="10498" width="102.140625" style="147" customWidth="1"/>
    <col min="10499" max="10499" width="5.421875" style="147" customWidth="1"/>
    <col min="10500" max="10500" width="7.8515625" style="147" customWidth="1"/>
    <col min="10501" max="10501" width="11.28125" style="147" customWidth="1"/>
    <col min="10502" max="10502" width="10.28125" style="147" customWidth="1"/>
    <col min="10503" max="10752" width="9.28125" style="147" customWidth="1"/>
    <col min="10753" max="10753" width="5.00390625" style="147" customWidth="1"/>
    <col min="10754" max="10754" width="102.140625" style="147" customWidth="1"/>
    <col min="10755" max="10755" width="5.421875" style="147" customWidth="1"/>
    <col min="10756" max="10756" width="7.8515625" style="147" customWidth="1"/>
    <col min="10757" max="10757" width="11.28125" style="147" customWidth="1"/>
    <col min="10758" max="10758" width="10.28125" style="147" customWidth="1"/>
    <col min="10759" max="11008" width="9.28125" style="147" customWidth="1"/>
    <col min="11009" max="11009" width="5.00390625" style="147" customWidth="1"/>
    <col min="11010" max="11010" width="102.140625" style="147" customWidth="1"/>
    <col min="11011" max="11011" width="5.421875" style="147" customWidth="1"/>
    <col min="11012" max="11012" width="7.8515625" style="147" customWidth="1"/>
    <col min="11013" max="11013" width="11.28125" style="147" customWidth="1"/>
    <col min="11014" max="11014" width="10.28125" style="147" customWidth="1"/>
    <col min="11015" max="11264" width="9.28125" style="147" customWidth="1"/>
    <col min="11265" max="11265" width="5.00390625" style="147" customWidth="1"/>
    <col min="11266" max="11266" width="102.140625" style="147" customWidth="1"/>
    <col min="11267" max="11267" width="5.421875" style="147" customWidth="1"/>
    <col min="11268" max="11268" width="7.8515625" style="147" customWidth="1"/>
    <col min="11269" max="11269" width="11.28125" style="147" customWidth="1"/>
    <col min="11270" max="11270" width="10.28125" style="147" customWidth="1"/>
    <col min="11271" max="11520" width="9.28125" style="147" customWidth="1"/>
    <col min="11521" max="11521" width="5.00390625" style="147" customWidth="1"/>
    <col min="11522" max="11522" width="102.140625" style="147" customWidth="1"/>
    <col min="11523" max="11523" width="5.421875" style="147" customWidth="1"/>
    <col min="11524" max="11524" width="7.8515625" style="147" customWidth="1"/>
    <col min="11525" max="11525" width="11.28125" style="147" customWidth="1"/>
    <col min="11526" max="11526" width="10.28125" style="147" customWidth="1"/>
    <col min="11527" max="11776" width="9.28125" style="147" customWidth="1"/>
    <col min="11777" max="11777" width="5.00390625" style="147" customWidth="1"/>
    <col min="11778" max="11778" width="102.140625" style="147" customWidth="1"/>
    <col min="11779" max="11779" width="5.421875" style="147" customWidth="1"/>
    <col min="11780" max="11780" width="7.8515625" style="147" customWidth="1"/>
    <col min="11781" max="11781" width="11.28125" style="147" customWidth="1"/>
    <col min="11782" max="11782" width="10.28125" style="147" customWidth="1"/>
    <col min="11783" max="12032" width="9.28125" style="147" customWidth="1"/>
    <col min="12033" max="12033" width="5.00390625" style="147" customWidth="1"/>
    <col min="12034" max="12034" width="102.140625" style="147" customWidth="1"/>
    <col min="12035" max="12035" width="5.421875" style="147" customWidth="1"/>
    <col min="12036" max="12036" width="7.8515625" style="147" customWidth="1"/>
    <col min="12037" max="12037" width="11.28125" style="147" customWidth="1"/>
    <col min="12038" max="12038" width="10.28125" style="147" customWidth="1"/>
    <col min="12039" max="12288" width="9.28125" style="147" customWidth="1"/>
    <col min="12289" max="12289" width="5.00390625" style="147" customWidth="1"/>
    <col min="12290" max="12290" width="102.140625" style="147" customWidth="1"/>
    <col min="12291" max="12291" width="5.421875" style="147" customWidth="1"/>
    <col min="12292" max="12292" width="7.8515625" style="147" customWidth="1"/>
    <col min="12293" max="12293" width="11.28125" style="147" customWidth="1"/>
    <col min="12294" max="12294" width="10.28125" style="147" customWidth="1"/>
    <col min="12295" max="12544" width="9.28125" style="147" customWidth="1"/>
    <col min="12545" max="12545" width="5.00390625" style="147" customWidth="1"/>
    <col min="12546" max="12546" width="102.140625" style="147" customWidth="1"/>
    <col min="12547" max="12547" width="5.421875" style="147" customWidth="1"/>
    <col min="12548" max="12548" width="7.8515625" style="147" customWidth="1"/>
    <col min="12549" max="12549" width="11.28125" style="147" customWidth="1"/>
    <col min="12550" max="12550" width="10.28125" style="147" customWidth="1"/>
    <col min="12551" max="12800" width="9.28125" style="147" customWidth="1"/>
    <col min="12801" max="12801" width="5.00390625" style="147" customWidth="1"/>
    <col min="12802" max="12802" width="102.140625" style="147" customWidth="1"/>
    <col min="12803" max="12803" width="5.421875" style="147" customWidth="1"/>
    <col min="12804" max="12804" width="7.8515625" style="147" customWidth="1"/>
    <col min="12805" max="12805" width="11.28125" style="147" customWidth="1"/>
    <col min="12806" max="12806" width="10.28125" style="147" customWidth="1"/>
    <col min="12807" max="13056" width="9.28125" style="147" customWidth="1"/>
    <col min="13057" max="13057" width="5.00390625" style="147" customWidth="1"/>
    <col min="13058" max="13058" width="102.140625" style="147" customWidth="1"/>
    <col min="13059" max="13059" width="5.421875" style="147" customWidth="1"/>
    <col min="13060" max="13060" width="7.8515625" style="147" customWidth="1"/>
    <col min="13061" max="13061" width="11.28125" style="147" customWidth="1"/>
    <col min="13062" max="13062" width="10.28125" style="147" customWidth="1"/>
    <col min="13063" max="13312" width="9.28125" style="147" customWidth="1"/>
    <col min="13313" max="13313" width="5.00390625" style="147" customWidth="1"/>
    <col min="13314" max="13314" width="102.140625" style="147" customWidth="1"/>
    <col min="13315" max="13315" width="5.421875" style="147" customWidth="1"/>
    <col min="13316" max="13316" width="7.8515625" style="147" customWidth="1"/>
    <col min="13317" max="13317" width="11.28125" style="147" customWidth="1"/>
    <col min="13318" max="13318" width="10.28125" style="147" customWidth="1"/>
    <col min="13319" max="13568" width="9.28125" style="147" customWidth="1"/>
    <col min="13569" max="13569" width="5.00390625" style="147" customWidth="1"/>
    <col min="13570" max="13570" width="102.140625" style="147" customWidth="1"/>
    <col min="13571" max="13571" width="5.421875" style="147" customWidth="1"/>
    <col min="13572" max="13572" width="7.8515625" style="147" customWidth="1"/>
    <col min="13573" max="13573" width="11.28125" style="147" customWidth="1"/>
    <col min="13574" max="13574" width="10.28125" style="147" customWidth="1"/>
    <col min="13575" max="13824" width="9.28125" style="147" customWidth="1"/>
    <col min="13825" max="13825" width="5.00390625" style="147" customWidth="1"/>
    <col min="13826" max="13826" width="102.140625" style="147" customWidth="1"/>
    <col min="13827" max="13827" width="5.421875" style="147" customWidth="1"/>
    <col min="13828" max="13828" width="7.8515625" style="147" customWidth="1"/>
    <col min="13829" max="13829" width="11.28125" style="147" customWidth="1"/>
    <col min="13830" max="13830" width="10.28125" style="147" customWidth="1"/>
    <col min="13831" max="14080" width="9.28125" style="147" customWidth="1"/>
    <col min="14081" max="14081" width="5.00390625" style="147" customWidth="1"/>
    <col min="14082" max="14082" width="102.140625" style="147" customWidth="1"/>
    <col min="14083" max="14083" width="5.421875" style="147" customWidth="1"/>
    <col min="14084" max="14084" width="7.8515625" style="147" customWidth="1"/>
    <col min="14085" max="14085" width="11.28125" style="147" customWidth="1"/>
    <col min="14086" max="14086" width="10.28125" style="147" customWidth="1"/>
    <col min="14087" max="14336" width="9.28125" style="147" customWidth="1"/>
    <col min="14337" max="14337" width="5.00390625" style="147" customWidth="1"/>
    <col min="14338" max="14338" width="102.140625" style="147" customWidth="1"/>
    <col min="14339" max="14339" width="5.421875" style="147" customWidth="1"/>
    <col min="14340" max="14340" width="7.8515625" style="147" customWidth="1"/>
    <col min="14341" max="14341" width="11.28125" style="147" customWidth="1"/>
    <col min="14342" max="14342" width="10.28125" style="147" customWidth="1"/>
    <col min="14343" max="14592" width="9.28125" style="147" customWidth="1"/>
    <col min="14593" max="14593" width="5.00390625" style="147" customWidth="1"/>
    <col min="14594" max="14594" width="102.140625" style="147" customWidth="1"/>
    <col min="14595" max="14595" width="5.421875" style="147" customWidth="1"/>
    <col min="14596" max="14596" width="7.8515625" style="147" customWidth="1"/>
    <col min="14597" max="14597" width="11.28125" style="147" customWidth="1"/>
    <col min="14598" max="14598" width="10.28125" style="147" customWidth="1"/>
    <col min="14599" max="14848" width="9.28125" style="147" customWidth="1"/>
    <col min="14849" max="14849" width="5.00390625" style="147" customWidth="1"/>
    <col min="14850" max="14850" width="102.140625" style="147" customWidth="1"/>
    <col min="14851" max="14851" width="5.421875" style="147" customWidth="1"/>
    <col min="14852" max="14852" width="7.8515625" style="147" customWidth="1"/>
    <col min="14853" max="14853" width="11.28125" style="147" customWidth="1"/>
    <col min="14854" max="14854" width="10.28125" style="147" customWidth="1"/>
    <col min="14855" max="15104" width="9.28125" style="147" customWidth="1"/>
    <col min="15105" max="15105" width="5.00390625" style="147" customWidth="1"/>
    <col min="15106" max="15106" width="102.140625" style="147" customWidth="1"/>
    <col min="15107" max="15107" width="5.421875" style="147" customWidth="1"/>
    <col min="15108" max="15108" width="7.8515625" style="147" customWidth="1"/>
    <col min="15109" max="15109" width="11.28125" style="147" customWidth="1"/>
    <col min="15110" max="15110" width="10.28125" style="147" customWidth="1"/>
    <col min="15111" max="15360" width="9.28125" style="147" customWidth="1"/>
    <col min="15361" max="15361" width="5.00390625" style="147" customWidth="1"/>
    <col min="15362" max="15362" width="102.140625" style="147" customWidth="1"/>
    <col min="15363" max="15363" width="5.421875" style="147" customWidth="1"/>
    <col min="15364" max="15364" width="7.8515625" style="147" customWidth="1"/>
    <col min="15365" max="15365" width="11.28125" style="147" customWidth="1"/>
    <col min="15366" max="15366" width="10.28125" style="147" customWidth="1"/>
    <col min="15367" max="15616" width="9.28125" style="147" customWidth="1"/>
    <col min="15617" max="15617" width="5.00390625" style="147" customWidth="1"/>
    <col min="15618" max="15618" width="102.140625" style="147" customWidth="1"/>
    <col min="15619" max="15619" width="5.421875" style="147" customWidth="1"/>
    <col min="15620" max="15620" width="7.8515625" style="147" customWidth="1"/>
    <col min="15621" max="15621" width="11.28125" style="147" customWidth="1"/>
    <col min="15622" max="15622" width="10.28125" style="147" customWidth="1"/>
    <col min="15623" max="15872" width="9.28125" style="147" customWidth="1"/>
    <col min="15873" max="15873" width="5.00390625" style="147" customWidth="1"/>
    <col min="15874" max="15874" width="102.140625" style="147" customWidth="1"/>
    <col min="15875" max="15875" width="5.421875" style="147" customWidth="1"/>
    <col min="15876" max="15876" width="7.8515625" style="147" customWidth="1"/>
    <col min="15877" max="15877" width="11.28125" style="147" customWidth="1"/>
    <col min="15878" max="15878" width="10.28125" style="147" customWidth="1"/>
    <col min="15879" max="16128" width="9.28125" style="147" customWidth="1"/>
    <col min="16129" max="16129" width="5.00390625" style="147" customWidth="1"/>
    <col min="16130" max="16130" width="102.140625" style="147" customWidth="1"/>
    <col min="16131" max="16131" width="5.421875" style="147" customWidth="1"/>
    <col min="16132" max="16132" width="7.8515625" style="147" customWidth="1"/>
    <col min="16133" max="16133" width="11.28125" style="147" customWidth="1"/>
    <col min="16134" max="16134" width="10.28125" style="147" customWidth="1"/>
    <col min="16135" max="16384" width="9.28125" style="147" customWidth="1"/>
  </cols>
  <sheetData>
    <row r="1" spans="1:6" ht="21" customHeight="1">
      <c r="A1" s="335" t="s">
        <v>909</v>
      </c>
      <c r="B1" s="336"/>
      <c r="C1" s="336"/>
      <c r="D1" s="336"/>
      <c r="E1" s="336"/>
      <c r="F1" s="336"/>
    </row>
    <row r="2" spans="1:6" ht="21" customHeight="1">
      <c r="A2" s="335" t="s">
        <v>910</v>
      </c>
      <c r="B2" s="336"/>
      <c r="C2" s="336"/>
      <c r="D2" s="336"/>
      <c r="E2" s="336"/>
      <c r="F2" s="336"/>
    </row>
    <row r="3" spans="1:6" ht="12.75" customHeight="1">
      <c r="A3" s="337" t="s">
        <v>954</v>
      </c>
      <c r="B3" s="338"/>
      <c r="C3" s="339"/>
      <c r="D3" s="339"/>
      <c r="E3" s="339"/>
      <c r="F3" s="339"/>
    </row>
    <row r="4" spans="1:6" ht="4.5" customHeight="1">
      <c r="A4" s="148"/>
      <c r="B4" s="148"/>
      <c r="C4" s="148"/>
      <c r="D4" s="148"/>
      <c r="E4" s="149"/>
      <c r="F4" s="149"/>
    </row>
    <row r="5" spans="1:6" ht="21" customHeight="1">
      <c r="A5" s="150" t="s">
        <v>912</v>
      </c>
      <c r="B5" s="151" t="s">
        <v>56</v>
      </c>
      <c r="C5" s="151" t="s">
        <v>143</v>
      </c>
      <c r="D5" s="151" t="s">
        <v>913</v>
      </c>
      <c r="E5" s="151" t="s">
        <v>914</v>
      </c>
      <c r="F5" s="151" t="s">
        <v>915</v>
      </c>
    </row>
    <row r="6" spans="1:6" ht="21" customHeight="1">
      <c r="A6" s="152">
        <v>1</v>
      </c>
      <c r="B6" s="153">
        <v>5</v>
      </c>
      <c r="C6" s="153">
        <v>6</v>
      </c>
      <c r="D6" s="153">
        <v>7</v>
      </c>
      <c r="E6" s="153">
        <v>8</v>
      </c>
      <c r="F6" s="153">
        <v>9</v>
      </c>
    </row>
    <row r="7" spans="1:6" ht="12.75" customHeight="1">
      <c r="A7" s="181">
        <v>1</v>
      </c>
      <c r="B7" s="155" t="s">
        <v>155</v>
      </c>
      <c r="C7" s="182"/>
      <c r="D7" s="182"/>
      <c r="E7" s="182"/>
      <c r="F7" s="183"/>
    </row>
    <row r="8" spans="1:6" ht="12.75" customHeight="1">
      <c r="A8" s="181">
        <f>1+A7</f>
        <v>2</v>
      </c>
      <c r="B8" s="168" t="s">
        <v>916</v>
      </c>
      <c r="C8" s="184"/>
      <c r="D8" s="184"/>
      <c r="E8" s="184"/>
      <c r="F8" s="185"/>
    </row>
    <row r="9" spans="1:6" ht="12.75" customHeight="1">
      <c r="A9" s="181">
        <f aca="true" t="shared" si="0" ref="A9:A72">1+A8</f>
        <v>3</v>
      </c>
      <c r="B9" s="186" t="s">
        <v>1369</v>
      </c>
      <c r="C9" s="154" t="s">
        <v>518</v>
      </c>
      <c r="D9" s="165">
        <v>1</v>
      </c>
      <c r="E9" s="523"/>
      <c r="F9" s="167">
        <f>E9*D9</f>
        <v>0</v>
      </c>
    </row>
    <row r="10" spans="1:6" ht="12.75" customHeight="1">
      <c r="A10" s="181">
        <f t="shared" si="0"/>
        <v>4</v>
      </c>
      <c r="B10" s="186" t="s">
        <v>955</v>
      </c>
      <c r="C10" s="154" t="s">
        <v>956</v>
      </c>
      <c r="D10" s="165">
        <v>1</v>
      </c>
      <c r="E10" s="523"/>
      <c r="F10" s="167">
        <f>E10*D10</f>
        <v>0</v>
      </c>
    </row>
    <row r="11" spans="1:6" ht="12.75" customHeight="1">
      <c r="A11" s="181">
        <f t="shared" si="0"/>
        <v>5</v>
      </c>
      <c r="B11" s="168" t="s">
        <v>916</v>
      </c>
      <c r="C11" s="169"/>
      <c r="D11" s="170"/>
      <c r="E11" s="524"/>
      <c r="F11" s="171">
        <f>SUM(F9:F10)</f>
        <v>0</v>
      </c>
    </row>
    <row r="12" spans="1:6" ht="12.75" customHeight="1">
      <c r="A12" s="181">
        <f t="shared" si="0"/>
        <v>6</v>
      </c>
      <c r="B12" s="155" t="s">
        <v>917</v>
      </c>
      <c r="C12" s="156"/>
      <c r="D12" s="157"/>
      <c r="E12" s="525"/>
      <c r="F12" s="158">
        <f>F11</f>
        <v>0</v>
      </c>
    </row>
    <row r="13" spans="1:6" ht="12.75" customHeight="1">
      <c r="A13" s="181">
        <f t="shared" si="0"/>
        <v>7</v>
      </c>
      <c r="B13" s="155" t="s">
        <v>267</v>
      </c>
      <c r="C13" s="184"/>
      <c r="D13" s="187"/>
      <c r="E13" s="527"/>
      <c r="F13" s="188"/>
    </row>
    <row r="14" spans="1:6" ht="12.75" customHeight="1">
      <c r="A14" s="181">
        <f t="shared" si="0"/>
        <v>8</v>
      </c>
      <c r="B14" s="168" t="s">
        <v>957</v>
      </c>
      <c r="C14" s="184"/>
      <c r="D14" s="187"/>
      <c r="E14" s="527"/>
      <c r="F14" s="185"/>
    </row>
    <row r="15" spans="1:6" ht="12.75" customHeight="1">
      <c r="A15" s="181">
        <f t="shared" si="0"/>
        <v>9</v>
      </c>
      <c r="B15" s="186" t="s">
        <v>958</v>
      </c>
      <c r="C15" s="189" t="s">
        <v>162</v>
      </c>
      <c r="D15" s="190">
        <v>20</v>
      </c>
      <c r="E15" s="528"/>
      <c r="F15" s="167">
        <f>E15*D15</f>
        <v>0</v>
      </c>
    </row>
    <row r="16" spans="1:6" ht="12.75" customHeight="1">
      <c r="A16" s="181">
        <f t="shared" si="0"/>
        <v>10</v>
      </c>
      <c r="B16" s="186" t="s">
        <v>959</v>
      </c>
      <c r="C16" s="189" t="s">
        <v>162</v>
      </c>
      <c r="D16" s="190">
        <v>2</v>
      </c>
      <c r="E16" s="528"/>
      <c r="F16" s="167">
        <f aca="true" t="shared" si="1" ref="F16:F30">E16*D16</f>
        <v>0</v>
      </c>
    </row>
    <row r="17" spans="1:6" ht="12.75" customHeight="1">
      <c r="A17" s="181">
        <f t="shared" si="0"/>
        <v>11</v>
      </c>
      <c r="B17" s="186" t="s">
        <v>960</v>
      </c>
      <c r="C17" s="189" t="s">
        <v>162</v>
      </c>
      <c r="D17" s="190">
        <v>5</v>
      </c>
      <c r="E17" s="528"/>
      <c r="F17" s="167">
        <f t="shared" si="1"/>
        <v>0</v>
      </c>
    </row>
    <row r="18" spans="1:6" ht="12.75" customHeight="1">
      <c r="A18" s="181">
        <f t="shared" si="0"/>
        <v>12</v>
      </c>
      <c r="B18" s="186" t="s">
        <v>961</v>
      </c>
      <c r="C18" s="189" t="s">
        <v>162</v>
      </c>
      <c r="D18" s="190">
        <v>3</v>
      </c>
      <c r="E18" s="528"/>
      <c r="F18" s="167">
        <f t="shared" si="1"/>
        <v>0</v>
      </c>
    </row>
    <row r="19" spans="1:6" ht="12.75" customHeight="1">
      <c r="A19" s="181">
        <f t="shared" si="0"/>
        <v>13</v>
      </c>
      <c r="B19" s="186" t="s">
        <v>962</v>
      </c>
      <c r="C19" s="189" t="s">
        <v>162</v>
      </c>
      <c r="D19" s="190">
        <v>10</v>
      </c>
      <c r="E19" s="528"/>
      <c r="F19" s="167">
        <f t="shared" si="1"/>
        <v>0</v>
      </c>
    </row>
    <row r="20" spans="1:6" ht="12.75" customHeight="1">
      <c r="A20" s="181">
        <f t="shared" si="0"/>
        <v>14</v>
      </c>
      <c r="B20" s="186" t="s">
        <v>963</v>
      </c>
      <c r="C20" s="189" t="s">
        <v>162</v>
      </c>
      <c r="D20" s="190">
        <v>10</v>
      </c>
      <c r="E20" s="528"/>
      <c r="F20" s="167">
        <f t="shared" si="1"/>
        <v>0</v>
      </c>
    </row>
    <row r="21" spans="1:6" ht="12.75" customHeight="1">
      <c r="A21" s="181">
        <f t="shared" si="0"/>
        <v>15</v>
      </c>
      <c r="B21" s="186" t="s">
        <v>964</v>
      </c>
      <c r="C21" s="189" t="s">
        <v>162</v>
      </c>
      <c r="D21" s="190">
        <v>5</v>
      </c>
      <c r="E21" s="528"/>
      <c r="F21" s="167">
        <f t="shared" si="1"/>
        <v>0</v>
      </c>
    </row>
    <row r="22" spans="1:6" ht="12.75" customHeight="1">
      <c r="A22" s="181">
        <f t="shared" si="0"/>
        <v>16</v>
      </c>
      <c r="B22" s="186" t="s">
        <v>965</v>
      </c>
      <c r="C22" s="189" t="s">
        <v>162</v>
      </c>
      <c r="D22" s="190">
        <v>10</v>
      </c>
      <c r="E22" s="528"/>
      <c r="F22" s="167">
        <f t="shared" si="1"/>
        <v>0</v>
      </c>
    </row>
    <row r="23" spans="1:6" ht="12.75" customHeight="1">
      <c r="A23" s="181">
        <f t="shared" si="0"/>
        <v>17</v>
      </c>
      <c r="B23" s="186" t="s">
        <v>966</v>
      </c>
      <c r="C23" s="189" t="s">
        <v>344</v>
      </c>
      <c r="D23" s="190">
        <v>8</v>
      </c>
      <c r="E23" s="528"/>
      <c r="F23" s="167">
        <f t="shared" si="1"/>
        <v>0</v>
      </c>
    </row>
    <row r="24" spans="1:6" ht="12.75" customHeight="1">
      <c r="A24" s="181">
        <f t="shared" si="0"/>
        <v>18</v>
      </c>
      <c r="B24" s="186" t="s">
        <v>967</v>
      </c>
      <c r="C24" s="189" t="s">
        <v>344</v>
      </c>
      <c r="D24" s="190">
        <v>3</v>
      </c>
      <c r="E24" s="528"/>
      <c r="F24" s="167">
        <f t="shared" si="1"/>
        <v>0</v>
      </c>
    </row>
    <row r="25" spans="1:6" ht="12.75" customHeight="1">
      <c r="A25" s="181">
        <f t="shared" si="0"/>
        <v>19</v>
      </c>
      <c r="B25" s="186" t="s">
        <v>968</v>
      </c>
      <c r="C25" s="189" t="s">
        <v>344</v>
      </c>
      <c r="D25" s="190">
        <v>2</v>
      </c>
      <c r="E25" s="528"/>
      <c r="F25" s="167">
        <f t="shared" si="1"/>
        <v>0</v>
      </c>
    </row>
    <row r="26" spans="1:6" ht="12.75" customHeight="1">
      <c r="A26" s="181">
        <f t="shared" si="0"/>
        <v>20</v>
      </c>
      <c r="B26" s="186" t="s">
        <v>969</v>
      </c>
      <c r="C26" s="189" t="s">
        <v>355</v>
      </c>
      <c r="D26" s="190">
        <v>10</v>
      </c>
      <c r="E26" s="528"/>
      <c r="F26" s="167">
        <f t="shared" si="1"/>
        <v>0</v>
      </c>
    </row>
    <row r="27" spans="1:6" ht="12.75" customHeight="1">
      <c r="A27" s="181">
        <f t="shared" si="0"/>
        <v>21</v>
      </c>
      <c r="B27" s="186" t="s">
        <v>970</v>
      </c>
      <c r="C27" s="189" t="s">
        <v>344</v>
      </c>
      <c r="D27" s="190">
        <v>1</v>
      </c>
      <c r="E27" s="528"/>
      <c r="F27" s="167">
        <f t="shared" si="1"/>
        <v>0</v>
      </c>
    </row>
    <row r="28" spans="1:6" ht="12.75" customHeight="1">
      <c r="A28" s="181">
        <f t="shared" si="0"/>
        <v>22</v>
      </c>
      <c r="B28" s="186" t="s">
        <v>971</v>
      </c>
      <c r="C28" s="189" t="s">
        <v>344</v>
      </c>
      <c r="D28" s="190">
        <v>3</v>
      </c>
      <c r="E28" s="528"/>
      <c r="F28" s="167">
        <f t="shared" si="1"/>
        <v>0</v>
      </c>
    </row>
    <row r="29" spans="1:6" ht="12.75" customHeight="1">
      <c r="A29" s="181">
        <f t="shared" si="0"/>
        <v>23</v>
      </c>
      <c r="B29" s="186" t="s">
        <v>972</v>
      </c>
      <c r="C29" s="189" t="s">
        <v>162</v>
      </c>
      <c r="D29" s="190">
        <f>SUM(D16:D20)</f>
        <v>30</v>
      </c>
      <c r="E29" s="528"/>
      <c r="F29" s="167">
        <f t="shared" si="1"/>
        <v>0</v>
      </c>
    </row>
    <row r="30" spans="1:6" ht="12.75" customHeight="1">
      <c r="A30" s="181">
        <f t="shared" si="0"/>
        <v>24</v>
      </c>
      <c r="B30" s="186" t="s">
        <v>973</v>
      </c>
      <c r="C30" s="189" t="s">
        <v>277</v>
      </c>
      <c r="D30" s="190">
        <v>1.2</v>
      </c>
      <c r="E30" s="528"/>
      <c r="F30" s="167">
        <f t="shared" si="1"/>
        <v>0</v>
      </c>
    </row>
    <row r="31" spans="1:6" ht="12.75" customHeight="1">
      <c r="A31" s="181">
        <f t="shared" si="0"/>
        <v>25</v>
      </c>
      <c r="B31" s="168" t="s">
        <v>957</v>
      </c>
      <c r="C31" s="189"/>
      <c r="D31" s="191"/>
      <c r="E31" s="528"/>
      <c r="F31" s="171">
        <f>SUM(F15:F30)</f>
        <v>0</v>
      </c>
    </row>
    <row r="32" spans="1:6" ht="12.75" customHeight="1">
      <c r="A32" s="181">
        <f t="shared" si="0"/>
        <v>26</v>
      </c>
      <c r="B32" s="168" t="s">
        <v>974</v>
      </c>
      <c r="C32" s="184"/>
      <c r="D32" s="184"/>
      <c r="E32" s="527"/>
      <c r="F32" s="185"/>
    </row>
    <row r="33" spans="1:6" ht="12.75" customHeight="1">
      <c r="A33" s="181">
        <f t="shared" si="0"/>
        <v>27</v>
      </c>
      <c r="B33" s="186" t="s">
        <v>975</v>
      </c>
      <c r="C33" s="189" t="s">
        <v>162</v>
      </c>
      <c r="D33" s="190">
        <v>25</v>
      </c>
      <c r="E33" s="528"/>
      <c r="F33" s="167">
        <f aca="true" t="shared" si="2" ref="F33:F50">D33*E33</f>
        <v>0</v>
      </c>
    </row>
    <row r="34" spans="1:6" ht="12.75" customHeight="1">
      <c r="A34" s="181">
        <f t="shared" si="0"/>
        <v>28</v>
      </c>
      <c r="B34" s="186" t="s">
        <v>976</v>
      </c>
      <c r="C34" s="189" t="s">
        <v>162</v>
      </c>
      <c r="D34" s="190">
        <v>30</v>
      </c>
      <c r="E34" s="528"/>
      <c r="F34" s="167">
        <f t="shared" si="2"/>
        <v>0</v>
      </c>
    </row>
    <row r="35" spans="1:6" ht="12.75" customHeight="1">
      <c r="A35" s="181">
        <f t="shared" si="0"/>
        <v>29</v>
      </c>
      <c r="B35" s="186" t="s">
        <v>977</v>
      </c>
      <c r="C35" s="189" t="s">
        <v>162</v>
      </c>
      <c r="D35" s="190">
        <v>25</v>
      </c>
      <c r="E35" s="528"/>
      <c r="F35" s="167">
        <f t="shared" si="2"/>
        <v>0</v>
      </c>
    </row>
    <row r="36" spans="1:6" ht="12.75" customHeight="1">
      <c r="A36" s="181">
        <f t="shared" si="0"/>
        <v>30</v>
      </c>
      <c r="B36" s="186" t="s">
        <v>978</v>
      </c>
      <c r="C36" s="189" t="s">
        <v>162</v>
      </c>
      <c r="D36" s="190">
        <v>10</v>
      </c>
      <c r="E36" s="528"/>
      <c r="F36" s="167">
        <f t="shared" si="2"/>
        <v>0</v>
      </c>
    </row>
    <row r="37" spans="1:6" ht="12.75" customHeight="1">
      <c r="A37" s="181">
        <f t="shared" si="0"/>
        <v>31</v>
      </c>
      <c r="B37" s="186" t="s">
        <v>979</v>
      </c>
      <c r="C37" s="189" t="s">
        <v>162</v>
      </c>
      <c r="D37" s="190">
        <f>SUM(D33:D35)</f>
        <v>80</v>
      </c>
      <c r="E37" s="528"/>
      <c r="F37" s="167">
        <f t="shared" si="2"/>
        <v>0</v>
      </c>
    </row>
    <row r="38" spans="1:6" ht="12.75" customHeight="1">
      <c r="A38" s="181">
        <f t="shared" si="0"/>
        <v>32</v>
      </c>
      <c r="B38" s="186" t="s">
        <v>980</v>
      </c>
      <c r="C38" s="189" t="s">
        <v>344</v>
      </c>
      <c r="D38" s="190">
        <v>5</v>
      </c>
      <c r="E38" s="528"/>
      <c r="F38" s="167">
        <f t="shared" si="2"/>
        <v>0</v>
      </c>
    </row>
    <row r="39" spans="1:6" ht="12.75" customHeight="1">
      <c r="A39" s="181">
        <f t="shared" si="0"/>
        <v>33</v>
      </c>
      <c r="B39" s="186" t="s">
        <v>981</v>
      </c>
      <c r="C39" s="189" t="s">
        <v>344</v>
      </c>
      <c r="D39" s="190">
        <v>2</v>
      </c>
      <c r="E39" s="528"/>
      <c r="F39" s="167">
        <f t="shared" si="2"/>
        <v>0</v>
      </c>
    </row>
    <row r="40" spans="1:6" ht="12.75" customHeight="1">
      <c r="A40" s="181">
        <f t="shared" si="0"/>
        <v>34</v>
      </c>
      <c r="B40" s="186" t="s">
        <v>982</v>
      </c>
      <c r="C40" s="189" t="s">
        <v>355</v>
      </c>
      <c r="D40" s="190">
        <v>20</v>
      </c>
      <c r="E40" s="528"/>
      <c r="F40" s="167">
        <f t="shared" si="2"/>
        <v>0</v>
      </c>
    </row>
    <row r="41" spans="1:6" ht="12.75" customHeight="1">
      <c r="A41" s="181">
        <f t="shared" si="0"/>
        <v>35</v>
      </c>
      <c r="B41" s="186" t="s">
        <v>983</v>
      </c>
      <c r="C41" s="189" t="s">
        <v>344</v>
      </c>
      <c r="D41" s="190">
        <v>2</v>
      </c>
      <c r="E41" s="528"/>
      <c r="F41" s="167">
        <f t="shared" si="2"/>
        <v>0</v>
      </c>
    </row>
    <row r="42" spans="1:6" ht="12.75" customHeight="1">
      <c r="A42" s="181">
        <f t="shared" si="0"/>
        <v>36</v>
      </c>
      <c r="B42" s="186" t="s">
        <v>984</v>
      </c>
      <c r="C42" s="189" t="s">
        <v>344</v>
      </c>
      <c r="D42" s="190">
        <v>4</v>
      </c>
      <c r="E42" s="528"/>
      <c r="F42" s="167">
        <f t="shared" si="2"/>
        <v>0</v>
      </c>
    </row>
    <row r="43" spans="1:6" ht="12.75" customHeight="1">
      <c r="A43" s="181">
        <f t="shared" si="0"/>
        <v>37</v>
      </c>
      <c r="B43" s="186" t="s">
        <v>985</v>
      </c>
      <c r="C43" s="189" t="s">
        <v>344</v>
      </c>
      <c r="D43" s="190">
        <v>1</v>
      </c>
      <c r="E43" s="528"/>
      <c r="F43" s="167">
        <f t="shared" si="2"/>
        <v>0</v>
      </c>
    </row>
    <row r="44" spans="1:6" ht="12.75" customHeight="1">
      <c r="A44" s="181">
        <f t="shared" si="0"/>
        <v>38</v>
      </c>
      <c r="B44" s="186" t="s">
        <v>986</v>
      </c>
      <c r="C44" s="189" t="s">
        <v>344</v>
      </c>
      <c r="D44" s="190">
        <v>22</v>
      </c>
      <c r="E44" s="528"/>
      <c r="F44" s="167">
        <f t="shared" si="2"/>
        <v>0</v>
      </c>
    </row>
    <row r="45" spans="1:6" ht="12.75" customHeight="1">
      <c r="A45" s="181">
        <f t="shared" si="0"/>
        <v>39</v>
      </c>
      <c r="B45" s="186" t="s">
        <v>987</v>
      </c>
      <c r="C45" s="189" t="s">
        <v>344</v>
      </c>
      <c r="D45" s="190">
        <v>13</v>
      </c>
      <c r="E45" s="528"/>
      <c r="F45" s="167">
        <f t="shared" si="2"/>
        <v>0</v>
      </c>
    </row>
    <row r="46" spans="1:6" ht="12.75" customHeight="1">
      <c r="A46" s="181">
        <f t="shared" si="0"/>
        <v>40</v>
      </c>
      <c r="B46" s="186" t="s">
        <v>988</v>
      </c>
      <c r="C46" s="189" t="s">
        <v>989</v>
      </c>
      <c r="D46" s="190">
        <v>3</v>
      </c>
      <c r="E46" s="528"/>
      <c r="F46" s="167">
        <f t="shared" si="2"/>
        <v>0</v>
      </c>
    </row>
    <row r="47" spans="1:6" ht="12.75" customHeight="1">
      <c r="A47" s="181">
        <f t="shared" si="0"/>
        <v>41</v>
      </c>
      <c r="B47" s="186" t="s">
        <v>990</v>
      </c>
      <c r="C47" s="189" t="s">
        <v>344</v>
      </c>
      <c r="D47" s="190">
        <v>13</v>
      </c>
      <c r="E47" s="528"/>
      <c r="F47" s="167">
        <f t="shared" si="2"/>
        <v>0</v>
      </c>
    </row>
    <row r="48" spans="1:6" ht="12.75" customHeight="1">
      <c r="A48" s="181">
        <f t="shared" si="0"/>
        <v>42</v>
      </c>
      <c r="B48" s="186" t="s">
        <v>991</v>
      </c>
      <c r="C48" s="189" t="s">
        <v>162</v>
      </c>
      <c r="D48" s="190">
        <f>D37</f>
        <v>80</v>
      </c>
      <c r="E48" s="528"/>
      <c r="F48" s="167">
        <f t="shared" si="2"/>
        <v>0</v>
      </c>
    </row>
    <row r="49" spans="1:6" ht="12.75" customHeight="1">
      <c r="A49" s="181">
        <f t="shared" si="0"/>
        <v>43</v>
      </c>
      <c r="B49" s="186" t="s">
        <v>992</v>
      </c>
      <c r="C49" s="189" t="s">
        <v>162</v>
      </c>
      <c r="D49" s="190">
        <f>D48</f>
        <v>80</v>
      </c>
      <c r="E49" s="528"/>
      <c r="F49" s="167">
        <f t="shared" si="2"/>
        <v>0</v>
      </c>
    </row>
    <row r="50" spans="1:6" ht="12.75" customHeight="1">
      <c r="A50" s="181">
        <f t="shared" si="0"/>
        <v>44</v>
      </c>
      <c r="B50" s="186" t="s">
        <v>993</v>
      </c>
      <c r="C50" s="189" t="s">
        <v>277</v>
      </c>
      <c r="D50" s="190">
        <v>1.23</v>
      </c>
      <c r="E50" s="528"/>
      <c r="F50" s="167">
        <f t="shared" si="2"/>
        <v>0</v>
      </c>
    </row>
    <row r="51" spans="1:6" ht="12.75" customHeight="1">
      <c r="A51" s="181">
        <f t="shared" si="0"/>
        <v>45</v>
      </c>
      <c r="B51" s="168" t="s">
        <v>974</v>
      </c>
      <c r="C51" s="189"/>
      <c r="D51" s="191"/>
      <c r="E51" s="528"/>
      <c r="F51" s="171">
        <f>SUM(F33:F50)</f>
        <v>0</v>
      </c>
    </row>
    <row r="52" spans="1:6" ht="12.75" customHeight="1">
      <c r="A52" s="181">
        <f t="shared" si="0"/>
        <v>46</v>
      </c>
      <c r="B52" s="168" t="s">
        <v>994</v>
      </c>
      <c r="C52" s="192"/>
      <c r="D52" s="192"/>
      <c r="E52" s="527"/>
      <c r="F52" s="185"/>
    </row>
    <row r="53" spans="1:6" ht="12.75" customHeight="1">
      <c r="A53" s="181">
        <f t="shared" si="0"/>
        <v>47</v>
      </c>
      <c r="B53" s="186" t="s">
        <v>995</v>
      </c>
      <c r="C53" s="189" t="s">
        <v>344</v>
      </c>
      <c r="D53" s="190">
        <v>3</v>
      </c>
      <c r="E53" s="528"/>
      <c r="F53" s="167">
        <f>E53*D53</f>
        <v>0</v>
      </c>
    </row>
    <row r="54" spans="1:6" ht="12.75" customHeight="1">
      <c r="A54" s="181">
        <f t="shared" si="0"/>
        <v>48</v>
      </c>
      <c r="B54" s="186" t="s">
        <v>996</v>
      </c>
      <c r="C54" s="189" t="s">
        <v>344</v>
      </c>
      <c r="D54" s="190">
        <v>2</v>
      </c>
      <c r="E54" s="528"/>
      <c r="F54" s="167">
        <f aca="true" t="shared" si="3" ref="F54:F72">E54*D54</f>
        <v>0</v>
      </c>
    </row>
    <row r="55" spans="1:6" ht="12.75" customHeight="1">
      <c r="A55" s="181">
        <f t="shared" si="0"/>
        <v>49</v>
      </c>
      <c r="B55" s="186" t="s">
        <v>997</v>
      </c>
      <c r="C55" s="189" t="s">
        <v>344</v>
      </c>
      <c r="D55" s="190">
        <v>1</v>
      </c>
      <c r="E55" s="528"/>
      <c r="F55" s="167">
        <f t="shared" si="3"/>
        <v>0</v>
      </c>
    </row>
    <row r="56" spans="1:6" ht="12.75" customHeight="1">
      <c r="A56" s="181">
        <f t="shared" si="0"/>
        <v>50</v>
      </c>
      <c r="B56" s="186" t="s">
        <v>998</v>
      </c>
      <c r="C56" s="189" t="s">
        <v>344</v>
      </c>
      <c r="D56" s="190">
        <v>5</v>
      </c>
      <c r="E56" s="528"/>
      <c r="F56" s="167">
        <f t="shared" si="3"/>
        <v>0</v>
      </c>
    </row>
    <row r="57" spans="1:6" ht="12.75" customHeight="1">
      <c r="A57" s="181">
        <f t="shared" si="0"/>
        <v>51</v>
      </c>
      <c r="B57" s="193" t="s">
        <v>999</v>
      </c>
      <c r="C57" s="194" t="s">
        <v>344</v>
      </c>
      <c r="D57" s="195">
        <v>1</v>
      </c>
      <c r="E57" s="528"/>
      <c r="F57" s="167">
        <f t="shared" si="3"/>
        <v>0</v>
      </c>
    </row>
    <row r="58" spans="1:6" ht="12.75" customHeight="1">
      <c r="A58" s="181">
        <f t="shared" si="0"/>
        <v>52</v>
      </c>
      <c r="B58" s="193" t="s">
        <v>1000</v>
      </c>
      <c r="C58" s="194" t="s">
        <v>344</v>
      </c>
      <c r="D58" s="195">
        <v>2</v>
      </c>
      <c r="E58" s="528"/>
      <c r="F58" s="167">
        <f t="shared" si="3"/>
        <v>0</v>
      </c>
    </row>
    <row r="59" spans="1:6" ht="12.75" customHeight="1">
      <c r="A59" s="181">
        <f t="shared" si="0"/>
        <v>53</v>
      </c>
      <c r="B59" s="193" t="s">
        <v>1001</v>
      </c>
      <c r="C59" s="194" t="s">
        <v>344</v>
      </c>
      <c r="D59" s="195">
        <v>2</v>
      </c>
      <c r="E59" s="528"/>
      <c r="F59" s="167">
        <f t="shared" si="3"/>
        <v>0</v>
      </c>
    </row>
    <row r="60" spans="1:6" ht="12.75" customHeight="1">
      <c r="A60" s="181">
        <f t="shared" si="0"/>
        <v>54</v>
      </c>
      <c r="B60" s="193" t="s">
        <v>1002</v>
      </c>
      <c r="C60" s="194" t="s">
        <v>344</v>
      </c>
      <c r="D60" s="195">
        <v>2</v>
      </c>
      <c r="E60" s="528"/>
      <c r="F60" s="167">
        <f t="shared" si="3"/>
        <v>0</v>
      </c>
    </row>
    <row r="61" spans="1:6" ht="12.75" customHeight="1">
      <c r="A61" s="181">
        <f t="shared" si="0"/>
        <v>55</v>
      </c>
      <c r="B61" s="193" t="s">
        <v>1003</v>
      </c>
      <c r="C61" s="194" t="s">
        <v>344</v>
      </c>
      <c r="D61" s="195">
        <v>1</v>
      </c>
      <c r="E61" s="528"/>
      <c r="F61" s="167">
        <f t="shared" si="3"/>
        <v>0</v>
      </c>
    </row>
    <row r="62" spans="1:6" ht="12.75" customHeight="1">
      <c r="A62" s="181">
        <f t="shared" si="0"/>
        <v>56</v>
      </c>
      <c r="B62" s="193" t="s">
        <v>1004</v>
      </c>
      <c r="C62" s="194" t="s">
        <v>344</v>
      </c>
      <c r="D62" s="195">
        <v>1</v>
      </c>
      <c r="E62" s="528"/>
      <c r="F62" s="167">
        <f t="shared" si="3"/>
        <v>0</v>
      </c>
    </row>
    <row r="63" spans="1:6" ht="12.75" customHeight="1">
      <c r="A63" s="181">
        <f t="shared" si="0"/>
        <v>57</v>
      </c>
      <c r="B63" s="193" t="s">
        <v>1005</v>
      </c>
      <c r="C63" s="194" t="s">
        <v>344</v>
      </c>
      <c r="D63" s="195">
        <v>1</v>
      </c>
      <c r="E63" s="528"/>
      <c r="F63" s="167">
        <f t="shared" si="3"/>
        <v>0</v>
      </c>
    </row>
    <row r="64" spans="1:6" ht="12.75" customHeight="1">
      <c r="A64" s="181">
        <f t="shared" si="0"/>
        <v>58</v>
      </c>
      <c r="B64" s="193" t="s">
        <v>1006</v>
      </c>
      <c r="C64" s="194" t="s">
        <v>344</v>
      </c>
      <c r="D64" s="195">
        <v>1</v>
      </c>
      <c r="E64" s="528"/>
      <c r="F64" s="167">
        <f t="shared" si="3"/>
        <v>0</v>
      </c>
    </row>
    <row r="65" spans="1:6" ht="12.75" customHeight="1">
      <c r="A65" s="181">
        <f t="shared" si="0"/>
        <v>59</v>
      </c>
      <c r="B65" s="193" t="s">
        <v>1007</v>
      </c>
      <c r="C65" s="194" t="s">
        <v>344</v>
      </c>
      <c r="D65" s="195">
        <v>1</v>
      </c>
      <c r="E65" s="528"/>
      <c r="F65" s="167">
        <f t="shared" si="3"/>
        <v>0</v>
      </c>
    </row>
    <row r="66" spans="1:6" ht="12.75" customHeight="1">
      <c r="A66" s="181">
        <f t="shared" si="0"/>
        <v>60</v>
      </c>
      <c r="B66" s="193" t="s">
        <v>1008</v>
      </c>
      <c r="C66" s="194" t="s">
        <v>344</v>
      </c>
      <c r="D66" s="195">
        <v>1</v>
      </c>
      <c r="E66" s="528"/>
      <c r="F66" s="167">
        <f t="shared" si="3"/>
        <v>0</v>
      </c>
    </row>
    <row r="67" spans="1:6" ht="12.75" customHeight="1">
      <c r="A67" s="181">
        <f t="shared" si="0"/>
        <v>61</v>
      </c>
      <c r="B67" s="193" t="s">
        <v>1009</v>
      </c>
      <c r="C67" s="194" t="s">
        <v>344</v>
      </c>
      <c r="D67" s="195">
        <v>2</v>
      </c>
      <c r="E67" s="528"/>
      <c r="F67" s="167">
        <f t="shared" si="3"/>
        <v>0</v>
      </c>
    </row>
    <row r="68" spans="1:6" ht="12.75" customHeight="1">
      <c r="A68" s="181">
        <f t="shared" si="0"/>
        <v>62</v>
      </c>
      <c r="B68" s="193" t="s">
        <v>1010</v>
      </c>
      <c r="C68" s="194" t="s">
        <v>344</v>
      </c>
      <c r="D68" s="195">
        <v>2</v>
      </c>
      <c r="E68" s="528"/>
      <c r="F68" s="167">
        <f t="shared" si="3"/>
        <v>0</v>
      </c>
    </row>
    <row r="69" spans="1:6" ht="12.75" customHeight="1">
      <c r="A69" s="181">
        <f t="shared" si="0"/>
        <v>63</v>
      </c>
      <c r="B69" s="193" t="s">
        <v>1011</v>
      </c>
      <c r="C69" s="194" t="s">
        <v>344</v>
      </c>
      <c r="D69" s="195">
        <v>1</v>
      </c>
      <c r="E69" s="528"/>
      <c r="F69" s="167">
        <f t="shared" si="3"/>
        <v>0</v>
      </c>
    </row>
    <row r="70" spans="1:6" ht="12.75" customHeight="1">
      <c r="A70" s="181">
        <f t="shared" si="0"/>
        <v>64</v>
      </c>
      <c r="B70" s="193" t="s">
        <v>1012</v>
      </c>
      <c r="C70" s="194" t="s">
        <v>317</v>
      </c>
      <c r="D70" s="195">
        <v>2</v>
      </c>
      <c r="E70" s="528"/>
      <c r="F70" s="167">
        <f t="shared" si="3"/>
        <v>0</v>
      </c>
    </row>
    <row r="71" spans="1:6" ht="12.75" customHeight="1">
      <c r="A71" s="181">
        <f t="shared" si="0"/>
        <v>65</v>
      </c>
      <c r="B71" s="193" t="s">
        <v>1013</v>
      </c>
      <c r="C71" s="194" t="s">
        <v>317</v>
      </c>
      <c r="D71" s="195">
        <v>2</v>
      </c>
      <c r="E71" s="528"/>
      <c r="F71" s="167">
        <f t="shared" si="3"/>
        <v>0</v>
      </c>
    </row>
    <row r="72" spans="1:6" ht="12.75" customHeight="1">
      <c r="A72" s="181">
        <f t="shared" si="0"/>
        <v>66</v>
      </c>
      <c r="B72" s="193" t="s">
        <v>1014</v>
      </c>
      <c r="C72" s="194" t="s">
        <v>344</v>
      </c>
      <c r="D72" s="195">
        <v>1</v>
      </c>
      <c r="E72" s="528"/>
      <c r="F72" s="167">
        <f t="shared" si="3"/>
        <v>0</v>
      </c>
    </row>
    <row r="73" spans="1:6" ht="12.75" customHeight="1">
      <c r="A73" s="181">
        <f aca="true" t="shared" si="4" ref="A73:A76">1+A72</f>
        <v>67</v>
      </c>
      <c r="B73" s="193" t="s">
        <v>1015</v>
      </c>
      <c r="C73" s="194" t="s">
        <v>277</v>
      </c>
      <c r="D73" s="195">
        <v>2</v>
      </c>
      <c r="E73" s="528"/>
      <c r="F73" s="167">
        <f>E73*D73</f>
        <v>0</v>
      </c>
    </row>
    <row r="74" spans="1:6" ht="12">
      <c r="A74" s="181">
        <f t="shared" si="4"/>
        <v>68</v>
      </c>
      <c r="B74" s="168" t="s">
        <v>994</v>
      </c>
      <c r="C74" s="169"/>
      <c r="D74" s="170"/>
      <c r="E74" s="171"/>
      <c r="F74" s="171">
        <f>SUM(F53:F73)</f>
        <v>0</v>
      </c>
    </row>
    <row r="75" spans="1:6" ht="12">
      <c r="A75" s="181">
        <f t="shared" si="4"/>
        <v>69</v>
      </c>
      <c r="B75" s="155" t="s">
        <v>951</v>
      </c>
      <c r="C75" s="156"/>
      <c r="D75" s="157"/>
      <c r="E75" s="158"/>
      <c r="F75" s="158">
        <f>F74+F51+F31</f>
        <v>0</v>
      </c>
    </row>
    <row r="76" spans="1:6" ht="12">
      <c r="A76" s="181">
        <f t="shared" si="4"/>
        <v>70</v>
      </c>
      <c r="B76" s="175" t="s">
        <v>952</v>
      </c>
      <c r="C76" s="176"/>
      <c r="D76" s="177"/>
      <c r="E76" s="178"/>
      <c r="F76" s="178">
        <f>F75+F12</f>
        <v>0</v>
      </c>
    </row>
    <row r="77" spans="2:6" ht="12">
      <c r="B77" s="179"/>
      <c r="C77" s="179"/>
      <c r="D77" s="179"/>
      <c r="E77" s="179"/>
      <c r="F77" s="179"/>
    </row>
    <row r="78" spans="2:6" ht="12">
      <c r="B78" s="180" t="s">
        <v>953</v>
      </c>
      <c r="C78" s="179"/>
      <c r="D78" s="179"/>
      <c r="E78" s="179"/>
      <c r="F78" s="179"/>
    </row>
    <row r="79" ht="12">
      <c r="B79" s="196"/>
    </row>
  </sheetData>
  <sheetProtection algorithmName="SHA-512" hashValue="weWS26zTd2FAhq9e6VAiA/oS3MfkU2j0XRmXzwoHjk8qsNZ9ICdoASiFFUiLUjHbQRv633TG8YszhG2bU+wneA==" saltValue="jpq3O7jF7ylz+Pgkz9GGuQ==" spinCount="100000" sheet="1" objects="1" scenarios="1"/>
  <mergeCells count="3">
    <mergeCell ref="A1:F1"/>
    <mergeCell ref="A2:F2"/>
    <mergeCell ref="A3:F3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landscape" scale="9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22"/>
  <sheetViews>
    <sheetView showGridLines="0" workbookViewId="0" topLeftCell="A92">
      <selection activeCell="I122" sqref="I1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6"/>
    </row>
    <row r="2" spans="12:46" ht="36.95" customHeight="1">
      <c r="L2" s="299" t="s">
        <v>5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3" t="s">
        <v>103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ht="24.95" customHeight="1">
      <c r="B4" s="16"/>
      <c r="D4" s="17" t="s">
        <v>110</v>
      </c>
      <c r="L4" s="16"/>
      <c r="M4" s="8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333" t="str">
        <f>'Rekapitulace stavby'!K6</f>
        <v>Modernizace techn.zázemí vrátnice a společných prostor 1PP vchody E-F</v>
      </c>
      <c r="F7" s="334"/>
      <c r="G7" s="334"/>
      <c r="H7" s="334"/>
      <c r="L7" s="16"/>
    </row>
    <row r="8" spans="2:12" s="1" customFormat="1" ht="12" customHeight="1">
      <c r="B8" s="25"/>
      <c r="D8" s="22" t="s">
        <v>111</v>
      </c>
      <c r="L8" s="25"/>
    </row>
    <row r="9" spans="2:12" s="1" customFormat="1" ht="36.95" customHeight="1">
      <c r="B9" s="25"/>
      <c r="E9" s="323" t="s">
        <v>890</v>
      </c>
      <c r="F9" s="332"/>
      <c r="G9" s="332"/>
      <c r="H9" s="332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2:12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 t="str">
        <f>'Rekapitulace stavby'!AN8</f>
        <v>8. 6. 2019</v>
      </c>
      <c r="L12" s="25"/>
    </row>
    <row r="13" spans="2:12" s="1" customFormat="1" ht="10.9" customHeight="1">
      <c r="B13" s="25"/>
      <c r="L13" s="25"/>
    </row>
    <row r="14" spans="2:12" s="1" customFormat="1" ht="12" customHeight="1">
      <c r="B14" s="25"/>
      <c r="D14" s="22" t="s">
        <v>22</v>
      </c>
      <c r="I14" s="22" t="s">
        <v>23</v>
      </c>
      <c r="J14" s="20" t="s">
        <v>1</v>
      </c>
      <c r="L14" s="25"/>
    </row>
    <row r="15" spans="2:12" s="1" customFormat="1" ht="18" customHeight="1">
      <c r="B15" s="25"/>
      <c r="E15" s="20" t="s">
        <v>24</v>
      </c>
      <c r="I15" s="22" t="s">
        <v>25</v>
      </c>
      <c r="J15" s="20" t="s">
        <v>1</v>
      </c>
      <c r="L15" s="25"/>
    </row>
    <row r="16" spans="2:12" s="1" customFormat="1" ht="6.95" customHeight="1">
      <c r="B16" s="25"/>
      <c r="L16" s="25"/>
    </row>
    <row r="17" spans="2:12" s="1" customFormat="1" ht="12" customHeight="1">
      <c r="B17" s="25"/>
      <c r="D17" s="22" t="s">
        <v>26</v>
      </c>
      <c r="I17" s="22" t="s">
        <v>23</v>
      </c>
      <c r="J17" s="20" t="s">
        <v>1</v>
      </c>
      <c r="L17" s="25"/>
    </row>
    <row r="18" spans="2:12" s="1" customFormat="1" ht="18" customHeight="1">
      <c r="B18" s="25"/>
      <c r="E18" s="20" t="s">
        <v>27</v>
      </c>
      <c r="I18" s="22" t="s">
        <v>25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23</v>
      </c>
      <c r="J20" s="20" t="s">
        <v>1</v>
      </c>
      <c r="L20" s="25"/>
    </row>
    <row r="21" spans="2:12" s="1" customFormat="1" ht="18" customHeight="1">
      <c r="B21" s="25"/>
      <c r="E21" s="20" t="s">
        <v>29</v>
      </c>
      <c r="I21" s="22" t="s">
        <v>25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31</v>
      </c>
      <c r="I23" s="22" t="s">
        <v>23</v>
      </c>
      <c r="J23" s="20" t="s">
        <v>1</v>
      </c>
      <c r="L23" s="25"/>
    </row>
    <row r="24" spans="2:12" s="1" customFormat="1" ht="18" customHeight="1">
      <c r="B24" s="25"/>
      <c r="E24" s="20" t="s">
        <v>32</v>
      </c>
      <c r="I24" s="22" t="s">
        <v>25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33</v>
      </c>
      <c r="L26" s="25"/>
    </row>
    <row r="27" spans="2:12" s="7" customFormat="1" ht="16.5" customHeight="1">
      <c r="B27" s="88"/>
      <c r="E27" s="300" t="s">
        <v>1</v>
      </c>
      <c r="F27" s="300"/>
      <c r="G27" s="300"/>
      <c r="H27" s="300"/>
      <c r="L27" s="88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9" t="s">
        <v>34</v>
      </c>
      <c r="J30" s="59">
        <f>ROUND(J118,2)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36</v>
      </c>
      <c r="I32" s="28" t="s">
        <v>35</v>
      </c>
      <c r="J32" s="28" t="s">
        <v>37</v>
      </c>
      <c r="L32" s="25"/>
    </row>
    <row r="33" spans="2:12" s="1" customFormat="1" ht="14.45" customHeight="1">
      <c r="B33" s="25"/>
      <c r="D33" s="90" t="s">
        <v>38</v>
      </c>
      <c r="E33" s="22" t="s">
        <v>39</v>
      </c>
      <c r="F33" s="91">
        <f>ROUND((SUM(BE118:BE121)),2)</f>
        <v>0</v>
      </c>
      <c r="I33" s="92">
        <v>0.21</v>
      </c>
      <c r="J33" s="91">
        <f>ROUND(((SUM(BE118:BE121))*I33),2)</f>
        <v>0</v>
      </c>
      <c r="L33" s="25"/>
    </row>
    <row r="34" spans="2:12" s="1" customFormat="1" ht="14.45" customHeight="1">
      <c r="B34" s="25"/>
      <c r="E34" s="22" t="s">
        <v>40</v>
      </c>
      <c r="F34" s="91">
        <f>ROUND((SUM(BF118:BF121)),2)</f>
        <v>0</v>
      </c>
      <c r="I34" s="92">
        <v>0.15</v>
      </c>
      <c r="J34" s="91">
        <f>ROUND(((SUM(BF118:BF121))*I34),2)</f>
        <v>0</v>
      </c>
      <c r="L34" s="25"/>
    </row>
    <row r="35" spans="2:12" s="1" customFormat="1" ht="14.45" customHeight="1" hidden="1">
      <c r="B35" s="25"/>
      <c r="E35" s="22" t="s">
        <v>41</v>
      </c>
      <c r="F35" s="91">
        <f>ROUND((SUM(BG118:BG121)),2)</f>
        <v>0</v>
      </c>
      <c r="I35" s="92">
        <v>0.21</v>
      </c>
      <c r="J35" s="91">
        <f>0</f>
        <v>0</v>
      </c>
      <c r="L35" s="25"/>
    </row>
    <row r="36" spans="2:12" s="1" customFormat="1" ht="14.45" customHeight="1" hidden="1">
      <c r="B36" s="25"/>
      <c r="E36" s="22" t="s">
        <v>42</v>
      </c>
      <c r="F36" s="91">
        <f>ROUND((SUM(BH118:BH121)),2)</f>
        <v>0</v>
      </c>
      <c r="I36" s="92">
        <v>0.15</v>
      </c>
      <c r="J36" s="91">
        <f>0</f>
        <v>0</v>
      </c>
      <c r="L36" s="25"/>
    </row>
    <row r="37" spans="2:12" s="1" customFormat="1" ht="14.45" customHeight="1" hidden="1">
      <c r="B37" s="25"/>
      <c r="E37" s="22" t="s">
        <v>43</v>
      </c>
      <c r="F37" s="91">
        <f>ROUND((SUM(BI118:BI121)),2)</f>
        <v>0</v>
      </c>
      <c r="I37" s="92">
        <v>0</v>
      </c>
      <c r="J37" s="91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3"/>
      <c r="D39" s="94" t="s">
        <v>44</v>
      </c>
      <c r="E39" s="50"/>
      <c r="F39" s="50"/>
      <c r="G39" s="95" t="s">
        <v>45</v>
      </c>
      <c r="H39" s="96" t="s">
        <v>46</v>
      </c>
      <c r="I39" s="50"/>
      <c r="J39" s="97">
        <f>SUM(J30:J37)</f>
        <v>0</v>
      </c>
      <c r="K39" s="98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47</v>
      </c>
      <c r="E50" s="35"/>
      <c r="F50" s="35"/>
      <c r="G50" s="34" t="s">
        <v>48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49</v>
      </c>
      <c r="E61" s="27"/>
      <c r="F61" s="99" t="s">
        <v>50</v>
      </c>
      <c r="G61" s="36" t="s">
        <v>49</v>
      </c>
      <c r="H61" s="27"/>
      <c r="I61" s="27"/>
      <c r="J61" s="100" t="s">
        <v>50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51</v>
      </c>
      <c r="E65" s="35"/>
      <c r="F65" s="35"/>
      <c r="G65" s="34" t="s">
        <v>52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49</v>
      </c>
      <c r="E76" s="27"/>
      <c r="F76" s="99" t="s">
        <v>50</v>
      </c>
      <c r="G76" s="36" t="s">
        <v>49</v>
      </c>
      <c r="H76" s="27"/>
      <c r="I76" s="27"/>
      <c r="J76" s="100" t="s">
        <v>50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115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333" t="str">
        <f>E7</f>
        <v>Modernizace techn.zázemí vrátnice a společných prostor 1PP vchody E-F</v>
      </c>
      <c r="F85" s="334"/>
      <c r="G85" s="334"/>
      <c r="H85" s="334"/>
      <c r="L85" s="25"/>
    </row>
    <row r="86" spans="2:12" s="1" customFormat="1" ht="12" customHeight="1">
      <c r="B86" s="25"/>
      <c r="C86" s="22" t="s">
        <v>111</v>
      </c>
      <c r="L86" s="25"/>
    </row>
    <row r="87" spans="2:12" s="1" customFormat="1" ht="16.5" customHeight="1">
      <c r="B87" s="25"/>
      <c r="E87" s="323" t="str">
        <f>E9</f>
        <v>UHK-2ETAPA-5 - Vzduchotechnika</v>
      </c>
      <c r="F87" s="332"/>
      <c r="G87" s="332"/>
      <c r="H87" s="332"/>
      <c r="L87" s="25"/>
    </row>
    <row r="88" spans="2:12" s="1" customFormat="1" ht="6.95" customHeight="1">
      <c r="B88" s="25"/>
      <c r="L88" s="25"/>
    </row>
    <row r="89" spans="2:12" s="1" customFormat="1" ht="12" customHeight="1">
      <c r="B89" s="25"/>
      <c r="C89" s="22" t="s">
        <v>18</v>
      </c>
      <c r="F89" s="20" t="str">
        <f>F12</f>
        <v xml:space="preserve">UHK ,Palachovy koleje </v>
      </c>
      <c r="I89" s="22" t="s">
        <v>20</v>
      </c>
      <c r="J89" s="45" t="str">
        <f>IF(J12="","",J12)</f>
        <v>8. 6. 2019</v>
      </c>
      <c r="L89" s="25"/>
    </row>
    <row r="90" spans="2:12" s="1" customFormat="1" ht="6.95" customHeight="1">
      <c r="B90" s="25"/>
      <c r="L90" s="25"/>
    </row>
    <row r="91" spans="2:12" s="1" customFormat="1" ht="27.95" customHeight="1">
      <c r="B91" s="25"/>
      <c r="C91" s="22" t="s">
        <v>22</v>
      </c>
      <c r="F91" s="20" t="str">
        <f>E15</f>
        <v>UHK,Rokitanského 62  HK 3</v>
      </c>
      <c r="I91" s="22" t="s">
        <v>28</v>
      </c>
      <c r="J91" s="23" t="str">
        <f>E21</f>
        <v>Pridos Hradec Králové</v>
      </c>
      <c r="L91" s="25"/>
    </row>
    <row r="92" spans="2:12" s="1" customFormat="1" ht="15.2" customHeight="1">
      <c r="B92" s="25"/>
      <c r="C92" s="22" t="s">
        <v>26</v>
      </c>
      <c r="F92" s="20" t="str">
        <f>IF(E18="","",E18)</f>
        <v>bude určen ve výběrovém řízení</v>
      </c>
      <c r="I92" s="22" t="s">
        <v>31</v>
      </c>
      <c r="J92" s="23" t="str">
        <f>E24</f>
        <v>Ing.Pavel Michálek</v>
      </c>
      <c r="L92" s="25"/>
    </row>
    <row r="93" spans="2:12" s="1" customFormat="1" ht="10.35" customHeight="1">
      <c r="B93" s="25"/>
      <c r="L93" s="25"/>
    </row>
    <row r="94" spans="2:12" s="1" customFormat="1" ht="29.25" customHeight="1">
      <c r="B94" s="25"/>
      <c r="C94" s="101" t="s">
        <v>116</v>
      </c>
      <c r="D94" s="93"/>
      <c r="E94" s="93"/>
      <c r="F94" s="93"/>
      <c r="G94" s="93"/>
      <c r="H94" s="93"/>
      <c r="I94" s="93"/>
      <c r="J94" s="102" t="s">
        <v>117</v>
      </c>
      <c r="K94" s="93"/>
      <c r="L94" s="25"/>
    </row>
    <row r="95" spans="2:12" s="1" customFormat="1" ht="10.35" customHeight="1">
      <c r="B95" s="25"/>
      <c r="L95" s="25"/>
    </row>
    <row r="96" spans="2:47" s="1" customFormat="1" ht="22.9" customHeight="1">
      <c r="B96" s="25"/>
      <c r="C96" s="103" t="s">
        <v>118</v>
      </c>
      <c r="J96" s="59">
        <f>J118</f>
        <v>0</v>
      </c>
      <c r="L96" s="25"/>
      <c r="AU96" s="13" t="s">
        <v>119</v>
      </c>
    </row>
    <row r="97" spans="2:12" s="8" customFormat="1" ht="24.95" customHeight="1">
      <c r="B97" s="104"/>
      <c r="D97" s="105" t="s">
        <v>126</v>
      </c>
      <c r="E97" s="106"/>
      <c r="F97" s="106"/>
      <c r="G97" s="106"/>
      <c r="H97" s="106"/>
      <c r="I97" s="106"/>
      <c r="J97" s="107">
        <f>J119</f>
        <v>0</v>
      </c>
      <c r="L97" s="104"/>
    </row>
    <row r="98" spans="2:12" s="9" customFormat="1" ht="19.9" customHeight="1">
      <c r="B98" s="108"/>
      <c r="D98" s="109" t="s">
        <v>891</v>
      </c>
      <c r="E98" s="110"/>
      <c r="F98" s="110"/>
      <c r="G98" s="110"/>
      <c r="H98" s="110"/>
      <c r="I98" s="110"/>
      <c r="J98" s="111">
        <f>J120</f>
        <v>0</v>
      </c>
      <c r="L98" s="108"/>
    </row>
    <row r="99" spans="2:12" s="1" customFormat="1" ht="21.75" customHeight="1">
      <c r="B99" s="25"/>
      <c r="L99" s="25"/>
    </row>
    <row r="100" spans="2:12" s="1" customFormat="1" ht="6.9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5"/>
    </row>
    <row r="105" spans="2:12" s="1" customFormat="1" ht="24.95" customHeight="1">
      <c r="B105" s="25"/>
      <c r="C105" s="17" t="s">
        <v>141</v>
      </c>
      <c r="L105" s="25"/>
    </row>
    <row r="106" spans="2:12" s="1" customFormat="1" ht="6.95" customHeight="1">
      <c r="B106" s="25"/>
      <c r="L106" s="25"/>
    </row>
    <row r="107" spans="2:12" s="1" customFormat="1" ht="12" customHeight="1">
      <c r="B107" s="25"/>
      <c r="C107" s="22" t="s">
        <v>14</v>
      </c>
      <c r="L107" s="25"/>
    </row>
    <row r="108" spans="2:12" s="1" customFormat="1" ht="16.5" customHeight="1">
      <c r="B108" s="25"/>
      <c r="E108" s="333" t="str">
        <f>E7</f>
        <v>Modernizace techn.zázemí vrátnice a společných prostor 1PP vchody E-F</v>
      </c>
      <c r="F108" s="334"/>
      <c r="G108" s="334"/>
      <c r="H108" s="334"/>
      <c r="L108" s="25"/>
    </row>
    <row r="109" spans="2:12" s="1" customFormat="1" ht="12" customHeight="1">
      <c r="B109" s="25"/>
      <c r="C109" s="22" t="s">
        <v>111</v>
      </c>
      <c r="L109" s="25"/>
    </row>
    <row r="110" spans="2:12" s="1" customFormat="1" ht="16.5" customHeight="1">
      <c r="B110" s="25"/>
      <c r="E110" s="323" t="str">
        <f>E9</f>
        <v>UHK-2ETAPA-5 - Vzduchotechnika</v>
      </c>
      <c r="F110" s="332"/>
      <c r="G110" s="332"/>
      <c r="H110" s="332"/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18</v>
      </c>
      <c r="F112" s="20" t="str">
        <f>F12</f>
        <v xml:space="preserve">UHK ,Palachovy koleje </v>
      </c>
      <c r="I112" s="22" t="s">
        <v>20</v>
      </c>
      <c r="J112" s="45" t="str">
        <f>IF(J12="","",J12)</f>
        <v>8. 6. 2019</v>
      </c>
      <c r="L112" s="25"/>
    </row>
    <row r="113" spans="2:12" s="1" customFormat="1" ht="6.95" customHeight="1">
      <c r="B113" s="25"/>
      <c r="L113" s="25"/>
    </row>
    <row r="114" spans="2:12" s="1" customFormat="1" ht="27.95" customHeight="1">
      <c r="B114" s="25"/>
      <c r="C114" s="22" t="s">
        <v>22</v>
      </c>
      <c r="F114" s="20" t="str">
        <f>E15</f>
        <v>UHK,Rokitanského 62  HK 3</v>
      </c>
      <c r="I114" s="22" t="s">
        <v>28</v>
      </c>
      <c r="J114" s="23" t="str">
        <f>E21</f>
        <v>Pridos Hradec Králové</v>
      </c>
      <c r="L114" s="25"/>
    </row>
    <row r="115" spans="2:12" s="1" customFormat="1" ht="15.2" customHeight="1">
      <c r="B115" s="25"/>
      <c r="C115" s="22" t="s">
        <v>26</v>
      </c>
      <c r="F115" s="20" t="str">
        <f>IF(E18="","",E18)</f>
        <v>bude určen ve výběrovém řízení</v>
      </c>
      <c r="I115" s="22" t="s">
        <v>31</v>
      </c>
      <c r="J115" s="23" t="str">
        <f>E24</f>
        <v>Ing.Pavel Michálek</v>
      </c>
      <c r="L115" s="25"/>
    </row>
    <row r="116" spans="2:12" s="1" customFormat="1" ht="10.35" customHeight="1">
      <c r="B116" s="25"/>
      <c r="L116" s="25"/>
    </row>
    <row r="117" spans="2:20" s="10" customFormat="1" ht="29.25" customHeight="1">
      <c r="B117" s="112"/>
      <c r="C117" s="113" t="s">
        <v>142</v>
      </c>
      <c r="D117" s="114" t="s">
        <v>59</v>
      </c>
      <c r="E117" s="114" t="s">
        <v>55</v>
      </c>
      <c r="F117" s="114" t="s">
        <v>56</v>
      </c>
      <c r="G117" s="114" t="s">
        <v>143</v>
      </c>
      <c r="H117" s="114" t="s">
        <v>144</v>
      </c>
      <c r="I117" s="114" t="s">
        <v>145</v>
      </c>
      <c r="J117" s="114" t="s">
        <v>117</v>
      </c>
      <c r="K117" s="115" t="s">
        <v>146</v>
      </c>
      <c r="L117" s="112"/>
      <c r="M117" s="52" t="s">
        <v>1</v>
      </c>
      <c r="N117" s="53" t="s">
        <v>38</v>
      </c>
      <c r="O117" s="53" t="s">
        <v>147</v>
      </c>
      <c r="P117" s="53" t="s">
        <v>148</v>
      </c>
      <c r="Q117" s="53" t="s">
        <v>149</v>
      </c>
      <c r="R117" s="53" t="s">
        <v>150</v>
      </c>
      <c r="S117" s="53" t="s">
        <v>151</v>
      </c>
      <c r="T117" s="54" t="s">
        <v>152</v>
      </c>
    </row>
    <row r="118" spans="2:63" s="1" customFormat="1" ht="22.9" customHeight="1">
      <c r="B118" s="25"/>
      <c r="C118" s="57" t="s">
        <v>153</v>
      </c>
      <c r="J118" s="116">
        <f>BK118</f>
        <v>0</v>
      </c>
      <c r="L118" s="25"/>
      <c r="M118" s="55"/>
      <c r="N118" s="46"/>
      <c r="O118" s="46"/>
      <c r="P118" s="117">
        <f>P119</f>
        <v>0</v>
      </c>
      <c r="Q118" s="46"/>
      <c r="R118" s="117">
        <f>R119</f>
        <v>0</v>
      </c>
      <c r="S118" s="46"/>
      <c r="T118" s="118">
        <f>T119</f>
        <v>0</v>
      </c>
      <c r="AT118" s="13" t="s">
        <v>73</v>
      </c>
      <c r="AU118" s="13" t="s">
        <v>119</v>
      </c>
      <c r="BK118" s="119">
        <f>BK119</f>
        <v>0</v>
      </c>
    </row>
    <row r="119" spans="2:63" s="11" customFormat="1" ht="25.9" customHeight="1">
      <c r="B119" s="120"/>
      <c r="D119" s="121" t="s">
        <v>73</v>
      </c>
      <c r="E119" s="122" t="s">
        <v>266</v>
      </c>
      <c r="F119" s="122" t="s">
        <v>267</v>
      </c>
      <c r="J119" s="123">
        <f>BK119</f>
        <v>0</v>
      </c>
      <c r="L119" s="120"/>
      <c r="M119" s="124"/>
      <c r="N119" s="125"/>
      <c r="O119" s="125"/>
      <c r="P119" s="126">
        <f>P120</f>
        <v>0</v>
      </c>
      <c r="Q119" s="125"/>
      <c r="R119" s="126">
        <f>R120</f>
        <v>0</v>
      </c>
      <c r="S119" s="125"/>
      <c r="T119" s="127">
        <f>T120</f>
        <v>0</v>
      </c>
      <c r="AR119" s="121" t="s">
        <v>83</v>
      </c>
      <c r="AT119" s="128" t="s">
        <v>73</v>
      </c>
      <c r="AU119" s="128" t="s">
        <v>74</v>
      </c>
      <c r="AY119" s="121" t="s">
        <v>156</v>
      </c>
      <c r="BK119" s="129">
        <f>BK120</f>
        <v>0</v>
      </c>
    </row>
    <row r="120" spans="2:63" s="11" customFormat="1" ht="22.9" customHeight="1">
      <c r="B120" s="120"/>
      <c r="D120" s="121" t="s">
        <v>73</v>
      </c>
      <c r="E120" s="130" t="s">
        <v>892</v>
      </c>
      <c r="F120" s="130" t="s">
        <v>102</v>
      </c>
      <c r="J120" s="131">
        <f>BK120</f>
        <v>0</v>
      </c>
      <c r="L120" s="120"/>
      <c r="M120" s="124"/>
      <c r="N120" s="125"/>
      <c r="O120" s="125"/>
      <c r="P120" s="126">
        <f>P121</f>
        <v>0</v>
      </c>
      <c r="Q120" s="125"/>
      <c r="R120" s="126">
        <f>R121</f>
        <v>0</v>
      </c>
      <c r="S120" s="125"/>
      <c r="T120" s="127">
        <f>T121</f>
        <v>0</v>
      </c>
      <c r="AR120" s="121" t="s">
        <v>83</v>
      </c>
      <c r="AT120" s="128" t="s">
        <v>73</v>
      </c>
      <c r="AU120" s="128" t="s">
        <v>81</v>
      </c>
      <c r="AY120" s="121" t="s">
        <v>156</v>
      </c>
      <c r="BK120" s="129">
        <f>BK121</f>
        <v>0</v>
      </c>
    </row>
    <row r="121" spans="2:65" s="1" customFormat="1" ht="16.5" customHeight="1">
      <c r="B121" s="132"/>
      <c r="C121" s="133" t="s">
        <v>81</v>
      </c>
      <c r="D121" s="133" t="s">
        <v>159</v>
      </c>
      <c r="E121" s="134" t="s">
        <v>893</v>
      </c>
      <c r="F121" s="135" t="s">
        <v>894</v>
      </c>
      <c r="G121" s="136" t="s">
        <v>518</v>
      </c>
      <c r="H121" s="137">
        <v>1</v>
      </c>
      <c r="I121" s="138">
        <f>'UHK-2ETAPA-5 - Vzduchotec..2'!F27</f>
        <v>0</v>
      </c>
      <c r="J121" s="138">
        <f>ROUND(I121*H121,2)</f>
        <v>0</v>
      </c>
      <c r="K121" s="135" t="s">
        <v>1</v>
      </c>
      <c r="L121" s="25"/>
      <c r="M121" s="143" t="s">
        <v>1</v>
      </c>
      <c r="N121" s="144" t="s">
        <v>39</v>
      </c>
      <c r="O121" s="145">
        <v>0</v>
      </c>
      <c r="P121" s="145">
        <f>O121*H121</f>
        <v>0</v>
      </c>
      <c r="Q121" s="145">
        <v>0</v>
      </c>
      <c r="R121" s="145">
        <f>Q121*H121</f>
        <v>0</v>
      </c>
      <c r="S121" s="145">
        <v>0</v>
      </c>
      <c r="T121" s="146">
        <f>S121*H121</f>
        <v>0</v>
      </c>
      <c r="AR121" s="141" t="s">
        <v>242</v>
      </c>
      <c r="AT121" s="141" t="s">
        <v>159</v>
      </c>
      <c r="AU121" s="141" t="s">
        <v>83</v>
      </c>
      <c r="AY121" s="13" t="s">
        <v>156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3" t="s">
        <v>81</v>
      </c>
      <c r="BK121" s="142">
        <f>ROUND(I121*H121,2)</f>
        <v>0</v>
      </c>
      <c r="BL121" s="13" t="s">
        <v>242</v>
      </c>
      <c r="BM121" s="141" t="s">
        <v>895</v>
      </c>
    </row>
    <row r="122" spans="2:12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25"/>
    </row>
  </sheetData>
  <autoFilter ref="C117:K121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0"/>
  <sheetViews>
    <sheetView showGridLines="0" workbookViewId="0" topLeftCell="A1">
      <selection activeCell="E9" sqref="E9"/>
    </sheetView>
  </sheetViews>
  <sheetFormatPr defaultColWidth="9.140625" defaultRowHeight="12"/>
  <cols>
    <col min="1" max="1" width="5.00390625" style="147" customWidth="1"/>
    <col min="2" max="2" width="86.28125" style="147" customWidth="1"/>
    <col min="3" max="3" width="6.28125" style="147" customWidth="1"/>
    <col min="4" max="4" width="9.140625" style="147" customWidth="1"/>
    <col min="5" max="5" width="11.00390625" style="147" customWidth="1"/>
    <col min="6" max="6" width="13.140625" style="147" customWidth="1"/>
    <col min="7" max="256" width="9.28125" style="147" customWidth="1"/>
    <col min="257" max="257" width="5.00390625" style="147" customWidth="1"/>
    <col min="258" max="258" width="86.28125" style="147" customWidth="1"/>
    <col min="259" max="259" width="6.28125" style="147" customWidth="1"/>
    <col min="260" max="260" width="9.140625" style="147" customWidth="1"/>
    <col min="261" max="261" width="11.00390625" style="147" customWidth="1"/>
    <col min="262" max="262" width="13.140625" style="147" customWidth="1"/>
    <col min="263" max="512" width="9.28125" style="147" customWidth="1"/>
    <col min="513" max="513" width="5.00390625" style="147" customWidth="1"/>
    <col min="514" max="514" width="86.28125" style="147" customWidth="1"/>
    <col min="515" max="515" width="6.28125" style="147" customWidth="1"/>
    <col min="516" max="516" width="9.140625" style="147" customWidth="1"/>
    <col min="517" max="517" width="11.00390625" style="147" customWidth="1"/>
    <col min="518" max="518" width="13.140625" style="147" customWidth="1"/>
    <col min="519" max="768" width="9.28125" style="147" customWidth="1"/>
    <col min="769" max="769" width="5.00390625" style="147" customWidth="1"/>
    <col min="770" max="770" width="86.28125" style="147" customWidth="1"/>
    <col min="771" max="771" width="6.28125" style="147" customWidth="1"/>
    <col min="772" max="772" width="9.140625" style="147" customWidth="1"/>
    <col min="773" max="773" width="11.00390625" style="147" customWidth="1"/>
    <col min="774" max="774" width="13.140625" style="147" customWidth="1"/>
    <col min="775" max="1024" width="9.28125" style="147" customWidth="1"/>
    <col min="1025" max="1025" width="5.00390625" style="147" customWidth="1"/>
    <col min="1026" max="1026" width="86.28125" style="147" customWidth="1"/>
    <col min="1027" max="1027" width="6.28125" style="147" customWidth="1"/>
    <col min="1028" max="1028" width="9.140625" style="147" customWidth="1"/>
    <col min="1029" max="1029" width="11.00390625" style="147" customWidth="1"/>
    <col min="1030" max="1030" width="13.140625" style="147" customWidth="1"/>
    <col min="1031" max="1280" width="9.28125" style="147" customWidth="1"/>
    <col min="1281" max="1281" width="5.00390625" style="147" customWidth="1"/>
    <col min="1282" max="1282" width="86.28125" style="147" customWidth="1"/>
    <col min="1283" max="1283" width="6.28125" style="147" customWidth="1"/>
    <col min="1284" max="1284" width="9.140625" style="147" customWidth="1"/>
    <col min="1285" max="1285" width="11.00390625" style="147" customWidth="1"/>
    <col min="1286" max="1286" width="13.140625" style="147" customWidth="1"/>
    <col min="1287" max="1536" width="9.28125" style="147" customWidth="1"/>
    <col min="1537" max="1537" width="5.00390625" style="147" customWidth="1"/>
    <col min="1538" max="1538" width="86.28125" style="147" customWidth="1"/>
    <col min="1539" max="1539" width="6.28125" style="147" customWidth="1"/>
    <col min="1540" max="1540" width="9.140625" style="147" customWidth="1"/>
    <col min="1541" max="1541" width="11.00390625" style="147" customWidth="1"/>
    <col min="1542" max="1542" width="13.140625" style="147" customWidth="1"/>
    <col min="1543" max="1792" width="9.28125" style="147" customWidth="1"/>
    <col min="1793" max="1793" width="5.00390625" style="147" customWidth="1"/>
    <col min="1794" max="1794" width="86.28125" style="147" customWidth="1"/>
    <col min="1795" max="1795" width="6.28125" style="147" customWidth="1"/>
    <col min="1796" max="1796" width="9.140625" style="147" customWidth="1"/>
    <col min="1797" max="1797" width="11.00390625" style="147" customWidth="1"/>
    <col min="1798" max="1798" width="13.140625" style="147" customWidth="1"/>
    <col min="1799" max="2048" width="9.28125" style="147" customWidth="1"/>
    <col min="2049" max="2049" width="5.00390625" style="147" customWidth="1"/>
    <col min="2050" max="2050" width="86.28125" style="147" customWidth="1"/>
    <col min="2051" max="2051" width="6.28125" style="147" customWidth="1"/>
    <col min="2052" max="2052" width="9.140625" style="147" customWidth="1"/>
    <col min="2053" max="2053" width="11.00390625" style="147" customWidth="1"/>
    <col min="2054" max="2054" width="13.140625" style="147" customWidth="1"/>
    <col min="2055" max="2304" width="9.28125" style="147" customWidth="1"/>
    <col min="2305" max="2305" width="5.00390625" style="147" customWidth="1"/>
    <col min="2306" max="2306" width="86.28125" style="147" customWidth="1"/>
    <col min="2307" max="2307" width="6.28125" style="147" customWidth="1"/>
    <col min="2308" max="2308" width="9.140625" style="147" customWidth="1"/>
    <col min="2309" max="2309" width="11.00390625" style="147" customWidth="1"/>
    <col min="2310" max="2310" width="13.140625" style="147" customWidth="1"/>
    <col min="2311" max="2560" width="9.28125" style="147" customWidth="1"/>
    <col min="2561" max="2561" width="5.00390625" style="147" customWidth="1"/>
    <col min="2562" max="2562" width="86.28125" style="147" customWidth="1"/>
    <col min="2563" max="2563" width="6.28125" style="147" customWidth="1"/>
    <col min="2564" max="2564" width="9.140625" style="147" customWidth="1"/>
    <col min="2565" max="2565" width="11.00390625" style="147" customWidth="1"/>
    <col min="2566" max="2566" width="13.140625" style="147" customWidth="1"/>
    <col min="2567" max="2816" width="9.28125" style="147" customWidth="1"/>
    <col min="2817" max="2817" width="5.00390625" style="147" customWidth="1"/>
    <col min="2818" max="2818" width="86.28125" style="147" customWidth="1"/>
    <col min="2819" max="2819" width="6.28125" style="147" customWidth="1"/>
    <col min="2820" max="2820" width="9.140625" style="147" customWidth="1"/>
    <col min="2821" max="2821" width="11.00390625" style="147" customWidth="1"/>
    <col min="2822" max="2822" width="13.140625" style="147" customWidth="1"/>
    <col min="2823" max="3072" width="9.28125" style="147" customWidth="1"/>
    <col min="3073" max="3073" width="5.00390625" style="147" customWidth="1"/>
    <col min="3074" max="3074" width="86.28125" style="147" customWidth="1"/>
    <col min="3075" max="3075" width="6.28125" style="147" customWidth="1"/>
    <col min="3076" max="3076" width="9.140625" style="147" customWidth="1"/>
    <col min="3077" max="3077" width="11.00390625" style="147" customWidth="1"/>
    <col min="3078" max="3078" width="13.140625" style="147" customWidth="1"/>
    <col min="3079" max="3328" width="9.28125" style="147" customWidth="1"/>
    <col min="3329" max="3329" width="5.00390625" style="147" customWidth="1"/>
    <col min="3330" max="3330" width="86.28125" style="147" customWidth="1"/>
    <col min="3331" max="3331" width="6.28125" style="147" customWidth="1"/>
    <col min="3332" max="3332" width="9.140625" style="147" customWidth="1"/>
    <col min="3333" max="3333" width="11.00390625" style="147" customWidth="1"/>
    <col min="3334" max="3334" width="13.140625" style="147" customWidth="1"/>
    <col min="3335" max="3584" width="9.28125" style="147" customWidth="1"/>
    <col min="3585" max="3585" width="5.00390625" style="147" customWidth="1"/>
    <col min="3586" max="3586" width="86.28125" style="147" customWidth="1"/>
    <col min="3587" max="3587" width="6.28125" style="147" customWidth="1"/>
    <col min="3588" max="3588" width="9.140625" style="147" customWidth="1"/>
    <col min="3589" max="3589" width="11.00390625" style="147" customWidth="1"/>
    <col min="3590" max="3590" width="13.140625" style="147" customWidth="1"/>
    <col min="3591" max="3840" width="9.28125" style="147" customWidth="1"/>
    <col min="3841" max="3841" width="5.00390625" style="147" customWidth="1"/>
    <col min="3842" max="3842" width="86.28125" style="147" customWidth="1"/>
    <col min="3843" max="3843" width="6.28125" style="147" customWidth="1"/>
    <col min="3844" max="3844" width="9.140625" style="147" customWidth="1"/>
    <col min="3845" max="3845" width="11.00390625" style="147" customWidth="1"/>
    <col min="3846" max="3846" width="13.140625" style="147" customWidth="1"/>
    <col min="3847" max="4096" width="9.28125" style="147" customWidth="1"/>
    <col min="4097" max="4097" width="5.00390625" style="147" customWidth="1"/>
    <col min="4098" max="4098" width="86.28125" style="147" customWidth="1"/>
    <col min="4099" max="4099" width="6.28125" style="147" customWidth="1"/>
    <col min="4100" max="4100" width="9.140625" style="147" customWidth="1"/>
    <col min="4101" max="4101" width="11.00390625" style="147" customWidth="1"/>
    <col min="4102" max="4102" width="13.140625" style="147" customWidth="1"/>
    <col min="4103" max="4352" width="9.28125" style="147" customWidth="1"/>
    <col min="4353" max="4353" width="5.00390625" style="147" customWidth="1"/>
    <col min="4354" max="4354" width="86.28125" style="147" customWidth="1"/>
    <col min="4355" max="4355" width="6.28125" style="147" customWidth="1"/>
    <col min="4356" max="4356" width="9.140625" style="147" customWidth="1"/>
    <col min="4357" max="4357" width="11.00390625" style="147" customWidth="1"/>
    <col min="4358" max="4358" width="13.140625" style="147" customWidth="1"/>
    <col min="4359" max="4608" width="9.28125" style="147" customWidth="1"/>
    <col min="4609" max="4609" width="5.00390625" style="147" customWidth="1"/>
    <col min="4610" max="4610" width="86.28125" style="147" customWidth="1"/>
    <col min="4611" max="4611" width="6.28125" style="147" customWidth="1"/>
    <col min="4612" max="4612" width="9.140625" style="147" customWidth="1"/>
    <col min="4613" max="4613" width="11.00390625" style="147" customWidth="1"/>
    <col min="4614" max="4614" width="13.140625" style="147" customWidth="1"/>
    <col min="4615" max="4864" width="9.28125" style="147" customWidth="1"/>
    <col min="4865" max="4865" width="5.00390625" style="147" customWidth="1"/>
    <col min="4866" max="4866" width="86.28125" style="147" customWidth="1"/>
    <col min="4867" max="4867" width="6.28125" style="147" customWidth="1"/>
    <col min="4868" max="4868" width="9.140625" style="147" customWidth="1"/>
    <col min="4869" max="4869" width="11.00390625" style="147" customWidth="1"/>
    <col min="4870" max="4870" width="13.140625" style="147" customWidth="1"/>
    <col min="4871" max="5120" width="9.28125" style="147" customWidth="1"/>
    <col min="5121" max="5121" width="5.00390625" style="147" customWidth="1"/>
    <col min="5122" max="5122" width="86.28125" style="147" customWidth="1"/>
    <col min="5123" max="5123" width="6.28125" style="147" customWidth="1"/>
    <col min="5124" max="5124" width="9.140625" style="147" customWidth="1"/>
    <col min="5125" max="5125" width="11.00390625" style="147" customWidth="1"/>
    <col min="5126" max="5126" width="13.140625" style="147" customWidth="1"/>
    <col min="5127" max="5376" width="9.28125" style="147" customWidth="1"/>
    <col min="5377" max="5377" width="5.00390625" style="147" customWidth="1"/>
    <col min="5378" max="5378" width="86.28125" style="147" customWidth="1"/>
    <col min="5379" max="5379" width="6.28125" style="147" customWidth="1"/>
    <col min="5380" max="5380" width="9.140625" style="147" customWidth="1"/>
    <col min="5381" max="5381" width="11.00390625" style="147" customWidth="1"/>
    <col min="5382" max="5382" width="13.140625" style="147" customWidth="1"/>
    <col min="5383" max="5632" width="9.28125" style="147" customWidth="1"/>
    <col min="5633" max="5633" width="5.00390625" style="147" customWidth="1"/>
    <col min="5634" max="5634" width="86.28125" style="147" customWidth="1"/>
    <col min="5635" max="5635" width="6.28125" style="147" customWidth="1"/>
    <col min="5636" max="5636" width="9.140625" style="147" customWidth="1"/>
    <col min="5637" max="5637" width="11.00390625" style="147" customWidth="1"/>
    <col min="5638" max="5638" width="13.140625" style="147" customWidth="1"/>
    <col min="5639" max="5888" width="9.28125" style="147" customWidth="1"/>
    <col min="5889" max="5889" width="5.00390625" style="147" customWidth="1"/>
    <col min="5890" max="5890" width="86.28125" style="147" customWidth="1"/>
    <col min="5891" max="5891" width="6.28125" style="147" customWidth="1"/>
    <col min="5892" max="5892" width="9.140625" style="147" customWidth="1"/>
    <col min="5893" max="5893" width="11.00390625" style="147" customWidth="1"/>
    <col min="5894" max="5894" width="13.140625" style="147" customWidth="1"/>
    <col min="5895" max="6144" width="9.28125" style="147" customWidth="1"/>
    <col min="6145" max="6145" width="5.00390625" style="147" customWidth="1"/>
    <col min="6146" max="6146" width="86.28125" style="147" customWidth="1"/>
    <col min="6147" max="6147" width="6.28125" style="147" customWidth="1"/>
    <col min="6148" max="6148" width="9.140625" style="147" customWidth="1"/>
    <col min="6149" max="6149" width="11.00390625" style="147" customWidth="1"/>
    <col min="6150" max="6150" width="13.140625" style="147" customWidth="1"/>
    <col min="6151" max="6400" width="9.28125" style="147" customWidth="1"/>
    <col min="6401" max="6401" width="5.00390625" style="147" customWidth="1"/>
    <col min="6402" max="6402" width="86.28125" style="147" customWidth="1"/>
    <col min="6403" max="6403" width="6.28125" style="147" customWidth="1"/>
    <col min="6404" max="6404" width="9.140625" style="147" customWidth="1"/>
    <col min="6405" max="6405" width="11.00390625" style="147" customWidth="1"/>
    <col min="6406" max="6406" width="13.140625" style="147" customWidth="1"/>
    <col min="6407" max="6656" width="9.28125" style="147" customWidth="1"/>
    <col min="6657" max="6657" width="5.00390625" style="147" customWidth="1"/>
    <col min="6658" max="6658" width="86.28125" style="147" customWidth="1"/>
    <col min="6659" max="6659" width="6.28125" style="147" customWidth="1"/>
    <col min="6660" max="6660" width="9.140625" style="147" customWidth="1"/>
    <col min="6661" max="6661" width="11.00390625" style="147" customWidth="1"/>
    <col min="6662" max="6662" width="13.140625" style="147" customWidth="1"/>
    <col min="6663" max="6912" width="9.28125" style="147" customWidth="1"/>
    <col min="6913" max="6913" width="5.00390625" style="147" customWidth="1"/>
    <col min="6914" max="6914" width="86.28125" style="147" customWidth="1"/>
    <col min="6915" max="6915" width="6.28125" style="147" customWidth="1"/>
    <col min="6916" max="6916" width="9.140625" style="147" customWidth="1"/>
    <col min="6917" max="6917" width="11.00390625" style="147" customWidth="1"/>
    <col min="6918" max="6918" width="13.140625" style="147" customWidth="1"/>
    <col min="6919" max="7168" width="9.28125" style="147" customWidth="1"/>
    <col min="7169" max="7169" width="5.00390625" style="147" customWidth="1"/>
    <col min="7170" max="7170" width="86.28125" style="147" customWidth="1"/>
    <col min="7171" max="7171" width="6.28125" style="147" customWidth="1"/>
    <col min="7172" max="7172" width="9.140625" style="147" customWidth="1"/>
    <col min="7173" max="7173" width="11.00390625" style="147" customWidth="1"/>
    <col min="7174" max="7174" width="13.140625" style="147" customWidth="1"/>
    <col min="7175" max="7424" width="9.28125" style="147" customWidth="1"/>
    <col min="7425" max="7425" width="5.00390625" style="147" customWidth="1"/>
    <col min="7426" max="7426" width="86.28125" style="147" customWidth="1"/>
    <col min="7427" max="7427" width="6.28125" style="147" customWidth="1"/>
    <col min="7428" max="7428" width="9.140625" style="147" customWidth="1"/>
    <col min="7429" max="7429" width="11.00390625" style="147" customWidth="1"/>
    <col min="7430" max="7430" width="13.140625" style="147" customWidth="1"/>
    <col min="7431" max="7680" width="9.28125" style="147" customWidth="1"/>
    <col min="7681" max="7681" width="5.00390625" style="147" customWidth="1"/>
    <col min="7682" max="7682" width="86.28125" style="147" customWidth="1"/>
    <col min="7683" max="7683" width="6.28125" style="147" customWidth="1"/>
    <col min="7684" max="7684" width="9.140625" style="147" customWidth="1"/>
    <col min="7685" max="7685" width="11.00390625" style="147" customWidth="1"/>
    <col min="7686" max="7686" width="13.140625" style="147" customWidth="1"/>
    <col min="7687" max="7936" width="9.28125" style="147" customWidth="1"/>
    <col min="7937" max="7937" width="5.00390625" style="147" customWidth="1"/>
    <col min="7938" max="7938" width="86.28125" style="147" customWidth="1"/>
    <col min="7939" max="7939" width="6.28125" style="147" customWidth="1"/>
    <col min="7940" max="7940" width="9.140625" style="147" customWidth="1"/>
    <col min="7941" max="7941" width="11.00390625" style="147" customWidth="1"/>
    <col min="7942" max="7942" width="13.140625" style="147" customWidth="1"/>
    <col min="7943" max="8192" width="9.28125" style="147" customWidth="1"/>
    <col min="8193" max="8193" width="5.00390625" style="147" customWidth="1"/>
    <col min="8194" max="8194" width="86.28125" style="147" customWidth="1"/>
    <col min="8195" max="8195" width="6.28125" style="147" customWidth="1"/>
    <col min="8196" max="8196" width="9.140625" style="147" customWidth="1"/>
    <col min="8197" max="8197" width="11.00390625" style="147" customWidth="1"/>
    <col min="8198" max="8198" width="13.140625" style="147" customWidth="1"/>
    <col min="8199" max="8448" width="9.28125" style="147" customWidth="1"/>
    <col min="8449" max="8449" width="5.00390625" style="147" customWidth="1"/>
    <col min="8450" max="8450" width="86.28125" style="147" customWidth="1"/>
    <col min="8451" max="8451" width="6.28125" style="147" customWidth="1"/>
    <col min="8452" max="8452" width="9.140625" style="147" customWidth="1"/>
    <col min="8453" max="8453" width="11.00390625" style="147" customWidth="1"/>
    <col min="8454" max="8454" width="13.140625" style="147" customWidth="1"/>
    <col min="8455" max="8704" width="9.28125" style="147" customWidth="1"/>
    <col min="8705" max="8705" width="5.00390625" style="147" customWidth="1"/>
    <col min="8706" max="8706" width="86.28125" style="147" customWidth="1"/>
    <col min="8707" max="8707" width="6.28125" style="147" customWidth="1"/>
    <col min="8708" max="8708" width="9.140625" style="147" customWidth="1"/>
    <col min="8709" max="8709" width="11.00390625" style="147" customWidth="1"/>
    <col min="8710" max="8710" width="13.140625" style="147" customWidth="1"/>
    <col min="8711" max="8960" width="9.28125" style="147" customWidth="1"/>
    <col min="8961" max="8961" width="5.00390625" style="147" customWidth="1"/>
    <col min="8962" max="8962" width="86.28125" style="147" customWidth="1"/>
    <col min="8963" max="8963" width="6.28125" style="147" customWidth="1"/>
    <col min="8964" max="8964" width="9.140625" style="147" customWidth="1"/>
    <col min="8965" max="8965" width="11.00390625" style="147" customWidth="1"/>
    <col min="8966" max="8966" width="13.140625" style="147" customWidth="1"/>
    <col min="8967" max="9216" width="9.28125" style="147" customWidth="1"/>
    <col min="9217" max="9217" width="5.00390625" style="147" customWidth="1"/>
    <col min="9218" max="9218" width="86.28125" style="147" customWidth="1"/>
    <col min="9219" max="9219" width="6.28125" style="147" customWidth="1"/>
    <col min="9220" max="9220" width="9.140625" style="147" customWidth="1"/>
    <col min="9221" max="9221" width="11.00390625" style="147" customWidth="1"/>
    <col min="9222" max="9222" width="13.140625" style="147" customWidth="1"/>
    <col min="9223" max="9472" width="9.28125" style="147" customWidth="1"/>
    <col min="9473" max="9473" width="5.00390625" style="147" customWidth="1"/>
    <col min="9474" max="9474" width="86.28125" style="147" customWidth="1"/>
    <col min="9475" max="9475" width="6.28125" style="147" customWidth="1"/>
    <col min="9476" max="9476" width="9.140625" style="147" customWidth="1"/>
    <col min="9477" max="9477" width="11.00390625" style="147" customWidth="1"/>
    <col min="9478" max="9478" width="13.140625" style="147" customWidth="1"/>
    <col min="9479" max="9728" width="9.28125" style="147" customWidth="1"/>
    <col min="9729" max="9729" width="5.00390625" style="147" customWidth="1"/>
    <col min="9730" max="9730" width="86.28125" style="147" customWidth="1"/>
    <col min="9731" max="9731" width="6.28125" style="147" customWidth="1"/>
    <col min="9732" max="9732" width="9.140625" style="147" customWidth="1"/>
    <col min="9733" max="9733" width="11.00390625" style="147" customWidth="1"/>
    <col min="9734" max="9734" width="13.140625" style="147" customWidth="1"/>
    <col min="9735" max="9984" width="9.28125" style="147" customWidth="1"/>
    <col min="9985" max="9985" width="5.00390625" style="147" customWidth="1"/>
    <col min="9986" max="9986" width="86.28125" style="147" customWidth="1"/>
    <col min="9987" max="9987" width="6.28125" style="147" customWidth="1"/>
    <col min="9988" max="9988" width="9.140625" style="147" customWidth="1"/>
    <col min="9989" max="9989" width="11.00390625" style="147" customWidth="1"/>
    <col min="9990" max="9990" width="13.140625" style="147" customWidth="1"/>
    <col min="9991" max="10240" width="9.28125" style="147" customWidth="1"/>
    <col min="10241" max="10241" width="5.00390625" style="147" customWidth="1"/>
    <col min="10242" max="10242" width="86.28125" style="147" customWidth="1"/>
    <col min="10243" max="10243" width="6.28125" style="147" customWidth="1"/>
    <col min="10244" max="10244" width="9.140625" style="147" customWidth="1"/>
    <col min="10245" max="10245" width="11.00390625" style="147" customWidth="1"/>
    <col min="10246" max="10246" width="13.140625" style="147" customWidth="1"/>
    <col min="10247" max="10496" width="9.28125" style="147" customWidth="1"/>
    <col min="10497" max="10497" width="5.00390625" style="147" customWidth="1"/>
    <col min="10498" max="10498" width="86.28125" style="147" customWidth="1"/>
    <col min="10499" max="10499" width="6.28125" style="147" customWidth="1"/>
    <col min="10500" max="10500" width="9.140625" style="147" customWidth="1"/>
    <col min="10501" max="10501" width="11.00390625" style="147" customWidth="1"/>
    <col min="10502" max="10502" width="13.140625" style="147" customWidth="1"/>
    <col min="10503" max="10752" width="9.28125" style="147" customWidth="1"/>
    <col min="10753" max="10753" width="5.00390625" style="147" customWidth="1"/>
    <col min="10754" max="10754" width="86.28125" style="147" customWidth="1"/>
    <col min="10755" max="10755" width="6.28125" style="147" customWidth="1"/>
    <col min="10756" max="10756" width="9.140625" style="147" customWidth="1"/>
    <col min="10757" max="10757" width="11.00390625" style="147" customWidth="1"/>
    <col min="10758" max="10758" width="13.140625" style="147" customWidth="1"/>
    <col min="10759" max="11008" width="9.28125" style="147" customWidth="1"/>
    <col min="11009" max="11009" width="5.00390625" style="147" customWidth="1"/>
    <col min="11010" max="11010" width="86.28125" style="147" customWidth="1"/>
    <col min="11011" max="11011" width="6.28125" style="147" customWidth="1"/>
    <col min="11012" max="11012" width="9.140625" style="147" customWidth="1"/>
    <col min="11013" max="11013" width="11.00390625" style="147" customWidth="1"/>
    <col min="11014" max="11014" width="13.140625" style="147" customWidth="1"/>
    <col min="11015" max="11264" width="9.28125" style="147" customWidth="1"/>
    <col min="11265" max="11265" width="5.00390625" style="147" customWidth="1"/>
    <col min="11266" max="11266" width="86.28125" style="147" customWidth="1"/>
    <col min="11267" max="11267" width="6.28125" style="147" customWidth="1"/>
    <col min="11268" max="11268" width="9.140625" style="147" customWidth="1"/>
    <col min="11269" max="11269" width="11.00390625" style="147" customWidth="1"/>
    <col min="11270" max="11270" width="13.140625" style="147" customWidth="1"/>
    <col min="11271" max="11520" width="9.28125" style="147" customWidth="1"/>
    <col min="11521" max="11521" width="5.00390625" style="147" customWidth="1"/>
    <col min="11522" max="11522" width="86.28125" style="147" customWidth="1"/>
    <col min="11523" max="11523" width="6.28125" style="147" customWidth="1"/>
    <col min="11524" max="11524" width="9.140625" style="147" customWidth="1"/>
    <col min="11525" max="11525" width="11.00390625" style="147" customWidth="1"/>
    <col min="11526" max="11526" width="13.140625" style="147" customWidth="1"/>
    <col min="11527" max="11776" width="9.28125" style="147" customWidth="1"/>
    <col min="11777" max="11777" width="5.00390625" style="147" customWidth="1"/>
    <col min="11778" max="11778" width="86.28125" style="147" customWidth="1"/>
    <col min="11779" max="11779" width="6.28125" style="147" customWidth="1"/>
    <col min="11780" max="11780" width="9.140625" style="147" customWidth="1"/>
    <col min="11781" max="11781" width="11.00390625" style="147" customWidth="1"/>
    <col min="11782" max="11782" width="13.140625" style="147" customWidth="1"/>
    <col min="11783" max="12032" width="9.28125" style="147" customWidth="1"/>
    <col min="12033" max="12033" width="5.00390625" style="147" customWidth="1"/>
    <col min="12034" max="12034" width="86.28125" style="147" customWidth="1"/>
    <col min="12035" max="12035" width="6.28125" style="147" customWidth="1"/>
    <col min="12036" max="12036" width="9.140625" style="147" customWidth="1"/>
    <col min="12037" max="12037" width="11.00390625" style="147" customWidth="1"/>
    <col min="12038" max="12038" width="13.140625" style="147" customWidth="1"/>
    <col min="12039" max="12288" width="9.28125" style="147" customWidth="1"/>
    <col min="12289" max="12289" width="5.00390625" style="147" customWidth="1"/>
    <col min="12290" max="12290" width="86.28125" style="147" customWidth="1"/>
    <col min="12291" max="12291" width="6.28125" style="147" customWidth="1"/>
    <col min="12292" max="12292" width="9.140625" style="147" customWidth="1"/>
    <col min="12293" max="12293" width="11.00390625" style="147" customWidth="1"/>
    <col min="12294" max="12294" width="13.140625" style="147" customWidth="1"/>
    <col min="12295" max="12544" width="9.28125" style="147" customWidth="1"/>
    <col min="12545" max="12545" width="5.00390625" style="147" customWidth="1"/>
    <col min="12546" max="12546" width="86.28125" style="147" customWidth="1"/>
    <col min="12547" max="12547" width="6.28125" style="147" customWidth="1"/>
    <col min="12548" max="12548" width="9.140625" style="147" customWidth="1"/>
    <col min="12549" max="12549" width="11.00390625" style="147" customWidth="1"/>
    <col min="12550" max="12550" width="13.140625" style="147" customWidth="1"/>
    <col min="12551" max="12800" width="9.28125" style="147" customWidth="1"/>
    <col min="12801" max="12801" width="5.00390625" style="147" customWidth="1"/>
    <col min="12802" max="12802" width="86.28125" style="147" customWidth="1"/>
    <col min="12803" max="12803" width="6.28125" style="147" customWidth="1"/>
    <col min="12804" max="12804" width="9.140625" style="147" customWidth="1"/>
    <col min="12805" max="12805" width="11.00390625" style="147" customWidth="1"/>
    <col min="12806" max="12806" width="13.140625" style="147" customWidth="1"/>
    <col min="12807" max="13056" width="9.28125" style="147" customWidth="1"/>
    <col min="13057" max="13057" width="5.00390625" style="147" customWidth="1"/>
    <col min="13058" max="13058" width="86.28125" style="147" customWidth="1"/>
    <col min="13059" max="13059" width="6.28125" style="147" customWidth="1"/>
    <col min="13060" max="13060" width="9.140625" style="147" customWidth="1"/>
    <col min="13061" max="13061" width="11.00390625" style="147" customWidth="1"/>
    <col min="13062" max="13062" width="13.140625" style="147" customWidth="1"/>
    <col min="13063" max="13312" width="9.28125" style="147" customWidth="1"/>
    <col min="13313" max="13313" width="5.00390625" style="147" customWidth="1"/>
    <col min="13314" max="13314" width="86.28125" style="147" customWidth="1"/>
    <col min="13315" max="13315" width="6.28125" style="147" customWidth="1"/>
    <col min="13316" max="13316" width="9.140625" style="147" customWidth="1"/>
    <col min="13317" max="13317" width="11.00390625" style="147" customWidth="1"/>
    <col min="13318" max="13318" width="13.140625" style="147" customWidth="1"/>
    <col min="13319" max="13568" width="9.28125" style="147" customWidth="1"/>
    <col min="13569" max="13569" width="5.00390625" style="147" customWidth="1"/>
    <col min="13570" max="13570" width="86.28125" style="147" customWidth="1"/>
    <col min="13571" max="13571" width="6.28125" style="147" customWidth="1"/>
    <col min="13572" max="13572" width="9.140625" style="147" customWidth="1"/>
    <col min="13573" max="13573" width="11.00390625" style="147" customWidth="1"/>
    <col min="13574" max="13574" width="13.140625" style="147" customWidth="1"/>
    <col min="13575" max="13824" width="9.28125" style="147" customWidth="1"/>
    <col min="13825" max="13825" width="5.00390625" style="147" customWidth="1"/>
    <col min="13826" max="13826" width="86.28125" style="147" customWidth="1"/>
    <col min="13827" max="13827" width="6.28125" style="147" customWidth="1"/>
    <col min="13828" max="13828" width="9.140625" style="147" customWidth="1"/>
    <col min="13829" max="13829" width="11.00390625" style="147" customWidth="1"/>
    <col min="13830" max="13830" width="13.140625" style="147" customWidth="1"/>
    <col min="13831" max="14080" width="9.28125" style="147" customWidth="1"/>
    <col min="14081" max="14081" width="5.00390625" style="147" customWidth="1"/>
    <col min="14082" max="14082" width="86.28125" style="147" customWidth="1"/>
    <col min="14083" max="14083" width="6.28125" style="147" customWidth="1"/>
    <col min="14084" max="14084" width="9.140625" style="147" customWidth="1"/>
    <col min="14085" max="14085" width="11.00390625" style="147" customWidth="1"/>
    <col min="14086" max="14086" width="13.140625" style="147" customWidth="1"/>
    <col min="14087" max="14336" width="9.28125" style="147" customWidth="1"/>
    <col min="14337" max="14337" width="5.00390625" style="147" customWidth="1"/>
    <col min="14338" max="14338" width="86.28125" style="147" customWidth="1"/>
    <col min="14339" max="14339" width="6.28125" style="147" customWidth="1"/>
    <col min="14340" max="14340" width="9.140625" style="147" customWidth="1"/>
    <col min="14341" max="14341" width="11.00390625" style="147" customWidth="1"/>
    <col min="14342" max="14342" width="13.140625" style="147" customWidth="1"/>
    <col min="14343" max="14592" width="9.28125" style="147" customWidth="1"/>
    <col min="14593" max="14593" width="5.00390625" style="147" customWidth="1"/>
    <col min="14594" max="14594" width="86.28125" style="147" customWidth="1"/>
    <col min="14595" max="14595" width="6.28125" style="147" customWidth="1"/>
    <col min="14596" max="14596" width="9.140625" style="147" customWidth="1"/>
    <col min="14597" max="14597" width="11.00390625" style="147" customWidth="1"/>
    <col min="14598" max="14598" width="13.140625" style="147" customWidth="1"/>
    <col min="14599" max="14848" width="9.28125" style="147" customWidth="1"/>
    <col min="14849" max="14849" width="5.00390625" style="147" customWidth="1"/>
    <col min="14850" max="14850" width="86.28125" style="147" customWidth="1"/>
    <col min="14851" max="14851" width="6.28125" style="147" customWidth="1"/>
    <col min="14852" max="14852" width="9.140625" style="147" customWidth="1"/>
    <col min="14853" max="14853" width="11.00390625" style="147" customWidth="1"/>
    <col min="14854" max="14854" width="13.140625" style="147" customWidth="1"/>
    <col min="14855" max="15104" width="9.28125" style="147" customWidth="1"/>
    <col min="15105" max="15105" width="5.00390625" style="147" customWidth="1"/>
    <col min="15106" max="15106" width="86.28125" style="147" customWidth="1"/>
    <col min="15107" max="15107" width="6.28125" style="147" customWidth="1"/>
    <col min="15108" max="15108" width="9.140625" style="147" customWidth="1"/>
    <col min="15109" max="15109" width="11.00390625" style="147" customWidth="1"/>
    <col min="15110" max="15110" width="13.140625" style="147" customWidth="1"/>
    <col min="15111" max="15360" width="9.28125" style="147" customWidth="1"/>
    <col min="15361" max="15361" width="5.00390625" style="147" customWidth="1"/>
    <col min="15362" max="15362" width="86.28125" style="147" customWidth="1"/>
    <col min="15363" max="15363" width="6.28125" style="147" customWidth="1"/>
    <col min="15364" max="15364" width="9.140625" style="147" customWidth="1"/>
    <col min="15365" max="15365" width="11.00390625" style="147" customWidth="1"/>
    <col min="15366" max="15366" width="13.140625" style="147" customWidth="1"/>
    <col min="15367" max="15616" width="9.28125" style="147" customWidth="1"/>
    <col min="15617" max="15617" width="5.00390625" style="147" customWidth="1"/>
    <col min="15618" max="15618" width="86.28125" style="147" customWidth="1"/>
    <col min="15619" max="15619" width="6.28125" style="147" customWidth="1"/>
    <col min="15620" max="15620" width="9.140625" style="147" customWidth="1"/>
    <col min="15621" max="15621" width="11.00390625" style="147" customWidth="1"/>
    <col min="15622" max="15622" width="13.140625" style="147" customWidth="1"/>
    <col min="15623" max="15872" width="9.28125" style="147" customWidth="1"/>
    <col min="15873" max="15873" width="5.00390625" style="147" customWidth="1"/>
    <col min="15874" max="15874" width="86.28125" style="147" customWidth="1"/>
    <col min="15875" max="15875" width="6.28125" style="147" customWidth="1"/>
    <col min="15876" max="15876" width="9.140625" style="147" customWidth="1"/>
    <col min="15877" max="15877" width="11.00390625" style="147" customWidth="1"/>
    <col min="15878" max="15878" width="13.140625" style="147" customWidth="1"/>
    <col min="15879" max="16128" width="9.28125" style="147" customWidth="1"/>
    <col min="16129" max="16129" width="5.00390625" style="147" customWidth="1"/>
    <col min="16130" max="16130" width="86.28125" style="147" customWidth="1"/>
    <col min="16131" max="16131" width="6.28125" style="147" customWidth="1"/>
    <col min="16132" max="16132" width="9.140625" style="147" customWidth="1"/>
    <col min="16133" max="16133" width="11.00390625" style="147" customWidth="1"/>
    <col min="16134" max="16134" width="13.140625" style="147" customWidth="1"/>
    <col min="16135" max="16384" width="9.28125" style="147" customWidth="1"/>
  </cols>
  <sheetData>
    <row r="1" spans="1:6" ht="20.1" customHeight="1">
      <c r="A1" s="335" t="s">
        <v>909</v>
      </c>
      <c r="B1" s="336"/>
      <c r="C1" s="336"/>
      <c r="D1" s="336"/>
      <c r="E1" s="336"/>
      <c r="F1" s="336"/>
    </row>
    <row r="2" spans="1:6" ht="20.1" customHeight="1">
      <c r="A2" s="335" t="s">
        <v>910</v>
      </c>
      <c r="B2" s="336"/>
      <c r="C2" s="336"/>
      <c r="D2" s="336"/>
      <c r="E2" s="336"/>
      <c r="F2" s="336"/>
    </row>
    <row r="3" spans="1:6" ht="12.75" customHeight="1">
      <c r="A3" s="337" t="s">
        <v>1016</v>
      </c>
      <c r="B3" s="338"/>
      <c r="C3" s="148"/>
      <c r="D3" s="148"/>
      <c r="E3" s="148"/>
      <c r="F3" s="149"/>
    </row>
    <row r="4" spans="1:6" ht="12.75" customHeight="1">
      <c r="A4" s="148"/>
      <c r="B4" s="148"/>
      <c r="C4" s="148"/>
      <c r="D4" s="148"/>
      <c r="E4" s="148"/>
      <c r="F4" s="149"/>
    </row>
    <row r="5" spans="1:6" ht="21" customHeight="1">
      <c r="A5" s="150" t="s">
        <v>912</v>
      </c>
      <c r="B5" s="151" t="s">
        <v>56</v>
      </c>
      <c r="C5" s="151" t="s">
        <v>143</v>
      </c>
      <c r="D5" s="151" t="s">
        <v>913</v>
      </c>
      <c r="E5" s="151" t="s">
        <v>914</v>
      </c>
      <c r="F5" s="151" t="s">
        <v>915</v>
      </c>
    </row>
    <row r="6" spans="1:6" ht="21" customHeight="1">
      <c r="A6" s="152">
        <v>1</v>
      </c>
      <c r="B6" s="153">
        <v>5</v>
      </c>
      <c r="C6" s="153">
        <v>6</v>
      </c>
      <c r="D6" s="153">
        <v>7</v>
      </c>
      <c r="E6" s="153">
        <v>8</v>
      </c>
      <c r="F6" s="153">
        <v>9</v>
      </c>
    </row>
    <row r="7" spans="1:6" ht="12.75" customHeight="1">
      <c r="A7" s="181">
        <v>1</v>
      </c>
      <c r="B7" s="155" t="s">
        <v>155</v>
      </c>
      <c r="C7" s="182"/>
      <c r="D7" s="182"/>
      <c r="E7" s="182"/>
      <c r="F7" s="183"/>
    </row>
    <row r="8" spans="1:6" ht="12.75" customHeight="1">
      <c r="A8" s="181">
        <f>1+A7</f>
        <v>2</v>
      </c>
      <c r="B8" s="168" t="s">
        <v>916</v>
      </c>
      <c r="C8" s="184"/>
      <c r="D8" s="184"/>
      <c r="E8" s="184"/>
      <c r="F8" s="185"/>
    </row>
    <row r="9" spans="1:6" ht="12.75" customHeight="1">
      <c r="A9" s="181">
        <f aca="true" t="shared" si="0" ref="A9:A27">1+A8</f>
        <v>3</v>
      </c>
      <c r="B9" s="164" t="s">
        <v>1369</v>
      </c>
      <c r="C9" s="154" t="s">
        <v>344</v>
      </c>
      <c r="D9" s="165">
        <v>1</v>
      </c>
      <c r="E9" s="523"/>
      <c r="F9" s="167">
        <f>E9*D9</f>
        <v>0</v>
      </c>
    </row>
    <row r="10" spans="1:6" ht="12.75" customHeight="1">
      <c r="A10" s="181">
        <f t="shared" si="0"/>
        <v>4</v>
      </c>
      <c r="B10" s="168" t="s">
        <v>916</v>
      </c>
      <c r="C10" s="189"/>
      <c r="D10" s="190"/>
      <c r="E10" s="528"/>
      <c r="F10" s="171">
        <f>F9</f>
        <v>0</v>
      </c>
    </row>
    <row r="11" spans="1:6" ht="12.75" customHeight="1">
      <c r="A11" s="181">
        <f t="shared" si="0"/>
        <v>5</v>
      </c>
      <c r="B11" s="155" t="s">
        <v>917</v>
      </c>
      <c r="C11" s="197"/>
      <c r="D11" s="198"/>
      <c r="E11" s="529"/>
      <c r="F11" s="158">
        <f>F10</f>
        <v>0</v>
      </c>
    </row>
    <row r="12" spans="1:6" ht="12.75" customHeight="1">
      <c r="A12" s="181">
        <f t="shared" si="0"/>
        <v>6</v>
      </c>
      <c r="B12" s="155" t="s">
        <v>267</v>
      </c>
      <c r="C12" s="184"/>
      <c r="D12" s="187"/>
      <c r="E12" s="527"/>
      <c r="F12" s="188"/>
    </row>
    <row r="13" spans="1:6" ht="12.75" customHeight="1">
      <c r="A13" s="181">
        <f t="shared" si="0"/>
        <v>7</v>
      </c>
      <c r="B13" s="168" t="s">
        <v>1017</v>
      </c>
      <c r="C13" s="184"/>
      <c r="D13" s="187"/>
      <c r="E13" s="527"/>
      <c r="F13" s="185"/>
    </row>
    <row r="14" spans="1:8" ht="12.75" customHeight="1">
      <c r="A14" s="181">
        <f t="shared" si="0"/>
        <v>8</v>
      </c>
      <c r="B14" s="164" t="s">
        <v>1018</v>
      </c>
      <c r="C14" s="154" t="s">
        <v>338</v>
      </c>
      <c r="D14" s="190">
        <v>15</v>
      </c>
      <c r="E14" s="523"/>
      <c r="F14" s="167">
        <f aca="true" t="shared" si="1" ref="F14:F23">D14*E14</f>
        <v>0</v>
      </c>
      <c r="H14" s="199"/>
    </row>
    <row r="15" spans="1:8" ht="12.75" customHeight="1">
      <c r="A15" s="181">
        <f t="shared" si="0"/>
        <v>9</v>
      </c>
      <c r="B15" s="164" t="s">
        <v>1019</v>
      </c>
      <c r="C15" s="154" t="s">
        <v>344</v>
      </c>
      <c r="D15" s="190">
        <v>4</v>
      </c>
      <c r="E15" s="523"/>
      <c r="F15" s="167">
        <f t="shared" si="1"/>
        <v>0</v>
      </c>
      <c r="H15" s="199"/>
    </row>
    <row r="16" spans="1:8" ht="12.75" customHeight="1">
      <c r="A16" s="181">
        <f t="shared" si="0"/>
        <v>10</v>
      </c>
      <c r="B16" s="164" t="s">
        <v>1020</v>
      </c>
      <c r="C16" s="154" t="s">
        <v>344</v>
      </c>
      <c r="D16" s="190">
        <v>3</v>
      </c>
      <c r="E16" s="523"/>
      <c r="F16" s="167">
        <f>D16*E16</f>
        <v>0</v>
      </c>
      <c r="H16" s="199"/>
    </row>
    <row r="17" spans="1:8" ht="12.75" customHeight="1">
      <c r="A17" s="181">
        <f t="shared" si="0"/>
        <v>11</v>
      </c>
      <c r="B17" s="164" t="s">
        <v>1021</v>
      </c>
      <c r="C17" s="154" t="s">
        <v>344</v>
      </c>
      <c r="D17" s="190">
        <v>3</v>
      </c>
      <c r="E17" s="523"/>
      <c r="F17" s="167">
        <f>D17*E17</f>
        <v>0</v>
      </c>
      <c r="H17" s="199"/>
    </row>
    <row r="18" spans="1:8" ht="12.75" customHeight="1">
      <c r="A18" s="181">
        <f t="shared" si="0"/>
        <v>12</v>
      </c>
      <c r="B18" s="164" t="s">
        <v>1022</v>
      </c>
      <c r="C18" s="154" t="s">
        <v>344</v>
      </c>
      <c r="D18" s="190">
        <v>5</v>
      </c>
      <c r="E18" s="523"/>
      <c r="F18" s="167">
        <f t="shared" si="1"/>
        <v>0</v>
      </c>
      <c r="H18" s="199"/>
    </row>
    <row r="19" spans="1:8" ht="12.75" customHeight="1">
      <c r="A19" s="181">
        <f t="shared" si="0"/>
        <v>13</v>
      </c>
      <c r="B19" s="164" t="s">
        <v>1023</v>
      </c>
      <c r="C19" s="154" t="s">
        <v>344</v>
      </c>
      <c r="D19" s="190">
        <v>3</v>
      </c>
      <c r="E19" s="523"/>
      <c r="F19" s="167">
        <f>D19*E19</f>
        <v>0</v>
      </c>
      <c r="H19" s="199"/>
    </row>
    <row r="20" spans="1:8" ht="12.75" customHeight="1">
      <c r="A20" s="181">
        <f t="shared" si="0"/>
        <v>14</v>
      </c>
      <c r="B20" s="164" t="s">
        <v>1024</v>
      </c>
      <c r="C20" s="154" t="s">
        <v>344</v>
      </c>
      <c r="D20" s="190">
        <v>9</v>
      </c>
      <c r="E20" s="523"/>
      <c r="F20" s="167">
        <f t="shared" si="1"/>
        <v>0</v>
      </c>
      <c r="H20" s="199"/>
    </row>
    <row r="21" spans="1:8" ht="12.75" customHeight="1">
      <c r="A21" s="181">
        <f t="shared" si="0"/>
        <v>15</v>
      </c>
      <c r="B21" s="164" t="s">
        <v>1025</v>
      </c>
      <c r="C21" s="154" t="s">
        <v>355</v>
      </c>
      <c r="D21" s="190">
        <v>30</v>
      </c>
      <c r="E21" s="523"/>
      <c r="F21" s="167">
        <f t="shared" si="1"/>
        <v>0</v>
      </c>
      <c r="H21" s="199"/>
    </row>
    <row r="22" spans="1:8" ht="12.75" customHeight="1">
      <c r="A22" s="181">
        <f t="shared" si="0"/>
        <v>16</v>
      </c>
      <c r="B22" s="164" t="s">
        <v>1026</v>
      </c>
      <c r="C22" s="154" t="s">
        <v>344</v>
      </c>
      <c r="D22" s="190">
        <v>11</v>
      </c>
      <c r="E22" s="523"/>
      <c r="F22" s="167">
        <f t="shared" si="1"/>
        <v>0</v>
      </c>
      <c r="H22" s="199"/>
    </row>
    <row r="23" spans="1:8" ht="12.75" customHeight="1">
      <c r="A23" s="181">
        <f t="shared" si="0"/>
        <v>17</v>
      </c>
      <c r="B23" s="164" t="s">
        <v>1027</v>
      </c>
      <c r="C23" s="154" t="s">
        <v>344</v>
      </c>
      <c r="D23" s="190">
        <v>11</v>
      </c>
      <c r="E23" s="523"/>
      <c r="F23" s="167">
        <f t="shared" si="1"/>
        <v>0</v>
      </c>
      <c r="H23" s="199"/>
    </row>
    <row r="24" spans="1:8" ht="12.75" customHeight="1">
      <c r="A24" s="181">
        <f t="shared" si="0"/>
        <v>18</v>
      </c>
      <c r="B24" s="164" t="s">
        <v>1028</v>
      </c>
      <c r="C24" s="154" t="s">
        <v>277</v>
      </c>
      <c r="D24" s="190">
        <v>2.5</v>
      </c>
      <c r="E24" s="523"/>
      <c r="F24" s="167">
        <f>(D24/100)*E24</f>
        <v>0</v>
      </c>
      <c r="H24" s="199"/>
    </row>
    <row r="25" spans="1:6" ht="12.75" customHeight="1">
      <c r="A25" s="181">
        <f t="shared" si="0"/>
        <v>19</v>
      </c>
      <c r="B25" s="168" t="str">
        <f>B13</f>
        <v>Nucené větrání sociálního zařízení v I.PP</v>
      </c>
      <c r="C25" s="189"/>
      <c r="D25" s="190" t="s">
        <v>1029</v>
      </c>
      <c r="E25" s="167"/>
      <c r="F25" s="171">
        <f>SUM(F14:F24)</f>
        <v>0</v>
      </c>
    </row>
    <row r="26" spans="1:6" ht="12">
      <c r="A26" s="181">
        <f t="shared" si="0"/>
        <v>20</v>
      </c>
      <c r="B26" s="155" t="s">
        <v>951</v>
      </c>
      <c r="C26" s="156"/>
      <c r="D26" s="157"/>
      <c r="E26" s="158"/>
      <c r="F26" s="158">
        <f>F25</f>
        <v>0</v>
      </c>
    </row>
    <row r="27" spans="1:7" ht="12">
      <c r="A27" s="181">
        <f t="shared" si="0"/>
        <v>21</v>
      </c>
      <c r="B27" s="175" t="s">
        <v>952</v>
      </c>
      <c r="C27" s="176"/>
      <c r="D27" s="177"/>
      <c r="E27" s="178"/>
      <c r="F27" s="178">
        <f>F26+F11</f>
        <v>0</v>
      </c>
      <c r="G27" s="163"/>
    </row>
    <row r="28" spans="1:7" ht="12">
      <c r="A28" s="154"/>
      <c r="B28" s="179"/>
      <c r="C28" s="179"/>
      <c r="D28" s="179"/>
      <c r="E28" s="179"/>
      <c r="F28" s="179"/>
      <c r="G28" s="163"/>
    </row>
    <row r="29" spans="1:7" ht="12">
      <c r="A29" s="179"/>
      <c r="B29" s="179" t="s">
        <v>953</v>
      </c>
      <c r="C29" s="179"/>
      <c r="D29" s="179"/>
      <c r="E29" s="179"/>
      <c r="F29" s="179"/>
      <c r="G29" s="163"/>
    </row>
    <row r="30" ht="12">
      <c r="B30" s="175"/>
    </row>
  </sheetData>
  <sheetProtection algorithmName="SHA-512" hashValue="FSg/CyZmxtG3GO7fg5dwx7d2HmBTrEML0T+cKAuZ95E7W8F+ceI2113nLTntEH3ex+OsbWF1eeti//FFzUQhMA==" saltValue="NS6goOGatt+d7n4AISSuyA==" spinCount="100000" sheet="1" objects="1" scenarios="1"/>
  <mergeCells count="3">
    <mergeCell ref="A1:F1"/>
    <mergeCell ref="A2:F2"/>
    <mergeCell ref="A3:B3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Šilhán Radek</cp:lastModifiedBy>
  <cp:lastPrinted>2019-06-24T12:41:36Z</cp:lastPrinted>
  <dcterms:created xsi:type="dcterms:W3CDTF">2019-06-21T11:48:23Z</dcterms:created>
  <dcterms:modified xsi:type="dcterms:W3CDTF">2020-09-25T09:55:08Z</dcterms:modified>
  <cp:category/>
  <cp:version/>
  <cp:contentType/>
  <cp:contentStatus/>
</cp:coreProperties>
</file>